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203" i="8" l="1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T204" i="8" s="1"/>
  <c r="Q204" i="8"/>
  <c r="R204" i="8"/>
  <c r="S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T205" i="8" s="1"/>
  <c r="Q205" i="8"/>
  <c r="R205" i="8"/>
  <c r="S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R207" i="8"/>
  <c r="S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D209" i="8"/>
  <c r="E209" i="8"/>
  <c r="F209" i="8"/>
  <c r="G209" i="8"/>
  <c r="H209" i="8"/>
  <c r="I209" i="8"/>
  <c r="J209" i="8"/>
  <c r="K209" i="8"/>
  <c r="L209" i="8"/>
  <c r="M209" i="8"/>
  <c r="O209" i="8"/>
  <c r="S209" i="8" s="1"/>
  <c r="P209" i="8"/>
  <c r="T209" i="8" s="1"/>
  <c r="Q209" i="8"/>
  <c r="R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S211" i="8" s="1"/>
  <c r="P211" i="8"/>
  <c r="T211" i="8" s="1"/>
  <c r="Q211" i="8"/>
  <c r="R211" i="8"/>
  <c r="D212" i="8"/>
  <c r="E212" i="8"/>
  <c r="F212" i="8"/>
  <c r="G212" i="8"/>
  <c r="H212" i="8"/>
  <c r="I212" i="8"/>
  <c r="J212" i="8"/>
  <c r="K212" i="8"/>
  <c r="L212" i="8"/>
  <c r="M212" i="8"/>
  <c r="O212" i="8"/>
  <c r="S212" i="8" s="1"/>
  <c r="P212" i="8"/>
  <c r="T212" i="8" s="1"/>
  <c r="Q212" i="8"/>
  <c r="R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T213" i="8" s="1"/>
  <c r="Q213" i="8"/>
  <c r="R213" i="8"/>
  <c r="S213" i="8"/>
  <c r="D214" i="8"/>
  <c r="E214" i="8"/>
  <c r="F214" i="8"/>
  <c r="G214" i="8"/>
  <c r="H214" i="8"/>
  <c r="I214" i="8"/>
  <c r="J214" i="8"/>
  <c r="K214" i="8"/>
  <c r="L214" i="8"/>
  <c r="M214" i="8"/>
  <c r="O214" i="8"/>
  <c r="S214" i="8" s="1"/>
  <c r="P214" i="8"/>
  <c r="T214" i="8" s="1"/>
  <c r="Q214" i="8"/>
  <c r="R214" i="8"/>
  <c r="D215" i="8"/>
  <c r="E215" i="8"/>
  <c r="F215" i="8"/>
  <c r="G215" i="8"/>
  <c r="H215" i="8"/>
  <c r="I215" i="8"/>
  <c r="J215" i="8"/>
  <c r="K215" i="8"/>
  <c r="L215" i="8"/>
  <c r="M215" i="8"/>
  <c r="O215" i="8"/>
  <c r="S215" i="8" s="1"/>
  <c r="P215" i="8"/>
  <c r="T215" i="8" s="1"/>
  <c r="Q215" i="8"/>
  <c r="R215" i="8"/>
  <c r="D216" i="8"/>
  <c r="E216" i="8"/>
  <c r="F216" i="8"/>
  <c r="G216" i="8"/>
  <c r="H216" i="8"/>
  <c r="I216" i="8"/>
  <c r="J216" i="8"/>
  <c r="K216" i="8"/>
  <c r="L216" i="8"/>
  <c r="M216" i="8"/>
  <c r="O216" i="8"/>
  <c r="S216" i="8" s="1"/>
  <c r="P216" i="8"/>
  <c r="T216" i="8" s="1"/>
  <c r="Q216" i="8"/>
  <c r="R216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T217" i="8" s="1"/>
  <c r="Q217" i="8"/>
  <c r="R217" i="8"/>
  <c r="D218" i="8"/>
  <c r="E218" i="8"/>
  <c r="F218" i="8"/>
  <c r="G218" i="8"/>
  <c r="H218" i="8"/>
  <c r="I218" i="8"/>
  <c r="J218" i="8"/>
  <c r="K218" i="8"/>
  <c r="L218" i="8"/>
  <c r="M218" i="8"/>
  <c r="O218" i="8"/>
  <c r="S218" i="8" s="1"/>
  <c r="P218" i="8"/>
  <c r="T218" i="8" s="1"/>
  <c r="Q218" i="8"/>
  <c r="R218" i="8"/>
  <c r="D219" i="8"/>
  <c r="E219" i="8"/>
  <c r="F219" i="8"/>
  <c r="G219" i="8"/>
  <c r="H219" i="8"/>
  <c r="I219" i="8"/>
  <c r="J219" i="8"/>
  <c r="K219" i="8"/>
  <c r="L219" i="8"/>
  <c r="M219" i="8"/>
  <c r="O219" i="8"/>
  <c r="S219" i="8" s="1"/>
  <c r="P219" i="8"/>
  <c r="T219" i="8" s="1"/>
  <c r="Q219" i="8"/>
  <c r="R219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T220" i="8" s="1"/>
  <c r="Q220" i="8"/>
  <c r="R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T221" i="8" s="1"/>
  <c r="Q221" i="8"/>
  <c r="R221" i="8"/>
  <c r="S221" i="8"/>
  <c r="D222" i="8"/>
  <c r="E222" i="8"/>
  <c r="F222" i="8"/>
  <c r="G222" i="8"/>
  <c r="H222" i="8"/>
  <c r="I222" i="8"/>
  <c r="J222" i="8"/>
  <c r="K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S223" i="8" s="1"/>
  <c r="P223" i="8"/>
  <c r="T223" i="8" s="1"/>
  <c r="Q223" i="8"/>
  <c r="R223" i="8"/>
  <c r="D224" i="8"/>
  <c r="E224" i="8"/>
  <c r="F224" i="8"/>
  <c r="G224" i="8"/>
  <c r="H224" i="8"/>
  <c r="I224" i="8"/>
  <c r="J224" i="8"/>
  <c r="K224" i="8"/>
  <c r="L224" i="8"/>
  <c r="M224" i="8"/>
  <c r="O224" i="8"/>
  <c r="S224" i="8" s="1"/>
  <c r="P224" i="8"/>
  <c r="Q224" i="8"/>
  <c r="R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S230" i="8" s="1"/>
  <c r="P230" i="8"/>
  <c r="Q230" i="8"/>
  <c r="R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S231" i="8" s="1"/>
  <c r="P231" i="8"/>
  <c r="T231" i="8" s="1"/>
  <c r="Q231" i="8"/>
  <c r="R231" i="8"/>
  <c r="D232" i="8"/>
  <c r="E232" i="8"/>
  <c r="F232" i="8"/>
  <c r="G232" i="8"/>
  <c r="H232" i="8"/>
  <c r="I232" i="8"/>
  <c r="J232" i="8"/>
  <c r="K232" i="8"/>
  <c r="L232" i="8"/>
  <c r="M232" i="8"/>
  <c r="O232" i="8"/>
  <c r="S232" i="8" s="1"/>
  <c r="P232" i="8"/>
  <c r="T232" i="8" s="1"/>
  <c r="Q232" i="8"/>
  <c r="R232" i="8"/>
  <c r="D233" i="8"/>
  <c r="E233" i="8"/>
  <c r="F233" i="8"/>
  <c r="G233" i="8"/>
  <c r="H233" i="8"/>
  <c r="I233" i="8"/>
  <c r="J233" i="8"/>
  <c r="K233" i="8"/>
  <c r="L233" i="8"/>
  <c r="M233" i="8"/>
  <c r="O233" i="8"/>
  <c r="S233" i="8" s="1"/>
  <c r="P233" i="8"/>
  <c r="Q233" i="8"/>
  <c r="R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S234" i="8" s="1"/>
  <c r="P234" i="8"/>
  <c r="T234" i="8" s="1"/>
  <c r="Q234" i="8"/>
  <c r="R234" i="8"/>
  <c r="D235" i="8"/>
  <c r="E235" i="8"/>
  <c r="F235" i="8"/>
  <c r="G235" i="8"/>
  <c r="H235" i="8"/>
  <c r="I235" i="8"/>
  <c r="J235" i="8"/>
  <c r="K235" i="8"/>
  <c r="L235" i="8"/>
  <c r="M235" i="8"/>
  <c r="O235" i="8"/>
  <c r="S235" i="8" s="1"/>
  <c r="P235" i="8"/>
  <c r="T235" i="8" s="1"/>
  <c r="Q235" i="8"/>
  <c r="R235" i="8"/>
  <c r="D236" i="8"/>
  <c r="E236" i="8"/>
  <c r="F236" i="8"/>
  <c r="G236" i="8"/>
  <c r="H236" i="8"/>
  <c r="I236" i="8"/>
  <c r="J236" i="8"/>
  <c r="K236" i="8"/>
  <c r="L236" i="8"/>
  <c r="M236" i="8"/>
  <c r="O236" i="8"/>
  <c r="S236" i="8" s="1"/>
  <c r="P236" i="8"/>
  <c r="T236" i="8" s="1"/>
  <c r="Q236" i="8"/>
  <c r="R236" i="8"/>
  <c r="D237" i="8"/>
  <c r="E237" i="8"/>
  <c r="F237" i="8"/>
  <c r="G237" i="8"/>
  <c r="H237" i="8"/>
  <c r="I237" i="8"/>
  <c r="J237" i="8"/>
  <c r="K237" i="8"/>
  <c r="L237" i="8"/>
  <c r="M237" i="8"/>
  <c r="O237" i="8"/>
  <c r="S237" i="8" s="1"/>
  <c r="P237" i="8"/>
  <c r="Q237" i="8"/>
  <c r="R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S238" i="8" s="1"/>
  <c r="P238" i="8"/>
  <c r="T238" i="8" s="1"/>
  <c r="Q238" i="8"/>
  <c r="R238" i="8"/>
  <c r="D239" i="8"/>
  <c r="E239" i="8"/>
  <c r="F239" i="8"/>
  <c r="G239" i="8"/>
  <c r="H239" i="8"/>
  <c r="I239" i="8"/>
  <c r="J239" i="8"/>
  <c r="K239" i="8"/>
  <c r="L239" i="8"/>
  <c r="M239" i="8"/>
  <c r="O239" i="8"/>
  <c r="S239" i="8" s="1"/>
  <c r="P239" i="8"/>
  <c r="T239" i="8" s="1"/>
  <c r="Q239" i="8"/>
  <c r="R239" i="8"/>
  <c r="D240" i="8"/>
  <c r="E240" i="8"/>
  <c r="F240" i="8"/>
  <c r="G240" i="8"/>
  <c r="H240" i="8"/>
  <c r="I240" i="8"/>
  <c r="J240" i="8"/>
  <c r="K240" i="8"/>
  <c r="L240" i="8"/>
  <c r="M240" i="8"/>
  <c r="O240" i="8"/>
  <c r="S240" i="8" s="1"/>
  <c r="P240" i="8"/>
  <c r="T240" i="8" s="1"/>
  <c r="Q240" i="8"/>
  <c r="R240" i="8"/>
  <c r="D241" i="8"/>
  <c r="E241" i="8"/>
  <c r="F241" i="8"/>
  <c r="G241" i="8"/>
  <c r="H241" i="8"/>
  <c r="I241" i="8"/>
  <c r="J241" i="8"/>
  <c r="K241" i="8"/>
  <c r="L241" i="8"/>
  <c r="M241" i="8"/>
  <c r="O241" i="8"/>
  <c r="S241" i="8" s="1"/>
  <c r="P241" i="8"/>
  <c r="T241" i="8" s="1"/>
  <c r="Q241" i="8"/>
  <c r="R241" i="8"/>
  <c r="D242" i="8"/>
  <c r="E242" i="8"/>
  <c r="F242" i="8"/>
  <c r="G242" i="8"/>
  <c r="H242" i="8"/>
  <c r="I242" i="8"/>
  <c r="J242" i="8"/>
  <c r="K242" i="8"/>
  <c r="L242" i="8"/>
  <c r="M242" i="8"/>
  <c r="O242" i="8"/>
  <c r="S242" i="8" s="1"/>
  <c r="P242" i="8"/>
  <c r="T242" i="8" s="1"/>
  <c r="Q242" i="8"/>
  <c r="R242" i="8"/>
  <c r="D243" i="8"/>
  <c r="E243" i="8"/>
  <c r="F243" i="8"/>
  <c r="G243" i="8"/>
  <c r="H243" i="8"/>
  <c r="I243" i="8"/>
  <c r="J243" i="8"/>
  <c r="K243" i="8"/>
  <c r="L243" i="8"/>
  <c r="M243" i="8"/>
  <c r="O243" i="8"/>
  <c r="S243" i="8" s="1"/>
  <c r="P243" i="8"/>
  <c r="T243" i="8" s="1"/>
  <c r="Q243" i="8"/>
  <c r="R243" i="8"/>
  <c r="D244" i="8"/>
  <c r="E244" i="8"/>
  <c r="F244" i="8"/>
  <c r="G244" i="8"/>
  <c r="H244" i="8"/>
  <c r="I244" i="8"/>
  <c r="J244" i="8"/>
  <c r="K244" i="8"/>
  <c r="L244" i="8"/>
  <c r="M244" i="8"/>
  <c r="O244" i="8"/>
  <c r="S244" i="8" s="1"/>
  <c r="P244" i="8"/>
  <c r="T244" i="8" s="1"/>
  <c r="Q244" i="8"/>
  <c r="R244" i="8"/>
  <c r="D245" i="8"/>
  <c r="E245" i="8"/>
  <c r="F245" i="8"/>
  <c r="G245" i="8"/>
  <c r="H245" i="8"/>
  <c r="I245" i="8"/>
  <c r="J245" i="8"/>
  <c r="K245" i="8"/>
  <c r="L245" i="8"/>
  <c r="M245" i="8"/>
  <c r="O245" i="8"/>
  <c r="S245" i="8" s="1"/>
  <c r="P245" i="8"/>
  <c r="T245" i="8" s="1"/>
  <c r="Q245" i="8"/>
  <c r="R245" i="8"/>
  <c r="D246" i="8"/>
  <c r="E246" i="8"/>
  <c r="F246" i="8"/>
  <c r="G246" i="8"/>
  <c r="H246" i="8"/>
  <c r="I246" i="8"/>
  <c r="J246" i="8"/>
  <c r="K246" i="8"/>
  <c r="L246" i="8"/>
  <c r="M246" i="8"/>
  <c r="O246" i="8"/>
  <c r="S246" i="8" s="1"/>
  <c r="P246" i="8"/>
  <c r="T246" i="8" s="1"/>
  <c r="Q246" i="8"/>
  <c r="R246" i="8"/>
  <c r="D247" i="8"/>
  <c r="E247" i="8"/>
  <c r="F247" i="8"/>
  <c r="G247" i="8"/>
  <c r="H247" i="8"/>
  <c r="I247" i="8"/>
  <c r="J247" i="8"/>
  <c r="K247" i="8"/>
  <c r="L247" i="8"/>
  <c r="M247" i="8"/>
  <c r="O247" i="8"/>
  <c r="S247" i="8" s="1"/>
  <c r="P247" i="8"/>
  <c r="T247" i="8" s="1"/>
  <c r="Q247" i="8"/>
  <c r="R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T248" i="8" s="1"/>
  <c r="Q248" i="8"/>
  <c r="R248" i="8"/>
  <c r="S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T249" i="8" s="1"/>
  <c r="Q249" i="8"/>
  <c r="R249" i="8"/>
  <c r="S249" i="8"/>
  <c r="D250" i="8"/>
  <c r="E250" i="8"/>
  <c r="F250" i="8"/>
  <c r="G250" i="8"/>
  <c r="H250" i="8"/>
  <c r="I250" i="8"/>
  <c r="J250" i="8"/>
  <c r="K250" i="8"/>
  <c r="L250" i="8"/>
  <c r="M250" i="8"/>
  <c r="O250" i="8"/>
  <c r="S250" i="8" s="1"/>
  <c r="P250" i="8"/>
  <c r="T250" i="8" s="1"/>
  <c r="Q250" i="8"/>
  <c r="R250" i="8"/>
  <c r="D251" i="8"/>
  <c r="E251" i="8"/>
  <c r="F251" i="8"/>
  <c r="G251" i="8"/>
  <c r="H251" i="8"/>
  <c r="I251" i="8"/>
  <c r="J251" i="8"/>
  <c r="K251" i="8"/>
  <c r="L251" i="8"/>
  <c r="M251" i="8"/>
  <c r="O251" i="8"/>
  <c r="S251" i="8" s="1"/>
  <c r="P251" i="8"/>
  <c r="T251" i="8" s="1"/>
  <c r="Q251" i="8"/>
  <c r="R251" i="8"/>
  <c r="D252" i="8"/>
  <c r="E252" i="8"/>
  <c r="F252" i="8"/>
  <c r="G252" i="8"/>
  <c r="H252" i="8"/>
  <c r="I252" i="8"/>
  <c r="J252" i="8"/>
  <c r="K252" i="8"/>
  <c r="L252" i="8"/>
  <c r="M252" i="8"/>
  <c r="O252" i="8"/>
  <c r="S252" i="8" s="1"/>
  <c r="P252" i="8"/>
  <c r="T252" i="8" s="1"/>
  <c r="Q252" i="8"/>
  <c r="R252" i="8"/>
  <c r="D253" i="8"/>
  <c r="E253" i="8"/>
  <c r="F253" i="8"/>
  <c r="G253" i="8"/>
  <c r="H253" i="8"/>
  <c r="I253" i="8"/>
  <c r="J253" i="8"/>
  <c r="K253" i="8"/>
  <c r="L253" i="8"/>
  <c r="M253" i="8"/>
  <c r="O253" i="8"/>
  <c r="S253" i="8" s="1"/>
  <c r="P253" i="8"/>
  <c r="T253" i="8" s="1"/>
  <c r="Q253" i="8"/>
  <c r="R253" i="8"/>
  <c r="D254" i="8"/>
  <c r="E254" i="8"/>
  <c r="F254" i="8"/>
  <c r="G254" i="8"/>
  <c r="H254" i="8"/>
  <c r="I254" i="8"/>
  <c r="J254" i="8"/>
  <c r="K254" i="8"/>
  <c r="L254" i="8"/>
  <c r="M254" i="8"/>
  <c r="O254" i="8"/>
  <c r="S254" i="8" s="1"/>
  <c r="P254" i="8"/>
  <c r="T254" i="8" s="1"/>
  <c r="Q254" i="8"/>
  <c r="R254" i="8"/>
  <c r="D255" i="8"/>
  <c r="E255" i="8"/>
  <c r="F255" i="8"/>
  <c r="G255" i="8"/>
  <c r="H255" i="8"/>
  <c r="I255" i="8"/>
  <c r="J255" i="8"/>
  <c r="K255" i="8"/>
  <c r="L255" i="8"/>
  <c r="M255" i="8"/>
  <c r="O255" i="8"/>
  <c r="S255" i="8" s="1"/>
  <c r="P255" i="8"/>
  <c r="T255" i="8" s="1"/>
  <c r="Q255" i="8"/>
  <c r="R255" i="8"/>
  <c r="D256" i="8"/>
  <c r="E256" i="8"/>
  <c r="F256" i="8"/>
  <c r="G256" i="8"/>
  <c r="H256" i="8"/>
  <c r="I256" i="8"/>
  <c r="J256" i="8"/>
  <c r="K256" i="8"/>
  <c r="L256" i="8"/>
  <c r="M256" i="8"/>
  <c r="O256" i="8"/>
  <c r="S256" i="8" s="1"/>
  <c r="P256" i="8"/>
  <c r="T256" i="8" s="1"/>
  <c r="Q256" i="8"/>
  <c r="R256" i="8"/>
  <c r="D257" i="8"/>
  <c r="E257" i="8"/>
  <c r="F257" i="8"/>
  <c r="G257" i="8"/>
  <c r="H257" i="8"/>
  <c r="I257" i="8"/>
  <c r="J257" i="8"/>
  <c r="K257" i="8"/>
  <c r="L257" i="8"/>
  <c r="M257" i="8"/>
  <c r="O257" i="8"/>
  <c r="S257" i="8" s="1"/>
  <c r="P257" i="8"/>
  <c r="T257" i="8" s="1"/>
  <c r="Q257" i="8"/>
  <c r="R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T258" i="8" s="1"/>
  <c r="Q258" i="8"/>
  <c r="R258" i="8"/>
  <c r="S258" i="8"/>
  <c r="D259" i="8"/>
  <c r="E259" i="8"/>
  <c r="F259" i="8"/>
  <c r="G259" i="8"/>
  <c r="H259" i="8"/>
  <c r="I259" i="8"/>
  <c r="J259" i="8"/>
  <c r="K259" i="8"/>
  <c r="L259" i="8"/>
  <c r="M259" i="8"/>
  <c r="O259" i="8"/>
  <c r="S259" i="8" s="1"/>
  <c r="P259" i="8"/>
  <c r="T259" i="8" s="1"/>
  <c r="Q259" i="8"/>
  <c r="R259" i="8"/>
  <c r="D260" i="8"/>
  <c r="E260" i="8"/>
  <c r="F260" i="8"/>
  <c r="G260" i="8"/>
  <c r="H260" i="8"/>
  <c r="I260" i="8"/>
  <c r="J260" i="8"/>
  <c r="K260" i="8"/>
  <c r="L260" i="8"/>
  <c r="M260" i="8"/>
  <c r="O260" i="8"/>
  <c r="S260" i="8" s="1"/>
  <c r="P260" i="8"/>
  <c r="T260" i="8" s="1"/>
  <c r="Q260" i="8"/>
  <c r="R260" i="8"/>
  <c r="D261" i="8"/>
  <c r="E261" i="8"/>
  <c r="F261" i="8"/>
  <c r="G261" i="8"/>
  <c r="H261" i="8"/>
  <c r="I261" i="8"/>
  <c r="J261" i="8"/>
  <c r="K261" i="8"/>
  <c r="L261" i="8"/>
  <c r="M261" i="8"/>
  <c r="O261" i="8"/>
  <c r="S261" i="8" s="1"/>
  <c r="P261" i="8"/>
  <c r="T261" i="8" s="1"/>
  <c r="Q261" i="8"/>
  <c r="R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T262" i="8" s="1"/>
  <c r="Q262" i="8"/>
  <c r="R262" i="8"/>
  <c r="S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T263" i="8" s="1"/>
  <c r="Q263" i="8"/>
  <c r="R263" i="8"/>
  <c r="S263" i="8"/>
  <c r="D264" i="8"/>
  <c r="E264" i="8"/>
  <c r="F264" i="8"/>
  <c r="G264" i="8"/>
  <c r="H264" i="8"/>
  <c r="I264" i="8"/>
  <c r="J264" i="8"/>
  <c r="K264" i="8"/>
  <c r="L264" i="8"/>
  <c r="M264" i="8"/>
  <c r="O264" i="8"/>
  <c r="S264" i="8" s="1"/>
  <c r="P264" i="8"/>
  <c r="Q264" i="8"/>
  <c r="R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S265" i="8" s="1"/>
  <c r="P265" i="8"/>
  <c r="T265" i="8" s="1"/>
  <c r="Q265" i="8"/>
  <c r="R265" i="8"/>
  <c r="D266" i="8"/>
  <c r="E266" i="8"/>
  <c r="F266" i="8"/>
  <c r="G266" i="8"/>
  <c r="H266" i="8"/>
  <c r="I266" i="8"/>
  <c r="J266" i="8"/>
  <c r="K266" i="8"/>
  <c r="L266" i="8"/>
  <c r="M266" i="8"/>
  <c r="O266" i="8"/>
  <c r="S266" i="8" s="1"/>
  <c r="P266" i="8"/>
  <c r="T266" i="8" s="1"/>
  <c r="Q266" i="8"/>
  <c r="R266" i="8"/>
  <c r="D267" i="8"/>
  <c r="E267" i="8"/>
  <c r="F267" i="8"/>
  <c r="G267" i="8"/>
  <c r="H267" i="8"/>
  <c r="I267" i="8"/>
  <c r="J267" i="8"/>
  <c r="K267" i="8"/>
  <c r="L267" i="8"/>
  <c r="M267" i="8"/>
  <c r="O267" i="8"/>
  <c r="S267" i="8" s="1"/>
  <c r="P267" i="8"/>
  <c r="T267" i="8" s="1"/>
  <c r="Q267" i="8"/>
  <c r="R267" i="8"/>
  <c r="D268" i="8"/>
  <c r="E268" i="8"/>
  <c r="F268" i="8"/>
  <c r="G268" i="8"/>
  <c r="H268" i="8"/>
  <c r="I268" i="8"/>
  <c r="J268" i="8"/>
  <c r="K268" i="8"/>
  <c r="L268" i="8"/>
  <c r="M268" i="8"/>
  <c r="O268" i="8"/>
  <c r="S268" i="8" s="1"/>
  <c r="P268" i="8"/>
  <c r="T268" i="8" s="1"/>
  <c r="Q268" i="8"/>
  <c r="R268" i="8"/>
  <c r="D269" i="8"/>
  <c r="E269" i="8"/>
  <c r="F269" i="8"/>
  <c r="G269" i="8"/>
  <c r="H269" i="8"/>
  <c r="I269" i="8"/>
  <c r="J269" i="8"/>
  <c r="K269" i="8"/>
  <c r="L269" i="8"/>
  <c r="M269" i="8"/>
  <c r="O269" i="8"/>
  <c r="S269" i="8" s="1"/>
  <c r="P269" i="8"/>
  <c r="Q269" i="8"/>
  <c r="R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S270" i="8" s="1"/>
  <c r="P270" i="8"/>
  <c r="T270" i="8" s="1"/>
  <c r="Q270" i="8"/>
  <c r="R270" i="8"/>
  <c r="D271" i="8"/>
  <c r="E271" i="8"/>
  <c r="F271" i="8"/>
  <c r="G271" i="8"/>
  <c r="H271" i="8"/>
  <c r="I271" i="8"/>
  <c r="J271" i="8"/>
  <c r="K271" i="8"/>
  <c r="L271" i="8"/>
  <c r="M271" i="8"/>
  <c r="O271" i="8"/>
  <c r="S271" i="8" s="1"/>
  <c r="P271" i="8"/>
  <c r="T271" i="8" s="1"/>
  <c r="Q271" i="8"/>
  <c r="R271" i="8"/>
  <c r="D272" i="8"/>
  <c r="E272" i="8"/>
  <c r="F272" i="8"/>
  <c r="G272" i="8"/>
  <c r="H272" i="8"/>
  <c r="I272" i="8"/>
  <c r="J272" i="8"/>
  <c r="K272" i="8"/>
  <c r="L272" i="8"/>
  <c r="M272" i="8"/>
  <c r="O272" i="8"/>
  <c r="S272" i="8" s="1"/>
  <c r="P272" i="8"/>
  <c r="T272" i="8" s="1"/>
  <c r="Q272" i="8"/>
  <c r="R272" i="8"/>
  <c r="D273" i="8"/>
  <c r="E273" i="8"/>
  <c r="F273" i="8"/>
  <c r="G273" i="8"/>
  <c r="H273" i="8"/>
  <c r="I273" i="8"/>
  <c r="J273" i="8"/>
  <c r="K273" i="8"/>
  <c r="L273" i="8"/>
  <c r="M273" i="8"/>
  <c r="O273" i="8"/>
  <c r="S273" i="8" s="1"/>
  <c r="P273" i="8"/>
  <c r="T273" i="8" s="1"/>
  <c r="Q273" i="8"/>
  <c r="R273" i="8"/>
  <c r="D274" i="8"/>
  <c r="E274" i="8"/>
  <c r="F274" i="8"/>
  <c r="G274" i="8"/>
  <c r="H274" i="8"/>
  <c r="I274" i="8"/>
  <c r="J274" i="8"/>
  <c r="K274" i="8"/>
  <c r="L274" i="8"/>
  <c r="M274" i="8"/>
  <c r="O274" i="8"/>
  <c r="S274" i="8" s="1"/>
  <c r="P274" i="8"/>
  <c r="T274" i="8" s="1"/>
  <c r="Q274" i="8"/>
  <c r="R274" i="8"/>
  <c r="D275" i="8"/>
  <c r="E275" i="8"/>
  <c r="F275" i="8"/>
  <c r="G275" i="8"/>
  <c r="H275" i="8"/>
  <c r="I275" i="8"/>
  <c r="J275" i="8"/>
  <c r="K275" i="8"/>
  <c r="L275" i="8"/>
  <c r="M275" i="8"/>
  <c r="O275" i="8"/>
  <c r="S275" i="8" s="1"/>
  <c r="P275" i="8"/>
  <c r="T275" i="8" s="1"/>
  <c r="Q275" i="8"/>
  <c r="R275" i="8"/>
  <c r="D276" i="8"/>
  <c r="E276" i="8"/>
  <c r="F276" i="8"/>
  <c r="G276" i="8"/>
  <c r="H276" i="8"/>
  <c r="I276" i="8"/>
  <c r="J276" i="8"/>
  <c r="K276" i="8"/>
  <c r="L276" i="8"/>
  <c r="M276" i="8"/>
  <c r="O276" i="8"/>
  <c r="S276" i="8" s="1"/>
  <c r="P276" i="8"/>
  <c r="T276" i="8" s="1"/>
  <c r="Q276" i="8"/>
  <c r="R276" i="8"/>
  <c r="D277" i="8"/>
  <c r="E277" i="8"/>
  <c r="F277" i="8"/>
  <c r="G277" i="8"/>
  <c r="H277" i="8"/>
  <c r="I277" i="8"/>
  <c r="J277" i="8"/>
  <c r="K277" i="8"/>
  <c r="L277" i="8"/>
  <c r="M277" i="8"/>
  <c r="O277" i="8"/>
  <c r="S277" i="8" s="1"/>
  <c r="P277" i="8"/>
  <c r="T277" i="8" s="1"/>
  <c r="Q277" i="8"/>
  <c r="R277" i="8"/>
  <c r="D278" i="8"/>
  <c r="E278" i="8"/>
  <c r="F278" i="8"/>
  <c r="G278" i="8"/>
  <c r="H278" i="8"/>
  <c r="I278" i="8"/>
  <c r="J278" i="8"/>
  <c r="K278" i="8"/>
  <c r="L278" i="8"/>
  <c r="M278" i="8"/>
  <c r="O278" i="8"/>
  <c r="S278" i="8" s="1"/>
  <c r="P278" i="8"/>
  <c r="Q278" i="8"/>
  <c r="R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S279" i="8" s="1"/>
  <c r="P279" i="8"/>
  <c r="T279" i="8" s="1"/>
  <c r="Q279" i="8"/>
  <c r="R279" i="8"/>
  <c r="D280" i="8"/>
  <c r="E280" i="8"/>
  <c r="F280" i="8"/>
  <c r="G280" i="8"/>
  <c r="H280" i="8"/>
  <c r="I280" i="8"/>
  <c r="J280" i="8"/>
  <c r="K280" i="8"/>
  <c r="L280" i="8"/>
  <c r="M280" i="8"/>
  <c r="O280" i="8"/>
  <c r="S280" i="8" s="1"/>
  <c r="P280" i="8"/>
  <c r="T280" i="8" s="1"/>
  <c r="Q280" i="8"/>
  <c r="R280" i="8"/>
  <c r="D281" i="8"/>
  <c r="E281" i="8"/>
  <c r="F281" i="8"/>
  <c r="G281" i="8"/>
  <c r="H281" i="8"/>
  <c r="I281" i="8"/>
  <c r="J281" i="8"/>
  <c r="K281" i="8"/>
  <c r="L281" i="8"/>
  <c r="M281" i="8"/>
  <c r="O281" i="8"/>
  <c r="S281" i="8" s="1"/>
  <c r="P281" i="8"/>
  <c r="Q281" i="8"/>
  <c r="R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S282" i="8" s="1"/>
  <c r="P282" i="8"/>
  <c r="T282" i="8" s="1"/>
  <c r="Q282" i="8"/>
  <c r="R282" i="8"/>
  <c r="D283" i="8"/>
  <c r="E283" i="8"/>
  <c r="F283" i="8"/>
  <c r="G283" i="8"/>
  <c r="H283" i="8"/>
  <c r="I283" i="8"/>
  <c r="J283" i="8"/>
  <c r="K283" i="8"/>
  <c r="L283" i="8"/>
  <c r="M283" i="8"/>
  <c r="O283" i="8"/>
  <c r="S283" i="8" s="1"/>
  <c r="P283" i="8"/>
  <c r="T283" i="8" s="1"/>
  <c r="Q283" i="8"/>
  <c r="R283" i="8"/>
  <c r="D284" i="8"/>
  <c r="E284" i="8"/>
  <c r="F284" i="8"/>
  <c r="G284" i="8"/>
  <c r="H284" i="8"/>
  <c r="I284" i="8"/>
  <c r="J284" i="8"/>
  <c r="K284" i="8"/>
  <c r="L284" i="8"/>
  <c r="M284" i="8"/>
  <c r="O284" i="8"/>
  <c r="S284" i="8" s="1"/>
  <c r="P284" i="8"/>
  <c r="T284" i="8" s="1"/>
  <c r="Q284" i="8"/>
  <c r="R284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U203" i="2"/>
  <c r="V203" i="2"/>
  <c r="W203" i="2"/>
  <c r="X203" i="2"/>
  <c r="AA203" i="2" s="1"/>
  <c r="Y203" i="2"/>
  <c r="Z203" i="2"/>
  <c r="AB203" i="2"/>
  <c r="AC203" i="2"/>
  <c r="U204" i="2"/>
  <c r="V204" i="2"/>
  <c r="W204" i="2"/>
  <c r="AC204" i="2" s="1"/>
  <c r="X204" i="2"/>
  <c r="Y204" i="2"/>
  <c r="AB204" i="2" s="1"/>
  <c r="Z204" i="2"/>
  <c r="AA204" i="2"/>
  <c r="U205" i="2"/>
  <c r="V205" i="2"/>
  <c r="AB205" i="2" s="1"/>
  <c r="W205" i="2"/>
  <c r="X205" i="2"/>
  <c r="AA205" i="2" s="1"/>
  <c r="Y205" i="2"/>
  <c r="Z205" i="2"/>
  <c r="AC205" i="2" s="1"/>
  <c r="U206" i="2"/>
  <c r="AA206" i="2" s="1"/>
  <c r="V206" i="2"/>
  <c r="W206" i="2"/>
  <c r="X206" i="2"/>
  <c r="Y206" i="2"/>
  <c r="AB206" i="2" s="1"/>
  <c r="Z206" i="2"/>
  <c r="AC206" i="2"/>
  <c r="U207" i="2"/>
  <c r="V207" i="2"/>
  <c r="W207" i="2"/>
  <c r="X207" i="2"/>
  <c r="AA207" i="2" s="1"/>
  <c r="Y207" i="2"/>
  <c r="Z207" i="2"/>
  <c r="AB207" i="2"/>
  <c r="AC207" i="2"/>
  <c r="U208" i="2"/>
  <c r="V208" i="2"/>
  <c r="W208" i="2"/>
  <c r="AC208" i="2" s="1"/>
  <c r="X208" i="2"/>
  <c r="Y208" i="2"/>
  <c r="AB208" i="2" s="1"/>
  <c r="Z208" i="2"/>
  <c r="AA208" i="2"/>
  <c r="U209" i="2"/>
  <c r="V209" i="2"/>
  <c r="AB209" i="2" s="1"/>
  <c r="W209" i="2"/>
  <c r="X209" i="2"/>
  <c r="AA209" i="2" s="1"/>
  <c r="Y209" i="2"/>
  <c r="Z209" i="2"/>
  <c r="AC209" i="2" s="1"/>
  <c r="U210" i="2"/>
  <c r="AA210" i="2" s="1"/>
  <c r="V210" i="2"/>
  <c r="W210" i="2"/>
  <c r="X210" i="2"/>
  <c r="Y210" i="2"/>
  <c r="AB210" i="2" s="1"/>
  <c r="Z210" i="2"/>
  <c r="AC210" i="2"/>
  <c r="U211" i="2"/>
  <c r="V211" i="2"/>
  <c r="W211" i="2"/>
  <c r="X211" i="2"/>
  <c r="AA211" i="2" s="1"/>
  <c r="Y211" i="2"/>
  <c r="Z211" i="2"/>
  <c r="AC211" i="2" s="1"/>
  <c r="AB211" i="2"/>
  <c r="U212" i="2"/>
  <c r="V212" i="2"/>
  <c r="W212" i="2"/>
  <c r="AC212" i="2" s="1"/>
  <c r="X212" i="2"/>
  <c r="Y212" i="2"/>
  <c r="AB212" i="2" s="1"/>
  <c r="Z212" i="2"/>
  <c r="AA212" i="2"/>
  <c r="U213" i="2"/>
  <c r="V213" i="2"/>
  <c r="AB213" i="2" s="1"/>
  <c r="W213" i="2"/>
  <c r="X213" i="2"/>
  <c r="AA213" i="2" s="1"/>
  <c r="Y213" i="2"/>
  <c r="Z213" i="2"/>
  <c r="AC213" i="2" s="1"/>
  <c r="U214" i="2"/>
  <c r="AA214" i="2" s="1"/>
  <c r="V214" i="2"/>
  <c r="W214" i="2"/>
  <c r="X214" i="2"/>
  <c r="Y214" i="2"/>
  <c r="AB214" i="2" s="1"/>
  <c r="Z214" i="2"/>
  <c r="AC214" i="2"/>
  <c r="U215" i="2"/>
  <c r="V215" i="2"/>
  <c r="W215" i="2"/>
  <c r="X215" i="2"/>
  <c r="AA215" i="2" s="1"/>
  <c r="Y215" i="2"/>
  <c r="Z215" i="2"/>
  <c r="AC215" i="2" s="1"/>
  <c r="AB215" i="2"/>
  <c r="U216" i="2"/>
  <c r="V216" i="2"/>
  <c r="W216" i="2"/>
  <c r="AC216" i="2" s="1"/>
  <c r="X216" i="2"/>
  <c r="Y216" i="2"/>
  <c r="AB216" i="2" s="1"/>
  <c r="Z216" i="2"/>
  <c r="AA216" i="2"/>
  <c r="U217" i="2"/>
  <c r="V217" i="2"/>
  <c r="AB217" i="2" s="1"/>
  <c r="W217" i="2"/>
  <c r="X217" i="2"/>
  <c r="AA217" i="2" s="1"/>
  <c r="Y217" i="2"/>
  <c r="Z217" i="2"/>
  <c r="AC217" i="2" s="1"/>
  <c r="U218" i="2"/>
  <c r="AA218" i="2" s="1"/>
  <c r="V218" i="2"/>
  <c r="W218" i="2"/>
  <c r="X218" i="2"/>
  <c r="Y218" i="2"/>
  <c r="AB218" i="2" s="1"/>
  <c r="Z218" i="2"/>
  <c r="AC218" i="2"/>
  <c r="U219" i="2"/>
  <c r="V219" i="2"/>
  <c r="W219" i="2"/>
  <c r="X219" i="2"/>
  <c r="AA219" i="2" s="1"/>
  <c r="Y219" i="2"/>
  <c r="Z219" i="2"/>
  <c r="AC219" i="2" s="1"/>
  <c r="AB219" i="2"/>
  <c r="U220" i="2"/>
  <c r="V220" i="2"/>
  <c r="W220" i="2"/>
  <c r="AC220" i="2" s="1"/>
  <c r="X220" i="2"/>
  <c r="Y220" i="2"/>
  <c r="AB220" i="2" s="1"/>
  <c r="Z220" i="2"/>
  <c r="AA220" i="2"/>
  <c r="U221" i="2"/>
  <c r="V221" i="2"/>
  <c r="AB221" i="2" s="1"/>
  <c r="W221" i="2"/>
  <c r="X221" i="2"/>
  <c r="AA221" i="2" s="1"/>
  <c r="Y221" i="2"/>
  <c r="Z221" i="2"/>
  <c r="AC221" i="2" s="1"/>
  <c r="U222" i="2"/>
  <c r="AA222" i="2" s="1"/>
  <c r="V222" i="2"/>
  <c r="W222" i="2"/>
  <c r="X222" i="2"/>
  <c r="Y222" i="2"/>
  <c r="AB222" i="2" s="1"/>
  <c r="Z222" i="2"/>
  <c r="AC222" i="2"/>
  <c r="U223" i="2"/>
  <c r="V223" i="2"/>
  <c r="W223" i="2"/>
  <c r="X223" i="2"/>
  <c r="AA223" i="2" s="1"/>
  <c r="Y223" i="2"/>
  <c r="Z223" i="2"/>
  <c r="AC223" i="2" s="1"/>
  <c r="AB223" i="2"/>
  <c r="U224" i="2"/>
  <c r="V224" i="2"/>
  <c r="W224" i="2"/>
  <c r="AC224" i="2" s="1"/>
  <c r="X224" i="2"/>
  <c r="Y224" i="2"/>
  <c r="AB224" i="2" s="1"/>
  <c r="Z224" i="2"/>
  <c r="AA224" i="2"/>
  <c r="U225" i="2"/>
  <c r="V225" i="2"/>
  <c r="AB225" i="2" s="1"/>
  <c r="W225" i="2"/>
  <c r="X225" i="2"/>
  <c r="AA225" i="2" s="1"/>
  <c r="Y225" i="2"/>
  <c r="Z225" i="2"/>
  <c r="AC225" i="2" s="1"/>
  <c r="U226" i="2"/>
  <c r="AA226" i="2" s="1"/>
  <c r="V226" i="2"/>
  <c r="W226" i="2"/>
  <c r="X226" i="2"/>
  <c r="Y226" i="2"/>
  <c r="AB226" i="2" s="1"/>
  <c r="Z226" i="2"/>
  <c r="AC226" i="2"/>
  <c r="U227" i="2"/>
  <c r="V227" i="2"/>
  <c r="W227" i="2"/>
  <c r="X227" i="2"/>
  <c r="AA227" i="2" s="1"/>
  <c r="Y227" i="2"/>
  <c r="Z227" i="2"/>
  <c r="AC227" i="2" s="1"/>
  <c r="AB227" i="2"/>
  <c r="U228" i="2"/>
  <c r="V228" i="2"/>
  <c r="W228" i="2"/>
  <c r="AC228" i="2" s="1"/>
  <c r="X228" i="2"/>
  <c r="Y228" i="2"/>
  <c r="AB228" i="2" s="1"/>
  <c r="Z228" i="2"/>
  <c r="AA228" i="2"/>
  <c r="U229" i="2"/>
  <c r="V229" i="2"/>
  <c r="AB229" i="2" s="1"/>
  <c r="W229" i="2"/>
  <c r="X229" i="2"/>
  <c r="AA229" i="2" s="1"/>
  <c r="Y229" i="2"/>
  <c r="Z229" i="2"/>
  <c r="AC229" i="2" s="1"/>
  <c r="U230" i="2"/>
  <c r="AA230" i="2" s="1"/>
  <c r="V230" i="2"/>
  <c r="W230" i="2"/>
  <c r="X230" i="2"/>
  <c r="Y230" i="2"/>
  <c r="AB230" i="2" s="1"/>
  <c r="Z230" i="2"/>
  <c r="AC230" i="2"/>
  <c r="U231" i="2"/>
  <c r="V231" i="2"/>
  <c r="W231" i="2"/>
  <c r="X231" i="2"/>
  <c r="AA231" i="2" s="1"/>
  <c r="Y231" i="2"/>
  <c r="Z231" i="2"/>
  <c r="AC231" i="2" s="1"/>
  <c r="AB231" i="2"/>
  <c r="U232" i="2"/>
  <c r="V232" i="2"/>
  <c r="W232" i="2"/>
  <c r="AC232" i="2" s="1"/>
  <c r="X232" i="2"/>
  <c r="Y232" i="2"/>
  <c r="AB232" i="2" s="1"/>
  <c r="Z232" i="2"/>
  <c r="AA232" i="2"/>
  <c r="U233" i="2"/>
  <c r="V233" i="2"/>
  <c r="AB233" i="2" s="1"/>
  <c r="W233" i="2"/>
  <c r="X233" i="2"/>
  <c r="AA233" i="2" s="1"/>
  <c r="Y233" i="2"/>
  <c r="Z233" i="2"/>
  <c r="AC233" i="2" s="1"/>
  <c r="U234" i="2"/>
  <c r="AA234" i="2" s="1"/>
  <c r="V234" i="2"/>
  <c r="W234" i="2"/>
  <c r="X234" i="2"/>
  <c r="Y234" i="2"/>
  <c r="AB234" i="2" s="1"/>
  <c r="Z234" i="2"/>
  <c r="AC234" i="2"/>
  <c r="U235" i="2"/>
  <c r="V235" i="2"/>
  <c r="W235" i="2"/>
  <c r="X235" i="2"/>
  <c r="AA235" i="2" s="1"/>
  <c r="Y235" i="2"/>
  <c r="Z235" i="2"/>
  <c r="AC235" i="2" s="1"/>
  <c r="AB235" i="2"/>
  <c r="U236" i="2"/>
  <c r="V236" i="2"/>
  <c r="W236" i="2"/>
  <c r="AC236" i="2" s="1"/>
  <c r="X236" i="2"/>
  <c r="Y236" i="2"/>
  <c r="AB236" i="2" s="1"/>
  <c r="Z236" i="2"/>
  <c r="AA236" i="2"/>
  <c r="U237" i="2"/>
  <c r="V237" i="2"/>
  <c r="AB237" i="2" s="1"/>
  <c r="W237" i="2"/>
  <c r="X237" i="2"/>
  <c r="AA237" i="2" s="1"/>
  <c r="Y237" i="2"/>
  <c r="Z237" i="2"/>
  <c r="AC237" i="2" s="1"/>
  <c r="U238" i="2"/>
  <c r="AA238" i="2" s="1"/>
  <c r="V238" i="2"/>
  <c r="W238" i="2"/>
  <c r="X238" i="2"/>
  <c r="Y238" i="2"/>
  <c r="AB238" i="2" s="1"/>
  <c r="Z238" i="2"/>
  <c r="AC238" i="2"/>
  <c r="U239" i="2"/>
  <c r="V239" i="2"/>
  <c r="W239" i="2"/>
  <c r="X239" i="2"/>
  <c r="AA239" i="2" s="1"/>
  <c r="Y239" i="2"/>
  <c r="Z239" i="2"/>
  <c r="AB239" i="2"/>
  <c r="AC239" i="2"/>
  <c r="U240" i="2"/>
  <c r="V240" i="2"/>
  <c r="W240" i="2"/>
  <c r="AC240" i="2" s="1"/>
  <c r="X240" i="2"/>
  <c r="Y240" i="2"/>
  <c r="AB240" i="2" s="1"/>
  <c r="Z240" i="2"/>
  <c r="AA240" i="2"/>
  <c r="U241" i="2"/>
  <c r="V241" i="2"/>
  <c r="AB241" i="2" s="1"/>
  <c r="W241" i="2"/>
  <c r="X241" i="2"/>
  <c r="AA241" i="2" s="1"/>
  <c r="Y241" i="2"/>
  <c r="Z241" i="2"/>
  <c r="AC241" i="2" s="1"/>
  <c r="U242" i="2"/>
  <c r="AA242" i="2" s="1"/>
  <c r="V242" i="2"/>
  <c r="W242" i="2"/>
  <c r="X242" i="2"/>
  <c r="Y242" i="2"/>
  <c r="AB242" i="2" s="1"/>
  <c r="Z242" i="2"/>
  <c r="AC242" i="2"/>
  <c r="U243" i="2"/>
  <c r="V243" i="2"/>
  <c r="W243" i="2"/>
  <c r="X243" i="2"/>
  <c r="AA243" i="2" s="1"/>
  <c r="Y243" i="2"/>
  <c r="Z243" i="2"/>
  <c r="AC243" i="2" s="1"/>
  <c r="AB243" i="2"/>
  <c r="U244" i="2"/>
  <c r="V244" i="2"/>
  <c r="W244" i="2"/>
  <c r="AC244" i="2" s="1"/>
  <c r="X244" i="2"/>
  <c r="Y244" i="2"/>
  <c r="AB244" i="2" s="1"/>
  <c r="Z244" i="2"/>
  <c r="AA244" i="2"/>
  <c r="U245" i="2"/>
  <c r="V245" i="2"/>
  <c r="AB245" i="2" s="1"/>
  <c r="W245" i="2"/>
  <c r="X245" i="2"/>
  <c r="AA245" i="2" s="1"/>
  <c r="Y245" i="2"/>
  <c r="Z245" i="2"/>
  <c r="AC245" i="2" s="1"/>
  <c r="U246" i="2"/>
  <c r="AA246" i="2" s="1"/>
  <c r="V246" i="2"/>
  <c r="W246" i="2"/>
  <c r="X246" i="2"/>
  <c r="Y246" i="2"/>
  <c r="AB246" i="2" s="1"/>
  <c r="Z246" i="2"/>
  <c r="AC246" i="2"/>
  <c r="U247" i="2"/>
  <c r="V247" i="2"/>
  <c r="W247" i="2"/>
  <c r="X247" i="2"/>
  <c r="AA247" i="2" s="1"/>
  <c r="Y247" i="2"/>
  <c r="Z247" i="2"/>
  <c r="AB247" i="2"/>
  <c r="AC247" i="2"/>
  <c r="U248" i="2"/>
  <c r="V248" i="2"/>
  <c r="W248" i="2"/>
  <c r="AC248" i="2" s="1"/>
  <c r="X248" i="2"/>
  <c r="Y248" i="2"/>
  <c r="AB248" i="2" s="1"/>
  <c r="Z248" i="2"/>
  <c r="AA248" i="2"/>
  <c r="U249" i="2"/>
  <c r="V249" i="2"/>
  <c r="AB249" i="2" s="1"/>
  <c r="W249" i="2"/>
  <c r="X249" i="2"/>
  <c r="AA249" i="2" s="1"/>
  <c r="Y249" i="2"/>
  <c r="Z249" i="2"/>
  <c r="AC249" i="2" s="1"/>
  <c r="U250" i="2"/>
  <c r="AA250" i="2" s="1"/>
  <c r="V250" i="2"/>
  <c r="W250" i="2"/>
  <c r="X250" i="2"/>
  <c r="Y250" i="2"/>
  <c r="AB250" i="2" s="1"/>
  <c r="Z250" i="2"/>
  <c r="AC250" i="2"/>
  <c r="U251" i="2"/>
  <c r="V251" i="2"/>
  <c r="W251" i="2"/>
  <c r="X251" i="2"/>
  <c r="AA251" i="2" s="1"/>
  <c r="Y251" i="2"/>
  <c r="Z251" i="2"/>
  <c r="AC251" i="2" s="1"/>
  <c r="AB251" i="2"/>
  <c r="U252" i="2"/>
  <c r="V252" i="2"/>
  <c r="W252" i="2"/>
  <c r="AC252" i="2" s="1"/>
  <c r="X252" i="2"/>
  <c r="Y252" i="2"/>
  <c r="AB252" i="2" s="1"/>
  <c r="Z252" i="2"/>
  <c r="AA252" i="2"/>
  <c r="U253" i="2"/>
  <c r="V253" i="2"/>
  <c r="AB253" i="2" s="1"/>
  <c r="W253" i="2"/>
  <c r="X253" i="2"/>
  <c r="AA253" i="2" s="1"/>
  <c r="Y253" i="2"/>
  <c r="Z253" i="2"/>
  <c r="AC253" i="2" s="1"/>
  <c r="U254" i="2"/>
  <c r="AA254" i="2" s="1"/>
  <c r="V254" i="2"/>
  <c r="W254" i="2"/>
  <c r="X254" i="2"/>
  <c r="Y254" i="2"/>
  <c r="AB254" i="2" s="1"/>
  <c r="Z254" i="2"/>
  <c r="AC254" i="2"/>
  <c r="U255" i="2"/>
  <c r="V255" i="2"/>
  <c r="W255" i="2"/>
  <c r="X255" i="2"/>
  <c r="AA255" i="2" s="1"/>
  <c r="Y255" i="2"/>
  <c r="Z255" i="2"/>
  <c r="AB255" i="2"/>
  <c r="AC255" i="2"/>
  <c r="U256" i="2"/>
  <c r="V256" i="2"/>
  <c r="W256" i="2"/>
  <c r="AC256" i="2" s="1"/>
  <c r="X256" i="2"/>
  <c r="Y256" i="2"/>
  <c r="AB256" i="2" s="1"/>
  <c r="Z256" i="2"/>
  <c r="AA256" i="2"/>
  <c r="U257" i="2"/>
  <c r="V257" i="2"/>
  <c r="AB257" i="2" s="1"/>
  <c r="W257" i="2"/>
  <c r="X257" i="2"/>
  <c r="AA257" i="2" s="1"/>
  <c r="Y257" i="2"/>
  <c r="Z257" i="2"/>
  <c r="AC257" i="2" s="1"/>
  <c r="U258" i="2"/>
  <c r="AA258" i="2" s="1"/>
  <c r="V258" i="2"/>
  <c r="W258" i="2"/>
  <c r="X258" i="2"/>
  <c r="Y258" i="2"/>
  <c r="AB258" i="2" s="1"/>
  <c r="Z258" i="2"/>
  <c r="AC258" i="2"/>
  <c r="U259" i="2"/>
  <c r="V259" i="2"/>
  <c r="W259" i="2"/>
  <c r="X259" i="2"/>
  <c r="AA259" i="2" s="1"/>
  <c r="Y259" i="2"/>
  <c r="Z259" i="2"/>
  <c r="AB259" i="2"/>
  <c r="AC259" i="2"/>
  <c r="U260" i="2"/>
  <c r="V260" i="2"/>
  <c r="W260" i="2"/>
  <c r="AC260" i="2" s="1"/>
  <c r="X260" i="2"/>
  <c r="Y260" i="2"/>
  <c r="AB260" i="2" s="1"/>
  <c r="Z260" i="2"/>
  <c r="AA260" i="2"/>
  <c r="U261" i="2"/>
  <c r="V261" i="2"/>
  <c r="AB261" i="2" s="1"/>
  <c r="W261" i="2"/>
  <c r="X261" i="2"/>
  <c r="AA261" i="2" s="1"/>
  <c r="Y261" i="2"/>
  <c r="Z261" i="2"/>
  <c r="AC261" i="2" s="1"/>
  <c r="U262" i="2"/>
  <c r="AA262" i="2" s="1"/>
  <c r="V262" i="2"/>
  <c r="W262" i="2"/>
  <c r="X262" i="2"/>
  <c r="Y262" i="2"/>
  <c r="AB262" i="2" s="1"/>
  <c r="Z262" i="2"/>
  <c r="AC262" i="2"/>
  <c r="U263" i="2"/>
  <c r="V263" i="2"/>
  <c r="W263" i="2"/>
  <c r="X263" i="2"/>
  <c r="AA263" i="2" s="1"/>
  <c r="Y263" i="2"/>
  <c r="Z263" i="2"/>
  <c r="AB263" i="2"/>
  <c r="AC263" i="2"/>
  <c r="U264" i="2"/>
  <c r="V264" i="2"/>
  <c r="W264" i="2"/>
  <c r="AC264" i="2" s="1"/>
  <c r="X264" i="2"/>
  <c r="Y264" i="2"/>
  <c r="AB264" i="2" s="1"/>
  <c r="Z264" i="2"/>
  <c r="AA264" i="2"/>
  <c r="U265" i="2"/>
  <c r="V265" i="2"/>
  <c r="AB265" i="2" s="1"/>
  <c r="W265" i="2"/>
  <c r="X265" i="2"/>
  <c r="AA265" i="2" s="1"/>
  <c r="Y265" i="2"/>
  <c r="Z265" i="2"/>
  <c r="AC265" i="2" s="1"/>
  <c r="U266" i="2"/>
  <c r="AA266" i="2" s="1"/>
  <c r="V266" i="2"/>
  <c r="W266" i="2"/>
  <c r="X266" i="2"/>
  <c r="Y266" i="2"/>
  <c r="AB266" i="2" s="1"/>
  <c r="Z266" i="2"/>
  <c r="AC266" i="2"/>
  <c r="U267" i="2"/>
  <c r="V267" i="2"/>
  <c r="W267" i="2"/>
  <c r="X267" i="2"/>
  <c r="AA267" i="2" s="1"/>
  <c r="Y267" i="2"/>
  <c r="Z267" i="2"/>
  <c r="AB267" i="2"/>
  <c r="AC267" i="2"/>
  <c r="U268" i="2"/>
  <c r="V268" i="2"/>
  <c r="W268" i="2"/>
  <c r="AC268" i="2" s="1"/>
  <c r="X268" i="2"/>
  <c r="Y268" i="2"/>
  <c r="AB268" i="2" s="1"/>
  <c r="Z268" i="2"/>
  <c r="AA268" i="2"/>
  <c r="U269" i="2"/>
  <c r="V269" i="2"/>
  <c r="AB269" i="2" s="1"/>
  <c r="W269" i="2"/>
  <c r="X269" i="2"/>
  <c r="AA269" i="2" s="1"/>
  <c r="Y269" i="2"/>
  <c r="Z269" i="2"/>
  <c r="AC269" i="2" s="1"/>
  <c r="U270" i="2"/>
  <c r="AA270" i="2" s="1"/>
  <c r="V270" i="2"/>
  <c r="W270" i="2"/>
  <c r="X270" i="2"/>
  <c r="Y270" i="2"/>
  <c r="AB270" i="2" s="1"/>
  <c r="Z270" i="2"/>
  <c r="AC270" i="2"/>
  <c r="U271" i="2"/>
  <c r="AA271" i="2" s="1"/>
  <c r="V271" i="2"/>
  <c r="W271" i="2"/>
  <c r="X271" i="2"/>
  <c r="Y271" i="2"/>
  <c r="Z271" i="2"/>
  <c r="AB271" i="2"/>
  <c r="AC271" i="2"/>
  <c r="U272" i="2"/>
  <c r="V272" i="2"/>
  <c r="W272" i="2"/>
  <c r="AC272" i="2" s="1"/>
  <c r="X272" i="2"/>
  <c r="Y272" i="2"/>
  <c r="AB272" i="2" s="1"/>
  <c r="Z272" i="2"/>
  <c r="AA272" i="2"/>
  <c r="U273" i="2"/>
  <c r="V273" i="2"/>
  <c r="AB273" i="2" s="1"/>
  <c r="W273" i="2"/>
  <c r="X273" i="2"/>
  <c r="AA273" i="2" s="1"/>
  <c r="Y273" i="2"/>
  <c r="Z273" i="2"/>
  <c r="AC273" i="2" s="1"/>
  <c r="U274" i="2"/>
  <c r="AA274" i="2" s="1"/>
  <c r="V274" i="2"/>
  <c r="W274" i="2"/>
  <c r="X274" i="2"/>
  <c r="Y274" i="2"/>
  <c r="AB274" i="2" s="1"/>
  <c r="Z274" i="2"/>
  <c r="AC274" i="2"/>
  <c r="U275" i="2"/>
  <c r="V275" i="2"/>
  <c r="W275" i="2"/>
  <c r="X275" i="2"/>
  <c r="AA275" i="2" s="1"/>
  <c r="Y275" i="2"/>
  <c r="Z275" i="2"/>
  <c r="AC275" i="2" s="1"/>
  <c r="AB275" i="2"/>
  <c r="U276" i="2"/>
  <c r="V276" i="2"/>
  <c r="W276" i="2"/>
  <c r="AC276" i="2" s="1"/>
  <c r="X276" i="2"/>
  <c r="Y276" i="2"/>
  <c r="AB276" i="2" s="1"/>
  <c r="Z276" i="2"/>
  <c r="AA276" i="2"/>
  <c r="U277" i="2"/>
  <c r="V277" i="2"/>
  <c r="AB277" i="2" s="1"/>
  <c r="W277" i="2"/>
  <c r="X277" i="2"/>
  <c r="AA277" i="2" s="1"/>
  <c r="Y277" i="2"/>
  <c r="Z277" i="2"/>
  <c r="AC277" i="2" s="1"/>
  <c r="U278" i="2"/>
  <c r="AA278" i="2" s="1"/>
  <c r="V278" i="2"/>
  <c r="W278" i="2"/>
  <c r="X278" i="2"/>
  <c r="Y278" i="2"/>
  <c r="AB278" i="2" s="1"/>
  <c r="Z278" i="2"/>
  <c r="AC278" i="2"/>
  <c r="U279" i="2"/>
  <c r="V279" i="2"/>
  <c r="W279" i="2"/>
  <c r="X279" i="2"/>
  <c r="AA279" i="2" s="1"/>
  <c r="Y279" i="2"/>
  <c r="Z279" i="2"/>
  <c r="AB279" i="2"/>
  <c r="AC279" i="2"/>
  <c r="U280" i="2"/>
  <c r="V280" i="2"/>
  <c r="W280" i="2"/>
  <c r="AC280" i="2" s="1"/>
  <c r="X280" i="2"/>
  <c r="Y280" i="2"/>
  <c r="AB280" i="2" s="1"/>
  <c r="Z280" i="2"/>
  <c r="AA280" i="2"/>
  <c r="U281" i="2"/>
  <c r="V281" i="2"/>
  <c r="AB281" i="2" s="1"/>
  <c r="W281" i="2"/>
  <c r="X281" i="2"/>
  <c r="AA281" i="2" s="1"/>
  <c r="Y281" i="2"/>
  <c r="Z281" i="2"/>
  <c r="AC281" i="2" s="1"/>
  <c r="U282" i="2"/>
  <c r="AA282" i="2" s="1"/>
  <c r="V282" i="2"/>
  <c r="W282" i="2"/>
  <c r="X282" i="2"/>
  <c r="Y282" i="2"/>
  <c r="AB282" i="2" s="1"/>
  <c r="Z282" i="2"/>
  <c r="AC282" i="2"/>
  <c r="U283" i="2"/>
  <c r="AA283" i="2" s="1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Y284" i="2"/>
  <c r="AB284" i="2" s="1"/>
  <c r="Z284" i="2"/>
  <c r="AA284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O233" i="2" s="1"/>
  <c r="G233" i="2"/>
  <c r="H233" i="2"/>
  <c r="I233" i="2"/>
  <c r="J233" i="2"/>
  <c r="K233" i="2"/>
  <c r="L233" i="2"/>
  <c r="M233" i="2"/>
  <c r="P233" i="2"/>
  <c r="E234" i="2"/>
  <c r="N234" i="2" s="1"/>
  <c r="F234" i="2"/>
  <c r="O234" i="2" s="1"/>
  <c r="G234" i="2"/>
  <c r="H234" i="2"/>
  <c r="I234" i="2"/>
  <c r="J234" i="2"/>
  <c r="K234" i="2"/>
  <c r="L234" i="2"/>
  <c r="M234" i="2"/>
  <c r="P234" i="2"/>
  <c r="E235" i="2"/>
  <c r="N235" i="2" s="1"/>
  <c r="F235" i="2"/>
  <c r="O235" i="2" s="1"/>
  <c r="G235" i="2"/>
  <c r="H235" i="2"/>
  <c r="I235" i="2"/>
  <c r="J235" i="2"/>
  <c r="K235" i="2"/>
  <c r="L235" i="2"/>
  <c r="M235" i="2"/>
  <c r="P235" i="2"/>
  <c r="E236" i="2"/>
  <c r="N236" i="2" s="1"/>
  <c r="F236" i="2"/>
  <c r="O236" i="2" s="1"/>
  <c r="G236" i="2"/>
  <c r="H236" i="2"/>
  <c r="I236" i="2"/>
  <c r="J236" i="2"/>
  <c r="K236" i="2"/>
  <c r="L236" i="2"/>
  <c r="M236" i="2"/>
  <c r="P236" i="2"/>
  <c r="E237" i="2"/>
  <c r="N237" i="2" s="1"/>
  <c r="F237" i="2"/>
  <c r="O237" i="2" s="1"/>
  <c r="G237" i="2"/>
  <c r="H237" i="2"/>
  <c r="I237" i="2"/>
  <c r="J237" i="2"/>
  <c r="K237" i="2"/>
  <c r="L237" i="2"/>
  <c r="M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H281" i="2"/>
  <c r="I281" i="2"/>
  <c r="J281" i="2"/>
  <c r="K281" i="2"/>
  <c r="L281" i="2"/>
  <c r="M281" i="2"/>
  <c r="O281" i="2"/>
  <c r="P281" i="2"/>
  <c r="E282" i="2"/>
  <c r="N282" i="2" s="1"/>
  <c r="F282" i="2"/>
  <c r="G282" i="2"/>
  <c r="H282" i="2"/>
  <c r="I282" i="2"/>
  <c r="J282" i="2"/>
  <c r="K282" i="2"/>
  <c r="L282" i="2"/>
  <c r="M282" i="2"/>
  <c r="O282" i="2"/>
  <c r="P282" i="2"/>
  <c r="E283" i="2"/>
  <c r="N283" i="2" s="1"/>
  <c r="F283" i="2"/>
  <c r="G283" i="2"/>
  <c r="H283" i="2"/>
  <c r="I283" i="2"/>
  <c r="J283" i="2"/>
  <c r="K283" i="2"/>
  <c r="L283" i="2"/>
  <c r="M283" i="2"/>
  <c r="O283" i="2"/>
  <c r="P283" i="2"/>
  <c r="E284" i="2"/>
  <c r="N284" i="2" s="1"/>
  <c r="F284" i="2"/>
  <c r="G284" i="2"/>
  <c r="H284" i="2"/>
  <c r="I284" i="2"/>
  <c r="J284" i="2"/>
  <c r="K284" i="2"/>
  <c r="L284" i="2"/>
  <c r="M284" i="2"/>
  <c r="O284" i="2"/>
  <c r="P284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4" i="8" l="1"/>
  <c r="E4" i="8"/>
  <c r="F4" i="8"/>
  <c r="G4" i="8"/>
  <c r="H4" i="8"/>
  <c r="I4" i="8"/>
  <c r="J4" i="8"/>
  <c r="K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S87" i="8" s="1"/>
  <c r="P87" i="8"/>
  <c r="Q87" i="8"/>
  <c r="R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S89" i="8" s="1"/>
  <c r="P89" i="8"/>
  <c r="T89" i="8" s="1"/>
  <c r="Q89" i="8"/>
  <c r="R89" i="8"/>
  <c r="D90" i="8"/>
  <c r="E90" i="8"/>
  <c r="F90" i="8"/>
  <c r="G90" i="8"/>
  <c r="H90" i="8"/>
  <c r="I90" i="8"/>
  <c r="J90" i="8"/>
  <c r="K90" i="8"/>
  <c r="L90" i="8"/>
  <c r="M90" i="8"/>
  <c r="O90" i="8"/>
  <c r="S90" i="8" s="1"/>
  <c r="P90" i="8"/>
  <c r="Q90" i="8"/>
  <c r="R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S99" i="8" s="1"/>
  <c r="P99" i="8"/>
  <c r="Q99" i="8"/>
  <c r="R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S103" i="8" s="1"/>
  <c r="P103" i="8"/>
  <c r="Q103" i="8"/>
  <c r="R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S107" i="8" s="1"/>
  <c r="P107" i="8"/>
  <c r="Q107" i="8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S108" i="8" s="1"/>
  <c r="P108" i="8"/>
  <c r="T108" i="8" s="1"/>
  <c r="Q108" i="8"/>
  <c r="R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S111" i="8" s="1"/>
  <c r="P111" i="8"/>
  <c r="T111" i="8" s="1"/>
  <c r="Q111" i="8"/>
  <c r="R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S120" i="8" s="1"/>
  <c r="P120" i="8"/>
  <c r="Q120" i="8"/>
  <c r="R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S123" i="8" s="1"/>
  <c r="P123" i="8"/>
  <c r="Q123" i="8"/>
  <c r="R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S127" i="8" s="1"/>
  <c r="P127" i="8"/>
  <c r="Q127" i="8"/>
  <c r="R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S129" i="8" s="1"/>
  <c r="P129" i="8"/>
  <c r="Q129" i="8"/>
  <c r="R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T130" i="8" s="1"/>
  <c r="Q130" i="8"/>
  <c r="R130" i="8"/>
  <c r="S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S134" i="8" s="1"/>
  <c r="P134" i="8"/>
  <c r="Q134" i="8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S136" i="8" s="1"/>
  <c r="P136" i="8"/>
  <c r="Q136" i="8"/>
  <c r="R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S139" i="8" s="1"/>
  <c r="P139" i="8"/>
  <c r="T139" i="8" s="1"/>
  <c r="Q139" i="8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R143" i="8"/>
  <c r="S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S151" i="8" s="1"/>
  <c r="P151" i="8"/>
  <c r="Q151" i="8"/>
  <c r="R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Q153" i="8"/>
  <c r="R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S160" i="8" s="1"/>
  <c r="P160" i="8"/>
  <c r="Q160" i="8"/>
  <c r="R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S164" i="8" s="1"/>
  <c r="P164" i="8"/>
  <c r="Q164" i="8"/>
  <c r="R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S166" i="8" s="1"/>
  <c r="P166" i="8"/>
  <c r="T166" i="8" s="1"/>
  <c r="Q166" i="8"/>
  <c r="R166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Q167" i="8"/>
  <c r="R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Q170" i="8"/>
  <c r="R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S173" i="8" s="1"/>
  <c r="P173" i="8"/>
  <c r="Q173" i="8"/>
  <c r="R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S175" i="8" s="1"/>
  <c r="P175" i="8"/>
  <c r="Q175" i="8"/>
  <c r="R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S177" i="8" s="1"/>
  <c r="P177" i="8"/>
  <c r="Q177" i="8"/>
  <c r="R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T179" i="8" s="1"/>
  <c r="Q179" i="8"/>
  <c r="R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S182" i="8" s="1"/>
  <c r="P182" i="8"/>
  <c r="Q182" i="8"/>
  <c r="R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S185" i="8" s="1"/>
  <c r="P185" i="8"/>
  <c r="T185" i="8" s="1"/>
  <c r="Q185" i="8"/>
  <c r="R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S189" i="8" s="1"/>
  <c r="P189" i="8"/>
  <c r="T189" i="8" s="1"/>
  <c r="Q189" i="8"/>
  <c r="R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S193" i="8" s="1"/>
  <c r="P193" i="8"/>
  <c r="Q193" i="8"/>
  <c r="R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S196" i="8" s="1"/>
  <c r="P196" i="8"/>
  <c r="Q196" i="8"/>
  <c r="R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S201" i="8" s="1"/>
  <c r="P201" i="8"/>
  <c r="T201" i="8" s="1"/>
  <c r="Q201" i="8"/>
  <c r="R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U4" i="2"/>
  <c r="V4" i="2"/>
  <c r="W4" i="2"/>
  <c r="X4" i="2"/>
  <c r="AA4" i="2" s="1"/>
  <c r="Y4" i="2"/>
  <c r="Z4" i="2"/>
  <c r="AB4" i="2"/>
  <c r="AC4" i="2"/>
  <c r="U5" i="2"/>
  <c r="V5" i="2"/>
  <c r="W5" i="2"/>
  <c r="AC5" i="2" s="1"/>
  <c r="X5" i="2"/>
  <c r="Y5" i="2"/>
  <c r="Z5" i="2"/>
  <c r="AA5" i="2"/>
  <c r="AB5" i="2"/>
  <c r="U6" i="2"/>
  <c r="V6" i="2"/>
  <c r="AB6" i="2" s="1"/>
  <c r="W6" i="2"/>
  <c r="AC6" i="2" s="1"/>
  <c r="X6" i="2"/>
  <c r="AA6" i="2" s="1"/>
  <c r="Y6" i="2"/>
  <c r="Z6" i="2"/>
  <c r="U7" i="2"/>
  <c r="AA7" i="2" s="1"/>
  <c r="V7" i="2"/>
  <c r="AB7" i="2" s="1"/>
  <c r="W7" i="2"/>
  <c r="X7" i="2"/>
  <c r="Y7" i="2"/>
  <c r="Z7" i="2"/>
  <c r="AC7" i="2"/>
  <c r="U8" i="2"/>
  <c r="AA8" i="2" s="1"/>
  <c r="V8" i="2"/>
  <c r="W8" i="2"/>
  <c r="X8" i="2"/>
  <c r="Y8" i="2"/>
  <c r="Z8" i="2"/>
  <c r="AC8" i="2" s="1"/>
  <c r="AB8" i="2"/>
  <c r="U9" i="2"/>
  <c r="V9" i="2"/>
  <c r="W9" i="2"/>
  <c r="AC9" i="2" s="1"/>
  <c r="X9" i="2"/>
  <c r="Y9" i="2"/>
  <c r="AB9" i="2" s="1"/>
  <c r="Z9" i="2"/>
  <c r="AA9" i="2"/>
  <c r="U10" i="2"/>
  <c r="V10" i="2"/>
  <c r="AB10" i="2" s="1"/>
  <c r="W10" i="2"/>
  <c r="X10" i="2"/>
  <c r="AA10" i="2" s="1"/>
  <c r="Y10" i="2"/>
  <c r="Z10" i="2"/>
  <c r="AC10" i="2" s="1"/>
  <c r="U11" i="2"/>
  <c r="AA11" i="2" s="1"/>
  <c r="V11" i="2"/>
  <c r="W11" i="2"/>
  <c r="X11" i="2"/>
  <c r="Y11" i="2"/>
  <c r="AB11" i="2" s="1"/>
  <c r="Z11" i="2"/>
  <c r="AC11" i="2"/>
  <c r="U12" i="2"/>
  <c r="V12" i="2"/>
  <c r="W12" i="2"/>
  <c r="X12" i="2"/>
  <c r="AA12" i="2" s="1"/>
  <c r="Y12" i="2"/>
  <c r="Z12" i="2"/>
  <c r="AC12" i="2" s="1"/>
  <c r="AB12" i="2"/>
  <c r="U13" i="2"/>
  <c r="V13" i="2"/>
  <c r="W13" i="2"/>
  <c r="AC13" i="2" s="1"/>
  <c r="X13" i="2"/>
  <c r="Y13" i="2"/>
  <c r="AB13" i="2" s="1"/>
  <c r="Z13" i="2"/>
  <c r="AA13" i="2"/>
  <c r="U14" i="2"/>
  <c r="V14" i="2"/>
  <c r="AB14" i="2" s="1"/>
  <c r="W14" i="2"/>
  <c r="X14" i="2"/>
  <c r="AA14" i="2" s="1"/>
  <c r="Y14" i="2"/>
  <c r="Z14" i="2"/>
  <c r="AC14" i="2" s="1"/>
  <c r="U15" i="2"/>
  <c r="AA15" i="2" s="1"/>
  <c r="V15" i="2"/>
  <c r="W15" i="2"/>
  <c r="X15" i="2"/>
  <c r="Y15" i="2"/>
  <c r="AB15" i="2" s="1"/>
  <c r="Z15" i="2"/>
  <c r="AC15" i="2"/>
  <c r="U16" i="2"/>
  <c r="V16" i="2"/>
  <c r="W16" i="2"/>
  <c r="X16" i="2"/>
  <c r="AA16" i="2" s="1"/>
  <c r="Y16" i="2"/>
  <c r="Z16" i="2"/>
  <c r="AC16" i="2" s="1"/>
  <c r="AB16" i="2"/>
  <c r="U17" i="2"/>
  <c r="V17" i="2"/>
  <c r="W17" i="2"/>
  <c r="AC17" i="2" s="1"/>
  <c r="X17" i="2"/>
  <c r="Y17" i="2"/>
  <c r="AB17" i="2" s="1"/>
  <c r="Z17" i="2"/>
  <c r="AA17" i="2"/>
  <c r="U18" i="2"/>
  <c r="V18" i="2"/>
  <c r="AB18" i="2" s="1"/>
  <c r="W18" i="2"/>
  <c r="X18" i="2"/>
  <c r="AA18" i="2" s="1"/>
  <c r="Y18" i="2"/>
  <c r="Z18" i="2"/>
  <c r="AC18" i="2" s="1"/>
  <c r="U19" i="2"/>
  <c r="AA19" i="2" s="1"/>
  <c r="V19" i="2"/>
  <c r="W19" i="2"/>
  <c r="X19" i="2"/>
  <c r="Y19" i="2"/>
  <c r="AB19" i="2" s="1"/>
  <c r="Z19" i="2"/>
  <c r="AC19" i="2"/>
  <c r="U20" i="2"/>
  <c r="V20" i="2"/>
  <c r="W20" i="2"/>
  <c r="X20" i="2"/>
  <c r="AA20" i="2" s="1"/>
  <c r="Y20" i="2"/>
  <c r="Z20" i="2"/>
  <c r="AC20" i="2" s="1"/>
  <c r="AB20" i="2"/>
  <c r="U21" i="2"/>
  <c r="V21" i="2"/>
  <c r="W21" i="2"/>
  <c r="AC21" i="2" s="1"/>
  <c r="X21" i="2"/>
  <c r="Y21" i="2"/>
  <c r="AB21" i="2" s="1"/>
  <c r="Z21" i="2"/>
  <c r="AA21" i="2"/>
  <c r="U22" i="2"/>
  <c r="V22" i="2"/>
  <c r="AB22" i="2" s="1"/>
  <c r="W22" i="2"/>
  <c r="X22" i="2"/>
  <c r="AA22" i="2" s="1"/>
  <c r="Y22" i="2"/>
  <c r="Z22" i="2"/>
  <c r="AC22" i="2" s="1"/>
  <c r="U23" i="2"/>
  <c r="AA23" i="2" s="1"/>
  <c r="V23" i="2"/>
  <c r="W23" i="2"/>
  <c r="X23" i="2"/>
  <c r="Y23" i="2"/>
  <c r="AB23" i="2" s="1"/>
  <c r="Z23" i="2"/>
  <c r="AC23" i="2"/>
  <c r="U24" i="2"/>
  <c r="V24" i="2"/>
  <c r="W24" i="2"/>
  <c r="X24" i="2"/>
  <c r="AA24" i="2" s="1"/>
  <c r="Y24" i="2"/>
  <c r="Z24" i="2"/>
  <c r="AB24" i="2"/>
  <c r="AC24" i="2"/>
  <c r="U25" i="2"/>
  <c r="V25" i="2"/>
  <c r="W25" i="2"/>
  <c r="AC25" i="2" s="1"/>
  <c r="X25" i="2"/>
  <c r="Y25" i="2"/>
  <c r="AB25" i="2" s="1"/>
  <c r="Z25" i="2"/>
  <c r="AA25" i="2"/>
  <c r="U26" i="2"/>
  <c r="V26" i="2"/>
  <c r="AB26" i="2" s="1"/>
  <c r="W26" i="2"/>
  <c r="X26" i="2"/>
  <c r="AA26" i="2" s="1"/>
  <c r="Y26" i="2"/>
  <c r="Z26" i="2"/>
  <c r="AC26" i="2" s="1"/>
  <c r="U27" i="2"/>
  <c r="AA27" i="2" s="1"/>
  <c r="V27" i="2"/>
  <c r="W27" i="2"/>
  <c r="X27" i="2"/>
  <c r="Y27" i="2"/>
  <c r="AB27" i="2" s="1"/>
  <c r="Z27" i="2"/>
  <c r="AC27" i="2"/>
  <c r="U28" i="2"/>
  <c r="V28" i="2"/>
  <c r="W28" i="2"/>
  <c r="X28" i="2"/>
  <c r="AA28" i="2" s="1"/>
  <c r="Y28" i="2"/>
  <c r="Z28" i="2"/>
  <c r="AC28" i="2" s="1"/>
  <c r="AB28" i="2"/>
  <c r="U29" i="2"/>
  <c r="V29" i="2"/>
  <c r="W29" i="2"/>
  <c r="AC29" i="2" s="1"/>
  <c r="X29" i="2"/>
  <c r="Y29" i="2"/>
  <c r="AB29" i="2" s="1"/>
  <c r="Z29" i="2"/>
  <c r="AA29" i="2"/>
  <c r="U30" i="2"/>
  <c r="V30" i="2"/>
  <c r="AB30" i="2" s="1"/>
  <c r="W30" i="2"/>
  <c r="X30" i="2"/>
  <c r="AA30" i="2" s="1"/>
  <c r="Y30" i="2"/>
  <c r="Z30" i="2"/>
  <c r="AC30" i="2" s="1"/>
  <c r="U31" i="2"/>
  <c r="AA31" i="2" s="1"/>
  <c r="V31" i="2"/>
  <c r="W31" i="2"/>
  <c r="X31" i="2"/>
  <c r="Y31" i="2"/>
  <c r="AB31" i="2" s="1"/>
  <c r="Z31" i="2"/>
  <c r="AC31" i="2"/>
  <c r="U32" i="2"/>
  <c r="V32" i="2"/>
  <c r="W32" i="2"/>
  <c r="X32" i="2"/>
  <c r="AA32" i="2" s="1"/>
  <c r="Y32" i="2"/>
  <c r="Z32" i="2"/>
  <c r="AC32" i="2" s="1"/>
  <c r="AB32" i="2"/>
  <c r="U33" i="2"/>
  <c r="V33" i="2"/>
  <c r="W33" i="2"/>
  <c r="AC33" i="2" s="1"/>
  <c r="X33" i="2"/>
  <c r="Y33" i="2"/>
  <c r="AB33" i="2" s="1"/>
  <c r="Z33" i="2"/>
  <c r="AA33" i="2"/>
  <c r="U34" i="2"/>
  <c r="V34" i="2"/>
  <c r="AB34" i="2" s="1"/>
  <c r="W34" i="2"/>
  <c r="X34" i="2"/>
  <c r="AA34" i="2" s="1"/>
  <c r="Y34" i="2"/>
  <c r="Z34" i="2"/>
  <c r="AC34" i="2" s="1"/>
  <c r="U35" i="2"/>
  <c r="AA35" i="2" s="1"/>
  <c r="V35" i="2"/>
  <c r="W35" i="2"/>
  <c r="X35" i="2"/>
  <c r="Y35" i="2"/>
  <c r="AB35" i="2" s="1"/>
  <c r="Z35" i="2"/>
  <c r="AC35" i="2"/>
  <c r="U36" i="2"/>
  <c r="V36" i="2"/>
  <c r="W36" i="2"/>
  <c r="X36" i="2"/>
  <c r="AA36" i="2" s="1"/>
  <c r="Y36" i="2"/>
  <c r="Z36" i="2"/>
  <c r="AC36" i="2" s="1"/>
  <c r="AB36" i="2"/>
  <c r="U37" i="2"/>
  <c r="V37" i="2"/>
  <c r="W37" i="2"/>
  <c r="AC37" i="2" s="1"/>
  <c r="X37" i="2"/>
  <c r="Y37" i="2"/>
  <c r="AB37" i="2" s="1"/>
  <c r="Z37" i="2"/>
  <c r="AA37" i="2"/>
  <c r="U38" i="2"/>
  <c r="V38" i="2"/>
  <c r="AB38" i="2" s="1"/>
  <c r="W38" i="2"/>
  <c r="X38" i="2"/>
  <c r="AA38" i="2" s="1"/>
  <c r="Y38" i="2"/>
  <c r="Z38" i="2"/>
  <c r="AC38" i="2" s="1"/>
  <c r="U39" i="2"/>
  <c r="AA39" i="2" s="1"/>
  <c r="V39" i="2"/>
  <c r="W39" i="2"/>
  <c r="X39" i="2"/>
  <c r="Y39" i="2"/>
  <c r="AB39" i="2" s="1"/>
  <c r="Z39" i="2"/>
  <c r="AC39" i="2"/>
  <c r="U40" i="2"/>
  <c r="V40" i="2"/>
  <c r="W40" i="2"/>
  <c r="X40" i="2"/>
  <c r="AA40" i="2" s="1"/>
  <c r="Y40" i="2"/>
  <c r="Z40" i="2"/>
  <c r="AC40" i="2" s="1"/>
  <c r="AB40" i="2"/>
  <c r="U41" i="2"/>
  <c r="V41" i="2"/>
  <c r="W41" i="2"/>
  <c r="AC41" i="2" s="1"/>
  <c r="X41" i="2"/>
  <c r="Y41" i="2"/>
  <c r="AB41" i="2" s="1"/>
  <c r="Z41" i="2"/>
  <c r="AA41" i="2"/>
  <c r="U42" i="2"/>
  <c r="V42" i="2"/>
  <c r="AB42" i="2" s="1"/>
  <c r="W42" i="2"/>
  <c r="X42" i="2"/>
  <c r="AA42" i="2" s="1"/>
  <c r="Y42" i="2"/>
  <c r="Z42" i="2"/>
  <c r="AC42" i="2" s="1"/>
  <c r="U43" i="2"/>
  <c r="AA43" i="2" s="1"/>
  <c r="V43" i="2"/>
  <c r="W43" i="2"/>
  <c r="X43" i="2"/>
  <c r="Y43" i="2"/>
  <c r="AB43" i="2" s="1"/>
  <c r="Z43" i="2"/>
  <c r="AC43" i="2"/>
  <c r="U44" i="2"/>
  <c r="V44" i="2"/>
  <c r="W44" i="2"/>
  <c r="X44" i="2"/>
  <c r="AA44" i="2" s="1"/>
  <c r="Y44" i="2"/>
  <c r="Z44" i="2"/>
  <c r="AB44" i="2"/>
  <c r="AC44" i="2"/>
  <c r="U45" i="2"/>
  <c r="V45" i="2"/>
  <c r="W45" i="2"/>
  <c r="AC45" i="2" s="1"/>
  <c r="X45" i="2"/>
  <c r="Y45" i="2"/>
  <c r="AB45" i="2" s="1"/>
  <c r="Z45" i="2"/>
  <c r="AA45" i="2"/>
  <c r="U46" i="2"/>
  <c r="V46" i="2"/>
  <c r="AB46" i="2" s="1"/>
  <c r="W46" i="2"/>
  <c r="X46" i="2"/>
  <c r="AA46" i="2" s="1"/>
  <c r="Y46" i="2"/>
  <c r="Z46" i="2"/>
  <c r="AC46" i="2" s="1"/>
  <c r="U47" i="2"/>
  <c r="AA47" i="2" s="1"/>
  <c r="V47" i="2"/>
  <c r="W47" i="2"/>
  <c r="X47" i="2"/>
  <c r="Y47" i="2"/>
  <c r="AB47" i="2" s="1"/>
  <c r="Z47" i="2"/>
  <c r="AC47" i="2"/>
  <c r="U48" i="2"/>
  <c r="V48" i="2"/>
  <c r="W48" i="2"/>
  <c r="X48" i="2"/>
  <c r="AA48" i="2" s="1"/>
  <c r="Y48" i="2"/>
  <c r="Z48" i="2"/>
  <c r="AB48" i="2"/>
  <c r="AC48" i="2"/>
  <c r="U49" i="2"/>
  <c r="V49" i="2"/>
  <c r="W49" i="2"/>
  <c r="AC49" i="2" s="1"/>
  <c r="X49" i="2"/>
  <c r="Y49" i="2"/>
  <c r="AB49" i="2" s="1"/>
  <c r="Z49" i="2"/>
  <c r="AA49" i="2"/>
  <c r="U50" i="2"/>
  <c r="V50" i="2"/>
  <c r="AB50" i="2" s="1"/>
  <c r="W50" i="2"/>
  <c r="X50" i="2"/>
  <c r="AA50" i="2" s="1"/>
  <c r="Y50" i="2"/>
  <c r="Z50" i="2"/>
  <c r="AC50" i="2" s="1"/>
  <c r="U51" i="2"/>
  <c r="AA51" i="2" s="1"/>
  <c r="V51" i="2"/>
  <c r="W51" i="2"/>
  <c r="X51" i="2"/>
  <c r="Y51" i="2"/>
  <c r="AB51" i="2" s="1"/>
  <c r="Z51" i="2"/>
  <c r="AC51" i="2"/>
  <c r="U52" i="2"/>
  <c r="AA52" i="2" s="1"/>
  <c r="V52" i="2"/>
  <c r="W52" i="2"/>
  <c r="X52" i="2"/>
  <c r="Y52" i="2"/>
  <c r="Z52" i="2"/>
  <c r="AB52" i="2"/>
  <c r="AC52" i="2"/>
  <c r="U53" i="2"/>
  <c r="V53" i="2"/>
  <c r="W53" i="2"/>
  <c r="AC53" i="2" s="1"/>
  <c r="X53" i="2"/>
  <c r="Y53" i="2"/>
  <c r="Z53" i="2"/>
  <c r="AA53" i="2"/>
  <c r="AB53" i="2"/>
  <c r="U54" i="2"/>
  <c r="V54" i="2"/>
  <c r="AB54" i="2" s="1"/>
  <c r="W54" i="2"/>
  <c r="X54" i="2"/>
  <c r="Y54" i="2"/>
  <c r="Z54" i="2"/>
  <c r="AC54" i="2" s="1"/>
  <c r="AA54" i="2"/>
  <c r="U55" i="2"/>
  <c r="AA55" i="2" s="1"/>
  <c r="V55" i="2"/>
  <c r="AB55" i="2" s="1"/>
  <c r="W55" i="2"/>
  <c r="X55" i="2"/>
  <c r="Y55" i="2"/>
  <c r="Z55" i="2"/>
  <c r="AC55" i="2"/>
  <c r="U56" i="2"/>
  <c r="AA56" i="2" s="1"/>
  <c r="V56" i="2"/>
  <c r="W56" i="2"/>
  <c r="X56" i="2"/>
  <c r="Y56" i="2"/>
  <c r="Z56" i="2"/>
  <c r="AB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AC58" i="2" s="1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/>
  <c r="U60" i="2"/>
  <c r="AA60" i="2" s="1"/>
  <c r="V60" i="2"/>
  <c r="W60" i="2"/>
  <c r="X60" i="2"/>
  <c r="Y60" i="2"/>
  <c r="Z60" i="2"/>
  <c r="AB60" i="2"/>
  <c r="AC60" i="2"/>
  <c r="U61" i="2"/>
  <c r="V61" i="2"/>
  <c r="W61" i="2"/>
  <c r="AC61" i="2" s="1"/>
  <c r="X61" i="2"/>
  <c r="Y61" i="2"/>
  <c r="Z61" i="2"/>
  <c r="AA61" i="2"/>
  <c r="AB61" i="2"/>
  <c r="U62" i="2"/>
  <c r="V62" i="2"/>
  <c r="AB62" i="2" s="1"/>
  <c r="W62" i="2"/>
  <c r="AC62" i="2" s="1"/>
  <c r="X62" i="2"/>
  <c r="AA62" i="2" s="1"/>
  <c r="Y62" i="2"/>
  <c r="Z62" i="2"/>
  <c r="U63" i="2"/>
  <c r="AA63" i="2" s="1"/>
  <c r="V63" i="2"/>
  <c r="W63" i="2"/>
  <c r="X63" i="2"/>
  <c r="Y63" i="2"/>
  <c r="Z63" i="2"/>
  <c r="AC63" i="2"/>
  <c r="U64" i="2"/>
  <c r="AA64" i="2" s="1"/>
  <c r="V64" i="2"/>
  <c r="W64" i="2"/>
  <c r="X64" i="2"/>
  <c r="Y64" i="2"/>
  <c r="Z64" i="2"/>
  <c r="AC64" i="2" s="1"/>
  <c r="AB64" i="2"/>
  <c r="U65" i="2"/>
  <c r="V65" i="2"/>
  <c r="W65" i="2"/>
  <c r="AC65" i="2" s="1"/>
  <c r="X65" i="2"/>
  <c r="Y65" i="2"/>
  <c r="AB65" i="2" s="1"/>
  <c r="Z65" i="2"/>
  <c r="AA65" i="2"/>
  <c r="U66" i="2"/>
  <c r="V66" i="2"/>
  <c r="AB66" i="2" s="1"/>
  <c r="W66" i="2"/>
  <c r="AC66" i="2" s="1"/>
  <c r="X66" i="2"/>
  <c r="AA66" i="2" s="1"/>
  <c r="Y66" i="2"/>
  <c r="Z66" i="2"/>
  <c r="U67" i="2"/>
  <c r="AA67" i="2" s="1"/>
  <c r="V67" i="2"/>
  <c r="AB67" i="2" s="1"/>
  <c r="W67" i="2"/>
  <c r="X67" i="2"/>
  <c r="Y67" i="2"/>
  <c r="Z67" i="2"/>
  <c r="AC67" i="2"/>
  <c r="U68" i="2"/>
  <c r="AA68" i="2" s="1"/>
  <c r="V68" i="2"/>
  <c r="W68" i="2"/>
  <c r="X68" i="2"/>
  <c r="Y68" i="2"/>
  <c r="Z68" i="2"/>
  <c r="AC68" i="2" s="1"/>
  <c r="AB68" i="2"/>
  <c r="U69" i="2"/>
  <c r="V69" i="2"/>
  <c r="W69" i="2"/>
  <c r="AC69" i="2" s="1"/>
  <c r="X69" i="2"/>
  <c r="Y69" i="2"/>
  <c r="AB69" i="2" s="1"/>
  <c r="Z69" i="2"/>
  <c r="AA69" i="2"/>
  <c r="U70" i="2"/>
  <c r="V70" i="2"/>
  <c r="AB70" i="2" s="1"/>
  <c r="W70" i="2"/>
  <c r="AC70" i="2" s="1"/>
  <c r="X70" i="2"/>
  <c r="AA70" i="2" s="1"/>
  <c r="Y70" i="2"/>
  <c r="Z70" i="2"/>
  <c r="U71" i="2"/>
  <c r="AA71" i="2" s="1"/>
  <c r="V71" i="2"/>
  <c r="AB71" i="2" s="1"/>
  <c r="W71" i="2"/>
  <c r="X71" i="2"/>
  <c r="Y71" i="2"/>
  <c r="Z71" i="2"/>
  <c r="AC71" i="2"/>
  <c r="U72" i="2"/>
  <c r="V72" i="2"/>
  <c r="W72" i="2"/>
  <c r="X72" i="2"/>
  <c r="Y72" i="2"/>
  <c r="Z72" i="2"/>
  <c r="AC72" i="2" s="1"/>
  <c r="AB72" i="2"/>
  <c r="U73" i="2"/>
  <c r="V73" i="2"/>
  <c r="W73" i="2"/>
  <c r="AC73" i="2" s="1"/>
  <c r="X73" i="2"/>
  <c r="Y73" i="2"/>
  <c r="AB73" i="2" s="1"/>
  <c r="Z73" i="2"/>
  <c r="AA73" i="2"/>
  <c r="U74" i="2"/>
  <c r="V74" i="2"/>
  <c r="AB74" i="2" s="1"/>
  <c r="W74" i="2"/>
  <c r="X74" i="2"/>
  <c r="AA74" i="2" s="1"/>
  <c r="Y74" i="2"/>
  <c r="Z74" i="2"/>
  <c r="U75" i="2"/>
  <c r="AA75" i="2" s="1"/>
  <c r="V75" i="2"/>
  <c r="AB75" i="2" s="1"/>
  <c r="W75" i="2"/>
  <c r="X75" i="2"/>
  <c r="Y75" i="2"/>
  <c r="Z75" i="2"/>
  <c r="AC75" i="2"/>
  <c r="U76" i="2"/>
  <c r="AA76" i="2" s="1"/>
  <c r="V76" i="2"/>
  <c r="W76" i="2"/>
  <c r="X76" i="2"/>
  <c r="Y76" i="2"/>
  <c r="Z76" i="2"/>
  <c r="AC76" i="2" s="1"/>
  <c r="AB76" i="2"/>
  <c r="U77" i="2"/>
  <c r="V77" i="2"/>
  <c r="W77" i="2"/>
  <c r="AC77" i="2" s="1"/>
  <c r="X77" i="2"/>
  <c r="Y77" i="2"/>
  <c r="AB77" i="2" s="1"/>
  <c r="Z77" i="2"/>
  <c r="AA77" i="2"/>
  <c r="U78" i="2"/>
  <c r="V78" i="2"/>
  <c r="AB78" i="2" s="1"/>
  <c r="W78" i="2"/>
  <c r="AC78" i="2" s="1"/>
  <c r="X78" i="2"/>
  <c r="AA78" i="2" s="1"/>
  <c r="Y78" i="2"/>
  <c r="Z78" i="2"/>
  <c r="U79" i="2"/>
  <c r="AA79" i="2" s="1"/>
  <c r="V79" i="2"/>
  <c r="W79" i="2"/>
  <c r="X79" i="2"/>
  <c r="Y79" i="2"/>
  <c r="Z79" i="2"/>
  <c r="AC79" i="2"/>
  <c r="U80" i="2"/>
  <c r="AA80" i="2" s="1"/>
  <c r="V80" i="2"/>
  <c r="W80" i="2"/>
  <c r="X80" i="2"/>
  <c r="Y80" i="2"/>
  <c r="Z80" i="2"/>
  <c r="AC80" i="2" s="1"/>
  <c r="AB80" i="2"/>
  <c r="U81" i="2"/>
  <c r="V81" i="2"/>
  <c r="W81" i="2"/>
  <c r="AC81" i="2" s="1"/>
  <c r="X81" i="2"/>
  <c r="Y81" i="2"/>
  <c r="AB81" i="2" s="1"/>
  <c r="Z81" i="2"/>
  <c r="AA81" i="2"/>
  <c r="U82" i="2"/>
  <c r="V82" i="2"/>
  <c r="AB82" i="2" s="1"/>
  <c r="W82" i="2"/>
  <c r="X82" i="2"/>
  <c r="AA82" i="2" s="1"/>
  <c r="Y82" i="2"/>
  <c r="Z82" i="2"/>
  <c r="AC82" i="2" s="1"/>
  <c r="U83" i="2"/>
  <c r="AA83" i="2" s="1"/>
  <c r="V83" i="2"/>
  <c r="W83" i="2"/>
  <c r="X83" i="2"/>
  <c r="Y83" i="2"/>
  <c r="AB83" i="2" s="1"/>
  <c r="Z83" i="2"/>
  <c r="AC83" i="2"/>
  <c r="U84" i="2"/>
  <c r="AA84" i="2" s="1"/>
  <c r="V84" i="2"/>
  <c r="W84" i="2"/>
  <c r="X84" i="2"/>
  <c r="Y84" i="2"/>
  <c r="Z84" i="2"/>
  <c r="AC84" i="2" s="1"/>
  <c r="AB84" i="2"/>
  <c r="U85" i="2"/>
  <c r="V85" i="2"/>
  <c r="W85" i="2"/>
  <c r="AC85" i="2" s="1"/>
  <c r="X85" i="2"/>
  <c r="Y85" i="2"/>
  <c r="AB85" i="2" s="1"/>
  <c r="Z85" i="2"/>
  <c r="AA85" i="2"/>
  <c r="U86" i="2"/>
  <c r="V86" i="2"/>
  <c r="AB86" i="2" s="1"/>
  <c r="W86" i="2"/>
  <c r="X86" i="2"/>
  <c r="AA86" i="2" s="1"/>
  <c r="Y86" i="2"/>
  <c r="Z86" i="2"/>
  <c r="AC86" i="2" s="1"/>
  <c r="U87" i="2"/>
  <c r="AA87" i="2" s="1"/>
  <c r="V87" i="2"/>
  <c r="W87" i="2"/>
  <c r="X87" i="2"/>
  <c r="Y87" i="2"/>
  <c r="AB87" i="2" s="1"/>
  <c r="Z87" i="2"/>
  <c r="AC87" i="2"/>
  <c r="U88" i="2"/>
  <c r="V88" i="2"/>
  <c r="W88" i="2"/>
  <c r="X88" i="2"/>
  <c r="Y88" i="2"/>
  <c r="Z88" i="2"/>
  <c r="AC88" i="2" s="1"/>
  <c r="AB88" i="2"/>
  <c r="U89" i="2"/>
  <c r="V89" i="2"/>
  <c r="W89" i="2"/>
  <c r="AC89" i="2" s="1"/>
  <c r="X89" i="2"/>
  <c r="Y89" i="2"/>
  <c r="AB89" i="2" s="1"/>
  <c r="Z89" i="2"/>
  <c r="AA89" i="2"/>
  <c r="U90" i="2"/>
  <c r="V90" i="2"/>
  <c r="AB90" i="2" s="1"/>
  <c r="W90" i="2"/>
  <c r="X90" i="2"/>
  <c r="AA90" i="2" s="1"/>
  <c r="Y90" i="2"/>
  <c r="Z90" i="2"/>
  <c r="AC90" i="2" s="1"/>
  <c r="U91" i="2"/>
  <c r="AA91" i="2" s="1"/>
  <c r="V91" i="2"/>
  <c r="W91" i="2"/>
  <c r="X91" i="2"/>
  <c r="Y91" i="2"/>
  <c r="AB91" i="2" s="1"/>
  <c r="Z91" i="2"/>
  <c r="AC91" i="2"/>
  <c r="U92" i="2"/>
  <c r="V92" i="2"/>
  <c r="W92" i="2"/>
  <c r="X92" i="2"/>
  <c r="AA92" i="2" s="1"/>
  <c r="Y92" i="2"/>
  <c r="Z92" i="2"/>
  <c r="AC92" i="2" s="1"/>
  <c r="AB92" i="2"/>
  <c r="U93" i="2"/>
  <c r="V93" i="2"/>
  <c r="W93" i="2"/>
  <c r="AC93" i="2" s="1"/>
  <c r="X93" i="2"/>
  <c r="Y93" i="2"/>
  <c r="AB93" i="2" s="1"/>
  <c r="Z93" i="2"/>
  <c r="AA93" i="2"/>
  <c r="U94" i="2"/>
  <c r="V94" i="2"/>
  <c r="AB94" i="2" s="1"/>
  <c r="W94" i="2"/>
  <c r="X94" i="2"/>
  <c r="AA94" i="2" s="1"/>
  <c r="Y94" i="2"/>
  <c r="Z94" i="2"/>
  <c r="AC94" i="2" s="1"/>
  <c r="U95" i="2"/>
  <c r="AA95" i="2" s="1"/>
  <c r="V95" i="2"/>
  <c r="W95" i="2"/>
  <c r="X95" i="2"/>
  <c r="Y95" i="2"/>
  <c r="AB95" i="2" s="1"/>
  <c r="Z95" i="2"/>
  <c r="AC95" i="2"/>
  <c r="U96" i="2"/>
  <c r="V96" i="2"/>
  <c r="W96" i="2"/>
  <c r="X96" i="2"/>
  <c r="AA96" i="2" s="1"/>
  <c r="Y96" i="2"/>
  <c r="Z96" i="2"/>
  <c r="AC96" i="2" s="1"/>
  <c r="AB96" i="2"/>
  <c r="U97" i="2"/>
  <c r="V97" i="2"/>
  <c r="W97" i="2"/>
  <c r="AC97" i="2" s="1"/>
  <c r="X97" i="2"/>
  <c r="Y97" i="2"/>
  <c r="AB97" i="2" s="1"/>
  <c r="Z97" i="2"/>
  <c r="AA97" i="2"/>
  <c r="U98" i="2"/>
  <c r="V98" i="2"/>
  <c r="AB98" i="2" s="1"/>
  <c r="W98" i="2"/>
  <c r="X98" i="2"/>
  <c r="AA98" i="2" s="1"/>
  <c r="Y98" i="2"/>
  <c r="Z98" i="2"/>
  <c r="AC98" i="2" s="1"/>
  <c r="U99" i="2"/>
  <c r="AA99" i="2" s="1"/>
  <c r="V99" i="2"/>
  <c r="W99" i="2"/>
  <c r="X99" i="2"/>
  <c r="Y99" i="2"/>
  <c r="AB99" i="2" s="1"/>
  <c r="Z99" i="2"/>
  <c r="AC99" i="2"/>
  <c r="U100" i="2"/>
  <c r="V100" i="2"/>
  <c r="W100" i="2"/>
  <c r="X100" i="2"/>
  <c r="AA100" i="2" s="1"/>
  <c r="Y100" i="2"/>
  <c r="Z100" i="2"/>
  <c r="AC100" i="2" s="1"/>
  <c r="AB100" i="2"/>
  <c r="U101" i="2"/>
  <c r="V101" i="2"/>
  <c r="W101" i="2"/>
  <c r="X101" i="2"/>
  <c r="Y101" i="2"/>
  <c r="AB101" i="2" s="1"/>
  <c r="Z101" i="2"/>
  <c r="AA101" i="2"/>
  <c r="AC101" i="2"/>
  <c r="U102" i="2"/>
  <c r="V102" i="2"/>
  <c r="W102" i="2"/>
  <c r="X102" i="2"/>
  <c r="AA102" i="2" s="1"/>
  <c r="Y102" i="2"/>
  <c r="Z102" i="2"/>
  <c r="AC102" i="2" s="1"/>
  <c r="AB102" i="2"/>
  <c r="U103" i="2"/>
  <c r="AA103" i="2" s="1"/>
  <c r="V103" i="2"/>
  <c r="W103" i="2"/>
  <c r="X103" i="2"/>
  <c r="Y103" i="2"/>
  <c r="AB103" i="2" s="1"/>
  <c r="Z103" i="2"/>
  <c r="AC103" i="2"/>
  <c r="U104" i="2"/>
  <c r="V104" i="2"/>
  <c r="W104" i="2"/>
  <c r="X104" i="2"/>
  <c r="AA104" i="2" s="1"/>
  <c r="Y104" i="2"/>
  <c r="Z104" i="2"/>
  <c r="AC104" i="2" s="1"/>
  <c r="AB104" i="2"/>
  <c r="U105" i="2"/>
  <c r="AA105" i="2" s="1"/>
  <c r="V105" i="2"/>
  <c r="W105" i="2"/>
  <c r="X105" i="2"/>
  <c r="Y105" i="2"/>
  <c r="AB105" i="2" s="1"/>
  <c r="Z105" i="2"/>
  <c r="AC105" i="2"/>
  <c r="U106" i="2"/>
  <c r="V106" i="2"/>
  <c r="AB106" i="2" s="1"/>
  <c r="W106" i="2"/>
  <c r="X106" i="2"/>
  <c r="AA106" i="2" s="1"/>
  <c r="Y106" i="2"/>
  <c r="Z106" i="2"/>
  <c r="AC106" i="2" s="1"/>
  <c r="U107" i="2"/>
  <c r="V107" i="2"/>
  <c r="W107" i="2"/>
  <c r="AC107" i="2" s="1"/>
  <c r="X107" i="2"/>
  <c r="Y107" i="2"/>
  <c r="AB107" i="2" s="1"/>
  <c r="Z107" i="2"/>
  <c r="AA107" i="2"/>
  <c r="U108" i="2"/>
  <c r="V108" i="2"/>
  <c r="W108" i="2"/>
  <c r="X108" i="2"/>
  <c r="AA108" i="2" s="1"/>
  <c r="Y108" i="2"/>
  <c r="Z108" i="2"/>
  <c r="AC108" i="2" s="1"/>
  <c r="AB108" i="2"/>
  <c r="U109" i="2"/>
  <c r="V109" i="2"/>
  <c r="W109" i="2"/>
  <c r="X109" i="2"/>
  <c r="Y109" i="2"/>
  <c r="AB109" i="2" s="1"/>
  <c r="Z109" i="2"/>
  <c r="AA109" i="2"/>
  <c r="AC109" i="2"/>
  <c r="U110" i="2"/>
  <c r="V110" i="2"/>
  <c r="W110" i="2"/>
  <c r="X110" i="2"/>
  <c r="AA110" i="2" s="1"/>
  <c r="Y110" i="2"/>
  <c r="Z110" i="2"/>
  <c r="AC110" i="2" s="1"/>
  <c r="AB110" i="2"/>
  <c r="U111" i="2"/>
  <c r="AA111" i="2" s="1"/>
  <c r="V111" i="2"/>
  <c r="W111" i="2"/>
  <c r="X111" i="2"/>
  <c r="Y111" i="2"/>
  <c r="AB111" i="2" s="1"/>
  <c r="Z111" i="2"/>
  <c r="AC111" i="2"/>
  <c r="U112" i="2"/>
  <c r="V112" i="2"/>
  <c r="W112" i="2"/>
  <c r="X112" i="2"/>
  <c r="AA112" i="2" s="1"/>
  <c r="Y112" i="2"/>
  <c r="Z112" i="2"/>
  <c r="AC112" i="2" s="1"/>
  <c r="AB112" i="2"/>
  <c r="U113" i="2"/>
  <c r="AA113" i="2" s="1"/>
  <c r="V113" i="2"/>
  <c r="W113" i="2"/>
  <c r="X113" i="2"/>
  <c r="Y113" i="2"/>
  <c r="AB113" i="2" s="1"/>
  <c r="Z113" i="2"/>
  <c r="AC113" i="2"/>
  <c r="U114" i="2"/>
  <c r="V114" i="2"/>
  <c r="AB114" i="2" s="1"/>
  <c r="W114" i="2"/>
  <c r="X114" i="2"/>
  <c r="AA114" i="2" s="1"/>
  <c r="Y114" i="2"/>
  <c r="Z114" i="2"/>
  <c r="AC114" i="2" s="1"/>
  <c r="U115" i="2"/>
  <c r="V115" i="2"/>
  <c r="W115" i="2"/>
  <c r="AC115" i="2" s="1"/>
  <c r="X115" i="2"/>
  <c r="Y115" i="2"/>
  <c r="AB115" i="2" s="1"/>
  <c r="Z115" i="2"/>
  <c r="AA115" i="2"/>
  <c r="U116" i="2"/>
  <c r="V116" i="2"/>
  <c r="W116" i="2"/>
  <c r="X116" i="2"/>
  <c r="AA116" i="2" s="1"/>
  <c r="Y116" i="2"/>
  <c r="Z116" i="2"/>
  <c r="AC116" i="2" s="1"/>
  <c r="AB116" i="2"/>
  <c r="U117" i="2"/>
  <c r="V117" i="2"/>
  <c r="AB117" i="2" s="1"/>
  <c r="W117" i="2"/>
  <c r="AC117" i="2" s="1"/>
  <c r="X117" i="2"/>
  <c r="Y117" i="2"/>
  <c r="Z117" i="2"/>
  <c r="AA117" i="2"/>
  <c r="U118" i="2"/>
  <c r="AA118" i="2" s="1"/>
  <c r="V118" i="2"/>
  <c r="AB118" i="2" s="1"/>
  <c r="W118" i="2"/>
  <c r="X118" i="2"/>
  <c r="Y118" i="2"/>
  <c r="Z118" i="2"/>
  <c r="AC118" i="2" s="1"/>
  <c r="U119" i="2"/>
  <c r="AA119" i="2" s="1"/>
  <c r="V119" i="2"/>
  <c r="W119" i="2"/>
  <c r="X119" i="2"/>
  <c r="Y119" i="2"/>
  <c r="AB119" i="2" s="1"/>
  <c r="Z119" i="2"/>
  <c r="AC119" i="2"/>
  <c r="U120" i="2"/>
  <c r="V120" i="2"/>
  <c r="W120" i="2"/>
  <c r="AC120" i="2" s="1"/>
  <c r="X120" i="2"/>
  <c r="AA120" i="2" s="1"/>
  <c r="Y120" i="2"/>
  <c r="Z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AB122" i="2" s="1"/>
  <c r="W122" i="2"/>
  <c r="X122" i="2"/>
  <c r="Y122" i="2"/>
  <c r="Z122" i="2"/>
  <c r="AC122" i="2" s="1"/>
  <c r="U123" i="2"/>
  <c r="AA123" i="2" s="1"/>
  <c r="V123" i="2"/>
  <c r="W123" i="2"/>
  <c r="X123" i="2"/>
  <c r="Y123" i="2"/>
  <c r="AB123" i="2" s="1"/>
  <c r="Z123" i="2"/>
  <c r="AC123" i="2"/>
  <c r="U124" i="2"/>
  <c r="V124" i="2"/>
  <c r="W124" i="2"/>
  <c r="AC124" i="2" s="1"/>
  <c r="X124" i="2"/>
  <c r="AA124" i="2" s="1"/>
  <c r="Y124" i="2"/>
  <c r="Z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 s="1"/>
  <c r="U127" i="2"/>
  <c r="AA127" i="2" s="1"/>
  <c r="V127" i="2"/>
  <c r="W127" i="2"/>
  <c r="X127" i="2"/>
  <c r="Y127" i="2"/>
  <c r="AB127" i="2" s="1"/>
  <c r="Z127" i="2"/>
  <c r="AC127" i="2"/>
  <c r="U128" i="2"/>
  <c r="V128" i="2"/>
  <c r="W128" i="2"/>
  <c r="AC128" i="2" s="1"/>
  <c r="X128" i="2"/>
  <c r="AA128" i="2" s="1"/>
  <c r="Y128" i="2"/>
  <c r="Z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 s="1"/>
  <c r="U131" i="2"/>
  <c r="AA131" i="2" s="1"/>
  <c r="V131" i="2"/>
  <c r="W131" i="2"/>
  <c r="X131" i="2"/>
  <c r="Y131" i="2"/>
  <c r="AB131" i="2" s="1"/>
  <c r="Z131" i="2"/>
  <c r="AC131" i="2"/>
  <c r="U132" i="2"/>
  <c r="V132" i="2"/>
  <c r="W132" i="2"/>
  <c r="AC132" i="2" s="1"/>
  <c r="X132" i="2"/>
  <c r="AA132" i="2" s="1"/>
  <c r="Y132" i="2"/>
  <c r="Z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 s="1"/>
  <c r="U135" i="2"/>
  <c r="AA135" i="2" s="1"/>
  <c r="V135" i="2"/>
  <c r="W135" i="2"/>
  <c r="X135" i="2"/>
  <c r="Y135" i="2"/>
  <c r="AB135" i="2" s="1"/>
  <c r="Z135" i="2"/>
  <c r="AC135" i="2"/>
  <c r="U136" i="2"/>
  <c r="V136" i="2"/>
  <c r="W136" i="2"/>
  <c r="AC136" i="2" s="1"/>
  <c r="X136" i="2"/>
  <c r="AA136" i="2" s="1"/>
  <c r="Y136" i="2"/>
  <c r="Z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 s="1"/>
  <c r="U139" i="2"/>
  <c r="AA139" i="2" s="1"/>
  <c r="V139" i="2"/>
  <c r="W139" i="2"/>
  <c r="X139" i="2"/>
  <c r="Y139" i="2"/>
  <c r="AB139" i="2" s="1"/>
  <c r="Z139" i="2"/>
  <c r="AC139" i="2"/>
  <c r="U140" i="2"/>
  <c r="V140" i="2"/>
  <c r="W140" i="2"/>
  <c r="AC140" i="2" s="1"/>
  <c r="X140" i="2"/>
  <c r="AA140" i="2" s="1"/>
  <c r="Y140" i="2"/>
  <c r="Z140" i="2"/>
  <c r="AB140" i="2"/>
  <c r="U141" i="2"/>
  <c r="V141" i="2"/>
  <c r="AB141" i="2" s="1"/>
  <c r="W141" i="2"/>
  <c r="AC141" i="2" s="1"/>
  <c r="X141" i="2"/>
  <c r="Y141" i="2"/>
  <c r="Z141" i="2"/>
  <c r="AA141" i="2"/>
  <c r="U142" i="2"/>
  <c r="AA142" i="2" s="1"/>
  <c r="V142" i="2"/>
  <c r="AB142" i="2" s="1"/>
  <c r="W142" i="2"/>
  <c r="X142" i="2"/>
  <c r="Y142" i="2"/>
  <c r="Z142" i="2"/>
  <c r="AC142" i="2" s="1"/>
  <c r="U143" i="2"/>
  <c r="AA143" i="2" s="1"/>
  <c r="V143" i="2"/>
  <c r="W143" i="2"/>
  <c r="X143" i="2"/>
  <c r="Y143" i="2"/>
  <c r="AB143" i="2" s="1"/>
  <c r="Z143" i="2"/>
  <c r="AC143" i="2"/>
  <c r="U144" i="2"/>
  <c r="V144" i="2"/>
  <c r="W144" i="2"/>
  <c r="AC144" i="2" s="1"/>
  <c r="X144" i="2"/>
  <c r="AA144" i="2" s="1"/>
  <c r="Y144" i="2"/>
  <c r="Z144" i="2"/>
  <c r="AB144" i="2"/>
  <c r="U145" i="2"/>
  <c r="V145" i="2"/>
  <c r="AB145" i="2" s="1"/>
  <c r="W145" i="2"/>
  <c r="AC145" i="2" s="1"/>
  <c r="X145" i="2"/>
  <c r="Y145" i="2"/>
  <c r="Z145" i="2"/>
  <c r="AA145" i="2"/>
  <c r="U146" i="2"/>
  <c r="AA146" i="2" s="1"/>
  <c r="V146" i="2"/>
  <c r="AB146" i="2" s="1"/>
  <c r="W146" i="2"/>
  <c r="X146" i="2"/>
  <c r="Y146" i="2"/>
  <c r="Z146" i="2"/>
  <c r="AC146" i="2"/>
  <c r="U147" i="2"/>
  <c r="AA147" i="2" s="1"/>
  <c r="V147" i="2"/>
  <c r="W147" i="2"/>
  <c r="X147" i="2"/>
  <c r="Y147" i="2"/>
  <c r="AB147" i="2" s="1"/>
  <c r="Z147" i="2"/>
  <c r="AC147" i="2"/>
  <c r="U148" i="2"/>
  <c r="V148" i="2"/>
  <c r="W148" i="2"/>
  <c r="AC148" i="2" s="1"/>
  <c r="X148" i="2"/>
  <c r="AA148" i="2" s="1"/>
  <c r="Y148" i="2"/>
  <c r="Z148" i="2"/>
  <c r="AB148" i="2"/>
  <c r="U149" i="2"/>
  <c r="V149" i="2"/>
  <c r="AB149" i="2" s="1"/>
  <c r="W149" i="2"/>
  <c r="AC149" i="2" s="1"/>
  <c r="X149" i="2"/>
  <c r="Y149" i="2"/>
  <c r="Z149" i="2"/>
  <c r="AA149" i="2"/>
  <c r="U150" i="2"/>
  <c r="AA150" i="2" s="1"/>
  <c r="V150" i="2"/>
  <c r="AB150" i="2" s="1"/>
  <c r="W150" i="2"/>
  <c r="X150" i="2"/>
  <c r="Y150" i="2"/>
  <c r="Z150" i="2"/>
  <c r="AC150" i="2" s="1"/>
  <c r="U151" i="2"/>
  <c r="AA151" i="2" s="1"/>
  <c r="V151" i="2"/>
  <c r="W151" i="2"/>
  <c r="X151" i="2"/>
  <c r="Y151" i="2"/>
  <c r="Z151" i="2"/>
  <c r="AB151" i="2"/>
  <c r="AC151" i="2"/>
  <c r="U152" i="2"/>
  <c r="V152" i="2"/>
  <c r="W152" i="2"/>
  <c r="AC152" i="2" s="1"/>
  <c r="X152" i="2"/>
  <c r="Y152" i="2"/>
  <c r="Z152" i="2"/>
  <c r="AA152" i="2"/>
  <c r="AB152" i="2"/>
  <c r="U153" i="2"/>
  <c r="V153" i="2"/>
  <c r="AB153" i="2" s="1"/>
  <c r="W153" i="2"/>
  <c r="AC153" i="2" s="1"/>
  <c r="X153" i="2"/>
  <c r="Y153" i="2"/>
  <c r="Z153" i="2"/>
  <c r="AA153" i="2"/>
  <c r="U154" i="2"/>
  <c r="AA154" i="2" s="1"/>
  <c r="V154" i="2"/>
  <c r="AB154" i="2" s="1"/>
  <c r="W154" i="2"/>
  <c r="X154" i="2"/>
  <c r="Y154" i="2"/>
  <c r="Z154" i="2"/>
  <c r="AC154" i="2"/>
  <c r="U155" i="2"/>
  <c r="AA155" i="2" s="1"/>
  <c r="V155" i="2"/>
  <c r="W155" i="2"/>
  <c r="X155" i="2"/>
  <c r="Y155" i="2"/>
  <c r="AB155" i="2" s="1"/>
  <c r="Z155" i="2"/>
  <c r="AC155" i="2"/>
  <c r="U156" i="2"/>
  <c r="V156" i="2"/>
  <c r="W156" i="2"/>
  <c r="AC156" i="2" s="1"/>
  <c r="X156" i="2"/>
  <c r="AA156" i="2" s="1"/>
  <c r="Y156" i="2"/>
  <c r="Z156" i="2"/>
  <c r="AB156" i="2"/>
  <c r="U157" i="2"/>
  <c r="V157" i="2"/>
  <c r="AB157" i="2" s="1"/>
  <c r="W157" i="2"/>
  <c r="AC157" i="2" s="1"/>
  <c r="X157" i="2"/>
  <c r="Y157" i="2"/>
  <c r="Z157" i="2"/>
  <c r="AA157" i="2"/>
  <c r="U158" i="2"/>
  <c r="AA158" i="2" s="1"/>
  <c r="V158" i="2"/>
  <c r="AB158" i="2" s="1"/>
  <c r="W158" i="2"/>
  <c r="X158" i="2"/>
  <c r="Y158" i="2"/>
  <c r="Z158" i="2"/>
  <c r="AC158" i="2" s="1"/>
  <c r="U159" i="2"/>
  <c r="AA159" i="2" s="1"/>
  <c r="V159" i="2"/>
  <c r="W159" i="2"/>
  <c r="X159" i="2"/>
  <c r="Y159" i="2"/>
  <c r="Z159" i="2"/>
  <c r="AB159" i="2"/>
  <c r="AC159" i="2"/>
  <c r="U160" i="2"/>
  <c r="V160" i="2"/>
  <c r="W160" i="2"/>
  <c r="AC160" i="2" s="1"/>
  <c r="X160" i="2"/>
  <c r="Y160" i="2"/>
  <c r="Z160" i="2"/>
  <c r="AA160" i="2"/>
  <c r="AB160" i="2"/>
  <c r="U161" i="2"/>
  <c r="V161" i="2"/>
  <c r="AB161" i="2" s="1"/>
  <c r="W161" i="2"/>
  <c r="AC161" i="2" s="1"/>
  <c r="X161" i="2"/>
  <c r="Y161" i="2"/>
  <c r="Z161" i="2"/>
  <c r="AA161" i="2"/>
  <c r="U162" i="2"/>
  <c r="AA162" i="2" s="1"/>
  <c r="V162" i="2"/>
  <c r="AB162" i="2" s="1"/>
  <c r="W162" i="2"/>
  <c r="X162" i="2"/>
  <c r="Y162" i="2"/>
  <c r="Z162" i="2"/>
  <c r="AC162" i="2"/>
  <c r="U163" i="2"/>
  <c r="AA163" i="2" s="1"/>
  <c r="V163" i="2"/>
  <c r="W163" i="2"/>
  <c r="X163" i="2"/>
  <c r="Y163" i="2"/>
  <c r="AB163" i="2" s="1"/>
  <c r="Z163" i="2"/>
  <c r="AC163" i="2"/>
  <c r="U164" i="2"/>
  <c r="V164" i="2"/>
  <c r="W164" i="2"/>
  <c r="AC164" i="2" s="1"/>
  <c r="X164" i="2"/>
  <c r="AA164" i="2" s="1"/>
  <c r="Y164" i="2"/>
  <c r="Z164" i="2"/>
  <c r="AB164" i="2"/>
  <c r="U165" i="2"/>
  <c r="V165" i="2"/>
  <c r="AB165" i="2" s="1"/>
  <c r="W165" i="2"/>
  <c r="AC165" i="2" s="1"/>
  <c r="X165" i="2"/>
  <c r="Y165" i="2"/>
  <c r="Z165" i="2"/>
  <c r="AA165" i="2"/>
  <c r="U166" i="2"/>
  <c r="AA166" i="2" s="1"/>
  <c r="V166" i="2"/>
  <c r="AB166" i="2" s="1"/>
  <c r="W166" i="2"/>
  <c r="X166" i="2"/>
  <c r="Y166" i="2"/>
  <c r="Z166" i="2"/>
  <c r="AC166" i="2" s="1"/>
  <c r="U167" i="2"/>
  <c r="AA167" i="2" s="1"/>
  <c r="V167" i="2"/>
  <c r="W167" i="2"/>
  <c r="X167" i="2"/>
  <c r="Y167" i="2"/>
  <c r="Z167" i="2"/>
  <c r="AB167" i="2"/>
  <c r="AC167" i="2"/>
  <c r="U168" i="2"/>
  <c r="V168" i="2"/>
  <c r="W168" i="2"/>
  <c r="AC168" i="2" s="1"/>
  <c r="X168" i="2"/>
  <c r="Y168" i="2"/>
  <c r="Z168" i="2"/>
  <c r="AA168" i="2"/>
  <c r="AB168" i="2"/>
  <c r="U169" i="2"/>
  <c r="V169" i="2"/>
  <c r="AB169" i="2" s="1"/>
  <c r="W169" i="2"/>
  <c r="AC169" i="2" s="1"/>
  <c r="X169" i="2"/>
  <c r="Y169" i="2"/>
  <c r="Z169" i="2"/>
  <c r="AA169" i="2"/>
  <c r="U170" i="2"/>
  <c r="AA170" i="2" s="1"/>
  <c r="V170" i="2"/>
  <c r="AB170" i="2" s="1"/>
  <c r="W170" i="2"/>
  <c r="X170" i="2"/>
  <c r="Y170" i="2"/>
  <c r="Z170" i="2"/>
  <c r="AC170" i="2"/>
  <c r="U171" i="2"/>
  <c r="AA171" i="2" s="1"/>
  <c r="V171" i="2"/>
  <c r="W171" i="2"/>
  <c r="X171" i="2"/>
  <c r="Y171" i="2"/>
  <c r="AB171" i="2" s="1"/>
  <c r="Z171" i="2"/>
  <c r="AC171" i="2"/>
  <c r="U172" i="2"/>
  <c r="V172" i="2"/>
  <c r="W172" i="2"/>
  <c r="AC172" i="2" s="1"/>
  <c r="X172" i="2"/>
  <c r="AA172" i="2" s="1"/>
  <c r="Y172" i="2"/>
  <c r="Z172" i="2"/>
  <c r="AB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 s="1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AA179" i="2" s="1"/>
  <c r="V179" i="2"/>
  <c r="W179" i="2"/>
  <c r="X179" i="2"/>
  <c r="Y179" i="2"/>
  <c r="AB179" i="2" s="1"/>
  <c r="Z179" i="2"/>
  <c r="AC179" i="2"/>
  <c r="U180" i="2"/>
  <c r="V180" i="2"/>
  <c r="W180" i="2"/>
  <c r="AC180" i="2" s="1"/>
  <c r="X180" i="2"/>
  <c r="AA180" i="2" s="1"/>
  <c r="Y180" i="2"/>
  <c r="Z180" i="2"/>
  <c r="AB180" i="2"/>
  <c r="U181" i="2"/>
  <c r="V181" i="2"/>
  <c r="AB181" i="2" s="1"/>
  <c r="W181" i="2"/>
  <c r="AC181" i="2" s="1"/>
  <c r="X181" i="2"/>
  <c r="Y181" i="2"/>
  <c r="Z181" i="2"/>
  <c r="AA181" i="2"/>
  <c r="U182" i="2"/>
  <c r="AA182" i="2" s="1"/>
  <c r="V182" i="2"/>
  <c r="AB182" i="2" s="1"/>
  <c r="W182" i="2"/>
  <c r="X182" i="2"/>
  <c r="Y182" i="2"/>
  <c r="Z182" i="2"/>
  <c r="AC182" i="2" s="1"/>
  <c r="U183" i="2"/>
  <c r="AA183" i="2" s="1"/>
  <c r="V183" i="2"/>
  <c r="W183" i="2"/>
  <c r="X183" i="2"/>
  <c r="Y183" i="2"/>
  <c r="Z183" i="2"/>
  <c r="AB183" i="2"/>
  <c r="AC183" i="2"/>
  <c r="U184" i="2"/>
  <c r="V184" i="2"/>
  <c r="W184" i="2"/>
  <c r="AC184" i="2" s="1"/>
  <c r="X184" i="2"/>
  <c r="Y184" i="2"/>
  <c r="Z184" i="2"/>
  <c r="AA184" i="2"/>
  <c r="AB184" i="2"/>
  <c r="U185" i="2"/>
  <c r="V185" i="2"/>
  <c r="AB185" i="2" s="1"/>
  <c r="W185" i="2"/>
  <c r="AC185" i="2" s="1"/>
  <c r="X185" i="2"/>
  <c r="Y185" i="2"/>
  <c r="Z185" i="2"/>
  <c r="AA185" i="2"/>
  <c r="U186" i="2"/>
  <c r="AA186" i="2" s="1"/>
  <c r="V186" i="2"/>
  <c r="AB186" i="2" s="1"/>
  <c r="W186" i="2"/>
  <c r="X186" i="2"/>
  <c r="Y186" i="2"/>
  <c r="Z186" i="2"/>
  <c r="AC186" i="2"/>
  <c r="U187" i="2"/>
  <c r="AA187" i="2" s="1"/>
  <c r="V187" i="2"/>
  <c r="W187" i="2"/>
  <c r="X187" i="2"/>
  <c r="Y187" i="2"/>
  <c r="AB187" i="2" s="1"/>
  <c r="Z187" i="2"/>
  <c r="AC187" i="2"/>
  <c r="U188" i="2"/>
  <c r="V188" i="2"/>
  <c r="W188" i="2"/>
  <c r="AC188" i="2" s="1"/>
  <c r="X188" i="2"/>
  <c r="AA188" i="2" s="1"/>
  <c r="Y188" i="2"/>
  <c r="Z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AB190" i="2" s="1"/>
  <c r="W190" i="2"/>
  <c r="X190" i="2"/>
  <c r="Y190" i="2"/>
  <c r="Z190" i="2"/>
  <c r="AC190" i="2" s="1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AC193" i="2" s="1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AA195" i="2" s="1"/>
  <c r="V195" i="2"/>
  <c r="W195" i="2"/>
  <c r="X195" i="2"/>
  <c r="Y195" i="2"/>
  <c r="AB195" i="2" s="1"/>
  <c r="Z195" i="2"/>
  <c r="AC195" i="2"/>
  <c r="U196" i="2"/>
  <c r="V196" i="2"/>
  <c r="W196" i="2"/>
  <c r="AC196" i="2" s="1"/>
  <c r="X196" i="2"/>
  <c r="AA196" i="2" s="1"/>
  <c r="Y196" i="2"/>
  <c r="Z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AB198" i="2" s="1"/>
  <c r="W198" i="2"/>
  <c r="X198" i="2"/>
  <c r="Y198" i="2"/>
  <c r="Z198" i="2"/>
  <c r="AC198" i="2" s="1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AC201" i="2" s="1"/>
  <c r="X201" i="2"/>
  <c r="Y201" i="2"/>
  <c r="Z201" i="2"/>
  <c r="AA201" i="2"/>
  <c r="U202" i="2"/>
  <c r="V202" i="2"/>
  <c r="W202" i="2"/>
  <c r="X202" i="2"/>
  <c r="Y202" i="2"/>
  <c r="Z202" i="2"/>
  <c r="AC202" i="2"/>
  <c r="E4" i="2"/>
  <c r="F4" i="2"/>
  <c r="G4" i="2"/>
  <c r="H4" i="2"/>
  <c r="I4" i="2"/>
  <c r="J4" i="2"/>
  <c r="K4" i="2"/>
  <c r="L4" i="2"/>
  <c r="M4" i="2"/>
  <c r="N4" i="2"/>
  <c r="O4" i="2"/>
  <c r="P4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F199" i="2"/>
  <c r="O199" i="2" s="1"/>
  <c r="G199" i="2"/>
  <c r="H199" i="2"/>
  <c r="I199" i="2"/>
  <c r="J199" i="2"/>
  <c r="K199" i="2"/>
  <c r="L199" i="2"/>
  <c r="M199" i="2"/>
  <c r="N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E201" i="2"/>
  <c r="F201" i="2"/>
  <c r="O201" i="2" s="1"/>
  <c r="G201" i="2"/>
  <c r="H201" i="2"/>
  <c r="I201" i="2"/>
  <c r="J201" i="2"/>
  <c r="K201" i="2"/>
  <c r="L201" i="2"/>
  <c r="M201" i="2"/>
  <c r="N201" i="2"/>
  <c r="P201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AB202" i="2" l="1"/>
  <c r="AA202" i="2"/>
  <c r="AA88" i="2"/>
  <c r="AB79" i="2"/>
  <c r="AC74" i="2"/>
  <c r="AA72" i="2"/>
  <c r="AB63" i="2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K30" i="4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G134" i="5" s="1"/>
  <c r="D126" i="5"/>
  <c r="D118" i="5"/>
  <c r="D110" i="5"/>
  <c r="D38" i="5"/>
  <c r="I38" i="5" s="1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D103" i="5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T80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36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I134" i="5"/>
  <c r="Q28" i="4"/>
  <c r="Q968" i="4"/>
  <c r="F26" i="5"/>
  <c r="G26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F130" i="5"/>
  <c r="F122" i="5"/>
  <c r="F114" i="5"/>
  <c r="D105" i="5"/>
  <c r="E105" i="5" s="1"/>
  <c r="D101" i="5"/>
  <c r="G101" i="5" s="1"/>
  <c r="G99" i="5"/>
  <c r="D97" i="5"/>
  <c r="D93" i="5"/>
  <c r="G93" i="5" s="1"/>
  <c r="G91" i="5"/>
  <c r="I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6" i="5"/>
  <c r="F4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T110" i="4" s="1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G128" i="5"/>
  <c r="F136" i="5"/>
  <c r="G136" i="5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G145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S38" i="4" s="1"/>
  <c r="P158" i="4"/>
  <c r="P118" i="4"/>
  <c r="G14" i="5"/>
  <c r="G103" i="5"/>
  <c r="G87" i="5"/>
  <c r="G71" i="5"/>
  <c r="G55" i="5"/>
  <c r="E717" i="5"/>
  <c r="Q74" i="4"/>
  <c r="T140" i="4"/>
  <c r="V140" i="4" s="1"/>
  <c r="W140" i="4" s="1"/>
  <c r="T12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G22" i="5"/>
  <c r="I27" i="5"/>
  <c r="F40" i="5"/>
  <c r="G40" i="5"/>
  <c r="E47" i="5"/>
  <c r="I47" i="5"/>
  <c r="F57" i="5"/>
  <c r="F73" i="5"/>
  <c r="I79" i="5"/>
  <c r="F8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73" i="5"/>
  <c r="G173" i="5"/>
  <c r="E181" i="5"/>
  <c r="G181" i="5"/>
  <c r="I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1" i="5"/>
  <c r="E51" i="5"/>
  <c r="I53" i="5"/>
  <c r="I59" i="5"/>
  <c r="I61" i="5"/>
  <c r="I69" i="5"/>
  <c r="I75" i="5"/>
  <c r="E75" i="5"/>
  <c r="I77" i="5"/>
  <c r="I83" i="5"/>
  <c r="E83" i="5"/>
  <c r="I85" i="5"/>
  <c r="E93" i="5"/>
  <c r="I93" i="5"/>
  <c r="E101" i="5"/>
  <c r="I101" i="5"/>
  <c r="I107" i="5"/>
  <c r="E107" i="5"/>
  <c r="G19" i="5"/>
  <c r="Q5" i="4"/>
  <c r="G15" i="5"/>
  <c r="E15" i="5"/>
  <c r="E550" i="5"/>
  <c r="F550" i="5"/>
  <c r="G563" i="5"/>
  <c r="E161" i="5"/>
  <c r="G161" i="5"/>
  <c r="I161" i="5"/>
  <c r="E169" i="5"/>
  <c r="G169" i="5"/>
  <c r="I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S101" i="4" s="1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F173" i="5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F145" i="5"/>
  <c r="G144" i="5"/>
  <c r="E144" i="5"/>
  <c r="I144" i="5"/>
  <c r="G143" i="5"/>
  <c r="E143" i="5"/>
  <c r="E142" i="5"/>
  <c r="G141" i="5"/>
  <c r="I141" i="5"/>
  <c r="E141" i="5"/>
  <c r="E140" i="5"/>
  <c r="G139" i="5"/>
  <c r="E139" i="5"/>
  <c r="E138" i="5"/>
  <c r="E136" i="5"/>
  <c r="G135" i="5"/>
  <c r="E135" i="5"/>
  <c r="G133" i="5"/>
  <c r="I133" i="5"/>
  <c r="E133" i="5"/>
  <c r="G131" i="5"/>
  <c r="E131" i="5"/>
  <c r="E130" i="5"/>
  <c r="I129" i="5"/>
  <c r="G127" i="5"/>
  <c r="E127" i="5"/>
  <c r="E126" i="5"/>
  <c r="G125" i="5"/>
  <c r="I125" i="5"/>
  <c r="E125" i="5"/>
  <c r="E124" i="5"/>
  <c r="G123" i="5"/>
  <c r="E123" i="5"/>
  <c r="E122" i="5"/>
  <c r="E120" i="5"/>
  <c r="G119" i="5"/>
  <c r="E119" i="5"/>
  <c r="E118" i="5"/>
  <c r="G117" i="5"/>
  <c r="I117" i="5"/>
  <c r="E117" i="5"/>
  <c r="G115" i="5"/>
  <c r="E115" i="5"/>
  <c r="E114" i="5"/>
  <c r="I113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F91" i="5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I42" i="5"/>
  <c r="E42" i="5"/>
  <c r="E40" i="5"/>
  <c r="D37" i="5"/>
  <c r="F37" i="5" s="1"/>
  <c r="E36" i="5"/>
  <c r="D35" i="5"/>
  <c r="D34" i="5"/>
  <c r="E34" i="5" s="1"/>
  <c r="D32" i="5"/>
  <c r="E32" i="5" s="1"/>
  <c r="F31" i="5"/>
  <c r="D30" i="5"/>
  <c r="E30" i="5" s="1"/>
  <c r="F29" i="5"/>
  <c r="D28" i="5"/>
  <c r="F27" i="5"/>
  <c r="I26" i="5"/>
  <c r="E26" i="5"/>
  <c r="E24" i="5"/>
  <c r="I22" i="5"/>
  <c r="E22" i="5"/>
  <c r="D21" i="5"/>
  <c r="D20" i="5"/>
  <c r="F19" i="5"/>
  <c r="D18" i="5"/>
  <c r="F17" i="5"/>
  <c r="D16" i="5"/>
  <c r="F16" i="5" s="1"/>
  <c r="F15" i="5"/>
  <c r="I11" i="5"/>
  <c r="D10" i="5"/>
  <c r="G8" i="5"/>
  <c r="I8" i="5"/>
  <c r="E8" i="5"/>
  <c r="E6" i="5"/>
  <c r="I6" i="5"/>
  <c r="I5" i="5"/>
  <c r="E4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G82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84" i="10"/>
  <c r="D308" i="10"/>
  <c r="D368" i="10"/>
  <c r="D302" i="10"/>
  <c r="D355" i="10"/>
  <c r="D343" i="10"/>
  <c r="D342" i="10"/>
  <c r="D295" i="10"/>
  <c r="D364" i="10"/>
  <c r="D347" i="10"/>
  <c r="D319" i="10"/>
  <c r="D293" i="10"/>
  <c r="D330" i="10"/>
  <c r="D300" i="10"/>
  <c r="D348" i="10"/>
  <c r="D298" i="10"/>
  <c r="D297" i="10"/>
  <c r="D327" i="10"/>
  <c r="D331" i="10"/>
  <c r="D358" i="10"/>
  <c r="D356" i="10"/>
  <c r="D329" i="10"/>
  <c r="D328" i="10"/>
  <c r="D289" i="10"/>
  <c r="D312" i="10"/>
  <c r="D307" i="10"/>
  <c r="D286" i="10"/>
  <c r="D317" i="10"/>
  <c r="D306" i="10"/>
  <c r="D288" i="10"/>
  <c r="D323" i="10"/>
  <c r="D303" i="10"/>
  <c r="D318" i="10"/>
  <c r="D292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346" i="10"/>
  <c r="D344" i="10"/>
  <c r="D374" i="10"/>
  <c r="D363" i="10"/>
  <c r="D309" i="10"/>
  <c r="D321" i="10"/>
  <c r="D320" i="10"/>
  <c r="D313" i="10"/>
  <c r="D322" i="10"/>
  <c r="D340" i="10"/>
  <c r="D341" i="10"/>
  <c r="D360" i="10"/>
  <c r="D350" i="10"/>
  <c r="D334" i="10"/>
  <c r="D316" i="10"/>
  <c r="D366" i="10"/>
  <c r="D370" i="10"/>
  <c r="D351" i="10"/>
  <c r="D373" i="10"/>
  <c r="D315" i="10"/>
  <c r="D365" i="10"/>
  <c r="D290" i="10"/>
  <c r="D367" i="10"/>
  <c r="D359" i="10"/>
  <c r="D305" i="10"/>
  <c r="D291" i="10"/>
  <c r="D372" i="10"/>
  <c r="D338" i="10"/>
  <c r="D353" i="10"/>
  <c r="D304" i="10"/>
  <c r="D332" i="10"/>
  <c r="D324" i="10"/>
  <c r="D333" i="10"/>
  <c r="D339" i="10"/>
  <c r="D301" i="10"/>
  <c r="D362" i="10"/>
  <c r="D299" i="10"/>
  <c r="D314" i="10"/>
  <c r="D371" i="10"/>
  <c r="D349" i="10"/>
  <c r="D294" i="10"/>
  <c r="D361" i="10"/>
  <c r="D354" i="10"/>
  <c r="D369" i="10"/>
  <c r="D337" i="10"/>
  <c r="D326" i="10"/>
  <c r="D352" i="10"/>
  <c r="D357" i="10"/>
  <c r="D296" i="10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" i="10"/>
  <c r="D2" i="3"/>
  <c r="D3" i="3"/>
  <c r="D7" i="3"/>
  <c r="D72" i="3"/>
  <c r="D154" i="3"/>
  <c r="D140" i="3"/>
  <c r="D70" i="3"/>
  <c r="D170" i="3"/>
  <c r="D60" i="3"/>
  <c r="D15" i="3"/>
  <c r="D169" i="3"/>
  <c r="D46" i="3"/>
  <c r="D79" i="3"/>
  <c r="D97" i="3"/>
  <c r="D113" i="3"/>
  <c r="D57" i="3"/>
  <c r="D171" i="3"/>
  <c r="D76" i="3"/>
  <c r="D73" i="3"/>
  <c r="D186" i="3"/>
  <c r="D10" i="3"/>
  <c r="D58" i="3"/>
  <c r="D93" i="3"/>
  <c r="D164" i="3"/>
  <c r="D86" i="3"/>
  <c r="D198" i="3"/>
  <c r="D126" i="3"/>
  <c r="D11" i="3"/>
  <c r="D49" i="3"/>
  <c r="D95" i="3"/>
  <c r="D84" i="3"/>
  <c r="D135" i="3"/>
  <c r="D28" i="3"/>
  <c r="D133" i="3"/>
  <c r="D98" i="3"/>
  <c r="D64" i="3"/>
  <c r="D96" i="3"/>
  <c r="D89" i="3"/>
  <c r="D38" i="3"/>
  <c r="D173" i="3"/>
  <c r="D134" i="3"/>
  <c r="D91" i="3"/>
  <c r="D168" i="3"/>
  <c r="D59" i="3"/>
  <c r="D150" i="3"/>
  <c r="D156" i="3"/>
  <c r="D148" i="3"/>
  <c r="D35" i="3"/>
  <c r="D184" i="3"/>
  <c r="D17" i="3"/>
  <c r="D196" i="3"/>
  <c r="D200" i="3"/>
  <c r="D8" i="3"/>
  <c r="D19" i="3"/>
  <c r="D106" i="3"/>
  <c r="D138" i="3"/>
  <c r="D18" i="3"/>
  <c r="D136" i="3"/>
  <c r="D188" i="3"/>
  <c r="D65" i="3"/>
  <c r="D105" i="3"/>
  <c r="D124" i="3"/>
  <c r="D77" i="3"/>
  <c r="D143" i="3"/>
  <c r="D45" i="3"/>
  <c r="D160" i="3"/>
  <c r="D146" i="3"/>
  <c r="D68" i="3"/>
  <c r="D165" i="3"/>
  <c r="D125" i="3"/>
  <c r="D128" i="3"/>
  <c r="D161" i="3"/>
  <c r="D4" i="3"/>
  <c r="D47" i="3"/>
  <c r="D192" i="3"/>
  <c r="D9" i="3"/>
  <c r="D197" i="3"/>
  <c r="D119" i="3"/>
  <c r="D153" i="3"/>
  <c r="D157" i="3"/>
  <c r="D21" i="3"/>
  <c r="D5" i="3"/>
  <c r="D158" i="3"/>
  <c r="D22" i="3"/>
  <c r="D39" i="3"/>
  <c r="D166" i="3"/>
  <c r="D114" i="3"/>
  <c r="D56" i="3"/>
  <c r="D182" i="3"/>
  <c r="D53" i="3"/>
  <c r="D103" i="3"/>
  <c r="D129" i="3"/>
  <c r="D151" i="3"/>
  <c r="D107" i="3"/>
  <c r="D67" i="3"/>
  <c r="D108" i="3"/>
  <c r="D66" i="3"/>
  <c r="D69" i="3"/>
  <c r="D40" i="3"/>
  <c r="D88" i="3"/>
  <c r="D131" i="3"/>
  <c r="D142" i="3"/>
  <c r="D42" i="3"/>
  <c r="D100" i="3"/>
  <c r="D115" i="3"/>
  <c r="D37" i="3"/>
  <c r="D83" i="3"/>
  <c r="D13" i="3"/>
  <c r="D121" i="3"/>
  <c r="D54" i="3"/>
  <c r="D117" i="3"/>
  <c r="D33" i="3"/>
  <c r="D162" i="3"/>
  <c r="D137" i="3"/>
  <c r="D189" i="3"/>
  <c r="D118" i="3"/>
  <c r="D31" i="3"/>
  <c r="D191" i="3"/>
  <c r="D122" i="3"/>
  <c r="D112" i="3"/>
  <c r="D181" i="3"/>
  <c r="D30" i="3"/>
  <c r="D75" i="3"/>
  <c r="D50" i="3"/>
  <c r="D159" i="3"/>
  <c r="D193" i="3"/>
  <c r="D90" i="3"/>
  <c r="D127" i="3"/>
  <c r="D176" i="3"/>
  <c r="D48" i="3"/>
  <c r="D26" i="3"/>
  <c r="D172" i="3"/>
  <c r="D94" i="3"/>
  <c r="D27" i="3"/>
  <c r="D174" i="3"/>
  <c r="D102" i="3"/>
  <c r="D92" i="3"/>
  <c r="D155" i="3"/>
  <c r="D85" i="3"/>
  <c r="D81" i="3"/>
  <c r="D175" i="3"/>
  <c r="D20" i="3"/>
  <c r="D43" i="3"/>
  <c r="D180" i="3"/>
  <c r="D16" i="3"/>
  <c r="D44" i="3"/>
  <c r="D163" i="3"/>
  <c r="D23" i="3"/>
  <c r="D144" i="3"/>
  <c r="D178" i="3"/>
  <c r="D201" i="3"/>
  <c r="D111" i="3"/>
  <c r="D109" i="3"/>
  <c r="D187" i="3"/>
  <c r="D132" i="3"/>
  <c r="D78" i="3"/>
  <c r="D183" i="3"/>
  <c r="D130" i="3"/>
  <c r="D139" i="3"/>
  <c r="D185" i="3"/>
  <c r="D36" i="3"/>
  <c r="D82" i="3"/>
  <c r="D177" i="3"/>
  <c r="D62" i="3"/>
  <c r="D141" i="3"/>
  <c r="D63" i="3"/>
  <c r="D55" i="3"/>
  <c r="D41" i="3"/>
  <c r="D104" i="3"/>
  <c r="D25" i="3"/>
  <c r="D110" i="3"/>
  <c r="D167" i="3"/>
  <c r="D29" i="3"/>
  <c r="D101" i="3"/>
  <c r="D195" i="3"/>
  <c r="D199" i="3"/>
  <c r="D6" i="3"/>
  <c r="D12" i="3"/>
  <c r="D190" i="3"/>
  <c r="D61" i="3"/>
  <c r="D74" i="3"/>
  <c r="D179" i="3"/>
  <c r="D51" i="3"/>
  <c r="D24" i="3"/>
  <c r="D34" i="3"/>
  <c r="D80" i="3"/>
  <c r="D32" i="3"/>
  <c r="D152" i="3"/>
  <c r="D52" i="3"/>
  <c r="D116" i="3"/>
  <c r="D14" i="3"/>
  <c r="D120" i="3"/>
  <c r="D71" i="3"/>
  <c r="D87" i="3"/>
  <c r="D99" i="3"/>
  <c r="D149" i="3"/>
  <c r="D147" i="3"/>
  <c r="D123" i="3"/>
  <c r="D145" i="3"/>
  <c r="D194" i="3"/>
  <c r="D13" i="10"/>
  <c r="D75" i="10"/>
  <c r="D167" i="10"/>
  <c r="D51" i="10"/>
  <c r="D163" i="10"/>
  <c r="D55" i="10"/>
  <c r="D40" i="10"/>
  <c r="D89" i="10"/>
  <c r="D140" i="10"/>
  <c r="D107" i="10"/>
  <c r="D48" i="10"/>
  <c r="D191" i="10"/>
  <c r="D17" i="10"/>
  <c r="D72" i="10"/>
  <c r="D154" i="10"/>
  <c r="D38" i="10"/>
  <c r="D183" i="10"/>
  <c r="D18" i="10"/>
  <c r="D28" i="10"/>
  <c r="D50" i="10"/>
  <c r="D189" i="10"/>
  <c r="D110" i="10"/>
  <c r="D141" i="10"/>
  <c r="D178" i="10"/>
  <c r="D194" i="10"/>
  <c r="D132" i="10"/>
  <c r="D68" i="10"/>
  <c r="D74" i="10"/>
  <c r="D57" i="10"/>
  <c r="D58" i="10"/>
  <c r="D160" i="10"/>
  <c r="D70" i="10"/>
  <c r="D59" i="10"/>
  <c r="D175" i="10"/>
  <c r="D127" i="10"/>
  <c r="D142" i="10"/>
  <c r="D121" i="10"/>
  <c r="D80" i="10"/>
  <c r="D10" i="10"/>
  <c r="D96" i="10"/>
  <c r="D129" i="10"/>
  <c r="D149" i="10"/>
  <c r="D190" i="10"/>
  <c r="D9" i="10"/>
  <c r="D30" i="10"/>
  <c r="D174" i="10"/>
  <c r="D82" i="10"/>
  <c r="D21" i="10"/>
  <c r="D159" i="10"/>
  <c r="D199" i="10"/>
  <c r="D136" i="10"/>
  <c r="D20" i="10"/>
  <c r="D97" i="10"/>
  <c r="D113" i="10"/>
  <c r="D62" i="10"/>
  <c r="D184" i="10"/>
  <c r="D8" i="10"/>
  <c r="D118" i="10"/>
  <c r="D157" i="10"/>
  <c r="D94" i="10"/>
  <c r="D102" i="10"/>
  <c r="D169" i="10"/>
  <c r="D77" i="10"/>
  <c r="D11" i="10"/>
  <c r="D90" i="10"/>
  <c r="D23" i="10"/>
  <c r="D61" i="10"/>
  <c r="D168" i="10"/>
  <c r="D100" i="10"/>
  <c r="D67" i="10"/>
  <c r="D56" i="10"/>
  <c r="D73" i="10"/>
  <c r="D27" i="10"/>
  <c r="D26" i="10"/>
  <c r="D176" i="10"/>
  <c r="D106" i="10"/>
  <c r="D95" i="10"/>
  <c r="D119" i="10"/>
  <c r="D123" i="10"/>
  <c r="D117" i="10"/>
  <c r="D131" i="10"/>
  <c r="D60" i="10"/>
  <c r="D34" i="10"/>
  <c r="D187" i="10"/>
  <c r="D31" i="10"/>
  <c r="D147" i="10"/>
  <c r="D186" i="10"/>
  <c r="D85" i="10"/>
  <c r="D32" i="10"/>
  <c r="D185" i="10"/>
  <c r="D45" i="10"/>
  <c r="D52" i="10"/>
  <c r="D41" i="10"/>
  <c r="D145" i="10"/>
  <c r="D93" i="10"/>
  <c r="D4" i="10"/>
  <c r="D12" i="10"/>
  <c r="D150" i="10"/>
  <c r="D192" i="10"/>
  <c r="D196" i="10"/>
  <c r="D200" i="10"/>
  <c r="D105" i="10"/>
  <c r="D173" i="10"/>
  <c r="D35" i="10"/>
  <c r="D143" i="10"/>
  <c r="D53" i="10"/>
  <c r="D146" i="10"/>
  <c r="D36" i="10"/>
  <c r="D155" i="10"/>
  <c r="D124" i="10"/>
  <c r="D54" i="10"/>
  <c r="D162" i="10"/>
  <c r="D153" i="10"/>
  <c r="D195" i="10"/>
  <c r="D64" i="10"/>
  <c r="D133" i="10"/>
  <c r="D19" i="10"/>
  <c r="D139" i="10"/>
  <c r="D63" i="10"/>
  <c r="D101" i="10"/>
  <c r="D128" i="10"/>
  <c r="D156" i="10"/>
  <c r="D42" i="10"/>
  <c r="D130" i="10"/>
  <c r="D182" i="10"/>
  <c r="D91" i="10"/>
  <c r="D126" i="10"/>
  <c r="D5" i="10"/>
  <c r="D24" i="10"/>
  <c r="D152" i="10"/>
  <c r="D125" i="10"/>
  <c r="D47" i="10"/>
  <c r="D76" i="10"/>
  <c r="D177" i="10"/>
  <c r="D135" i="10"/>
  <c r="D29" i="10"/>
  <c r="D170" i="10"/>
  <c r="D69" i="10"/>
  <c r="D65" i="10"/>
  <c r="D161" i="10"/>
  <c r="D3" i="10"/>
  <c r="D92" i="10"/>
  <c r="D188" i="10"/>
  <c r="D151" i="10"/>
  <c r="D79" i="10"/>
  <c r="D181" i="10"/>
  <c r="D43" i="10"/>
  <c r="D15" i="10"/>
  <c r="D120" i="10"/>
  <c r="D193" i="10"/>
  <c r="D6" i="10"/>
  <c r="D84" i="10"/>
  <c r="D171" i="10"/>
  <c r="D99" i="10"/>
  <c r="D25" i="10"/>
  <c r="D88" i="10"/>
  <c r="D44" i="10"/>
  <c r="D39" i="10"/>
  <c r="D134" i="10"/>
  <c r="D86" i="10"/>
  <c r="D122" i="10"/>
  <c r="D158" i="10"/>
  <c r="D114" i="10"/>
  <c r="D78" i="10"/>
  <c r="D164" i="10"/>
  <c r="D81" i="10"/>
  <c r="D165" i="10"/>
  <c r="D14" i="10"/>
  <c r="D108" i="10"/>
  <c r="D115" i="10"/>
  <c r="D116" i="10"/>
  <c r="D66" i="10"/>
  <c r="D7" i="10"/>
  <c r="D197" i="10"/>
  <c r="D201" i="10"/>
  <c r="D138" i="10"/>
  <c r="D109" i="10"/>
  <c r="D49" i="10"/>
  <c r="D16" i="10"/>
  <c r="D112" i="10"/>
  <c r="D180" i="10"/>
  <c r="D87" i="10"/>
  <c r="D104" i="10"/>
  <c r="D144" i="10"/>
  <c r="D83" i="10"/>
  <c r="D37" i="10"/>
  <c r="D71" i="10"/>
  <c r="D103" i="10"/>
  <c r="D172" i="10"/>
  <c r="D179" i="10"/>
  <c r="D46" i="10"/>
  <c r="D148" i="10"/>
  <c r="D137" i="10"/>
  <c r="D111" i="10"/>
  <c r="D98" i="10"/>
  <c r="D22" i="10"/>
  <c r="D166" i="10"/>
  <c r="D33" i="10"/>
  <c r="D198" i="10"/>
  <c r="D282" i="10"/>
  <c r="D249" i="10"/>
  <c r="D283" i="10"/>
  <c r="D259" i="10"/>
  <c r="D277" i="10"/>
  <c r="D255" i="10"/>
  <c r="D270" i="10"/>
  <c r="D265" i="10"/>
  <c r="D264" i="10"/>
  <c r="D273" i="10"/>
  <c r="D253" i="10"/>
  <c r="D243" i="10"/>
  <c r="D238" i="10"/>
  <c r="D240" i="10"/>
  <c r="D241" i="10"/>
  <c r="D232" i="10"/>
  <c r="D223" i="10"/>
  <c r="D211" i="10"/>
  <c r="D215" i="10"/>
  <c r="D214" i="10"/>
  <c r="D221" i="10"/>
  <c r="D205" i="10"/>
  <c r="D257" i="10"/>
  <c r="D276" i="10"/>
  <c r="D263" i="10"/>
  <c r="D245" i="10"/>
  <c r="D247" i="10"/>
  <c r="D256" i="10"/>
  <c r="D278" i="10"/>
  <c r="D250" i="10"/>
  <c r="D251" i="10"/>
  <c r="D280" i="10"/>
  <c r="D260" i="10"/>
  <c r="D274" i="10"/>
  <c r="D252" i="10"/>
  <c r="D233" i="10"/>
  <c r="D237" i="10"/>
  <c r="D236" i="10"/>
  <c r="D226" i="10"/>
  <c r="D235" i="10"/>
  <c r="D206" i="10"/>
  <c r="D208" i="10"/>
  <c r="D203" i="10"/>
  <c r="D222" i="10"/>
  <c r="D207" i="10"/>
  <c r="D209" i="10"/>
  <c r="D267" i="10"/>
  <c r="D275" i="10"/>
  <c r="D279" i="10"/>
  <c r="D272" i="10"/>
  <c r="D266" i="10"/>
  <c r="D229" i="10"/>
  <c r="D234" i="10"/>
  <c r="D228" i="10"/>
  <c r="D227" i="10"/>
  <c r="D217" i="10"/>
  <c r="D202" i="10"/>
  <c r="D212" i="10"/>
  <c r="D204" i="10"/>
  <c r="D225" i="10"/>
  <c r="D213" i="10"/>
  <c r="D218" i="10"/>
  <c r="D254" i="10"/>
  <c r="D268" i="10"/>
  <c r="D261" i="10"/>
  <c r="D262" i="10"/>
  <c r="D269" i="10"/>
  <c r="D246" i="10"/>
  <c r="D248" i="10"/>
  <c r="D281" i="10"/>
  <c r="D271" i="10"/>
  <c r="D258" i="10"/>
  <c r="D244" i="10"/>
  <c r="D231" i="10"/>
  <c r="D242" i="10"/>
  <c r="D239" i="10"/>
  <c r="D230" i="10"/>
  <c r="D220" i="10"/>
  <c r="D210" i="10"/>
  <c r="D224" i="10"/>
  <c r="D216" i="10"/>
  <c r="D219" i="10"/>
  <c r="D242" i="3"/>
  <c r="D238" i="3"/>
  <c r="D233" i="3"/>
  <c r="D232" i="3"/>
  <c r="D251" i="3"/>
  <c r="D247" i="3"/>
  <c r="D257" i="3"/>
  <c r="D274" i="3"/>
  <c r="D258" i="3"/>
  <c r="D279" i="3"/>
  <c r="D262" i="3"/>
  <c r="D254" i="3"/>
  <c r="D246" i="3"/>
  <c r="D248" i="3"/>
  <c r="D253" i="3"/>
  <c r="D267" i="3"/>
  <c r="D245" i="3"/>
  <c r="D208" i="3"/>
  <c r="D213" i="3"/>
  <c r="D218" i="3"/>
  <c r="D204" i="3"/>
  <c r="D221" i="3"/>
  <c r="D240" i="3"/>
  <c r="D239" i="3"/>
  <c r="D229" i="3"/>
  <c r="D235" i="3"/>
  <c r="D271" i="3"/>
  <c r="D244" i="3"/>
  <c r="D266" i="3"/>
  <c r="D243" i="3"/>
  <c r="D261" i="3"/>
  <c r="D273" i="3"/>
  <c r="D278" i="3"/>
  <c r="D256" i="3"/>
  <c r="D276" i="3"/>
  <c r="D217" i="3"/>
  <c r="D216" i="3"/>
  <c r="D203" i="3"/>
  <c r="D214" i="3"/>
  <c r="D223" i="3"/>
  <c r="D209" i="3"/>
  <c r="D236" i="3"/>
  <c r="D227" i="3"/>
  <c r="D226" i="3"/>
  <c r="D228" i="3"/>
  <c r="D230" i="3"/>
  <c r="D264" i="3"/>
  <c r="D268" i="3"/>
  <c r="D277" i="3"/>
  <c r="D260" i="3"/>
  <c r="D265" i="3"/>
  <c r="D283" i="3"/>
  <c r="D282" i="3"/>
  <c r="D269" i="3"/>
  <c r="D252" i="3"/>
  <c r="D270" i="3"/>
  <c r="D281" i="3"/>
  <c r="D207" i="3"/>
  <c r="D224" i="3"/>
  <c r="D222" i="3"/>
  <c r="D206" i="3"/>
  <c r="D205" i="3"/>
  <c r="D211" i="3"/>
  <c r="D210" i="3"/>
  <c r="D237" i="3"/>
  <c r="D241" i="3"/>
  <c r="D231" i="3"/>
  <c r="D234" i="3"/>
  <c r="D250" i="3"/>
  <c r="D275" i="3"/>
  <c r="D263" i="3"/>
  <c r="D259" i="3"/>
  <c r="D272" i="3"/>
  <c r="D249" i="3"/>
  <c r="D255" i="3"/>
  <c r="D280" i="3"/>
  <c r="D220" i="3"/>
  <c r="D212" i="3"/>
  <c r="D202" i="3"/>
  <c r="D225" i="3"/>
  <c r="D219" i="3"/>
  <c r="D215" i="3"/>
  <c r="J656" i="11" l="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V110" i="4"/>
  <c r="W110" i="4" s="1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S145" i="4"/>
  <c r="T10" i="4"/>
  <c r="T50" i="4"/>
  <c r="S69" i="4"/>
  <c r="T139" i="4"/>
  <c r="S170" i="4"/>
  <c r="S181" i="4"/>
  <c r="S160" i="4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V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E152" i="9"/>
  <c r="J26" i="11"/>
  <c r="K26" i="11" s="1"/>
  <c r="M26" i="11" s="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T119" i="4"/>
  <c r="S123" i="4"/>
  <c r="U123" i="4" s="1"/>
  <c r="V128" i="4"/>
  <c r="W128" i="4" s="1"/>
  <c r="X128" i="4" s="1"/>
  <c r="Y128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E19" i="5"/>
  <c r="E85" i="5"/>
  <c r="E69" i="5"/>
  <c r="E61" i="5"/>
  <c r="E31" i="5"/>
  <c r="S16" i="4"/>
  <c r="S11" i="4"/>
  <c r="U11" i="4" s="1"/>
  <c r="T11" i="4"/>
  <c r="I536" i="3"/>
  <c r="T4" i="4"/>
  <c r="S6" i="4"/>
  <c r="V6" i="4" s="1"/>
  <c r="S15" i="4"/>
  <c r="T15" i="4"/>
  <c r="T19" i="4"/>
  <c r="S26" i="4"/>
  <c r="V26" i="4" s="1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V18" i="4" s="1"/>
  <c r="T861" i="4"/>
  <c r="I511" i="3"/>
  <c r="S118" i="4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V134" i="4" s="1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T29" i="4"/>
  <c r="T33" i="4"/>
  <c r="T35" i="4"/>
  <c r="U44" i="4"/>
  <c r="V44" i="4"/>
  <c r="X5" i="4"/>
  <c r="Y5" i="4" s="1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S127" i="4"/>
  <c r="R127" i="4"/>
  <c r="T135" i="4"/>
  <c r="V139" i="4"/>
  <c r="U139" i="4"/>
  <c r="S143" i="4"/>
  <c r="R143" i="4"/>
  <c r="V147" i="4"/>
  <c r="U147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U41" i="4"/>
  <c r="V41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20" i="4"/>
  <c r="U20" i="4"/>
  <c r="V632" i="4"/>
  <c r="V658" i="4"/>
  <c r="U658" i="4"/>
  <c r="R698" i="4"/>
  <c r="S698" i="4"/>
  <c r="R702" i="4"/>
  <c r="S702" i="4"/>
  <c r="T702" i="4"/>
  <c r="U802" i="4"/>
  <c r="T816" i="4"/>
  <c r="U108" i="4"/>
  <c r="V108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V34" i="4"/>
  <c r="U34" i="4"/>
  <c r="R748" i="4"/>
  <c r="T748" i="4"/>
  <c r="S681" i="4"/>
  <c r="S927" i="4"/>
  <c r="S58" i="4"/>
  <c r="U10" i="4"/>
  <c r="U134" i="4"/>
  <c r="U61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V11" i="4"/>
  <c r="R589" i="4"/>
  <c r="S589" i="4"/>
  <c r="U6" i="4"/>
  <c r="R13" i="4"/>
  <c r="S13" i="4"/>
  <c r="R14" i="4"/>
  <c r="S14" i="4"/>
  <c r="U17" i="4"/>
  <c r="V17" i="4"/>
  <c r="R21" i="4"/>
  <c r="S21" i="4"/>
  <c r="U26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V84" i="4"/>
  <c r="U84" i="4"/>
  <c r="I79" i="3"/>
  <c r="I47" i="3"/>
  <c r="V834" i="4"/>
  <c r="U822" i="4"/>
  <c r="V822" i="4"/>
  <c r="U838" i="4"/>
  <c r="U806" i="4"/>
  <c r="V798" i="4"/>
  <c r="U794" i="4"/>
  <c r="V794" i="4"/>
  <c r="U18" i="4"/>
  <c r="R990" i="4"/>
  <c r="T990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120" i="4"/>
  <c r="U896" i="4"/>
  <c r="V896" i="4"/>
  <c r="V630" i="4"/>
  <c r="U630" i="4"/>
  <c r="U604" i="4"/>
  <c r="V154" i="4"/>
  <c r="U15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68" i="4" l="1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AA9" i="4"/>
  <c r="AF9" i="4"/>
  <c r="AD9" i="4"/>
  <c r="U15" i="4"/>
  <c r="V163" i="4"/>
  <c r="V113" i="4"/>
  <c r="AK9" i="4"/>
  <c r="Z9" i="4"/>
  <c r="V31" i="4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W109" i="4"/>
  <c r="X109" i="4" s="1"/>
  <c r="Y109" i="4" s="1"/>
  <c r="V963" i="4"/>
  <c r="I99" i="3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X20" i="4" s="1"/>
  <c r="Y20" i="4" s="1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X163" i="4" s="1"/>
  <c r="Y163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X107" i="4" s="1"/>
  <c r="W123" i="4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W31" i="4"/>
  <c r="X31" i="4" s="1"/>
  <c r="Y31" i="4" s="1"/>
  <c r="S950" i="4"/>
  <c r="U950" i="4" s="1"/>
  <c r="I350" i="3"/>
  <c r="I262" i="3"/>
  <c r="T973" i="4"/>
  <c r="T966" i="4"/>
  <c r="S885" i="4"/>
  <c r="W40" i="4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B172" i="4"/>
  <c r="AR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AP132" i="4" s="1"/>
  <c r="AV132" i="4" s="1"/>
  <c r="Z132" i="4"/>
  <c r="AL132" i="4" s="1"/>
  <c r="AR132" i="4" s="1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Z124" i="4"/>
  <c r="AL124" i="4" s="1"/>
  <c r="AR124" i="4" s="1"/>
  <c r="AE124" i="4"/>
  <c r="AQ124" i="4" s="1"/>
  <c r="AW124" i="4" s="1"/>
  <c r="AB124" i="4"/>
  <c r="AN124" i="4" s="1"/>
  <c r="AT124" i="4" s="1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A128" i="4"/>
  <c r="Z128" i="4"/>
  <c r="AL128" i="4" s="1"/>
  <c r="AB128" i="4"/>
  <c r="AN128" i="4" s="1"/>
  <c r="AT128" i="4" s="1"/>
  <c r="AC128" i="4"/>
  <c r="AO128" i="4" s="1"/>
  <c r="AU128" i="4" s="1"/>
  <c r="AR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W227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E250" i="4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P116" i="4" l="1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D9" i="4"/>
  <c r="H9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AM172" i="4"/>
  <c r="AS172" i="4" s="1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6" i="4"/>
  <c r="X125" i="4"/>
  <c r="X141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14" i="4"/>
  <c r="Y114" i="4" s="1"/>
  <c r="X137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E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L69" i="4" s="1"/>
  <c r="AR69" i="4" s="1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N112" i="4" l="1"/>
  <c r="AT112" i="4" s="1"/>
  <c r="AN89" i="4"/>
  <c r="AT89" i="4" s="1"/>
  <c r="AQ160" i="4"/>
  <c r="AW160" i="4" s="1"/>
  <c r="AL66" i="4"/>
  <c r="AR66" i="4" s="1"/>
  <c r="AO8" i="4"/>
  <c r="AU8" i="4" s="1"/>
  <c r="AQ170" i="4"/>
  <c r="AW170" i="4" s="1"/>
  <c r="AI174" i="4"/>
  <c r="AO115" i="4"/>
  <c r="AU115" i="4" s="1"/>
  <c r="AG180" i="4"/>
  <c r="Z174" i="4"/>
  <c r="AB174" i="4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L112" i="4" s="1"/>
  <c r="AR112" i="4" s="1"/>
  <c r="AK144" i="4"/>
  <c r="AE144" i="4"/>
  <c r="AQ144" i="4" s="1"/>
  <c r="AW144" i="4" s="1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M10" i="4" s="1"/>
  <c r="AS10" i="4" s="1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D113" i="4"/>
  <c r="H113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AT149" i="4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176" i="4" l="1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505" i="4" l="1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68" i="4" l="1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83" i="4"/>
  <c r="I83" i="4" s="1"/>
  <c r="D83" i="4"/>
  <c r="H83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Q2" i="4" s="1"/>
  <c r="AW2" i="4" s="1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99" i="4" l="1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<sst xmlns="http://schemas.openxmlformats.org/spreadsheetml/2006/main" count="2386" uniqueCount="497">
  <si>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</si>
  <si>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</si>
  <si>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</si>
  <si>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</si>
  <si>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</si>
  <si>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</si>
  <si>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</si>
  <si>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</si>
  <si>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</si>
  <si>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</si>
  <si>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</si>
  <si>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</si>
  <si>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</si>
  <si>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</si>
  <si>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</si>
  <si>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</si>
  <si>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</si>
  <si>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</si>
  <si>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</si>
  <si>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</si>
  <si>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</si>
  <si>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</si>
  <si>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</si>
  <si>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</si>
  <si>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</si>
  <si>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</si>
  <si>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</si>
  <si>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</si>
  <si>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</si>
  <si>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</si>
  <si>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</si>
  <si>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</si>
  <si>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</si>
  <si>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</si>
  <si>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</si>
  <si>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</si>
  <si>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</si>
  <si>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</si>
  <si>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</si>
  <si>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</si>
  <si>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</si>
  <si>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</si>
  <si>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</si>
  <si>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</si>
  <si>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</si>
  <si>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</si>
  <si>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</si>
  <si>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</si>
  <si>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</si>
  <si>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</si>
  <si>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</si>
  <si>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</si>
  <si>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</si>
  <si>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</si>
  <si>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</si>
  <si>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</si>
  <si>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</si>
  <si>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Fenerbahce</t>
  </si>
  <si>
    <t>Buyuksehyr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</si>
  <si>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</si>
  <si>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</si>
  <si>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</si>
  <si>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</si>
  <si>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</si>
  <si>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</si>
  <si>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</si>
  <si>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</si>
  <si>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</si>
  <si>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</si>
  <si>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</si>
  <si>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</si>
  <si>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</si>
  <si>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</si>
  <si>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</si>
  <si>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</si>
  <si>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</si>
  <si>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</si>
  <si>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</si>
  <si>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</si>
  <si>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Boavista</t>
  </si>
  <si>
    <t>Maritimo</t>
  </si>
  <si>
    <t>Betis</t>
  </si>
  <si>
    <t>Osasuna</t>
  </si>
  <si>
    <t>Getafe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</si>
  <si>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</si>
  <si>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</si>
  <si>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</si>
  <si>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</si>
  <si>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</si>
  <si>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</si>
  <si>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</si>
  <si>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</si>
  <si>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</si>
  <si>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</si>
  <si>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</si>
  <si>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</si>
  <si>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</si>
  <si>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</si>
  <si>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</si>
  <si>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</si>
  <si>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</si>
  <si>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</si>
  <si>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</si>
  <si>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</si>
  <si>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</si>
  <si>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</si>
  <si>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</si>
  <si>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</si>
  <si>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</si>
  <si>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</si>
  <si>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</si>
  <si>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</si>
  <si>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</si>
  <si>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</si>
  <si>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</si>
  <si>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</si>
  <si>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</si>
  <si>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Sp Gijon</t>
  </si>
  <si>
    <t>Vallecano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</si>
  <si>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</si>
  <si>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</si>
  <si>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</si>
  <si>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</si>
  <si>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</si>
  <si>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</si>
  <si>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</si>
  <si>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</si>
  <si>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</si>
  <si>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</si>
  <si>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</si>
  <si>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</si>
  <si>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</si>
  <si>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</si>
  <si>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</si>
  <si>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</si>
  <si>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</si>
  <si>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</si>
  <si>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</si>
  <si>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</si>
  <si>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</si>
  <si>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</si>
  <si>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</si>
  <si>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</si>
  <si>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</si>
  <si>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</si>
  <si>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</si>
  <si>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</si>
  <si>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</si>
  <si>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</si>
  <si>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</si>
  <si>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</si>
  <si>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</si>
  <si>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</si>
  <si>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</si>
  <si>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</si>
  <si>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</si>
  <si>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</si>
  <si>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</si>
  <si>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</si>
  <si>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</si>
  <si>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</si>
  <si>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</si>
  <si>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</si>
  <si>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</si>
  <si>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</si>
  <si>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</si>
  <si>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</si>
  <si>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</si>
  <si>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</si>
  <si>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</si>
  <si>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</si>
  <si>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</si>
  <si>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</si>
  <si>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</si>
  <si>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</si>
  <si>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Greuther Furth</t>
  </si>
  <si>
    <t>Sandhausen</t>
  </si>
  <si>
    <t>Heidenheim</t>
  </si>
  <si>
    <t>D1</t>
  </si>
  <si>
    <t>D2</t>
  </si>
  <si>
    <t>Hannover</t>
  </si>
  <si>
    <t>Antwerp</t>
  </si>
  <si>
    <t>Stuttgart</t>
  </si>
  <si>
    <t>Mainz</t>
  </si>
  <si>
    <t>Erzgebirge Aue</t>
  </si>
  <si>
    <t>Fortuna Dusseldorf</t>
  </si>
  <si>
    <t>Colchester</t>
  </si>
  <si>
    <t>Scunthorpe</t>
  </si>
  <si>
    <t>Lyon</t>
  </si>
  <si>
    <t>Bordeaux</t>
  </si>
  <si>
    <t>Karagumruk</t>
  </si>
  <si>
    <t>Mechelen</t>
  </si>
  <si>
    <t>Genk</t>
  </si>
  <si>
    <t>Eupen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</si>
  <si>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</si>
  <si>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</si>
  <si>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</si>
  <si>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</si>
  <si>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</si>
  <si>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</si>
  <si>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</si>
  <si>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</si>
  <si>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</si>
  <si>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</si>
  <si>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</si>
  <si>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</si>
  <si>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</si>
  <si>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</si>
  <si>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</si>
  <si>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</si>
  <si>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</si>
  <si>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</si>
  <si>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</si>
  <si>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</si>
  <si>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</si>
  <si>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</si>
  <si>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</si>
  <si>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</si>
  <si>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</si>
  <si>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</si>
  <si>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</si>
  <si>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</si>
  <si>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</si>
  <si>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</si>
  <si>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</si>
  <si>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</si>
  <si>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</si>
  <si>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</si>
  <si>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</si>
  <si>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</si>
  <si>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</si>
  <si>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</si>
  <si>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</si>
  <si>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</si>
  <si>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</si>
  <si>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</si>
  <si>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</si>
  <si>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Stevenage</t>
  </si>
  <si>
    <t>Morecambe</t>
  </si>
  <si>
    <t>Tranmere</t>
  </si>
  <si>
    <t>Salford</t>
  </si>
  <si>
    <t>Walsall</t>
  </si>
  <si>
    <t>Mansfield</t>
  </si>
  <si>
    <t>Hartlepool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</si>
  <si>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</si>
  <si>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</si>
  <si>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</si>
  <si>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</si>
  <si>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</si>
  <si>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</si>
  <si>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</si>
  <si>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</si>
  <si>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</si>
  <si>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</si>
  <si>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</si>
  <si>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</si>
  <si>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</si>
  <si>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</si>
  <si>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</si>
  <si>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</si>
  <si>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</si>
  <si>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</si>
  <si>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</si>
  <si>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</si>
  <si>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</si>
  <si>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</si>
  <si>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Groningen</t>
  </si>
  <si>
    <t>Utrecht</t>
  </si>
  <si>
    <t>Zwolle</t>
  </si>
  <si>
    <t>For Sittard</t>
  </si>
  <si>
    <t>Vitesse</t>
  </si>
  <si>
    <t>Waalwijk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</si>
  <si>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</si>
  <si>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</si>
  <si>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</si>
  <si>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</si>
  <si>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</si>
  <si>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</si>
  <si>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</si>
  <si>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</si>
  <si>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</si>
  <si>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</si>
  <si>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</si>
  <si>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</si>
  <si>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</si>
  <si>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</si>
  <si>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</si>
  <si>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</si>
  <si>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</si>
  <si>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</si>
  <si>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</si>
  <si>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</si>
  <si>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</si>
  <si>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</si>
  <si>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</si>
  <si>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</si>
  <si>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</si>
  <si>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</si>
  <si>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</si>
  <si>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</si>
  <si>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</si>
  <si>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</si>
  <si>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Twente</t>
  </si>
  <si>
    <t>Heerenveen</t>
  </si>
  <si>
    <t>PSV Eindhoven</t>
  </si>
  <si>
    <t>Willem II</t>
  </si>
  <si>
    <t>AZ Alkmaar</t>
  </si>
  <si>
    <t>Ajax</t>
  </si>
  <si>
    <t>Sparta Rotterdam</t>
  </si>
  <si>
    <t>Guimaraes</t>
  </si>
  <si>
    <t>Cartagena</t>
  </si>
  <si>
    <t>E1</t>
  </si>
  <si>
    <t>P1</t>
  </si>
  <si>
    <t>SP1</t>
  </si>
  <si>
    <t>SP2</t>
  </si>
  <si>
    <t>B1</t>
  </si>
  <si>
    <t>E3</t>
  </si>
  <si>
    <t>F1</t>
  </si>
  <si>
    <t>T1</t>
  </si>
  <si>
    <t>E0</t>
  </si>
  <si>
    <t>E2</t>
  </si>
  <si>
    <t>F2</t>
  </si>
  <si>
    <t>N1</t>
  </si>
  <si>
    <t>Blackpool</t>
  </si>
  <si>
    <t>Burton</t>
  </si>
  <si>
    <t>Forest Green</t>
  </si>
  <si>
    <t>Oldham</t>
  </si>
  <si>
    <t>Portsmouth</t>
  </si>
  <si>
    <t>Carlisle</t>
  </si>
  <si>
    <t>Newport County</t>
  </si>
  <si>
    <t>Exeter</t>
  </si>
  <si>
    <t>Barrow</t>
  </si>
  <si>
    <t>Oxford</t>
  </si>
  <si>
    <t>Crewe</t>
  </si>
  <si>
    <t>Leyton Orient</t>
  </si>
  <si>
    <t>Port Vale</t>
  </si>
  <si>
    <t>Seraing</t>
  </si>
  <si>
    <t>St. Gilloise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</si>
  <si>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</si>
  <si>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</si>
  <si>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</si>
  <si>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</si>
  <si>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</si>
  <si>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</si>
  <si>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</si>
  <si>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</si>
  <si>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</si>
  <si>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</si>
  <si>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</si>
  <si>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</si>
  <si>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</si>
  <si>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</si>
  <si>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</si>
  <si>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</si>
  <si>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</si>
  <si>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</si>
  <si>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SC2</t>
  </si>
  <si>
    <t>SC3</t>
  </si>
  <si>
    <t>Vizela</t>
  </si>
  <si>
    <t>Sutton</t>
  </si>
  <si>
    <t>Quevilly Rouen</t>
  </si>
  <si>
    <t>Arouca</t>
  </si>
  <si>
    <t>Estoril</t>
  </si>
  <si>
    <t>Bastia</t>
  </si>
  <si>
    <t>Go Ahead Eagles</t>
  </si>
  <si>
    <t>Ibiza</t>
  </si>
  <si>
    <t>Dresden</t>
  </si>
  <si>
    <t>Nijmegen</t>
  </si>
  <si>
    <t>Sociedad B</t>
  </si>
  <si>
    <t>Amorebieta</t>
  </si>
  <si>
    <t>Altay</t>
  </si>
  <si>
    <t>Ingolstadt</t>
  </si>
  <si>
    <t>Hansa Rostock</t>
  </si>
  <si>
    <t>Cambuur</t>
  </si>
  <si>
    <t>Burgos</t>
  </si>
  <si>
    <t>Ad. Demirspor</t>
  </si>
  <si>
    <t>Giresunspor</t>
  </si>
  <si>
    <t>Crawley Town</t>
  </si>
  <si>
    <t>Frosinone</t>
  </si>
  <si>
    <t>Parma</t>
  </si>
  <si>
    <t>Dunfermline</t>
  </si>
  <si>
    <t>Harrogate</t>
  </si>
  <si>
    <t>Aldershot</t>
  </si>
  <si>
    <t>Chesterfield</t>
  </si>
  <si>
    <t>Barnet</t>
  </si>
  <si>
    <t>Notts County</t>
  </si>
  <si>
    <t>Halifax</t>
  </si>
  <si>
    <t>Southend</t>
  </si>
  <si>
    <t>Solihull</t>
  </si>
  <si>
    <t>Wrexham</t>
  </si>
  <si>
    <t>Stockport</t>
  </si>
  <si>
    <t>Dag and Red</t>
  </si>
  <si>
    <t>Torquay</t>
  </si>
  <si>
    <t>Wealdstone</t>
  </si>
  <si>
    <t>Boreham Wood</t>
  </si>
  <si>
    <t>Inter</t>
  </si>
  <si>
    <t>Genoa</t>
  </si>
  <si>
    <t>Verona</t>
  </si>
  <si>
    <t>Sassuolo</t>
  </si>
  <si>
    <t>Empoli</t>
  </si>
  <si>
    <t>Lazio</t>
  </si>
  <si>
    <t>Torino</t>
  </si>
  <si>
    <t>Atalanta</t>
  </si>
  <si>
    <t>Pordenone</t>
  </si>
  <si>
    <t>Perugia</t>
  </si>
  <si>
    <t>Cittadella</t>
  </si>
  <si>
    <t>Vicenza</t>
  </si>
  <si>
    <t>Celtic</t>
  </si>
  <si>
    <t>St Mirren</t>
  </si>
  <si>
    <t>Livingston</t>
  </si>
  <si>
    <t>Motherwell</t>
  </si>
  <si>
    <t>Arbroath</t>
  </si>
  <si>
    <t>Partick</t>
  </si>
  <si>
    <t>Hamilton</t>
  </si>
  <si>
    <t>Kilmarnock</t>
  </si>
  <si>
    <t>Inverness C</t>
  </si>
  <si>
    <t>Morton</t>
  </si>
  <si>
    <t>Queen of Sth</t>
  </si>
  <si>
    <t>Bologna</t>
  </si>
  <si>
    <t>Salernitana</t>
  </si>
  <si>
    <t>Udinese</t>
  </si>
  <si>
    <t>Juventus</t>
  </si>
  <si>
    <t>Napoli</t>
  </si>
  <si>
    <t>Venezia</t>
  </si>
  <si>
    <t>Roma</t>
  </si>
  <si>
    <t>Fiorentina</t>
  </si>
  <si>
    <t>Reggina</t>
  </si>
  <si>
    <t>Monza</t>
  </si>
  <si>
    <t>Ternana</t>
  </si>
  <si>
    <t>Brescia</t>
  </si>
  <si>
    <t>Ascoli</t>
  </si>
  <si>
    <t>Cosenza</t>
  </si>
  <si>
    <t>Benevento</t>
  </si>
  <si>
    <t>Alessandria</t>
  </si>
  <si>
    <t>Cremonese</t>
  </si>
  <si>
    <t>Lecce</t>
  </si>
  <si>
    <t>Crotone</t>
  </si>
  <si>
    <t>Como</t>
  </si>
  <si>
    <t>Pisa</t>
  </si>
  <si>
    <t>Spal</t>
  </si>
  <si>
    <t>Dundee</t>
  </si>
  <si>
    <t>Hibernian</t>
  </si>
  <si>
    <t>Hearts</t>
  </si>
  <si>
    <t>Aberdeen</t>
  </si>
  <si>
    <t>Ross County</t>
  </si>
  <si>
    <t>Rangers</t>
  </si>
  <si>
    <t>St Johnstone</t>
  </si>
  <si>
    <t>Dundee United</t>
  </si>
  <si>
    <t>Cagliari</t>
  </si>
  <si>
    <t>Spezia</t>
  </si>
  <si>
    <t>Sampdoria</t>
  </si>
  <si>
    <t>Milan</t>
  </si>
  <si>
    <t>I2</t>
  </si>
  <si>
    <t>SC1</t>
  </si>
  <si>
    <t>EC</t>
  </si>
  <si>
    <t>I1</t>
  </si>
  <si>
    <t>SC0</t>
  </si>
  <si>
    <t>Bromley</t>
  </si>
  <si>
    <t>Eastleigh</t>
  </si>
  <si>
    <t>Dover Athletic</t>
  </si>
  <si>
    <t>Yeovil</t>
  </si>
  <si>
    <t>Weymouth</t>
  </si>
  <si>
    <t>Grimsby</t>
  </si>
  <si>
    <t>Panetolikos</t>
  </si>
  <si>
    <t>Asteras Tripolis</t>
  </si>
  <si>
    <t>Panathinaikos</t>
  </si>
  <si>
    <t>Apollon</t>
  </si>
  <si>
    <t>Ayr</t>
  </si>
  <si>
    <t>Raith Rvs</t>
  </si>
  <si>
    <t>Alloa</t>
  </si>
  <si>
    <t>Airdrie Utd</t>
  </si>
  <si>
    <t>Volos NFC</t>
  </si>
  <si>
    <t>Lamia</t>
  </si>
  <si>
    <t>PAOK</t>
  </si>
  <si>
    <t>Giannina</t>
  </si>
  <si>
    <t>AEK</t>
  </si>
  <si>
    <t>Ionikos</t>
  </si>
  <si>
    <t>Olympiakos</t>
  </si>
  <si>
    <t>Atromitos</t>
  </si>
  <si>
    <t>Aris</t>
  </si>
  <si>
    <t>OFI Crete</t>
  </si>
  <si>
    <t>G1</t>
  </si>
  <si>
    <t>Maidenhead</t>
  </si>
  <si>
    <t>17/09/2021</t>
  </si>
  <si>
    <t>18/09/2021</t>
  </si>
  <si>
    <t>19/09/2021</t>
  </si>
  <si>
    <t>20/09/2021</t>
  </si>
  <si>
    <t>Karlsruhe</t>
  </si>
  <si>
    <t>Alaves</t>
  </si>
  <si>
    <t>Feyenoord</t>
  </si>
  <si>
    <t>Heracles</t>
  </si>
  <si>
    <t>Villarreal</t>
  </si>
  <si>
    <t>Sevilla</t>
  </si>
  <si>
    <t>Barcelona</t>
  </si>
  <si>
    <t>21/09/2021</t>
  </si>
  <si>
    <t>22/09/2021</t>
  </si>
  <si>
    <t>23/09/2021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</si>
</sst>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1.0552914984182968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1.0369265649091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1.0457565564423787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1.0490547245227648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1.0452102388436428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1.0438817895444492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1.076236811713688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1.0435904275699541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1.0538424813225786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1.0490547245227648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1.044303665417317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1.054131501614133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1.071200922068871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1.037952243407696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1.0562131576327949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1.0475615653703467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1.0459631209894389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1.0751589264843362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1.0902902592260295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1.0937327413264668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1.0747679749614711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1.0434324628629703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1.096352053326682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1.0401197761406094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1.038506964435719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1.0434324628629703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1.052267086616911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1.0524934496338532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1.0459631209894389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1.0521795989414335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1.0469799548748147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1.0356850891989859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1.0582588520018001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1.0646933843950201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1.0419581736699886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1.038506964435719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1.048153965543114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1.0488145277884962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1.0502085589023142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1.0523293923701496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1.0524934496338532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1.052267086616911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1.0499964535568072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1.050186013602848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1.0521795989414335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1.0502085589023142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1.0421804198806015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1.0470376731981623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1.0643567077555702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1.0626247827424988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1.0637206832523536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1.0648207184922545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1.0693912214495154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1.0724395508015951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1.0765255566793932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1.0682468217514451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1.0674111222252509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1.0688052819193437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1.0732443093298558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1.0606212727063642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1.0724288563238225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1.0606212727063642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1.0741047977005509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1.070599000893548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1.0729832486866209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1.069601405639077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1.0655103519273617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1.0776454872008754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1.0662939096981978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1.0703838499014962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1.0752646071356513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1.0725172100503928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1.0874847379247663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1.0811284811792439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1.080350824048925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1.0912509924287455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1.0741766796315904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1.0798489879783906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1.0798489879783906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1.0798489879783906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1.0853646358283293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1.0758089270163143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1.0419581736699886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1.0404319501157899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1.0717032521441066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1.0509354515449301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1.0717876217555127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1.0688052819193437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1.0681458983010155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1.0752646071356513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1.0739401188879121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1.0729832486866209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1.0719901214070431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1.0776377700712103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1.0923137783555916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1.037952243407696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1.0476415951389864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1.0464250087200482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1.0457565564423787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1.0497253316960662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1.0449864577049268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1.0457565564423787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1.0499964535568072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1.0474390886100067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1.0484438729518561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1.050186013602848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1.0460060256260135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1.1042364563902289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1.0488038688665162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1.0511368361869355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1.0488545698370915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1.050305669221034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1.0534192952886015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1.04299513543169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1.0457565564423787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1.0799627576537885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1.0758089270163143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1.0769576152392319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1.0799142849988514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1.0849862126105516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1.0838664055878939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1.0822987946542331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1.0888426133175246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1.0864533625555721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1.0849697170732531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1.1002673818727577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1.0849697170732531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1.0998357053786236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1.0858590198513767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1.0420030259658704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1.0456526785031968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1.0407647371379136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1.0465751168236677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1.0725248413607111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1.0644124233859844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1.0679692406564159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1.0701795726365226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1.0715238910055171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1.0421804198806015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1.0483511839381512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1.0475117579190587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1.0512018249471584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1.0741047977005509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1.0749435315745663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1.0669478732554383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1.0747679749614711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1.0465751168236677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1.0524787177592045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1.0419581736699886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1.0488145277884962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1.0468011795556451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1.0538644213740753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1.0417906511603616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1.0376740753093197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1.0440279853919932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1.045344963452246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1.0438817895444492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1.045344963452246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1.0359060590701679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1.0523717905370724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1.0885304425460638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1.0869608478919779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1.0801082231226471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1.0887955014239501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1.0923090419150008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1.0438817895444492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1.0407298027485501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1.0435904275699541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1.0448679076073528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1.045344963452246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1.0449864577049268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1.0457565564423787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1.0501106530953337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1.051738571938915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1.0533218816775407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1.0509444270006065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1.059214380982872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1.0509442098096211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1.0488145277884962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1.0533564937435893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1.0499964535568072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1.0423741568649127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1.043360692319973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1.0423915204335932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1.0468011795556451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1.0670046225137999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1.0848603344416929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1.0679692406564159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1.0678037670587686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1.050186013602848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1.0494628052164887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1.0431976029859278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1.0474390886100067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1.038077229388916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1.0722697174508919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1.0600668335258359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1.054131501614133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1.0679692406564159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1.0550761118040843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1.0513726059103246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1.0593568958392465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1.0513726059103246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1.0741642971961383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1.057702745646198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1.0632706922771613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1.0703838499014962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1.0744841031203913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1.0557821208912506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1.06243870990235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1.0793776820575507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1.049459408292031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1.0708425290899795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1.0533067630678474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1.038077229388916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1.0422163177662798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1.0401734918501984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1.0536616911224432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1.0449864577049268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1.0490547245227648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1.0522559150967761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1.0511368361869355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1.0538424813225786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1.0484438729518561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1.0803201077629603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1.0536616911224432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1.0468841973506606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1.0435904275699541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1.0394138550111416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1.042106143326367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1.0461347781928274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1.0489424018882805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1.0404319501157899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1.0765812818364073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1.0448679076073528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1.0362637658896696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1.0451911230503124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1.0326216037183769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1.0399586640868308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1.0359060590701679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1.037952243407696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1.038506964435719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1.0442304149391313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1.0625584349411408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1.0877663493834375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1.1128966855498312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1.0872029288255038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1.0818898476227141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1.083213262843725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1.0359060590701679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1.0435904275699541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1.0479830465041664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1.0667545857790788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1.0415257892008067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1.0404319501157899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1.0629164179711093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1.0497253316960662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1.0449864577049268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1.0629592441321463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1.042106143326367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1.0423741568649127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1.045344963452246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1.0511989710920113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1.0450119742632082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1.0449864577049268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1.0457565564423787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1.042106143326367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1.0688734653100223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1.0971127271792001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1.0869608478919779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1.0419581736699886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1.0407298027485501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1.0456526785031968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1.0513686083765104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1.0540333908812936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1.0349578533419834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1.0434058512320166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1.0423915204335932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1.0420112422030368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1.0437075600663159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1.0511368361869355</v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1.0331833772689432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19.518570721215188</v>
      </c>
      <c r="I2" s="6">
        <f>IF('Log_working_3-way'!$D2="","",'True_Odds_Calculator_3-way'!O3/'True_Odds_Calculator_3-way'!B3-1)</f>
        <v>6.6237136779707564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3.4983501456861354E-2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1.024284054412707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27.836771801735658</v>
      </c>
      <c r="I3" s="6">
        <f>IF('Log_working_3-way'!$D3="","",'True_Odds_Calculator_3-way'!O4/'True_Odds_Calculator_3-way'!B4-1)</f>
        <v>5.9425617501835575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2.4277689848865691E-2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1.0294791124064644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24.795458688705228</v>
      </c>
      <c r="I4" s="6">
        <f>IF('Log_working_3-way'!$D4="","",'True_Odds_Calculator_3-way'!O5/'True_Odds_Calculator_3-way'!B5-1)</f>
        <v>7.1565879706625477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3.0038091113136822E-2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1.030377021350418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27.353978336227055</v>
      </c>
      <c r="I5" s="6">
        <f>IF('Log_working_3-way'!$D5="","",'True_Odds_Calculator_3-way'!O6/'True_Odds_Calculator_3-way'!B6-1)</f>
        <v>5.3475180601734102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3.0487053714591372E-2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1.0211038479548846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9.5122183534201703</v>
      </c>
      <c r="I6" s="6">
        <f>IF('Log_working_3-way'!$D6="","",'True_Odds_Calculator_3-way'!O7/'True_Odds_Calculator_3-way'!B7-1)</f>
        <v>6.18193250877205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2.2600376045438741E-2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1.0227511905067623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26.077064733060393</v>
      </c>
      <c r="I7" s="6">
        <f>IF('Log_working_3-way'!$D7="","",'True_Odds_Calculator_3-way'!O8/'True_Odds_Calculator_3-way'!B8-1)</f>
        <v>6.6268065670818643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2.3036702760057759E-2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1.0489682169947017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2.6695241270763197</v>
      </c>
      <c r="I8" s="6">
        <f>IF('Log_working_3-way'!$D8="","",'True_Odds_Calculator_3-way'!O9/'True_Odds_Calculator_3-way'!B9-1)</f>
        <v>7.0188466746696108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4.7731256645306086E-2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1.0245969297121982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28.79540179735281</v>
      </c>
      <c r="I9" s="6">
        <f>IF('Log_working_3-way'!$D9="","",'True_Odds_Calculator_3-way'!O10/'True_Odds_Calculator_3-way'!B10-1)</f>
        <v>5.0402413200358636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2.4456692465062435E-2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1.0261014269681408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7.513994643360105</v>
      </c>
      <c r="I10" s="6">
        <f>IF('Log_working_3-way'!$D10="","",'True_Odds_Calculator_3-way'!O11/'True_Odds_Calculator_3-way'!B11-1)</f>
        <v>9.3202453504655924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2.8094952229132275E-2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1.0278411268459611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23.300903197808456</v>
      </c>
      <c r="I11" s="6">
        <f>IF('Log_working_3-way'!$D11="","",'True_Odds_Calculator_3-way'!O12/'True_Odds_Calculator_3-way'!B12-1)</f>
        <v>6.4176316955552197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2.8768346447904491E-2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1.028094943856102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21.027214351788171</v>
      </c>
      <c r="I12" s="6">
        <f>IF('Log_working_3-way'!$D12="","",'True_Odds_Calculator_3-way'!O13/'True_Odds_Calculator_3-way'!B13-1)</f>
        <v>6.4539034607918788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2.9441880362435668E-2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1.0261514690792368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16.172647358699557</v>
      </c>
      <c r="I13" s="6">
        <f>IF('Log_working_3-way'!$D13="","",'True_Odds_Calculator_3-way'!O14/'True_Odds_Calculator_3-way'!B14-1)</f>
        <v>8.9926799493155976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2.8037209578791744E-2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1.0608325105196157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12.582496941707893</v>
      </c>
      <c r="I14" s="6">
        <f>IF('Log_working_3-way'!$D14="","",'True_Odds_Calculator_3-way'!O15/'True_Odds_Calculator_3-way'!B15-1)</f>
        <v>6.7576936431578911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6.4409855546606609E-2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1.0278030227561565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41.262042382706703</v>
      </c>
      <c r="I15" s="6">
        <f>IF('Log_working_3-way'!$D15="","",'True_Odds_Calculator_3-way'!O16/'True_Odds_Calculator_3-way'!B16-1)</f>
        <v>4.2320292524544296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2.4147107811457236E-2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1.0255218851632988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7.7237666712552624</v>
      </c>
      <c r="I16" s="6">
        <f>IF('Log_working_3-way'!$D16="","",'True_Odds_Calculator_3-way'!O17/'True_Odds_Calculator_3-way'!B17-1)</f>
        <v>9.8856558067421165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2.7550145541482163E-2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1.0255318859206559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17.242497614559738</v>
      </c>
      <c r="I17" s="6">
        <f>IF('Log_working_3-way'!$D17="","",'True_Odds_Calculator_3-way'!O18/'True_Odds_Calculator_3-way'!B18-1)</f>
        <v>7.4704963863046956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2.7286881242686523E-2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1.0253884418588397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9.9606394645529779</v>
      </c>
      <c r="I18" s="6">
        <f>IF('Log_working_3-way'!$D18="","",'True_Odds_Calculator_3-way'!O19/'True_Odds_Calculator_3-way'!B19-1)</f>
        <v>7.4697194334382964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2.7381117361517715E-2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1.0490260920535144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30.163782331143729</v>
      </c>
      <c r="I19" s="6">
        <f>IF('Log_working_3-way'!$D19="","",'True_Odds_Calculator_3-way'!O20/'True_Odds_Calculator_3-way'!B20-1)</f>
        <v>4.9948796420328812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4.7788772156123871E-2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1.0515939950524613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31.198175689842607</v>
      </c>
      <c r="I20" s="6">
        <f>IF('Log_working_3-way'!$D20="","",'True_Odds_Calculator_3-way'!O21/'True_Odds_Calculator_3-way'!B21-1)</f>
        <v>4.7504170239983559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4.9812743757944977E-2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1.0962680889002863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62.439276266545981</v>
      </c>
      <c r="I21" s="6">
        <f>IF('Log_working_3-way'!$D21="","",'True_Odds_Calculator_3-way'!O22/'True_Odds_Calculator_3-way'!B22-1)</f>
        <v>1.1611004917393997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5.9063788428259656E-2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1.0499384380607102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3.6109613094772683</v>
      </c>
      <c r="I22" s="6">
        <f>IF('Log_working_3-way'!$D22="","",'True_Odds_Calculator_3-way'!O23/'True_Odds_Calculator_3-way'!B23-1)</f>
        <v>4.1627055981315921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4.7576454553198699E-2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1.0240134122038613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4.4055988123864074</v>
      </c>
      <c r="I23" s="6">
        <f>IF('Log_working_3-way'!$D23="","",'True_Odds_Calculator_3-way'!O24/'True_Odds_Calculator_3-way'!B24-1)</f>
        <v>5.163899178602148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2.4184807656244534E-2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1.1017046100772661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83.697758847157758</v>
      </c>
      <c r="I24" s="6">
        <f>IF('Log_working_3-way'!$D24="","",'True_Odds_Calculator_3-way'!O25/'True_Odds_Calculator_3-way'!B25-1)</f>
        <v>-0.52909242989905936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3.1241841769845013E-2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1.02101413406338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6.3433610219478629</v>
      </c>
      <c r="I25" s="6">
        <f>IF('Log_working_3-way'!$D25="","",'True_Odds_Calculator_3-way'!O26/'True_Odds_Calculator_3-way'!B26-1)</f>
        <v>6.7193478739190429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2.216119877038869E-2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1.0223479220585536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20.738888721959963</v>
      </c>
      <c r="I26" s="6">
        <f>IF('Log_working_3-way'!$D26="","",'True_Odds_Calculator_3-way'!O27/'True_Odds_Calculator_3-way'!B27-1)</f>
        <v>6.2539896704242288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2.3507286178792164E-2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1.0230003478546121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3.8275797720968612</v>
      </c>
      <c r="I27" s="6">
        <f>IF('Log_working_3-way'!$D27="","",'True_Odds_Calculator_3-way'!O28/'True_Odds_Calculator_3-way'!B28-1)</f>
        <v>5.1714660226358831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2.2929053079806749E-2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1.0272778139647119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23.560283906798226</v>
      </c>
      <c r="I28" s="6">
        <f>IF('Log_working_3-way'!$D28="","",'True_Odds_Calculator_3-way'!O29/'True_Odds_Calculator_3-way'!B29-1)</f>
        <v>5.8070029044057865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2.8159433108460252E-2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1.0260179541006762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15.475394929278774</v>
      </c>
      <c r="I29" s="6">
        <f>IF('Log_working_3-way'!$D29="","",'True_Odds_Calculator_3-way'!O30/'True_Odds_Calculator_3-way'!B30-1)</f>
        <v>6.4238850705029016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2.7901782089276628E-2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1.027264694479832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7.5584038962683611</v>
      </c>
      <c r="I30" s="6">
        <f>IF('Log_working_3-way'!$D30="","",'True_Odds_Calculator_3-way'!O31/'True_Odds_Calculator_3-way'!B31-1)</f>
        <v>6.3763128815981096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2.883900327463218E-2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1.0262508123235934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16.171105667968394</v>
      </c>
      <c r="I31" s="6">
        <f>IF('Log_working_3-way'!$D31="","",'True_Odds_Calculator_3-way'!O32/'True_Odds_Calculator_3-way'!B32-1)</f>
        <v>6.8055365941176147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2.8129510882385356E-2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1.0217026697531917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25.269268925958066</v>
      </c>
      <c r="I32" s="6">
        <f>IF('Log_working_3-way'!$D32="","",'True_Odds_Calculator_3-way'!O33/'True_Odds_Calculator_3-way'!B33-1)</f>
        <v>7.9853443362994678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2.196823090761546E-2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1.0229475942252899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5.5207964969112924</v>
      </c>
      <c r="I33" s="6">
        <f>IF('Log_working_3-way'!$D33="","",'True_Odds_Calculator_3-way'!O34/'True_Odds_Calculator_3-way'!B34-1)</f>
        <v>6.6627762520373457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2.3946870838348122E-2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1.0493457762055103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64.271494262634931</v>
      </c>
      <c r="I34" s="6">
        <f>IF('Log_working_3-way'!$D34="","",'True_Odds_Calculator_3-way'!O35/'True_Odds_Calculator_3-way'!B35-1)</f>
        <v>1.0583998538146746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2.9335102819246339E-2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1.0611768829405661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71.102495978745367</v>
      </c>
      <c r="I35" s="6">
        <f>IF('Log_working_3-way'!$D35="","",'True_Odds_Calculator_3-way'!O36/'True_Odds_Calculator_3-way'!B36-1)</f>
        <v>0.34919453360014319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3.070343296720135E-2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1.0217868728714026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19.011707868878712</v>
      </c>
      <c r="I36" s="6">
        <f>IF('Log_working_3-way'!$D36="","",'True_Odds_Calculator_3-way'!O37/'True_Odds_Calculator_3-way'!B37-1)</f>
        <v>7.0706815961810108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2.3131128602055906E-2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1.0198538762120388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15.717888986675614</v>
      </c>
      <c r="I37" s="6">
        <f>IF('Log_working_3-way'!$D37="","",'True_Odds_Calculator_3-way'!O38/'True_Odds_Calculator_3-way'!B38-1)</f>
        <v>7.2736145434666604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2.1381132374789891E-2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1.026527272092018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7.3136151435697396</v>
      </c>
      <c r="I38" s="6">
        <f>IF('Log_working_3-way'!$D38="","",'True_Odds_Calculator_3-way'!O39/'True_Odds_Calculator_3-way'!B39-1)</f>
        <v>8.2630094655206019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2.8390063477782723E-2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1.0247104517287096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10.660410170777432</v>
      </c>
      <c r="I39" s="6">
        <f>IF('Log_working_3-way'!$D39="","",'True_Odds_Calculator_3-way'!O40/'True_Odds_Calculator_3-way'!B40-1)</f>
        <v>8.8775722937391155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2.6810939405002676E-2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1.0254483723426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10.183523565584249</v>
      </c>
      <c r="I40" s="6">
        <f>IF('Log_working_3-way'!$D40="","",'True_Odds_Calculator_3-way'!O41/'True_Odds_Calculator_3-way'!B41-1)</f>
        <v>7.7242832146632114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2.7489306818006876E-2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1.0256919390313464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8.2124907587767026</v>
      </c>
      <c r="I41" s="6">
        <f>IF('Log_working_3-way'!$D41="","",'True_Odds_Calculator_3-way'!O42/'True_Odds_Calculator_3-way'!B42-1)</f>
        <v>8.5623012391366959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2.7675996557409599E-2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1.0395853452098696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49.947456033211886</v>
      </c>
      <c r="I42" s="6">
        <f>IF('Log_working_3-way'!$D42="","",'True_Odds_Calculator_3-way'!O43/'True_Odds_Calculator_3-way'!B43-1)</f>
        <v>2.6581896604637079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3.0669261707193085E-2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1.0269125893123148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21.266794900433791</v>
      </c>
      <c r="I43" s="6">
        <f>IF('Log_working_3-way'!$D43="","",'True_Odds_Calculator_3-way'!O44/'True_Odds_Calculator_3-way'!B44-1)</f>
        <v>7.5136713354386089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2.8133994286196451E-2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1.0269418995717667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20.637926564812624</v>
      </c>
      <c r="I44" s="6">
        <f>IF('Log_working_3-way'!$D44="","",'True_Odds_Calculator_3-way'!O45/'True_Odds_Calculator_3-way'!B45-1)</f>
        <v>7.4125862589008538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2.828295186742058E-2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1.029588750570342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27.380974199189275</v>
      </c>
      <c r="I45" s="6">
        <f>IF('Log_working_3-way'!$D45="","",'True_Odds_Calculator_3-way'!O46/'True_Odds_Calculator_3-way'!B46-1)</f>
        <v>6.9292966691204336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2.9506858775151468E-2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1.0260285075660509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13.499105095067</v>
      </c>
      <c r="I46" s="6">
        <f>IF('Log_working_3-way'!$D46="","",'True_Odds_Calculator_3-way'!O47/'True_Odds_Calculator_3-way'!B47-1)</f>
        <v>8.9915194452887608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2.8156614973335214E-2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1.0255433910814746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7.0849503579582667</v>
      </c>
      <c r="I47" s="6">
        <f>IF('Log_working_3-way'!$D47="","",'True_Odds_Calculator_3-way'!O48/'True_Odds_Calculator_3-way'!B48-1)</f>
        <v>7.6745447774684514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2.722053508814648E-2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1.0285418415320775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5.6903882739089866</v>
      </c>
      <c r="I48" s="6">
        <f>IF('Log_working_3-way'!$D48="","",'True_Odds_Calculator_3-way'!O49/'True_Odds_Calculator_3-way'!B49-1)</f>
        <v>6.4522406383384299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2.9671580281730003E-2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1.0304034399272388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27.664522416176574</v>
      </c>
      <c r="I49" s="6">
        <f>IF('Log_working_3-way'!$D49="","",'True_Odds_Calculator_3-way'!O50/'True_Odds_Calculator_3-way'!B50-1)</f>
        <v>5.4132940630981432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3.0432727081189492E-2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1.0415126604074005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10.623728112046257</v>
      </c>
      <c r="I50" s="6">
        <f>IF('Log_working_3-way'!$D50="","",'True_Odds_Calculator_3-way'!O51/'True_Odds_Calculator_3-way'!B51-1)</f>
        <v>7.4806801025823599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4.4457477870168516E-2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1.0414026647935553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19.163072825540485</v>
      </c>
      <c r="I51" s="6">
        <f>IF('Log_working_3-way'!$D51="","",'True_Odds_Calculator_3-way'!O52/'True_Odds_Calculator_3-way'!B52-1)</f>
        <v>7.0041921962059046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4.359092553641819E-2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1.0409037326647888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12.337567481740233</v>
      </c>
      <c r="I52" s="6">
        <f>IF('Log_working_3-way'!$D52="","",'True_Odds_Calculator_3-way'!O53/'True_Odds_Calculator_3-way'!B53-1)</f>
        <v>7.4853090172239121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4.3887704335465516E-2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1.0413926713798243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11.753127740381299</v>
      </c>
      <c r="I53" s="6">
        <f>IF('Log_working_3-way'!$D53="","",'True_Odds_Calculator_3-way'!O54/'True_Odds_Calculator_3-way'!B54-1)</f>
        <v>7.7390021835951348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4.4436797841050257E-2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1.039875849470254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12.862533189353057</v>
      </c>
      <c r="I54" s="6">
        <f>IF('Log_working_3-way'!$D54="","",'True_Odds_Calculator_3-way'!O55/'True_Odds_Calculator_3-way'!B55-1)</f>
        <v>8.5419156143892518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4.2907772353562912E-2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1.0412298152512427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13.166144645531336</v>
      </c>
      <c r="I55" s="6">
        <f>IF('Log_working_3-way'!$D55="","",'True_Odds_Calculator_3-way'!O56/'True_Odds_Calculator_3-way'!B56-1)</f>
        <v>7.6880477757831187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4.4243142960593396E-2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1.0424512801242376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5.1071292298268789</v>
      </c>
      <c r="I56" s="6">
        <f>IF('Log_working_3-way'!$D56="","",'True_Odds_Calculator_3-way'!O57/'True_Odds_Calculator_3-way'!B57-1)</f>
        <v>8.5303523500535565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4.4173141964940044E-2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1.0421490087963468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11.118018567294865</v>
      </c>
      <c r="I57" s="6">
        <f>IF('Log_working_3-way'!$D57="","",'True_Odds_Calculator_3-way'!O58/'True_Odds_Calculator_3-way'!B58-1)</f>
        <v>7.1807296611963505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4.5094943765106699E-2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1.0424236016555781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17.247760522407795</v>
      </c>
      <c r="I58" s="6">
        <f>IF('Log_working_3-way'!$D58="","",'True_Odds_Calculator_3-way'!O59/'True_Odds_Calculator_3-way'!B59-1)</f>
        <v>8.705574359564153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4.5007632750809545E-2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1.0531700070958425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35.777835443089856</v>
      </c>
      <c r="I59" s="6">
        <f>IF('Log_working_3-way'!$D59="","",'True_Odds_Calculator_3-way'!O60/'True_Odds_Calculator_3-way'!B60-1)</f>
        <v>4.7550499702402798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4.8967620599837058E-2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1.0530558205614935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31.938821923420051</v>
      </c>
      <c r="I60" s="6">
        <f>IF('Log_working_3-way'!$D60="","",'True_Odds_Calculator_3-way'!O61/'True_Odds_Calculator_3-way'!B61-1)</f>
        <v>6.1063032158831216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5.0495254657690669E-2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1.0428994606308959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18.948938342696572</v>
      </c>
      <c r="I61" s="6">
        <f>IF('Log_working_3-way'!$D61="","",'True_Odds_Calculator_3-way'!O62/'True_Odds_Calculator_3-way'!B62-1)</f>
        <v>6.900408176889866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4.5182145682398867E-2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1.0419594196881337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18.967574786620215</v>
      </c>
      <c r="I62" s="6">
        <f>IF('Log_working_3-way'!$D62="","",'True_Odds_Calculator_3-way'!O63/'True_Odds_Calculator_3-way'!B63-1)</f>
        <v>6.9534325037255673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4.4206640211346349E-2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1.0461707436373042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24.115775545799</v>
      </c>
      <c r="I63" s="6">
        <f>IF('Log_working_3-way'!$D63="","",'True_Odds_Calculator_3-way'!O64/'True_Odds_Calculator_3-way'!B64-1)</f>
        <v>6.8860100833086175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4.7090414906507005E-2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1.0421011183995037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11.469386220774126</v>
      </c>
      <c r="I64" s="6">
        <f>IF('Log_working_3-way'!$D64="","",'True_Odds_Calculator_3-way'!O65/'True_Odds_Calculator_3-way'!B65-1)</f>
        <v>7.839197118779186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4.5190334988193914E-2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1.047572595426697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29.156180555014078</v>
      </c>
      <c r="I65" s="6">
        <f>IF('Log_working_3-way'!$D65="","",'True_Odds_Calculator_3-way'!O66/'True_Odds_Calculator_3-way'!B66-1)</f>
        <v>6.2113001502314491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4.6607061147708739E-2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1.0420426704249686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19.526956200848751</v>
      </c>
      <c r="I66" s="6">
        <f>IF('Log_working_3-way'!$D66="","",'True_Odds_Calculator_3-way'!O67/'True_Odds_Calculator_3-way'!B67-1)</f>
        <v>7.6366156111679206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4.4162139667757616E-2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1.0417019084534549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17.917740910124998</v>
      </c>
      <c r="I67" s="6">
        <f>IF('Log_working_3-way'!$D67="","",'True_Odds_Calculator_3-way'!O68/'True_Odds_Calculator_3-way'!B68-1)</f>
        <v>7.6887668164381449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4.4156726408119962E-2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1.0418443273043525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16.189340293955084</v>
      </c>
      <c r="I68" s="6">
        <f>IF('Log_working_3-way'!$D68="","",'True_Odds_Calculator_3-way'!O69/'True_Odds_Calculator_3-way'!B69-1)</f>
        <v>6.7267682803793436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4.4520059350567909E-2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1.0412324663464145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16.199694484777034</v>
      </c>
      <c r="I69" s="6">
        <f>IF('Log_working_3-way'!$D69="","",'True_Odds_Calculator_3-way'!O70/'True_Odds_Calculator_3-way'!B70-1)</f>
        <v>9.7152513285549524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4.3891259808724659E-2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1.0405195829931115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9.1717696887704694</v>
      </c>
      <c r="I70" s="6">
        <f>IF('Log_working_3-way'!$D70="","",'True_Odds_Calculator_3-way'!O71/'True_Odds_Calculator_3-way'!B71-1)</f>
        <v>6.9618560190428269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4.3101886419370405E-2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1.0421832400090021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17.576086498178324</v>
      </c>
      <c r="I71" s="6">
        <f>IF('Log_working_3-way'!$D71="","",'True_Odds_Calculator_3-way'!O72/'True_Odds_Calculator_3-way'!B72-1)</f>
        <v>7.0888923164939719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4.4705932604289567E-2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1.0428777193954042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8.1110741545933269</v>
      </c>
      <c r="I72" s="6">
        <f>IF('Log_working_3-way'!$D72="","",'True_Odds_Calculator_3-way'!O73/'True_Odds_Calculator_3-way'!B73-1)</f>
        <v>7.7297863332078851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4.553938762967169E-2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1.0417891150767089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9.4937441211943003</v>
      </c>
      <c r="I73" s="6">
        <f>IF('Log_working_3-way'!$D73="","",'True_Odds_Calculator_3-way'!O74/'True_Odds_Calculator_3-way'!B74-1)</f>
        <v>8.7070006778105089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4.4854082390235028E-2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1.0679813996372531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38.759139860252091</v>
      </c>
      <c r="I74" s="6">
        <f>IF('Log_working_3-way'!$D74="","",'True_Odds_Calculator_3-way'!O75/'True_Odds_Calculator_3-way'!B75-1)</f>
        <v>3.9602714466676758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6.0526629333968796E-2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1.0644934064993661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32.795768714126098</v>
      </c>
      <c r="I75" s="6">
        <f>IF('Log_working_3-way'!$D75="","",'True_Odds_Calculator_3-way'!O76/'True_Odds_Calculator_3-way'!B76-1)</f>
        <v>5.196779708535586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6.0973968492265218E-2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1.0551825381069198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7.7403703110050728</v>
      </c>
      <c r="I76" s="6">
        <f>IF('Log_working_3-way'!$D76="","",'True_Odds_Calculator_3-way'!O77/'True_Odds_Calculator_3-way'!B77-1)</f>
        <v>5.6563925928804109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5.7008235219855985E-2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1.0692659835803899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37.177574565010403</v>
      </c>
      <c r="I77" s="6">
        <f>IF('Log_working_3-way'!$D77="","",'True_Odds_Calculator_3-way'!O78/'True_Odds_Calculator_3-way'!B78-1)</f>
        <v>4.3346884095971738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6.2655174042466122E-2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1.0530990293054787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16.901511036029518</v>
      </c>
      <c r="I78" s="6">
        <f>IF('Log_working_3-way'!$D78="","",'True_Odds_Calculator_3-way'!O79/'True_Odds_Calculator_3-way'!B79-1)</f>
        <v>6.1081999159764422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5.5977433657600439E-2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1.0514352228157462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17.246297332218653</v>
      </c>
      <c r="I79" s="6">
        <f>IF('Log_working_3-way'!$D79="","",'True_Odds_Calculator_3-way'!O80/'True_Odds_Calculator_3-way'!B80-1)</f>
        <v>6.4423143415645043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5.427900584465517E-2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1.0529118650897249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11.992560620172279</v>
      </c>
      <c r="I80" s="6">
        <f>IF('Log_working_3-way'!$D80="","",'True_Odds_Calculator_3-way'!O81/'True_Odds_Calculator_3-way'!B81-1)</f>
        <v>5.6640704515655447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5.5790426987181618E-2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1.0533632565467446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19.686320979497296</v>
      </c>
      <c r="I81" s="6">
        <f>IF('Log_working_3-way'!$D81="","",'True_Odds_Calculator_3-way'!O82/'True_Odds_Calculator_3-way'!B82-1)</f>
        <v>5.424633487800147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5.557523875185133E-2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1.0596621807521049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4.6981151006863122</v>
      </c>
      <c r="I82" s="6">
        <f>IF('Log_working_3-way'!$D82="","",'True_Odds_Calculator_3-way'!O83/'True_Odds_Calculator_3-way'!B83-1)</f>
        <v>5.8947192718304393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5.9448776840081097E-2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1.0552910188438867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23.640026817397992</v>
      </c>
      <c r="I83" s="6">
        <f>IF('Log_working_3-way'!$D83="","",'True_Odds_Calculator_3-way'!O84/'True_Odds_Calculator_3-way'!B84-1)</f>
        <v>5.6247534378738075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5.6444487027988099E-2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1.0200767711433099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13.934443274446227</v>
      </c>
      <c r="I84" s="6">
        <f>IF('Log_working_3-way'!$D84="","",'True_Odds_Calculator_3-way'!O85/'True_Odds_Calculator_3-way'!B85-1)</f>
        <v>7.4170558770057706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2.1717969802647286E-2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1.0217834314984542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24.203127246390935</v>
      </c>
      <c r="I85" s="6">
        <f>IF('Log_working_3-way'!$D85="","",'True_Odds_Calculator_3-way'!O86/'True_Odds_Calculator_3-way'!B86-1)</f>
        <v>6.8494183028929347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2.2381813659620997E-2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1.0415800237486508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14.19489511168058</v>
      </c>
      <c r="I86" s="6">
        <f>IF('Log_working_3-way'!$D86="","",'True_Odds_Calculator_3-way'!O87/'True_Odds_Calculator_3-way'!B87-1)</f>
        <v>8.9614317058375441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4.4611615132537974E-2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1.0537827622619609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32.723237047401817</v>
      </c>
      <c r="I87" s="6">
        <f>IF('Log_working_3-way'!$D87="","",'True_Odds_Calculator_3-way'!O88/'True_Odds_Calculator_3-way'!B88-1)</f>
        <v>6.3441716236563952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5.0635766443936969E-2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1.0432742256921308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17.721009482147505</v>
      </c>
      <c r="I88" s="6">
        <f>IF('Log_working_3-way'!$D88="","",'True_Odds_Calculator_3-way'!O89/'True_Odds_Calculator_3-way'!B89-1)</f>
        <v>8.3964709496778287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4.5812572394414275E-2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1.0427023937897977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19.513441894473505</v>
      </c>
      <c r="I89" s="6">
        <f>IF('Log_working_3-way'!$D89="","",'True_Odds_Calculator_3-way'!O90/'True_Odds_Calculator_3-way'!B90-1)</f>
        <v>7.5793246892014423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4.4850036273968108E-2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1.0415659930623151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11.751222690156405</v>
      </c>
      <c r="I90" s="6">
        <f>IF('Log_working_3-way'!$D90="","",'True_Odds_Calculator_3-way'!O91/'True_Odds_Calculator_3-way'!B91-1)</f>
        <v>7.5814370781148703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4.4592838136554791E-2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1.0459870708040797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25.198457351609726</v>
      </c>
      <c r="I91" s="6">
        <f>IF('Log_working_3-way'!$D91="","",'True_Odds_Calculator_3-way'!O92/'True_Odds_Calculator_3-way'!B92-1)</f>
        <v>7.8837180495619652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4.6303181951848238E-2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1.0408096165901473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10.710345739573295</v>
      </c>
      <c r="I92" s="6">
        <f>IF('Log_working_3-way'!$D92="","",'True_Odds_Calculator_3-way'!O93/'True_Odds_Calculator_3-way'!B93-1)</f>
        <v>9.6428826679348596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4.3994513308592831E-2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1.0443061402174296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20.470575974144673</v>
      </c>
      <c r="I93" s="6">
        <f>IF('Log_working_3-way'!$D93="","",'True_Odds_Calculator_3-way'!O94/'True_Odds_Calculator_3-way'!B94-1)</f>
        <v>8.572699817185697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4.6143821194955859E-2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1.0463228669543958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4.545045225071787</v>
      </c>
      <c r="I94" s="6">
        <f>IF('Log_working_3-way'!$D94="","",'True_Odds_Calculator_3-way'!O95/'True_Odds_Calculator_3-way'!B95-1)</f>
        <v>7.0702019156299745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4.7125447366064499E-2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1.0401325886691792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12.345807196483475</v>
      </c>
      <c r="I95" s="6">
        <f>IF('Log_working_3-way'!$D95="","",'True_Odds_Calculator_3-way'!O96/'True_Odds_Calculator_3-way'!B96-1)</f>
        <v>9.5099475470399284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4.3243207020235985E-2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1.054011099740283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7.5859840501199134</v>
      </c>
      <c r="I96" s="6">
        <f>IF('Log_working_3-way'!$D96="","",'True_Odds_Calculator_3-way'!O97/'True_Odds_Calculator_3-way'!B97-1)</f>
        <v>7.3330971122438111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5.6656320651893965E-2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1.0204226530113349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6.7226281002808745</v>
      </c>
      <c r="I97" s="6">
        <f>IF('Log_working_3-way'!$D97="","",'True_Odds_Calculator_3-way'!O98/'True_Odds_Calculator_3-way'!B98-1)</f>
        <v>7.3678310840702892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2.172703049675051E-2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1.0290144701952084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48.872689029115463</v>
      </c>
      <c r="I98" s="6">
        <f>IF('Log_working_3-way'!$D98="","",'True_Odds_Calculator_3-way'!O99/'True_Odds_Calculator_3-way'!B99-1)</f>
        <v>2.4799028300842401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2.3012978776416393E-2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1.0326950299178523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1.8747463928959984E-2</v>
      </c>
      <c r="I99" s="6">
        <f>IF('Log_working_3-way'!$D99="","",'True_Odds_Calculator_3-way'!O100/'True_Odds_Calculator_3-way'!B100-1)</f>
        <v>2.0158337109025979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2.4160627110511035E-2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1.0239382499497751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10.276473032273241</v>
      </c>
      <c r="I100" s="6">
        <f>IF('Log_working_3-way'!$D100="","",'True_Odds_Calculator_3-way'!O101/'True_Odds_Calculator_3-way'!B101-1)</f>
        <v>8.699501667023954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2.5963838041350495E-2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1.0348298190343745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37.341904275169973</v>
      </c>
      <c r="I101" s="6">
        <f>IF('Log_working_3-way'!$D101="","",'True_Odds_Calculator_3-way'!O102/'True_Odds_Calculator_3-way'!B102-1)</f>
        <v>4.7104915754346086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3.1649264212004535E-2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1.0302558184980504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28.638060087214427</v>
      </c>
      <c r="I102" s="6">
        <f>IF('Log_working_3-way'!$D102="","",'True_Odds_Calculator_3-way'!O103/'True_Odds_Calculator_3-way'!B103-1)</f>
        <v>6.4506218224018532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2.9895299697817901E-2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1.0288155676597988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25.635644512662701</v>
      </c>
      <c r="I103" s="6">
        <f>IF('Log_working_3-way'!$D103="","",'True_Odds_Calculator_3-way'!O104/'True_Odds_Calculator_3-way'!B104-1)</f>
        <v>7.3564378313434506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2.9129566441971733E-2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1.0262686150908429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14.939947894448466</v>
      </c>
      <c r="I104" s="6">
        <f>IF('Log_working_3-way'!$D104="","",'True_Odds_Calculator_3-way'!O105/'True_Odds_Calculator_3-way'!B105-1)</f>
        <v>8.9264081606672168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2.8298485267670426E-2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1.0253042357555964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11.964101459893762</v>
      </c>
      <c r="I105" s="6">
        <f>IF('Log_working_3-way'!$D105="","",'True_Odds_Calculator_3-way'!O106/'True_Odds_Calculator_3-way'!B106-1)</f>
        <v>8.7469644408246303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2.7439961097841303E-2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1.0269602040061574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20.845728869449839</v>
      </c>
      <c r="I106" s="6">
        <f>IF('Log_working_3-way'!$D106="","",'True_Odds_Calculator_3-way'!O107/'True_Odds_Calculator_3-way'!B107-1)</f>
        <v>8.438900000939201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2.8178575641820025E-2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1.0327262118275125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30.279895102825705</v>
      </c>
      <c r="I107" s="6">
        <f>IF('Log_working_3-way'!$D107="","",'True_Odds_Calculator_3-way'!O108/'True_Odds_Calculator_3-way'!B108-1)</f>
        <v>4.519027749358508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3.2070527893916845E-2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1.0253126628516753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14.827692621792252</v>
      </c>
      <c r="I108" s="6">
        <f>IF('Log_working_3-way'!$D108="","",'True_Odds_Calculator_3-way'!O109/'True_Odds_Calculator_3-way'!B109-1)</f>
        <v>7.2262912977514073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2.7256814203550972E-2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1.0556369858590324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79.950414151589243</v>
      </c>
      <c r="I109" s="6">
        <f>IF('Log_working_3-way'!$D109="","",'True_Odds_Calculator_3-way'!O110/'True_Odds_Calculator_3-way'!B110-1)</f>
        <v>-0.40028800182073043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2.092903372194832E-2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1.0439429589100138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53.767990466258645</v>
      </c>
      <c r="I110" s="6">
        <f>IF('Log_working_3-way'!$D110="","",'True_Odds_Calculator_3-way'!O111/'True_Odds_Calculator_3-way'!B111-1)</f>
        <v>1.920015261374088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3.2214396271718071E-2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1.0263347462653345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21.494879301654709</v>
      </c>
      <c r="I111" s="6">
        <f>IF('Log_working_3-way'!$D111="","",'True_Odds_Calculator_3-way'!O112/'True_Odds_Calculator_3-way'!B112-1)</f>
        <v>7.1293933818937258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2.7518530572579802E-2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1.0263057406690819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6.1445763065309027</v>
      </c>
      <c r="I112" s="6">
        <f>IF('Log_working_3-way'!$D112="","",'True_Odds_Calculator_3-way'!O113/'True_Odds_Calculator_3-way'!B113-1)</f>
        <v>8.5001235788433025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2.7947154471544611E-2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1.0271216120493405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4.8441006460387621</v>
      </c>
      <c r="I113" s="6">
        <f>IF('Log_working_3-way'!$D113="","",'True_Odds_Calculator_3-way'!O114/'True_Odds_Calculator_3-way'!B114-1)</f>
        <v>6.5064226075786777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2.7926322043969165E-2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1.0260997536254761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20.658451446778038</v>
      </c>
      <c r="I114" s="6">
        <f>IF('Log_working_3-way'!$D114="","",'True_Odds_Calculator_3-way'!O115/'True_Odds_Calculator_3-way'!B115-1)</f>
        <v>8.5657220528885585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2.7308487637325518E-2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1.0313347785785478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33.826243840612513</v>
      </c>
      <c r="I115" s="6">
        <f>IF('Log_working_3-way'!$D115="","",'True_Odds_Calculator_3-way'!O116/'True_Odds_Calculator_3-way'!B116-1)</f>
        <v>5.1936863232759549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2.9580767164423483E-2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1.0332577057408907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3.2403622749055305</v>
      </c>
      <c r="I116" s="6">
        <f>IF('Log_working_3-way'!$D116="","",'True_Odds_Calculator_3-way'!O117/'True_Odds_Calculator_3-way'!B117-1)</f>
        <v>4.6527278000625172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3.2146263477518255E-2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1.0584708560257443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5.5398466976888399</v>
      </c>
      <c r="I117" s="6">
        <f>IF('Log_working_3-way'!$D117="","",'True_Odds_Calculator_3-way'!O118/'True_Odds_Calculator_3-way'!B118-1)</f>
        <v>5.7154052490401313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5.8925090504037936E-2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1.0541248949909441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19.864148606027413</v>
      </c>
      <c r="I118" s="6">
        <f>IF('Log_working_3-way'!$D118="","",'True_Odds_Calculator_3-way'!O119/'True_Odds_Calculator_3-way'!B119-1)</f>
        <v>6.027935155111833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5.6428540912846437E-2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1.053101370923863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9.1152296994048907</v>
      </c>
      <c r="I119" s="6">
        <f>IF('Log_working_3-way'!$D119="","",'True_Odds_Calculator_3-way'!O120/'True_Odds_Calculator_3-way'!B120-1)</f>
        <v>6.3490246672005695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5.5799368104791469E-2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1.0524433912216813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7.6520535896496096</v>
      </c>
      <c r="I120" s="6">
        <f>IF('Log_working_3-way'!$D120="","",'True_Odds_Calculator_3-way'!O121/'True_Odds_Calculator_3-way'!B121-1)</f>
        <v>6.9641053840420142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5.4932839052108662E-2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1.0518507505082608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12.10185961638645</v>
      </c>
      <c r="I121" s="6">
        <f>IF('Log_working_3-way'!$D121="","",'True_Odds_Calculator_3-way'!O122/'True_Odds_Calculator_3-way'!B122-1)</f>
        <v>5.8142778550937608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5.4781485977318578E-2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1.0799083165108061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27.94054802790059</v>
      </c>
      <c r="I122" s="6">
        <f>IF('Log_working_3-way'!$D122="","",'True_Odds_Calculator_3-way'!O123/'True_Odds_Calculator_3-way'!B123-1)</f>
        <v>4.7380021494638944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7.8418146809668077E-2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1.0813847274954702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4.0562121701302889</v>
      </c>
      <c r="I123" s="6">
        <f>IF('Log_working_3-way'!$D123="","",'True_Odds_Calculator_3-way'!O124/'True_Odds_Calculator_3-way'!B124-1)</f>
        <v>6.6481137714125627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7.9660399529259518E-2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1.090139918050645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40.798779321169633</v>
      </c>
      <c r="I124" s="6">
        <f>IF('Log_working_3-way'!$D124="","",'True_Odds_Calculator_3-way'!O125/'True_Odds_Calculator_3-way'!B125-1)</f>
        <v>4.1862733246666943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7.7615586193542585E-2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1.0751141169696457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17.645336794812753</v>
      </c>
      <c r="I125" s="6">
        <f>IF('Log_working_3-way'!$D125="","",'True_Odds_Calculator_3-way'!O126/'True_Odds_Calculator_3-way'!B126-1)</f>
        <v>7.1643226009671963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7.849973165138624E-2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1.0767204622878568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6.5306827861248129</v>
      </c>
      <c r="I126" s="6">
        <f>IF('Log_working_3-way'!$D126="","",'True_Odds_Calculator_3-way'!O127/'True_Odds_Calculator_3-way'!B127-1)</f>
        <v>6.2796777529314713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7.7832842538724911E-2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1.0924567720833436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1.5343464260660067</v>
      </c>
      <c r="I127" s="6">
        <f>IF('Log_working_3-way'!$D127="","",'True_Odds_Calculator_3-way'!O128/'True_Odds_Calculator_3-way'!B128-1)</f>
        <v>3.8133527254466832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7.801119584948446E-2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1.1026948419428877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9.1163660850888881</v>
      </c>
      <c r="I128" s="6">
        <f>IF('Log_working_3-way'!$D128="","",'True_Odds_Calculator_3-way'!O129/'True_Odds_Calculator_3-way'!B129-1)</f>
        <v>7.3555514488320668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0.10568924794244028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1.0793652119519261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24.654803566284212</v>
      </c>
      <c r="I129" s="6">
        <f>IF('Log_working_3-way'!$D129="","",'True_Odds_Calculator_3-way'!O130/'True_Odds_Calculator_3-way'!B130-1)</f>
        <v>5.5161818400386968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7.9752216903950401E-2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1.076975021074285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21.268912521755187</v>
      </c>
      <c r="I130" s="6">
        <f>IF('Log_working_3-way'!$D130="","",'True_Odds_Calculator_3-way'!O131/'True_Odds_Calculator_3-way'!B131-1)</f>
        <v>6.5222040690040179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7.9047731112812381E-2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1.0210011603963183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14.645305018955128</v>
      </c>
      <c r="I131" s="6">
        <f>IF('Log_working_3-way'!$D131="","",'True_Odds_Calculator_3-way'!O132/'True_Odds_Calculator_3-way'!B132-1)</f>
        <v>9.7213670857056229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2.267101731894261E-2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1.0270211973427523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33.974580984610704</v>
      </c>
      <c r="I132" s="6">
        <f>IF('Log_working_3-way'!$D132="","",'True_Odds_Calculator_3-way'!O133/'True_Odds_Calculator_3-way'!B133-1)</f>
        <v>6.3214943822841665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2.5214022339550723E-2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1.0201965933687767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14.410326815232837</v>
      </c>
      <c r="I133" s="6">
        <f>IF('Log_working_3-way'!$D133="","",'True_Odds_Calculator_3-way'!O134/'True_Odds_Calculator_3-way'!B134-1)</f>
        <v>8.677399965137317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2.1849811841608391E-2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1.020548681295935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9.1788630472488215</v>
      </c>
      <c r="I134" s="6">
        <f>IF('Log_working_3-way'!$D134="","",'True_Odds_Calculator_3-way'!O135/'True_Odds_Calculator_3-way'!B135-1)</f>
        <v>8.9846761612409232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2.2297599934793411E-2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1.0352213176857687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12.928334845064427</v>
      </c>
      <c r="I135" s="6">
        <f>IF('Log_working_3-way'!$D135="","",'True_Odds_Calculator_3-way'!O136/'True_Odds_Calculator_3-way'!B136-1)</f>
        <v>10.222134129672575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3.7980761412305997E-2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1.0460266628274473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34.659088324039317</v>
      </c>
      <c r="I136" s="6">
        <f>IF('Log_working_3-way'!$D136="","",'True_Odds_Calculator_3-way'!O137/'True_Odds_Calculator_3-way'!B137-1)</f>
        <v>5.7839438063275335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4.2658452549786841E-2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1.0392613888843232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24.291148098165639</v>
      </c>
      <c r="I137" s="6">
        <f>IF('Log_working_3-way'!$D137="","",'True_Odds_Calculator_3-way'!O138/'True_Odds_Calculator_3-way'!B138-1)</f>
        <v>8.2752585397240495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3.982973548190949E-2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1.0358766686537333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12.206235726342964</v>
      </c>
      <c r="I138" s="6">
        <f>IF('Log_working_3-way'!$D138="","",'True_Odds_Calculator_3-way'!O139/'True_Odds_Calculator_3-way'!B139-1)</f>
        <v>10.852688020318896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3.8707880813143802E-2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1.0367830289205595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17.356545281671181</v>
      </c>
      <c r="I139" s="6">
        <f>IF('Log_working_3-way'!$D139="","",'True_Odds_Calculator_3-way'!O140/'True_Odds_Calculator_3-way'!B140-1)</f>
        <v>10.851469265818631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3.8814697096914763E-2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1.029420765301605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24.794553632593562</v>
      </c>
      <c r="I140" s="6">
        <f>IF('Log_working_3-way'!$D140="","",'True_Odds_Calculator_3-way'!O141/'True_Odds_Calculator_3-way'!B141-1)</f>
        <v>6.2077439175900873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3.0074232163797676E-2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1.0300128444628542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5.2201127103989844</v>
      </c>
      <c r="I141" s="6">
        <f>IF('Log_working_3-way'!$D141="","",'True_Odds_Calculator_3-way'!O142/'True_Odds_Calculator_3-way'!B142-1)</f>
        <v>4.9756114848315152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3.0404043878931475E-2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1.0293741576921891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26.477905507025348</v>
      </c>
      <c r="I142" s="6">
        <f>IF('Log_working_3-way'!$D142="","",'True_Odds_Calculator_3-way'!O143/'True_Odds_Calculator_3-way'!B143-1)</f>
        <v>5.6903582383719034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2.9676202865130064E-2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1.0298116972807885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3.2695226190193507</v>
      </c>
      <c r="I143" s="6">
        <f>IF('Log_working_3-way'!$D143="","",'True_Odds_Calculator_3-way'!O144/'True_Odds_Calculator_3-way'!B144-1)</f>
        <v>5.6224475726390777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2.9399429491241191E-2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1.0470860224988556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5.0585168712417907</v>
      </c>
      <c r="I144" s="6">
        <f>IF('Log_working_3-way'!$D144="","",'True_Odds_Calculator_3-way'!O145/'True_Odds_Calculator_3-way'!B145-1)</f>
        <v>5.3428418639038915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4.7255536130780262E-2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1.0556443867306433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38.646334120847364</v>
      </c>
      <c r="I145" s="6">
        <f>IF('Log_working_3-way'!$D145="","",'True_Odds_Calculator_3-way'!O146/'True_Odds_Calculator_3-way'!B146-1)</f>
        <v>3.7037193938437429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4.9865264369620466E-2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1.0425521429399436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8.34667673716012</v>
      </c>
      <c r="I146" s="6">
        <f>IF('Log_working_3-way'!$D146="","",'True_Odds_Calculator_3-way'!O147/'True_Odds_Calculator_3-way'!B147-1)</f>
        <v>6.3850285330647871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4.4823232323232265E-2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1.0480979714059491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4.8485802106798088</v>
      </c>
      <c r="I147" s="6">
        <f>IF('Log_working_3-way'!$D147="","",'True_Odds_Calculator_3-way'!O148/'True_Odds_Calculator_3-way'!B148-1)</f>
        <v>4.706457204741219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4.7579085536915589E-2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1.0211193385910535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8.0366518445542479</v>
      </c>
      <c r="I148" s="6">
        <f>IF('Log_working_3-way'!$D148="","",'True_Odds_Calculator_3-way'!O149/'True_Odds_Calculator_3-way'!B149-1)</f>
        <v>5.7030524951782882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2.2352477059407017E-2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1.0347048868535149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50.130009742211982</v>
      </c>
      <c r="I149" s="6">
        <f>IF('Log_working_3-way'!$D149="","",'True_Odds_Calculator_3-way'!O150/'True_Odds_Calculator_3-way'!B150-1)</f>
        <v>2.3268982459766256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2.6989377869390818E-2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1.0252641980178376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27.496011122700498</v>
      </c>
      <c r="I150" s="6">
        <f>IF('Log_working_3-way'!$D150="","",'True_Odds_Calculator_3-way'!O151/'True_Odds_Calculator_3-way'!B151-1)</f>
        <v>5.648596559213197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2.5350792817104173E-2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1.0267512905707186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21.057216193155774</v>
      </c>
      <c r="I151" s="6">
        <f>IF('Log_working_3-way'!$D151="","",'True_Odds_Calculator_3-way'!O152/'True_Odds_Calculator_3-way'!B152-1)</f>
        <v>6.1827979835049147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2.8041651443186044E-2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1.0278395340630264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5.9467964672531082</v>
      </c>
      <c r="I152" s="6">
        <f>IF('Log_working_3-way'!$D152="","",'True_Odds_Calculator_3-way'!O153/'True_Odds_Calculator_3-way'!B153-1)</f>
        <v>6.7979126921289481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2.9134697646086227E-2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1.0330935173582481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34.189072557685691</v>
      </c>
      <c r="I153" s="6">
        <f>IF('Log_working_3-way'!$D153="","",'True_Odds_Calculator_3-way'!O154/'True_Odds_Calculator_3-way'!B154-1)</f>
        <v>4.2199874214694537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3.1278593739923144E-2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1.0203107702295378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11.216610429547963</v>
      </c>
      <c r="I154" s="6">
        <f>IF('Log_working_3-way'!$D154="","",'True_Odds_Calculator_3-way'!O155/'True_Odds_Calculator_3-way'!B155-1)</f>
        <v>8.2631111260787389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2.2060028476581506E-2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1.0222653517545066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3.4478906548053052</v>
      </c>
      <c r="I155" s="6">
        <f>IF('Log_working_3-way'!$D155="","",'True_Odds_Calculator_3-way'!O156/'True_Odds_Calculator_3-way'!B156-1)</f>
        <v>5.4323634209180156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2.2116060460251052E-2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1.0249639823404448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2.9366425443475035</v>
      </c>
      <c r="I156" s="6">
        <f>IF('Log_working_3-way'!$D156="","",'True_Odds_Calculator_3-way'!O157/'True_Odds_Calculator_3-way'!B157-1)</f>
        <v>5.0413300262886969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2.4272075435039175E-2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1.0190132213734036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11.677940454685796</v>
      </c>
      <c r="I157" s="6">
        <f>IF('Log_working_3-way'!$D157="","",'True_Odds_Calculator_3-way'!O158/'True_Odds_Calculator_3-way'!B158-1)</f>
        <v>7.4261568966549714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2.0614421004166106E-2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1.0217638627829513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19.758951096332101</v>
      </c>
      <c r="I158" s="6">
        <f>IF('Log_working_3-way'!$D158="","",'True_Odds_Calculator_3-way'!O159/'True_Odds_Calculator_3-way'!B159-1)</f>
        <v>7.6585729182183826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2.2998805256869925E-2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1.0239510766381579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26.921661111051804</v>
      </c>
      <c r="I159" s="6">
        <f>IF('Log_working_3-way'!$D159="","",'True_Odds_Calculator_3-way'!O160/'True_Odds_Calculator_3-way'!B160-1)</f>
        <v>5.1950305337409057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2.4178218265914486E-2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1.0197739213686481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18.005331290578646</v>
      </c>
      <c r="I160" s="6">
        <f>IF('Log_working_3-way'!$D160="","",'True_Odds_Calculator_3-way'!O161/'True_Odds_Calculator_3-way'!B161-1)</f>
        <v>7.1333265459577522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2.1110733220292666E-2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1.0202388990010254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13.701860774481672</v>
      </c>
      <c r="I161" s="6">
        <f>IF('Log_working_3-way'!$D161="","",'True_Odds_Calculator_3-way'!O162/'True_Odds_Calculator_3-way'!B162-1)</f>
        <v>6.721678612174899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2.1852666088664652E-2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1.0233912639093354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24.161821436936513</v>
      </c>
      <c r="I162" s="6">
        <f>IF('Log_working_3-way'!$D162="","",'True_Odds_Calculator_3-way'!O163/'True_Odds_Calculator_3-way'!B163-1)</f>
        <v>6.4107349084084202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2.4060162283568109E-2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1.0329438594230613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50.961001359687224</v>
      </c>
      <c r="I163" s="6">
        <f>IF('Log_working_3-way'!$D163="","",'True_Odds_Calculator_3-way'!O164/'True_Odds_Calculator_3-way'!B164-1)</f>
        <v>2.0877776197109008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2.5371763520755319E-2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1.0536400997433943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18.738549668615022</v>
      </c>
      <c r="I164" s="6">
        <f>IF('Log_working_3-way'!$D164="","",'True_Odds_Calculator_3-way'!O165/'True_Odds_Calculator_3-way'!B165-1)</f>
        <v>7.5371910708586505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5.6322502471300773E-2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1.0602360688207433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30.20914519992052</v>
      </c>
      <c r="I165" s="6">
        <f>IF('Log_working_3-way'!$D165="","",'True_Odds_Calculator_3-way'!O166/'True_Odds_Calculator_3-way'!B166-1)</f>
        <v>5.791453112383425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5.8326399802779427E-2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1.0644943913901841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3.0722298443278211</v>
      </c>
      <c r="I166" s="6">
        <f>IF('Log_working_3-way'!$D166="","",'True_Odds_Calculator_3-way'!O167/'True_Odds_Calculator_3-way'!B167-1)</f>
        <v>5.4564785026008673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6.1396288943610822E-2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1.0520697352169879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8.0316604582079965</v>
      </c>
      <c r="I167" s="6">
        <f>IF('Log_working_3-way'!$D167="","",'True_Odds_Calculator_3-way'!O168/'True_Odds_Calculator_3-way'!B168-1)</f>
        <v>7.0587815303219106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5.4732619358469625E-2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1.1069480782227681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-0.3858759362753923</v>
      </c>
      <c r="I168" s="6">
        <f>IF('Log_working_3-way'!$D168="","",'True_Odds_Calculator_3-way'!O169/'True_Odds_Calculator_3-way'!B169-1)</f>
        <v>2.0409134813549694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6.7603453002434311E-2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1.0214169061308509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13.459898597945298</v>
      </c>
      <c r="I169" s="6">
        <f>IF('Log_working_3-way'!$D169="","",'True_Odds_Calculator_3-way'!O170/'True_Odds_Calculator_3-way'!B170-1)</f>
        <v>5.9510339215722814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2.3029263177962056E-2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1.0207992752016513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15.032021110525786</v>
      </c>
      <c r="I170" s="6">
        <f>IF('Log_working_3-way'!$D170="","",'True_Odds_Calculator_3-way'!O171/'True_Odds_Calculator_3-way'!B171-1)</f>
        <v>6.589152597606069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2.2392882476025555E-2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1.0289229464903267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44.801948032606816</v>
      </c>
      <c r="I171" s="6">
        <f>IF('Log_working_3-way'!$D171="","",'True_Odds_Calculator_3-way'!O172/'True_Odds_Calculator_3-way'!B172-1)</f>
        <v>2.9525455520367565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2.4260297271405662E-2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1.0243099289024344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4.5334430963836789</v>
      </c>
      <c r="I172" s="6">
        <f>IF('Log_working_3-way'!$D172="","",'True_Odds_Calculator_3-way'!O173/'True_Odds_Calculator_3-way'!B173-1)</f>
        <v>5.0400693188416223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2.4485865602861256E-2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1.0210531299168364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20.563285613606961</v>
      </c>
      <c r="I173" s="6">
        <f>IF('Log_working_3-way'!$D173="","",'True_Odds_Calculator_3-way'!O174/'True_Odds_Calculator_3-way'!B174-1)</f>
        <v>6.1849112815250633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2.2176418947288168E-2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1.0278815420844376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22.822260963515191</v>
      </c>
      <c r="I174" s="6">
        <f>IF('Log_working_3-way'!$D174="","",'True_Odds_Calculator_3-way'!O175/'True_Odds_Calculator_3-way'!B175-1)</f>
        <v>8.0352053870024722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2.876050567606292E-2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1.0254698600609908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14.572519083969468</v>
      </c>
      <c r="I175" s="6">
        <f>IF('Log_working_3-way'!$D175="","",'True_Odds_Calculator_3-way'!O176/'True_Odds_Calculator_3-way'!B176-1)</f>
        <v>7.419398293668614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2.7450980392156765E-2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1.0306000839857912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31.449407716889581</v>
      </c>
      <c r="I176" s="6">
        <f>IF('Log_working_3-way'!$D176="","",'True_Odds_Calculator_3-way'!O177/'True_Odds_Calculator_3-way'!B177-1)</f>
        <v>4.7493048440323458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2.9677017847348219E-2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1.0318155962696296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4.5717215128372333</v>
      </c>
      <c r="I177" s="6">
        <f>IF('Log_working_3-way'!$D177="","",'True_Odds_Calculator_3-way'!O178/'True_Odds_Calculator_3-way'!B178-1)</f>
        <v>5.570509725923352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3.2139713760906297E-2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1.0286476414534409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22.565669254387835</v>
      </c>
      <c r="I178" s="6">
        <f>IF('Log_working_3-way'!$D178="","",'True_Odds_Calculator_3-way'!O179/'True_Odds_Calculator_3-way'!B179-1)</f>
        <v>5.725191581053104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2.9741334914991757E-2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1.0260445683161787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14.943607397489627</v>
      </c>
      <c r="I179" s="6">
        <f>IF('Log_working_3-way'!$D179="","",'True_Odds_Calculator_3-way'!O180/'True_Odds_Calculator_3-way'!B180-1)</f>
        <v>8.1526171827453506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2.8062462055342019E-2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1.0577005809677531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65.082156070176126</v>
      </c>
      <c r="I180" s="6">
        <f>IF('Log_working_3-way'!$D180="","",'True_Odds_Calculator_3-way'!O181/'True_Odds_Calculator_3-way'!B181-1)</f>
        <v>1.0030202308854581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3.3582279972437235E-2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1.0317037483792526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1.1972963753978103</v>
      </c>
      <c r="I181" s="6">
        <f>IF('Log_working_3-way'!$D181="","",'True_Odds_Calculator_3-way'!O182/'True_Odds_Calculator_3-way'!B182-1)</f>
        <v>5.8367426043263295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2.9124861754882048E-2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1.0257247496386883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12.647438400777002</v>
      </c>
      <c r="I182" s="6">
        <f>IF('Log_working_3-way'!$D182="","",'True_Odds_Calculator_3-way'!O183/'True_Odds_Calculator_3-way'!B183-1)</f>
        <v>8.0432800058836964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2.7841939735609333E-2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1.0370004078132875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1.2436459435123748</v>
      </c>
      <c r="I183" s="6">
        <f>IF('Log_working_3-way'!$D183="","",'True_Odds_Calculator_3-way'!O184/'True_Odds_Calculator_3-way'!B184-1)</f>
        <v>3.9797539495949374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3.255914237841262E-2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1.0425608344907564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58.345694556383577</v>
      </c>
      <c r="I184" s="6">
        <f>IF('Log_working_3-way'!$D184="","",'True_Odds_Calculator_3-way'!O185/'True_Odds_Calculator_3-way'!B185-1)</f>
        <v>1.8314827767702249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2.8468142571173249E-2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1.0202384874685724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6.4693613708153537</v>
      </c>
      <c r="I185" s="6">
        <f>IF('Log_working_3-way'!$D185="","",'True_Odds_Calculator_3-way'!O186/'True_Odds_Calculator_3-way'!B186-1)</f>
        <v>8.5587401511438195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2.1643526823084791E-2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1.019167236030029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11.859507213894322</v>
      </c>
      <c r="I186" s="6">
        <f>IF('Log_working_3-way'!$D186="","",'True_Odds_Calculator_3-way'!O187/'True_Odds_Calculator_3-way'!B187-1)</f>
        <v>8.5662677883360701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2.0839601825384912E-2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1.0223439821522988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22.028618736641686</v>
      </c>
      <c r="I187" s="6">
        <f>IF('Log_working_3-way'!$D187="","",'True_Odds_Calculator_3-way'!O188/'True_Odds_Calculator_3-way'!B188-1)</f>
        <v>7.3064238940248245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2.3287501427468493E-2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1.0228738964664803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5.8379208638233173</v>
      </c>
      <c r="I188" s="6">
        <f>IF('Log_working_3-way'!$D188="","",'True_Odds_Calculator_3-way'!O189/'True_Odds_Calculator_3-way'!B189-1)</f>
        <v>5.0458248849442517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2.3510565088390223E-2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1.0434828988017568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27.319893368697254</v>
      </c>
      <c r="I189" s="6">
        <f>IF('Log_working_3-way'!$D189="","",'True_Odds_Calculator_3-way'!O190/'True_Odds_Calculator_3-way'!B190-1)</f>
        <v>7.8043921936695551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4.2972218123836781E-2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1.0356975798979458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14.167230200962956</v>
      </c>
      <c r="I190" s="6">
        <f>IF('Log_working_3-way'!$D190="","",'True_Odds_Calculator_3-way'!O191/'True_Odds_Calculator_3-way'!B191-1)</f>
        <v>11.462861480797471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3.8227767886294561E-2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1.0366671846993385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18.361014162145732</v>
      </c>
      <c r="I191" s="6">
        <f>IF('Log_working_3-way'!$D191="","",'True_Odds_Calculator_3-way'!O192/'True_Odds_Calculator_3-way'!B192-1)</f>
        <v>9.769497805050781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3.8633129511984388E-2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1.0466242862442803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31.750567872007743</v>
      </c>
      <c r="I192" s="6">
        <f>IF('Log_working_3-way'!$D192="","",'True_Odds_Calculator_3-way'!O193/'True_Odds_Calculator_3-way'!B193-1)</f>
        <v>6.9533868327565083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4.4212636390101423E-2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1.0258627613749902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12.645321497628931</v>
      </c>
      <c r="I193" s="6">
        <f>IF('Log_working_3-way'!$D193="","",'True_Odds_Calculator_3-way'!O194/'True_Odds_Calculator_3-way'!B194-1)</f>
        <v>8.2665116240328125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2.8001396721531124E-2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1.0337252174008915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42.185525730387077</v>
      </c>
      <c r="I194" s="6">
        <f>IF('Log_working_3-way'!$D194="","",'True_Odds_Calculator_3-way'!O195/'True_Odds_Calculator_3-way'!B195-1)</f>
        <v>3.4363829029408164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2.9151404151404048E-2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1.0267573898047981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6.3410157983810214</v>
      </c>
      <c r="I195" s="6">
        <f>IF('Log_working_3-way'!$D195="","",'True_Odds_Calculator_3-way'!O196/'True_Odds_Calculator_3-way'!B196-1)</f>
        <v>6.7179546060090614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2.8113528777892194E-2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1.0290161728653602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24.538943550138807</v>
      </c>
      <c r="I196" s="6">
        <f>IF('Log_working_3-way'!$D196="","",'True_Odds_Calculator_3-way'!O197/'True_Odds_Calculator_3-way'!B197-1)</f>
        <v>5.2876310529302746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2.9740630630214149E-2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1.0247402720695182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3.4361264151881983</v>
      </c>
      <c r="I197" s="6">
        <f>IF('Log_working_3-way'!$D197="","",'True_Odds_Calculator_3-way'!O198/'True_Odds_Calculator_3-way'!B198-1)</f>
        <v>6.3242619809436036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2.4826627546567392E-2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1.070045552788901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64.613878047553456</v>
      </c>
      <c r="I198" s="6">
        <f>IF('Log_working_3-way'!$D198="","",'True_Odds_Calculator_3-way'!O199/'True_Odds_Calculator_3-way'!B199-1)</f>
        <v>1.1272958928886543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4.095882714028698E-2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1.0528156900912529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53.43095417655443</v>
      </c>
      <c r="I199" s="6">
        <f>IF('Log_working_3-way'!$D199="","",'True_Odds_Calculator_3-way'!O200/'True_Odds_Calculator_3-way'!B200-1)</f>
        <v>2.2654991145605763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3.8605864427324166E-2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1.0351373403885025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57.686949391758958</v>
      </c>
      <c r="I200" s="6">
        <f>IF('Log_working_3-way'!$D200="","",'True_Odds_Calculator_3-way'!O201/'True_Odds_Calculator_3-way'!B201-1)</f>
        <v>1.7493399081918071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2.3950693267969614E-2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1.0362899860598178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13.457968616520365</v>
      </c>
      <c r="I201" s="6">
        <f>IF('Log_working_3-way'!$D201="","",'True_Odds_Calculator_3-way'!O202/'True_Odds_Calculator_3-way'!B202-1)</f>
        <v>9.3453934210165208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3.9090347153078131E-2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1.0317613533035088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18.630488562301451</v>
      </c>
      <c r="I202" s="6">
        <f>IF('Log_working_3-way'!$D202="","",'True_Odds_Calculator_3-way'!O203/'True_Odds_Calculator_3-way'!B203-1)</f>
        <v>8.1594698064328028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3.3624851806669964E-2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1.0315291501294743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8.3301698984235646</v>
      </c>
      <c r="I203" s="6">
        <f>IF('Log_working_3-way'!$D203="","",'True_Odds_Calculator_3-way'!O204/'True_Odds_Calculator_3-way'!B204-1)</f>
        <v>7.5688539518508104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3.3709968723844685E-2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1.0314924935086034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21.378953533775867</v>
      </c>
      <c r="I204" s="6">
        <f>IF('Log_working_3-way'!$D204="","",'True_Odds_Calculator_3-way'!O205/'True_Odds_Calculator_3-way'!B205-1)</f>
        <v>7.5760615582950628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3.2841204596929741E-2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1.0302582502275259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11.53000548240353</v>
      </c>
      <c r="I205" s="6">
        <f>IF('Log_working_3-way'!$D205="","",'True_Odds_Calculator_3-way'!O206/'True_Odds_Calculator_3-way'!B206-1)</f>
        <v>7.785463634980351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3.2664261388846594E-2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1.0559488542471442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1.8674507841174512</v>
      </c>
      <c r="I206" s="6">
        <f>IF('Log_working_3-way'!$D206="","",'True_Odds_Calculator_3-way'!O207/'True_Odds_Calculator_3-way'!B207-1)</f>
        <v>5.0666727333393995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5.1136363636363757E-2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1.0381554064883338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30.138668860809243</v>
      </c>
      <c r="I207" s="6">
        <f>IF('Log_working_3-way'!$D207="","",'True_Odds_Calculator_3-way'!O208/'True_Odds_Calculator_3-way'!B208-1)</f>
        <v>7.4429064688948845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3.675137802280104E-2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1.0313944281681837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16.520577244972294</v>
      </c>
      <c r="I208" s="6">
        <f>IF('Log_working_3-way'!$D208="","",'True_Odds_Calculator_3-way'!O209/'True_Odds_Calculator_3-way'!B209-1)</f>
        <v>9.401224169347973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3.3512812170560569E-2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1.04660570030442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25.460358643556141</v>
      </c>
      <c r="I209" s="6">
        <f>IF('Log_working_3-way'!$D209="","",'True_Odds_Calculator_3-way'!O210/'True_Odds_Calculator_3-way'!B210-1)</f>
        <v>7.6141902896804599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4.6880406954601161E-2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1.04174576134037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19.157998995301362</v>
      </c>
      <c r="I210" s="6">
        <f>IF('Log_working_3-way'!$D210="","",'True_Odds_Calculator_3-way'!O211/'True_Odds_Calculator_3-way'!B211-1)</f>
        <v>8.7163043556807764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4.3853600576559737E-2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1.0368579788742289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2.0686295134724668</v>
      </c>
      <c r="I211" s="6">
        <f>IF('Log_working_3-way'!$D211="","",'True_Odds_Calculator_3-way'!O212/'True_Odds_Calculator_3-way'!B212-1)</f>
        <v>6.7066148704839623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3.5451638813965625E-2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1.0455937637989865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22.641862594829774</v>
      </c>
      <c r="I212" s="6">
        <f>IF('Log_working_3-way'!$D212="","",'True_Odds_Calculator_3-way'!O213/'True_Odds_Calculator_3-way'!B213-1)</f>
        <v>7.3114042750560593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4.6950614757059972E-2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1.0415733733129713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7.0910761350529974</v>
      </c>
      <c r="I213" s="6">
        <f>IF('Log_working_3-way'!$D213="","",'True_Odds_Calculator_3-way'!O214/'True_Odds_Calculator_3-way'!B214-1)</f>
        <v>10.543518343914347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4.442396168147722E-2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1.0337360181520556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21.989427063939228</v>
      </c>
      <c r="I214" s="6">
        <f>IF('Log_working_3-way'!$D214="","",'True_Odds_Calculator_3-way'!O215/'True_Odds_Calculator_3-way'!B215-1)</f>
        <v>7.0237413512448885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3.5056673602079869E-2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1.0443938401221997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23.151684482995496</v>
      </c>
      <c r="I215" s="6">
        <f>IF('Log_working_3-way'!$D215="","",'True_Odds_Calculator_3-way'!O216/'True_Odds_Calculator_3-way'!B216-1)</f>
        <v>7.42158385836896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4.5553886577792468E-2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1.0306157668521714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9.8277169015552683</v>
      </c>
      <c r="I216" s="6">
        <f>IF('Log_working_3-way'!$D216="","",'True_Odds_Calculator_3-way'!O217/'True_Odds_Calculator_3-way'!B217-1)</f>
        <v>8.4532101437103755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3.3048546635503051E-2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1.0214570512700352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22.049115001491728</v>
      </c>
      <c r="I217" s="6">
        <f>IF('Log_working_3-way'!$D217="","",'True_Odds_Calculator_3-way'!O218/'True_Odds_Calculator_3-way'!B218-1)</f>
        <v>7.1232486292827186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2.2377550149701886E-2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1.0252243915962616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39.180827455891716</v>
      </c>
      <c r="I218" s="6">
        <f>IF('Log_working_3-way'!$D218="","",'True_Odds_Calculator_3-way'!O219/'True_Odds_Calculator_3-way'!B219-1)</f>
        <v>3.7026037673446694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2.2661548977338519E-2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1.0215739276241191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5.7732472526641443</v>
      </c>
      <c r="I219" s="6">
        <f>IF('Log_working_3-way'!$D219="","",'True_Odds_Calculator_3-way'!O220/'True_Odds_Calculator_3-way'!B220-1)</f>
        <v>5.9550713122467718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2.2435398841932574E-2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1.0252521805179597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12.653903700760573</v>
      </c>
      <c r="I220" s="6">
        <f>IF('Log_working_3-way'!$D220="","",'True_Odds_Calculator_3-way'!O221/'True_Odds_Calculator_3-way'!B221-1)</f>
        <v>8.4464644260393484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2.7355243284416408E-2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1.0265042097050521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20.244411358915897</v>
      </c>
      <c r="I221" s="6">
        <f>IF('Log_working_3-way'!$D221="","",'True_Odds_Calculator_3-way'!O222/'True_Odds_Calculator_3-way'!B222-1)</f>
        <v>8.154551004863869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2.7845292482821637E-2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1.0250650474894716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10.986440050444864</v>
      </c>
      <c r="I222" s="6">
        <f>IF('Log_working_3-way'!$D222="","",'True_Odds_Calculator_3-way'!O223/'True_Odds_Calculator_3-way'!B223-1)</f>
        <v>7.7799384348076366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2.7117342906816555E-2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1.0251110832101387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10.342026940828005</v>
      </c>
      <c r="I223" s="6">
        <f>IF('Log_working_3-way'!$D223="","",'True_Odds_Calculator_3-way'!O224/'True_Odds_Calculator_3-way'!B224-1)</f>
        <v>6.7699708803595993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2.7008610485472762E-2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1.0253892508886735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10.652086839757716</v>
      </c>
      <c r="I224" s="6">
        <f>IF('Log_working_3-way'!$D224="","",'True_Odds_Calculator_3-way'!O225/'True_Odds_Calculator_3-way'!B225-1)</f>
        <v>8.9974723140964432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2.7544412083404968E-2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1.0245539705812889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10.042339085491383</v>
      </c>
      <c r="I225" s="6">
        <f>IF('Log_working_3-way'!$D225="","",'True_Odds_Calculator_3-way'!O226/'True_Odds_Calculator_3-way'!B226-1)</f>
        <v>9.5396650838827615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2.6658535446299148E-2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1.0303927846880236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26.45559886869605</v>
      </c>
      <c r="I226" s="6">
        <f>IF('Log_working_3-way'!$D226="","",'True_Odds_Calculator_3-way'!O227/'True_Odds_Calculator_3-way'!B227-1)</f>
        <v>7.2002998784409922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3.0512775935833902E-2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1.0681905489532624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-0.78935651288075825</v>
      </c>
      <c r="I227" s="6">
        <f>IF('Log_working_3-way'!$D227="","",'True_Odds_Calculator_3-way'!O228/'True_Odds_Calculator_3-way'!B228-1)</f>
        <v>0.13026597866623613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3.1804389767331687E-2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1.0252491408101914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13.972346584537561</v>
      </c>
      <c r="I228" s="6">
        <f>IF('Log_working_3-way'!$D228="","",'True_Odds_Calculator_3-way'!O229/'True_Odds_Calculator_3-way'!B229-1)</f>
        <v>6.3077638330610233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2.7140295809733761E-2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1.0253264440957206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1.290513404458963</v>
      </c>
      <c r="I229" s="6">
        <f>IF('Log_working_3-way'!$D229="","",'True_Odds_Calculator_3-way'!O230/'True_Odds_Calculator_3-way'!B230-1)</f>
        <v>6.7938613607355975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2.3860526638563195E-2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1.023009529864827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26.071861309617923</v>
      </c>
      <c r="I230" s="6">
        <f>IF('Log_working_3-way'!$D230="","",'True_Odds_Calculator_3-way'!O231/'True_Odds_Calculator_3-way'!B231-1)</f>
        <v>7.163438414891969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2.3233338414354598E-2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1.0200490510180424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12.425989192399246</v>
      </c>
      <c r="I231" s="6">
        <f>IF('Log_working_3-way'!$D231="","",'True_Odds_Calculator_3-way'!O232/'True_Odds_Calculator_3-way'!B232-1)</f>
        <v>7.1756374429976368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2.1706551990543055E-2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1.0274360934360496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20.626800300668457</v>
      </c>
      <c r="I232" s="6">
        <f>IF('Log_working_3-way'!$D232="","",'True_Odds_Calculator_3-way'!O233/'True_Odds_Calculator_3-way'!B233-1)</f>
        <v>7.119172982001098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2.8811968993317949E-2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1.0270305068032404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7.7136264435077972</v>
      </c>
      <c r="I233" s="6">
        <f>IF('Log_working_3-way'!$D233="","",'True_Odds_Calculator_3-way'!O234/'True_Odds_Calculator_3-way'!B234-1)</f>
        <v>6.8900115383150773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2.8745926949519829E-2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1.0383001171203945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46.412827610739448</v>
      </c>
      <c r="I234" s="6">
        <f>IF('Log_working_3-way'!$D234="","",'True_Odds_Calculator_3-way'!O235/'True_Odds_Calculator_3-way'!B235-1)</f>
        <v>2.6414011771077863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3.1411735358469084E-2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1.0258007163698375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10.103761103761103</v>
      </c>
      <c r="I235" s="6">
        <f>IF('Log_working_3-way'!$D235="","",'True_Odds_Calculator_3-way'!O236/'True_Odds_Calculator_3-way'!B236-1)</f>
        <v>7.9879725138083817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2.7889591719378881E-2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1.0446669189462825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8.569868972601812</v>
      </c>
      <c r="I236" s="6">
        <f>IF('Log_working_3-way'!$D236="","",'True_Odds_Calculator_3-way'!O237/'True_Odds_Calculator_3-way'!B237-1)</f>
        <v>5.1558455263477985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4.6453278991992697E-2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1.0246911555491958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31.635932436941346</v>
      </c>
      <c r="I237" s="6">
        <f>IF('Log_working_3-way'!$D237="","",'True_Odds_Calculator_3-way'!O238/'True_Odds_Calculator_3-way'!B238-1)</f>
        <v>5.8723541424003365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2.3792086633300347E-2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1.0276585640241556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40.705206272315259</v>
      </c>
      <c r="I238" s="6">
        <f>IF('Log_working_3-way'!$D238="","",'True_Odds_Calculator_3-way'!O239/'True_Odds_Calculator_3-way'!B239-1)</f>
        <v>3.9300703124788674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2.4299273825279633E-2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1.0212636528470755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22.977930194510037</v>
      </c>
      <c r="I239" s="6">
        <f>IF('Log_working_3-way'!$D239="","",'True_Odds_Calculator_3-way'!O240/'True_Odds_Calculator_3-way'!B240-1)</f>
        <v>5.7048289771167715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2.2081599052457435E-2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1.0212939380424013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19.578102088630374</v>
      </c>
      <c r="I240" s="6">
        <f>IF('Log_working_3-way'!$D240="","",'True_Odds_Calculator_3-way'!O241/'True_Odds_Calculator_3-way'!B241-1)</f>
        <v>7.2163723894985914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2.2543271533769449E-2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1.0212147692986164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22.509922293205353</v>
      </c>
      <c r="I241" s="6">
        <f>IF('Log_working_3-way'!$D241="","",'True_Odds_Calculator_3-way'!O242/'True_Odds_Calculator_3-way'!B242-1)</f>
        <v>6.425031123815419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2.2088428505540714E-2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1.0220508724513924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6.4572924065241271</v>
      </c>
      <c r="I242" s="6">
        <f>IF('Log_working_3-way'!$D242="","",'True_Odds_Calculator_3-way'!O243/'True_Odds_Calculator_3-way'!B243-1)</f>
        <v>6.8870208074036974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2.3296965976523865E-2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1.0214644407996856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22.503864086351154</v>
      </c>
      <c r="I243" s="6">
        <f>IF('Log_working_3-way'!$D243="","",'True_Odds_Calculator_3-way'!O244/'True_Odds_Calculator_3-way'!B244-1)</f>
        <v>6.2227729783316823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2.2351875532821808E-2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1.0217313189301906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7.9204072485536994</v>
      </c>
      <c r="I244" s="6">
        <f>IF('Log_working_3-way'!$D244="","",'True_Odds_Calculator_3-way'!O245/'True_Odds_Calculator_3-way'!B245-1)</f>
        <v>6.7989142532381495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2.3197170559662528E-2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1.0321557893170181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47.3322624952471</v>
      </c>
      <c r="I245" s="6">
        <f>IF('Log_working_3-way'!$D245="","",'True_Odds_Calculator_3-way'!O246/'True_Odds_Calculator_3-way'!B246-1)</f>
        <v>2.5224296323286528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2.6091726219089839E-2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1.0497750774570835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-0.12393748599935805</v>
      </c>
      <c r="I246" s="6">
        <f>IF('Log_working_3-way'!$D246="","",'True_Odds_Calculator_3-way'!O247/'True_Odds_Calculator_3-way'!B247-1)</f>
        <v>1.2014735548403626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3.3378615989235305E-2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1.0521560616739816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13.682235571003048</v>
      </c>
      <c r="I247" s="6">
        <f>IF('Log_working_3-way'!$D247="","",'True_Odds_Calculator_3-way'!O248/'True_Odds_Calculator_3-way'!B248-1)</f>
        <v>8.0233873466204901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5.5699653169580809E-2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1.1345638921287073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72.70331265943949</v>
      </c>
      <c r="I248" s="6">
        <f>IF('Log_working_3-way'!$D248="","",'True_Odds_Calculator_3-way'!O249/'True_Odds_Calculator_3-way'!B249-1)</f>
        <v>0.3628305093226849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6.2566464268000832E-2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1.0774812011082093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0.48067110637331711</v>
      </c>
      <c r="I249" s="6">
        <f>IF('Log_working_3-way'!$D249="","",'True_Odds_Calculator_3-way'!O250/'True_Odds_Calculator_3-way'!B250-1)</f>
        <v>4.567902231269577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6.322396130664365E-2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1.1013343826281796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63.431286826691448</v>
      </c>
      <c r="I250" s="6">
        <f>IF('Log_working_3-way'!$D250="","",'True_Odds_Calculator_3-way'!O251/'True_Odds_Calculator_3-way'!B251-1)</f>
        <v>1.3995646986856469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6.0064898598492622E-2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1.054555082259746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20.457537313918589</v>
      </c>
      <c r="I251" s="6">
        <f>IF('Log_working_3-way'!$D251="","",'True_Odds_Calculator_3-way'!O252/'True_Odds_Calculator_3-way'!B252-1)</f>
        <v>6.8588593505785269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5.677257504953559E-2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1.0212874279739432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5.8821062971696074</v>
      </c>
      <c r="I252" s="6">
        <f>IF('Log_working_3-way'!$D252="","",'True_Odds_Calculator_3-way'!O253/'True_Odds_Calculator_3-way'!B253-1)</f>
        <v>6.7179876744604465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2.2341341984891017E-2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1.0342444149194507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0.21914874277974472</v>
      </c>
      <c r="I253" s="6">
        <f>IF('Log_working_3-way'!$D253="","",'True_Odds_Calculator_3-way'!O254/'True_Odds_Calculator_3-way'!B254-1)</f>
        <v>2.3169059673217682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2.6285675583939572E-2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1.0229690512642953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22.468121598354021</v>
      </c>
      <c r="I254" s="6">
        <f>IF('Log_working_3-way'!$D254="","",'True_Odds_Calculator_3-way'!O255/'True_Odds_Calculator_3-way'!B255-1)</f>
        <v>5.5889650763170913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2.3908940911358201E-2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1.05235370796976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60.920828333914926</v>
      </c>
      <c r="I255" s="6">
        <f>IF('Log_working_3-way'!$D255="","",'True_Odds_Calculator_3-way'!O256/'True_Odds_Calculator_3-way'!B256-1)</f>
        <v>1.2551435061299943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3.357790459250487E-2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1.0254277672737699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9.3934351427911764</v>
      </c>
      <c r="I256" s="6">
        <f>IF('Log_working_3-way'!$D256="","",'True_Odds_Calculator_3-way'!O257/'True_Odds_Calculator_3-way'!B257-1)</f>
        <v>8.9975313633135521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2.7538343015864886E-2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1.0298320057244565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24.521525845990482</v>
      </c>
      <c r="I257" s="6">
        <f>IF('Log_working_3-way'!$D257="","",'True_Odds_Calculator_3-way'!O258/'True_Odds_Calculator_3-way'!B258-1)</f>
        <v>7.2970488380509213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3.0443398864451465E-2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1.0555032489162506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-0.1878418423151923</v>
      </c>
      <c r="I258" s="6">
        <f>IF('Log_working_3-way'!$D258="","",'True_Odds_Calculator_3-way'!O259/'True_Odds_Calculator_3-way'!B259-1)</f>
        <v>1.8240389100902052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3.8254039716578259E-2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1.0301400119937465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3.3965095081701122</v>
      </c>
      <c r="I259" s="6">
        <f>IF('Log_working_3-way'!$D259="","",'True_Odds_Calculator_3-way'!O260/'True_Odds_Calculator_3-way'!B260-1)</f>
        <v>5.3202113074941302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2.966575107212388E-2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1.0251674113549467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14.454543195109316</v>
      </c>
      <c r="I260" s="6">
        <f>IF('Log_working_3-way'!$D260="","",'True_Odds_Calculator_3-way'!O261/'True_Odds_Calculator_3-way'!B261-1)</f>
        <v>6.5127444123077316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2.7061345262225922E-2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1.0421575394089544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46.948676428035562</v>
      </c>
      <c r="I261" s="6">
        <f>IF('Log_working_3-way'!$D261="","",'True_Odds_Calculator_3-way'!O262/'True_Odds_Calculator_3-way'!B262-1)</f>
        <v>2.548234433929732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3.4300388463383458E-2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1.0249309949362457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11.331644173535615</v>
      </c>
      <c r="I262" s="6">
        <f>IF('Log_working_3-way'!$D262="","",'True_Odds_Calculator_3-way'!O263/'True_Odds_Calculator_3-way'!B263-1)</f>
        <v>7.8874595484391872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2.6990379783274454E-2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1.0216421438289316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26.691459148396191</v>
      </c>
      <c r="I263" s="6">
        <f>IF('Log_working_3-way'!$D263="","",'True_Odds_Calculator_3-way'!O264/'True_Odds_Calculator_3-way'!B264-1)</f>
        <v>7.1754062292501821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2.1735447508889338E-2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1.0274556445777454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34.810529339776735</v>
      </c>
      <c r="I264" s="6">
        <f>IF('Log_working_3-way'!$D264="","",'True_Odds_Calculator_3-way'!O265/'True_Odds_Calculator_3-way'!B265-1)</f>
        <v>4.9733216184407274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2.5702398122772641E-2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1.0531443120933384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61.937594250678849</v>
      </c>
      <c r="I265" s="6">
        <f>IF('Log_working_3-way'!$D265="","",'True_Odds_Calculator_3-way'!O266/'True_Odds_Calculator_3-way'!B266-1)</f>
        <v>1.1817503296053666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3.3347733889907083E-2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1.0265897889627515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41.875858769700713</v>
      </c>
      <c r="I266" s="6">
        <f>IF('Log_working_3-way'!$D266="","",'True_Odds_Calculator_3-way'!O267/'True_Odds_Calculator_3-way'!B267-1)</f>
        <v>4.2142389996636913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2.2900223968148836E-2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1.0251914105230686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12.353677773955349</v>
      </c>
      <c r="I267" s="6">
        <f>IF('Log_working_3-way'!$D267="","",'True_Odds_Calculator_3-way'!O268/'True_Odds_Calculator_3-way'!B268-1)</f>
        <v>7.5210874069653109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2.7239188860960661E-2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1.0248600103174883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12.457908390968729</v>
      </c>
      <c r="I268" s="6">
        <f>IF('Log_working_3-way'!$D268="","",'True_Odds_Calculator_3-way'!O269/'True_Odds_Calculator_3-way'!B269-1)</f>
        <v>7.4241151304402084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2.6875689279644011E-2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1.0295158227074235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3.4166888142848491</v>
      </c>
      <c r="I269" s="6">
        <f>IF('Log_working_3-way'!$D269="","",'True_Odds_Calculator_3-way'!O270/'True_Odds_Calculator_3-way'!B270-1)</f>
        <v>5.9084393833166917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2.9336832321906758E-2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1.0419796868205236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19.339509402313922</v>
      </c>
      <c r="I270" s="6">
        <f>IF('Log_working_3-way'!$D270="","",'True_Odds_Calculator_3-way'!O271/'True_Odds_Calculator_3-way'!B271-1)</f>
        <v>6.0723590962130807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4.4095103273118941E-2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1.0518193449958433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13.123819274114707</v>
      </c>
      <c r="I271" s="6">
        <f>IF('Log_working_3-way'!$D271="","",'True_Odds_Calculator_3-way'!O272/'True_Odds_Calculator_3-way'!B272-1)</f>
        <v>9.0525196100424274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5.5475896807036129E-2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1.0503781926055595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12.930145965340294</v>
      </c>
      <c r="I272" s="6">
        <f>IF('Log_working_3-way'!$D272="","",'True_Odds_Calculator_3-way'!O273/'True_Odds_Calculator_3-way'!B273-1)</f>
        <v>7.5575257537262139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5.3812433122777836E-2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1.0224921311291013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3.8297121544607622</v>
      </c>
      <c r="I273" s="6">
        <f>IF('Log_working_3-way'!$D273="","",'True_Odds_Calculator_3-way'!O274/'True_Odds_Calculator_3-way'!B274-1)</f>
        <v>5.3001926826142416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2.2477416252900895E-2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1.021170707457592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7.361355730803405</v>
      </c>
      <c r="I274" s="6">
        <f>IF('Log_working_3-way'!$D274="","",'True_Odds_Calculator_3-way'!O275/'True_Odds_Calculator_3-way'!B275-1)</f>
        <v>6.7601873572520486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2.2518294937326377E-2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1.0256658484266838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39.691565251277929</v>
      </c>
      <c r="I275" s="6">
        <f>IF('Log_working_3-way'!$D275="","",'True_Odds_Calculator_3-way'!O276/'True_Odds_Calculator_3-way'!B276-1)</f>
        <v>3.763995999990021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2.2897713470545922E-2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1.0259710785907437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19.293096766584103</v>
      </c>
      <c r="I276" s="6">
        <f>IF('Log_working_3-way'!$D276="","",'True_Odds_Calculator_3-way'!O277/'True_Odds_Calculator_3-way'!B277-1)</f>
        <v>5.8843170978252335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2.7456500155208508E-2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1.026473066062874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7.0336868413121927</v>
      </c>
      <c r="I277" s="6">
        <f>IF('Log_working_3-way'!$D277="","",'True_Odds_Calculator_3-way'!O278/'True_Odds_Calculator_3-way'!B278-1)</f>
        <v>6.1453030693830968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2.7842599941298118E-2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1.0222518208722662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4.4895284332464689</v>
      </c>
      <c r="I278" s="6">
        <f>IF('Log_working_3-way'!$D278="","",'True_Odds_Calculator_3-way'!O279/'True_Odds_Calculator_3-way'!B279-1)</f>
        <v>6.7136502770030928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2.2916206099549363E-2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1.0211113013446942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16.408639580705287</v>
      </c>
      <c r="I279" s="6">
        <f>IF('Log_working_3-way'!$D279="","",'True_Odds_Calculator_3-way'!O280/'True_Odds_Calculator_3-way'!B280-1)</f>
        <v>7.5591004920051432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2.2676965216210432E-2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1.028162890279972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1.3965466646082501</v>
      </c>
      <c r="I280" s="6">
        <f>IF('Log_working_3-way'!$D280="","",'True_Odds_Calculator_3-way'!O281/'True_Odds_Calculator_3-way'!B281-1)</f>
        <v>3.8603911259805503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2.5115387949091961E-2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1.0263887173910566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6.9883902550811099</v>
      </c>
      <c r="I281" s="6">
        <f>IF('Log_working_3-way'!$D281="","",'True_Odds_Calculator_3-way'!O282/'True_Odds_Calculator_3-way'!B282-1)</f>
        <v>6.1847967971639752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2.7755649799298343E-2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1.0284832049588797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25.087442215001268</v>
      </c>
      <c r="I282" s="6">
        <f>IF('Log_working_3-way'!$D282="","",'True_Odds_Calculator_3-way'!O283/'True_Odds_Calculator_3-way'!B283-1)</f>
        <v>5.5218605537503169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2.9091241304603166E-2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1.0413956809112785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48.405830169199291</v>
      </c>
      <c r="I283" s="6">
        <f>IF('Log_working_3-way'!$D283="","",'True_Odds_Calculator_3-way'!O284/'True_Odds_Calculator_3-way'!B284-1)</f>
        <v>3.0496412749875832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3.2679908191737939E-2</v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2.17</v>
      </c>
      <c r="B2" s="4">
        <f>IF('True_Odds_Calculator_3-way'!B3="","",'True_Odds_Calculator_3-way'!B3)</f>
        <v>3.56</v>
      </c>
      <c r="C2" s="4">
        <f>IF('True_Odds_Calculator_3-way'!C3="","",'True_Odds_Calculator_3-way'!C3)</f>
        <v>3.41</v>
      </c>
      <c r="D2" s="9">
        <f>(K2/(AR2+K2-(AR2*K2)))</f>
        <v>0.44753764669871421</v>
      </c>
      <c r="E2" s="9">
        <f>(L2/(AR2+L2-(AR2*L2)))</f>
        <v>0.27019604778311906</v>
      </c>
      <c r="F2" s="9">
        <f>(M2/(AR2+M2-(AR2*M2)))</f>
        <v>0.28226630551816684</v>
      </c>
      <c r="G2" s="9">
        <f>AR2</f>
        <v>1.0550845253796859</v>
      </c>
      <c r="H2" s="9">
        <f>IF(A2="","",1/D2)</f>
        <v>2.2344488946942329</v>
      </c>
      <c r="I2" s="9">
        <f>IF(B2="","",1/E2)</f>
        <v>3.7010163849719961</v>
      </c>
      <c r="J2" s="9">
        <f>IF(C2="","",1/F2)</f>
        <v>3.5427537061650436</v>
      </c>
      <c r="K2" s="11">
        <f>1/A2</f>
        <v>0.46082949308755761</v>
      </c>
      <c r="L2" s="11">
        <f>1/B2</f>
        <v>0.2808988764044944</v>
      </c>
      <c r="M2" s="11">
        <f>1/C2</f>
        <v>0.29325513196480935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-0.27401778966745249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0.23307959797337668</v>
      </c>
      <c r="Q2" s="11">
        <f>2*'OddsRatio_working_3-way'!K2*'OddsRatio_working_3-way'!L2*'OddsRatio_working_3-way'!M2</f>
        <v>7.5921693150937039E-2</v>
      </c>
      <c r="R2" s="11">
        <f>O2/N2</f>
        <v>0</v>
      </c>
      <c r="S2" s="11">
        <f>P2/N2</f>
        <v>-0.85060024116040667</v>
      </c>
      <c r="T2" s="11">
        <f>Q2/N2</f>
        <v>-0.27706848246267324</v>
      </c>
      <c r="U2" s="11">
        <f>'OddsRatio_working_3-way'!S2-'OddsRatio_working_3-way'!R2^2/3</f>
        <v>-0.85060024116040667</v>
      </c>
      <c r="V2" s="11">
        <f>'OddsRatio_working_3-way'!S2*'OddsRatio_working_3-way'!R2/3-2*'OddsRatio_working_3-way'!R2^3/27-'OddsRatio_working_3-way'!T2</f>
        <v>0.27706848246267324</v>
      </c>
      <c r="W2" s="11">
        <f>'OddsRatio_working_3-way'!V2^2+4*'OddsRatio_working_3-way'!U2^3/27</f>
        <v>-1.4407417754652249E-2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0.15097546301371367</v>
      </c>
      <c r="Y2" s="11">
        <f>IF('OddsRatio_working_3-way'!W2&gt;=0,IF('OddsRatio_working_3-way'!V2+SQRT('OddsRatio_working_3-way'!W2)&gt;0,0,PI()),ACOS('OddsRatio_working_3-way'!V2/(2*'OddsRatio_working_3-way'!X2)))</f>
        <v>0.40881026740839044</v>
      </c>
      <c r="Z2" s="11">
        <f>'OddsRatio_working_3-way'!X2^(1/3)*COS('OddsRatio_working_3-way'!Y2/3)</f>
        <v>0.52754226268984294</v>
      </c>
      <c r="AA2" s="11">
        <f>'OddsRatio_working_3-way'!X2^(1/3)*COS(('OddsRatio_working_3-way'!Y2+2*PI())/3)</f>
        <v>-0.32641641127216081</v>
      </c>
      <c r="AB2" s="11">
        <f>'OddsRatio_working_3-way'!X2^(1/3)*COS(('OddsRatio_working_3-way'!Y2+4*PI())/3)</f>
        <v>-0.20112585141768186</v>
      </c>
      <c r="AC2" s="11">
        <f>'OddsRatio_working_3-way'!X2^(1/3)*SIN('OddsRatio_working_3-way'!Y2/3)</f>
        <v>7.2336538458902241E-2</v>
      </c>
      <c r="AD2" s="11">
        <f>'OddsRatio_working_3-way'!X2^(1/3)*SIN(('OddsRatio_working_3-way'!Y2+2*PI())/3)</f>
        <v>0.4206967318298766</v>
      </c>
      <c r="AE2" s="11">
        <f>'OddsRatio_working_3-way'!X2^(1/3)*SIN(('OddsRatio_working_3-way'!Y2+4*PI())/3)</f>
        <v>-0.49303327028877886</v>
      </c>
      <c r="AF2" s="11">
        <f>-'OddsRatio_working_3-way'!U2/(3*'OddsRatio_working_3-way'!X2^(1/3))*COS(('OddsRatio_working_3-way'!Y2)/3)</f>
        <v>0.52754226268984294</v>
      </c>
      <c r="AG2" s="11">
        <f>-'OddsRatio_working_3-way'!U2/(3*'OddsRatio_working_3-way'!X2^(1/3))*COS(('OddsRatio_working_3-way'!Y2+2*PI())/3)</f>
        <v>-0.32641641127216081</v>
      </c>
      <c r="AH2" s="11">
        <f>-'OddsRatio_working_3-way'!U2/(3*'OddsRatio_working_3-way'!X2^(1/3))*COS(('OddsRatio_working_3-way'!Y2+4*PI())/3)</f>
        <v>-0.20112585141768186</v>
      </c>
      <c r="AI2" s="11">
        <f>'OddsRatio_working_3-way'!U2/(3*'OddsRatio_working_3-way'!X2^(1/3))*SIN(('OddsRatio_working_3-way'!Y2)/3)</f>
        <v>-7.2336538458902241E-2</v>
      </c>
      <c r="AJ2" s="11">
        <f>'OddsRatio_working_3-way'!U2/(3*'OddsRatio_working_3-way'!X2^(1/3))*SIN(('OddsRatio_working_3-way'!Y2+2*PI())/3)</f>
        <v>-0.4206967318298766</v>
      </c>
      <c r="AK2" s="11">
        <f>'OddsRatio_working_3-way'!U2/(3*'OddsRatio_working_3-way'!X2^(1/3))*SIN(('OddsRatio_working_3-way'!Y2+4*PI())/3)</f>
        <v>0.49303327028877886</v>
      </c>
      <c r="AL2" s="11">
        <f>'OddsRatio_working_3-way'!Z2+'OddsRatio_working_3-way'!AF2</f>
        <v>1.0550845253796859</v>
      </c>
      <c r="AM2" s="11">
        <f>'OddsRatio_working_3-way'!AA2+'OddsRatio_working_3-way'!AG2</f>
        <v>-0.65283282254432162</v>
      </c>
      <c r="AN2" s="11">
        <f>'OddsRatio_working_3-way'!AB2+'OddsRatio_working_3-way'!AH2</f>
        <v>-0.40225170283536371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1.0550845253796859</v>
      </c>
      <c r="AS2" s="11">
        <f>IF(('OddsRatio_working_3-way'!X2=0),IF(Q2&gt;0,-Q2^(1/3),(-Q2)^(1/3)),'OddsRatio_working_3-way'!AM2-'OddsRatio_working_3-way'!R2/3)</f>
        <v>-0.65283282254432162</v>
      </c>
      <c r="AT2" s="11">
        <f>IF(('OddsRatio_working_3-way'!X2=0),IF(Q2&gt;0,-Q2^(1/3),(-Q2)^(1/3)),'OddsRatio_working_3-way'!AN2-'OddsRatio_working_3-way'!R2/3)</f>
        <v>-0.40225170283536371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1.84</v>
      </c>
      <c r="B3" s="4">
        <f>IF('True_Odds_Calculator_3-way'!B4="","",'True_Odds_Calculator_3-way'!B4)</f>
        <v>3.75</v>
      </c>
      <c r="C3" s="4">
        <f>IF('True_Odds_Calculator_3-way'!C4="","",'True_Odds_Calculator_3-way'!C4)</f>
        <v>4.67</v>
      </c>
      <c r="D3" s="9">
        <f t="shared" ref="D3" si="0">(K3/(AR3+K3-(AR3*K3)))</f>
        <v>0.53356494935046406</v>
      </c>
      <c r="E3" s="9">
        <f t="shared" ref="E3" si="1">(L3/(AR3+L3-(AR3*L3)))</f>
        <v>0.25893864561390817</v>
      </c>
      <c r="F3" s="9">
        <f t="shared" ref="F3" si="2">(M3/(AR3+M3-(AR3*M3)))</f>
        <v>0.20749640503562761</v>
      </c>
      <c r="G3" s="9">
        <f t="shared" ref="G3" si="3">AR3</f>
        <v>1.0406977123924634</v>
      </c>
      <c r="H3" s="9">
        <f t="shared" ref="H3" si="4">IF(A3="","",1/D3)</f>
        <v>1.8741860784096691</v>
      </c>
      <c r="I3" s="9">
        <f t="shared" ref="I3" si="5">IF(B3="","",1/E3)</f>
        <v>3.8619187090792746</v>
      </c>
      <c r="J3" s="9">
        <f t="shared" ref="J3" si="6">IF(C3="","",1/F3)</f>
        <v>4.819360604480341</v>
      </c>
      <c r="K3" s="11">
        <f t="shared" ref="K3" si="7">1/A3</f>
        <v>0.54347826086956519</v>
      </c>
      <c r="L3" s="11">
        <f t="shared" ref="L3" si="8">1/B3</f>
        <v>0.26666666666666666</v>
      </c>
      <c r="M3" s="11">
        <f t="shared" ref="M3" si="9">1/C3</f>
        <v>0.21413276231263384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-0.26309468392142255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0.22530490643329298</v>
      </c>
      <c r="Q3" s="11">
        <f>2*'OddsRatio_working_3-way'!K3*'OddsRatio_working_3-way'!L3*'OddsRatio_working_3-way'!M3</f>
        <v>6.2067467336995308E-2</v>
      </c>
      <c r="R3" s="11">
        <f t="shared" ref="R3" si="10">O3/N3</f>
        <v>0</v>
      </c>
      <c r="S3" s="11">
        <f t="shared" ref="S3" si="11">P3/N3</f>
        <v>-0.85636434410276385</v>
      </c>
      <c r="T3" s="11">
        <f t="shared" ref="T3" si="12">Q3/N3</f>
        <v>-0.23591304245255201</v>
      </c>
      <c r="U3" s="11">
        <f>'OddsRatio_working_3-way'!S3-'OddsRatio_working_3-way'!R3^2/3</f>
        <v>-0.85636434410276385</v>
      </c>
      <c r="V3" s="11">
        <f>'OddsRatio_working_3-way'!S3*'OddsRatio_working_3-way'!R3/3-2*'OddsRatio_working_3-way'!R3^3/27-'OddsRatio_working_3-way'!T3</f>
        <v>0.23591304245255201</v>
      </c>
      <c r="W3" s="11">
        <f>'OddsRatio_working_3-way'!V3^2+4*'OddsRatio_working_3-way'!U3^3/27</f>
        <v>-3.7385519521246663E-2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0.15251269055431607</v>
      </c>
      <c r="Y3" s="11">
        <f>IF('OddsRatio_working_3-way'!W3&gt;=0,IF('OddsRatio_working_3-way'!V3+SQRT('OddsRatio_working_3-way'!W3)&gt;0,0,PI()),ACOS('OddsRatio_working_3-way'!V3/(2*'OddsRatio_working_3-way'!X3)))</f>
        <v>0.68657595202713284</v>
      </c>
      <c r="Z3" s="11">
        <f>'OddsRatio_working_3-way'!X3^(1/3)*COS('OddsRatio_working_3-way'!Y3/3)</f>
        <v>0.52034885619623172</v>
      </c>
      <c r="AA3" s="11">
        <f>'OddsRatio_working_3-way'!X3^(1/3)*COS(('OddsRatio_working_3-way'!Y3+2*PI())/3)</f>
        <v>-0.36514531414346696</v>
      </c>
      <c r="AB3" s="11">
        <f>'OddsRatio_working_3-way'!X3^(1/3)*COS(('OddsRatio_working_3-way'!Y3+4*PI())/3)</f>
        <v>-0.15520354205276482</v>
      </c>
      <c r="AC3" s="11">
        <f>'OddsRatio_working_3-way'!X3^(1/3)*SIN('OddsRatio_working_3-way'!Y3/3)</f>
        <v>0.12120993863071391</v>
      </c>
      <c r="AD3" s="11">
        <f>'OddsRatio_working_3-way'!X3^(1/3)*SIN(('OddsRatio_working_3-way'!Y3+2*PI())/3)</f>
        <v>0.39003035898075533</v>
      </c>
      <c r="AE3" s="11">
        <f>'OddsRatio_working_3-way'!X3^(1/3)*SIN(('OddsRatio_working_3-way'!Y3+4*PI())/3)</f>
        <v>-0.51124029761146927</v>
      </c>
      <c r="AF3" s="11">
        <f>-'OddsRatio_working_3-way'!U3/(3*'OddsRatio_working_3-way'!X3^(1/3))*COS(('OddsRatio_working_3-way'!Y3)/3)</f>
        <v>0.52034885619623161</v>
      </c>
      <c r="AG3" s="11">
        <f>-'OddsRatio_working_3-way'!U3/(3*'OddsRatio_working_3-way'!X3^(1/3))*COS(('OddsRatio_working_3-way'!Y3+2*PI())/3)</f>
        <v>-0.36514531414346685</v>
      </c>
      <c r="AH3" s="11">
        <f>-'OddsRatio_working_3-way'!U3/(3*'OddsRatio_working_3-way'!X3^(1/3))*COS(('OddsRatio_working_3-way'!Y3+4*PI())/3)</f>
        <v>-0.15520354205276479</v>
      </c>
      <c r="AI3" s="11">
        <f>'OddsRatio_working_3-way'!U3/(3*'OddsRatio_working_3-way'!X3^(1/3))*SIN(('OddsRatio_working_3-way'!Y3)/3)</f>
        <v>-0.12120993863071389</v>
      </c>
      <c r="AJ3" s="11">
        <f>'OddsRatio_working_3-way'!U3/(3*'OddsRatio_working_3-way'!X3^(1/3))*SIN(('OddsRatio_working_3-way'!Y3+2*PI())/3)</f>
        <v>-0.39003035898075522</v>
      </c>
      <c r="AK3" s="11">
        <f>'OddsRatio_working_3-way'!U3/(3*'OddsRatio_working_3-way'!X3^(1/3))*SIN(('OddsRatio_working_3-way'!Y3+4*PI())/3)</f>
        <v>0.51124029761146916</v>
      </c>
      <c r="AL3" s="11">
        <f>'OddsRatio_working_3-way'!Z3+'OddsRatio_working_3-way'!AF3</f>
        <v>1.0406977123924634</v>
      </c>
      <c r="AM3" s="11">
        <f>'OddsRatio_working_3-way'!AA3+'OddsRatio_working_3-way'!AG3</f>
        <v>-0.73029062828693381</v>
      </c>
      <c r="AN3" s="11">
        <f>'OddsRatio_working_3-way'!AB3+'OddsRatio_working_3-way'!AH3</f>
        <v>-0.31040708410552964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1.0406977123924634</v>
      </c>
      <c r="AS3" s="11">
        <f>IF(('OddsRatio_working_3-way'!X3=0),IF(Q3&gt;0,-Q3^(1/3),(-Q3)^(1/3)),'OddsRatio_working_3-way'!AM3-'OddsRatio_working_3-way'!R3/3)</f>
        <v>-0.73029062828693381</v>
      </c>
      <c r="AT3" s="11">
        <f>IF(('OddsRatio_working_3-way'!X3=0),IF(Q3&gt;0,-Q3^(1/3),(-Q3)^(1/3)),'OddsRatio_working_3-way'!AN3-'OddsRatio_working_3-way'!R3/3)</f>
        <v>-0.31040708410552964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1.94</v>
      </c>
      <c r="B4" s="4">
        <f>IF('True_Odds_Calculator_3-way'!B5="","",'True_Odds_Calculator_3-way'!B5)</f>
        <v>3.45</v>
      </c>
      <c r="C4" s="4">
        <f>IF('True_Odds_Calculator_3-way'!C5="","",'True_Odds_Calculator_3-way'!C5)</f>
        <v>4.45</v>
      </c>
      <c r="D4" s="9">
        <f t="shared" ref="D4:D67" si="13">(K4/(AR4+K4-(AR4*K4)))</f>
        <v>0.50346426490093166</v>
      </c>
      <c r="E4" s="9">
        <f t="shared" ref="E4:E67" si="14">(L4/(AR4+L4-(AR4*L4)))</f>
        <v>0.28007166672477496</v>
      </c>
      <c r="F4" s="9">
        <f t="shared" ref="F4:F67" si="15">(M4/(AR4+M4-(AR4*M4)))</f>
        <v>0.21646406837429347</v>
      </c>
      <c r="G4" s="9">
        <f t="shared" ref="G4:G67" si="16">AR4</f>
        <v>1.0491896689598863</v>
      </c>
      <c r="H4" s="9">
        <f t="shared" ref="H4:H67" si="17">IF(A4="","",1/D4)</f>
        <v>1.9862382888222927</v>
      </c>
      <c r="I4" s="9">
        <f t="shared" ref="I4:I67" si="18">IF(B4="","",1/E4)</f>
        <v>3.5705146889517212</v>
      </c>
      <c r="J4" s="9">
        <f t="shared" ref="J4:J67" si="19">IF(C4="","",1/F4)</f>
        <v>4.6197043579116093</v>
      </c>
      <c r="K4" s="11">
        <f t="shared" ref="K4:K67" si="20">1/A4</f>
        <v>0.51546391752577325</v>
      </c>
      <c r="L4" s="11">
        <f t="shared" ref="L4:L67" si="21">1/B4</f>
        <v>0.28985507246376813</v>
      </c>
      <c r="M4" s="11">
        <f t="shared" ref="M4:M67" si="22">1/C4</f>
        <v>0.2247191011235955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-0.26676705664311362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0.22965466183854674</v>
      </c>
      <c r="Q4" s="11">
        <f>2*'OddsRatio_working_3-way'!K4*'OddsRatio_working_3-way'!L4*'OddsRatio_working_3-way'!M4</f>
        <v>6.7150485917703728E-2</v>
      </c>
      <c r="R4" s="11">
        <f t="shared" ref="R4:R67" si="23">O4/N4</f>
        <v>0</v>
      </c>
      <c r="S4" s="11">
        <f t="shared" ref="S4:S67" si="24">P4/N4</f>
        <v>-0.86088089259755718</v>
      </c>
      <c r="T4" s="11">
        <f t="shared" ref="T4:T67" si="25">Q4/N4</f>
        <v>-0.25171955923905182</v>
      </c>
      <c r="U4" s="11">
        <f>'OddsRatio_working_3-way'!S4-'OddsRatio_working_3-way'!R4^2/3</f>
        <v>-0.86088089259755718</v>
      </c>
      <c r="V4" s="11">
        <f>'OddsRatio_working_3-way'!S4*'OddsRatio_working_3-way'!R4/3-2*'OddsRatio_working_3-way'!R4^3/27-'OddsRatio_working_3-way'!T4</f>
        <v>0.25171955923905182</v>
      </c>
      <c r="W4" s="11">
        <f>'OddsRatio_working_3-way'!V4^2+4*'OddsRatio_working_3-way'!U4^3/27</f>
        <v>-3.1157637894448614E-2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0.15372083007675891</v>
      </c>
      <c r="Y4" s="11">
        <f>IF('OddsRatio_working_3-way'!W4&gt;=0,IF('OddsRatio_working_3-way'!V4+SQRT('OddsRatio_working_3-way'!W4)&gt;0,0,PI()),ACOS('OddsRatio_working_3-way'!V4/(2*'OddsRatio_working_3-way'!X4)))</f>
        <v>0.61155619983079956</v>
      </c>
      <c r="Z4" s="11">
        <f>'OddsRatio_working_3-way'!X4^(1/3)*COS('OddsRatio_working_3-way'!Y4/3)</f>
        <v>0.52459483447994326</v>
      </c>
      <c r="AA4" s="11">
        <f>'OddsRatio_working_3-way'!X4^(1/3)*COS(('OddsRatio_working_3-way'!Y4+2*PI())/3)</f>
        <v>-0.35621449703438396</v>
      </c>
      <c r="AB4" s="11">
        <f>'OddsRatio_working_3-way'!X4^(1/3)*COS(('OddsRatio_working_3-way'!Y4+4*PI())/3)</f>
        <v>-0.16838033744555916</v>
      </c>
      <c r="AC4" s="11">
        <f>'OddsRatio_working_3-way'!X4^(1/3)*SIN('OddsRatio_working_3-way'!Y4/3)</f>
        <v>0.10844610260161518</v>
      </c>
      <c r="AD4" s="11">
        <f>'OddsRatio_working_3-way'!X4^(1/3)*SIN(('OddsRatio_working_3-way'!Y4+2*PI())/3)</f>
        <v>0.4000894020529161</v>
      </c>
      <c r="AE4" s="11">
        <f>'OddsRatio_working_3-way'!X4^(1/3)*SIN(('OddsRatio_working_3-way'!Y4+4*PI())/3)</f>
        <v>-0.50853550465453123</v>
      </c>
      <c r="AF4" s="11">
        <f>-'OddsRatio_working_3-way'!U4/(3*'OddsRatio_working_3-way'!X4^(1/3))*COS(('OddsRatio_working_3-way'!Y4)/3)</f>
        <v>0.52459483447994315</v>
      </c>
      <c r="AG4" s="11">
        <f>-'OddsRatio_working_3-way'!U4/(3*'OddsRatio_working_3-way'!X4^(1/3))*COS(('OddsRatio_working_3-way'!Y4+2*PI())/3)</f>
        <v>-0.3562144970343839</v>
      </c>
      <c r="AH4" s="11">
        <f>-'OddsRatio_working_3-way'!U4/(3*'OddsRatio_working_3-way'!X4^(1/3))*COS(('OddsRatio_working_3-way'!Y4+4*PI())/3)</f>
        <v>-0.16838033744555914</v>
      </c>
      <c r="AI4" s="11">
        <f>'OddsRatio_working_3-way'!U4/(3*'OddsRatio_working_3-way'!X4^(1/3))*SIN(('OddsRatio_working_3-way'!Y4)/3)</f>
        <v>-0.10844610260161516</v>
      </c>
      <c r="AJ4" s="11">
        <f>'OddsRatio_working_3-way'!U4/(3*'OddsRatio_working_3-way'!X4^(1/3))*SIN(('OddsRatio_working_3-way'!Y4+2*PI())/3)</f>
        <v>-0.40008940205291599</v>
      </c>
      <c r="AK4" s="11">
        <f>'OddsRatio_working_3-way'!U4/(3*'OddsRatio_working_3-way'!X4^(1/3))*SIN(('OddsRatio_working_3-way'!Y4+4*PI())/3)</f>
        <v>0.50853550465453112</v>
      </c>
      <c r="AL4" s="11">
        <f>'OddsRatio_working_3-way'!Z4+'OddsRatio_working_3-way'!AF4</f>
        <v>1.0491896689598863</v>
      </c>
      <c r="AM4" s="11">
        <f>'OddsRatio_working_3-way'!AA4+'OddsRatio_working_3-way'!AG4</f>
        <v>-0.71242899406876781</v>
      </c>
      <c r="AN4" s="11">
        <f>'OddsRatio_working_3-way'!AB4+'OddsRatio_working_3-way'!AH4</f>
        <v>-0.33676067489111827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1.0491896689598863</v>
      </c>
      <c r="AS4" s="11">
        <f>IF(('OddsRatio_working_3-way'!X4=0),IF(Q4&gt;0,-Q4^(1/3),(-Q4)^(1/3)),'OddsRatio_working_3-way'!AM4-'OddsRatio_working_3-way'!R4/3)</f>
        <v>-0.71242899406876781</v>
      </c>
      <c r="AT4" s="11">
        <f>IF(('OddsRatio_working_3-way'!X4=0),IF(Q4&gt;0,-Q4^(1/3),(-Q4)^(1/3)),'OddsRatio_working_3-way'!AN4-'OddsRatio_working_3-way'!R4/3)</f>
        <v>-0.33676067489111827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1.85</v>
      </c>
      <c r="B5" s="4">
        <f>IF('True_Odds_Calculator_3-way'!B6="","",'True_Odds_Calculator_3-way'!B6)</f>
        <v>3.91</v>
      </c>
      <c r="C5" s="4">
        <f>IF('True_Odds_Calculator_3-way'!C6="","",'True_Odds_Calculator_3-way'!C6)</f>
        <v>4.2699999999999996</v>
      </c>
      <c r="D5" s="9">
        <f t="shared" si="13"/>
        <v>0.52818257138951108</v>
      </c>
      <c r="E5" s="9">
        <f t="shared" si="14"/>
        <v>0.24641548236321248</v>
      </c>
      <c r="F5" s="9">
        <f t="shared" si="15"/>
        <v>0.22540194624727666</v>
      </c>
      <c r="G5" s="9">
        <f t="shared" si="16"/>
        <v>1.0509232183045656</v>
      </c>
      <c r="H5" s="9">
        <f t="shared" si="17"/>
        <v>1.8932847355588804</v>
      </c>
      <c r="I5" s="9">
        <f t="shared" si="18"/>
        <v>4.0581865652662845</v>
      </c>
      <c r="J5" s="9">
        <f t="shared" si="19"/>
        <v>4.4365189238559299</v>
      </c>
      <c r="K5" s="11">
        <f t="shared" si="20"/>
        <v>0.54054054054054046</v>
      </c>
      <c r="L5" s="11">
        <f t="shared" si="21"/>
        <v>0.25575447570332482</v>
      </c>
      <c r="M5" s="11">
        <f t="shared" si="22"/>
        <v>0.23419203747072601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-0.26186852772740155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0.22760351467743187</v>
      </c>
      <c r="Q5" s="11">
        <f>2*'OddsRatio_working_3-way'!K5*'OddsRatio_working_3-way'!L5*'OddsRatio_working_3-way'!M5</f>
        <v>6.4752066764560995E-2</v>
      </c>
      <c r="R5" s="11">
        <f t="shared" si="23"/>
        <v>0</v>
      </c>
      <c r="S5" s="11">
        <f t="shared" si="24"/>
        <v>-0.86915184750403196</v>
      </c>
      <c r="T5" s="11">
        <f t="shared" si="25"/>
        <v>-0.24726937340086261</v>
      </c>
      <c r="U5" s="11">
        <f>'OddsRatio_working_3-way'!S5-'OddsRatio_working_3-way'!R5^2/3</f>
        <v>-0.86915184750403196</v>
      </c>
      <c r="V5" s="11">
        <f>'OddsRatio_working_3-way'!S5*'OddsRatio_working_3-way'!R5/3-2*'OddsRatio_working_3-way'!R5^3/27-'OddsRatio_working_3-way'!T5</f>
        <v>0.24726937340086261</v>
      </c>
      <c r="W5" s="11">
        <f>'OddsRatio_working_3-way'!V5^2+4*'OddsRatio_working_3-way'!U5^3/27</f>
        <v>-3.6128816541472104E-2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0.15594146302661724</v>
      </c>
      <c r="Y5" s="11">
        <f>IF('OddsRatio_working_3-way'!W5&gt;=0,IF('OddsRatio_working_3-way'!V5+SQRT('OddsRatio_working_3-way'!W5)&gt;0,0,PI()),ACOS('OddsRatio_working_3-way'!V5/(2*'OddsRatio_working_3-way'!X5)))</f>
        <v>0.65536170352052903</v>
      </c>
      <c r="Z5" s="11">
        <f>'OddsRatio_working_3-way'!X5^(1/3)*COS('OddsRatio_working_3-way'!Y5/3)</f>
        <v>0.5254616091522829</v>
      </c>
      <c r="AA5" s="11">
        <f>'OddsRatio_working_3-way'!X5^(1/3)*COS(('OddsRatio_working_3-way'!Y5+2*PI())/3)</f>
        <v>-0.36375325186548463</v>
      </c>
      <c r="AB5" s="11">
        <f>'OddsRatio_working_3-way'!X5^(1/3)*COS(('OddsRatio_working_3-way'!Y5+4*PI())/3)</f>
        <v>-0.16170835728679814</v>
      </c>
      <c r="AC5" s="11">
        <f>'OddsRatio_working_3-way'!X5^(1/3)*SIN('OddsRatio_working_3-way'!Y5/3)</f>
        <v>0.11665067427339422</v>
      </c>
      <c r="AD5" s="11">
        <f>'OddsRatio_working_3-way'!X5^(1/3)*SIN(('OddsRatio_working_3-way'!Y5+2*PI())/3)</f>
        <v>0.39673776510262965</v>
      </c>
      <c r="AE5" s="11">
        <f>'OddsRatio_working_3-way'!X5^(1/3)*SIN(('OddsRatio_working_3-way'!Y5+4*PI())/3)</f>
        <v>-0.51338843937602374</v>
      </c>
      <c r="AF5" s="11">
        <f>-'OddsRatio_working_3-way'!U5/(3*'OddsRatio_working_3-way'!X5^(1/3))*COS(('OddsRatio_working_3-way'!Y5)/3)</f>
        <v>0.52546160915228279</v>
      </c>
      <c r="AG5" s="11">
        <f>-'OddsRatio_working_3-way'!U5/(3*'OddsRatio_working_3-way'!X5^(1/3))*COS(('OddsRatio_working_3-way'!Y5+2*PI())/3)</f>
        <v>-0.36375325186548457</v>
      </c>
      <c r="AH5" s="11">
        <f>-'OddsRatio_working_3-way'!U5/(3*'OddsRatio_working_3-way'!X5^(1/3))*COS(('OddsRatio_working_3-way'!Y5+4*PI())/3)</f>
        <v>-0.16170835728679811</v>
      </c>
      <c r="AI5" s="11">
        <f>'OddsRatio_working_3-way'!U5/(3*'OddsRatio_working_3-way'!X5^(1/3))*SIN(('OddsRatio_working_3-way'!Y5)/3)</f>
        <v>-0.11665067427339419</v>
      </c>
      <c r="AJ5" s="11">
        <f>'OddsRatio_working_3-way'!U5/(3*'OddsRatio_working_3-way'!X5^(1/3))*SIN(('OddsRatio_working_3-way'!Y5+2*PI())/3)</f>
        <v>-0.39673776510262954</v>
      </c>
      <c r="AK5" s="11">
        <f>'OddsRatio_working_3-way'!U5/(3*'OddsRatio_working_3-way'!X5^(1/3))*SIN(('OddsRatio_working_3-way'!Y5+4*PI())/3)</f>
        <v>0.51338843937602363</v>
      </c>
      <c r="AL5" s="11">
        <f>'OddsRatio_working_3-way'!Z5+'OddsRatio_working_3-way'!AF5</f>
        <v>1.0509232183045656</v>
      </c>
      <c r="AM5" s="11">
        <f>'OddsRatio_working_3-way'!AA5+'OddsRatio_working_3-way'!AG5</f>
        <v>-0.72750650373096915</v>
      </c>
      <c r="AN5" s="11">
        <f>'OddsRatio_working_3-way'!AB5+'OddsRatio_working_3-way'!AH5</f>
        <v>-0.32341671457359622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1.0509232183045656</v>
      </c>
      <c r="AS5" s="11">
        <f>IF(('OddsRatio_working_3-way'!X5=0),IF(Q5&gt;0,-Q5^(1/3),(-Q5)^(1/3)),'OddsRatio_working_3-way'!AM5-'OddsRatio_working_3-way'!R5/3)</f>
        <v>-0.72750650373096915</v>
      </c>
      <c r="AT5" s="11">
        <f>IF(('OddsRatio_working_3-way'!X5=0),IF(Q5&gt;0,-Q5^(1/3),(-Q5)^(1/3)),'OddsRatio_working_3-way'!AN5-'OddsRatio_working_3-way'!R5/3)</f>
        <v>-0.32341671457359622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3.05</v>
      </c>
      <c r="B6" s="4">
        <f>IF('True_Odds_Calculator_3-way'!B7="","",'True_Odds_Calculator_3-way'!B7)</f>
        <v>3.69</v>
      </c>
      <c r="C6" s="4">
        <f>IF('True_Odds_Calculator_3-way'!C7="","",'True_Odds_Calculator_3-way'!C7)</f>
        <v>2.36</v>
      </c>
      <c r="D6" s="9">
        <f t="shared" si="13"/>
        <v>0.32035153806461097</v>
      </c>
      <c r="E6" s="9">
        <f t="shared" si="14"/>
        <v>0.2642765616956001</v>
      </c>
      <c r="F6" s="9">
        <f t="shared" si="15"/>
        <v>0.41537190023978909</v>
      </c>
      <c r="G6" s="9">
        <f t="shared" si="16"/>
        <v>1.0349125747714285</v>
      </c>
      <c r="H6" s="9">
        <f t="shared" si="17"/>
        <v>3.1215707782814275</v>
      </c>
      <c r="I6" s="9">
        <f t="shared" si="18"/>
        <v>3.7839148261351427</v>
      </c>
      <c r="J6" s="9">
        <f t="shared" si="19"/>
        <v>2.4074811016891422</v>
      </c>
      <c r="K6" s="11">
        <f t="shared" si="20"/>
        <v>0.32786885245901642</v>
      </c>
      <c r="L6" s="11">
        <f t="shared" si="21"/>
        <v>0.2710027100271003</v>
      </c>
      <c r="M6" s="11">
        <f t="shared" si="22"/>
        <v>0.42372881355932207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-0.28236238461300978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0.22966331358228842</v>
      </c>
      <c r="Q6" s="11">
        <f>2*'OddsRatio_working_3-way'!K6*'OddsRatio_working_3-way'!L6*'OddsRatio_working_3-way'!M6</f>
        <v>7.5299447076160139E-2</v>
      </c>
      <c r="R6" s="11">
        <f t="shared" si="23"/>
        <v>0</v>
      </c>
      <c r="S6" s="11">
        <f t="shared" si="24"/>
        <v>-0.81336369891142624</v>
      </c>
      <c r="T6" s="11">
        <f t="shared" si="25"/>
        <v>-0.26667662259391023</v>
      </c>
      <c r="U6" s="11">
        <f>'OddsRatio_working_3-way'!S6-'OddsRatio_working_3-way'!R6^2/3</f>
        <v>-0.81336369891142624</v>
      </c>
      <c r="V6" s="11">
        <f>'OddsRatio_working_3-way'!S6*'OddsRatio_working_3-way'!R6/3-2*'OddsRatio_working_3-way'!R6^3/27-'OddsRatio_working_3-way'!T6</f>
        <v>0.26667662259391023</v>
      </c>
      <c r="W6" s="11">
        <f>'OddsRatio_working_3-way'!V6^2+4*'OddsRatio_working_3-way'!U6^3/27</f>
        <v>-8.6005124121011911E-3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0.14117093667801814</v>
      </c>
      <c r="Y6" s="11">
        <f>IF('OddsRatio_working_3-way'!W6&gt;=0,IF('OddsRatio_working_3-way'!V6+SQRT('OddsRatio_working_3-way'!W6)&gt;0,0,PI()),ACOS('OddsRatio_working_3-way'!V6/(2*'OddsRatio_working_3-way'!X6)))</f>
        <v>0.33467616008951628</v>
      </c>
      <c r="Z6" s="11">
        <f>'OddsRatio_working_3-way'!X6^(1/3)*COS('OddsRatio_working_3-way'!Y6/3)</f>
        <v>0.51745628738571436</v>
      </c>
      <c r="AA6" s="11">
        <f>'OddsRatio_working_3-way'!X6^(1/3)*COS(('OddsRatio_working_3-way'!Y6+2*PI())/3)</f>
        <v>-0.30892941570464327</v>
      </c>
      <c r="AB6" s="11">
        <f>'OddsRatio_working_3-way'!X6^(1/3)*COS(('OddsRatio_working_3-way'!Y6+4*PI())/3)</f>
        <v>-0.20852687168107123</v>
      </c>
      <c r="AC6" s="11">
        <f>'OddsRatio_working_3-way'!X6^(1/3)*SIN('OddsRatio_working_3-way'!Y6/3)</f>
        <v>5.7967435819332655E-2</v>
      </c>
      <c r="AD6" s="11">
        <f>'OddsRatio_working_3-way'!X6^(1/3)*SIN(('OddsRatio_working_3-way'!Y6+2*PI())/3)</f>
        <v>0.41914657231434349</v>
      </c>
      <c r="AE6" s="11">
        <f>'OddsRatio_working_3-way'!X6^(1/3)*SIN(('OddsRatio_working_3-way'!Y6+4*PI())/3)</f>
        <v>-0.4771140081336761</v>
      </c>
      <c r="AF6" s="11">
        <f>-'OddsRatio_working_3-way'!U6/(3*'OddsRatio_working_3-way'!X6^(1/3))*COS(('OddsRatio_working_3-way'!Y6)/3)</f>
        <v>0.51745628738571425</v>
      </c>
      <c r="AG6" s="11">
        <f>-'OddsRatio_working_3-way'!U6/(3*'OddsRatio_working_3-way'!X6^(1/3))*COS(('OddsRatio_working_3-way'!Y6+2*PI())/3)</f>
        <v>-0.30892941570464316</v>
      </c>
      <c r="AH6" s="11">
        <f>-'OddsRatio_working_3-way'!U6/(3*'OddsRatio_working_3-way'!X6^(1/3))*COS(('OddsRatio_working_3-way'!Y6+4*PI())/3)</f>
        <v>-0.20852687168107117</v>
      </c>
      <c r="AI6" s="11">
        <f>'OddsRatio_working_3-way'!U6/(3*'OddsRatio_working_3-way'!X6^(1/3))*SIN(('OddsRatio_working_3-way'!Y6)/3)</f>
        <v>-5.7967435819332648E-2</v>
      </c>
      <c r="AJ6" s="11">
        <f>'OddsRatio_working_3-way'!U6/(3*'OddsRatio_working_3-way'!X6^(1/3))*SIN(('OddsRatio_working_3-way'!Y6+2*PI())/3)</f>
        <v>-0.41914657231434338</v>
      </c>
      <c r="AK6" s="11">
        <f>'OddsRatio_working_3-way'!U6/(3*'OddsRatio_working_3-way'!X6^(1/3))*SIN(('OddsRatio_working_3-way'!Y6+4*PI())/3)</f>
        <v>0.47711400813367599</v>
      </c>
      <c r="AL6" s="11">
        <f>'OddsRatio_working_3-way'!Z6+'OddsRatio_working_3-way'!AF6</f>
        <v>1.0349125747714285</v>
      </c>
      <c r="AM6" s="11">
        <f>'OddsRatio_working_3-way'!AA6+'OddsRatio_working_3-way'!AG6</f>
        <v>-0.61785883140928644</v>
      </c>
      <c r="AN6" s="11">
        <f>'OddsRatio_working_3-way'!AB6+'OddsRatio_working_3-way'!AH6</f>
        <v>-0.4170537433621424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1.0349125747714285</v>
      </c>
      <c r="AS6" s="11">
        <f>IF(('OddsRatio_working_3-way'!X6=0),IF(Q6&gt;0,-Q6^(1/3),(-Q6)^(1/3)),'OddsRatio_working_3-way'!AM6-'OddsRatio_working_3-way'!R6/3)</f>
        <v>-0.61785883140928644</v>
      </c>
      <c r="AT6" s="11">
        <f>IF(('OddsRatio_working_3-way'!X6=0),IF(Q6&gt;0,-Q6^(1/3),(-Q6)^(1/3)),'OddsRatio_working_3-way'!AN6-'OddsRatio_working_3-way'!R6/3)</f>
        <v>-0.4170537433621424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</v>
      </c>
      <c r="B7" s="4">
        <f>IF('True_Odds_Calculator_3-way'!B8="","",'True_Odds_Calculator_3-way'!B8)</f>
        <v>3.58</v>
      </c>
      <c r="C7" s="4">
        <f>IF('True_Odds_Calculator_3-way'!C8="","",'True_Odds_Calculator_3-way'!C8)</f>
        <v>4.5999999999999996</v>
      </c>
      <c r="D7" s="9">
        <f t="shared" si="13"/>
        <v>0.51700695662536045</v>
      </c>
      <c r="E7" s="9">
        <f t="shared" si="14"/>
        <v>0.27188182961791013</v>
      </c>
      <c r="F7" s="9">
        <f t="shared" si="15"/>
        <v>0.21111121375672956</v>
      </c>
      <c r="G7" s="9">
        <f t="shared" si="16"/>
        <v>1.0380110561487341</v>
      </c>
      <c r="H7" s="9">
        <f t="shared" si="17"/>
        <v>1.9342099505338601</v>
      </c>
      <c r="I7" s="9">
        <f t="shared" si="18"/>
        <v>3.6780685248637348</v>
      </c>
      <c r="J7" s="9">
        <f t="shared" si="19"/>
        <v>4.7368398021354423</v>
      </c>
      <c r="K7" s="11">
        <f t="shared" si="20"/>
        <v>0.52631578947368418</v>
      </c>
      <c r="L7" s="11">
        <f t="shared" si="21"/>
        <v>0.27932960893854747</v>
      </c>
      <c r="M7" s="11">
        <f t="shared" si="22"/>
        <v>0.21739130434782611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-0.26715927540493201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0.22627615918591715</v>
      </c>
      <c r="Q7" s="11">
        <f>2*'OddsRatio_working_3-way'!K7*'OddsRatio_working_3-way'!L7*'OddsRatio_working_3-way'!M7</f>
        <v>6.391981897907266E-2</v>
      </c>
      <c r="R7" s="11">
        <f t="shared" si="23"/>
        <v>0</v>
      </c>
      <c r="S7" s="11">
        <f t="shared" si="24"/>
        <v>-0.84697100200976172</v>
      </c>
      <c r="T7" s="11">
        <f t="shared" si="25"/>
        <v>-0.23925734520049774</v>
      </c>
      <c r="U7" s="11">
        <f>'OddsRatio_working_3-way'!S7-'OddsRatio_working_3-way'!R7^2/3</f>
        <v>-0.84697100200976172</v>
      </c>
      <c r="V7" s="11">
        <f>'OddsRatio_working_3-way'!S7*'OddsRatio_working_3-way'!R7/3-2*'OddsRatio_working_3-way'!R7^3/27-'OddsRatio_working_3-way'!T7</f>
        <v>0.23925734520049774</v>
      </c>
      <c r="W7" s="11">
        <f>'OddsRatio_working_3-way'!V7^2+4*'OddsRatio_working_3-way'!U7^3/27</f>
        <v>-3.2768221268220807E-2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0.15001024840041008</v>
      </c>
      <c r="Y7" s="11">
        <f>IF('OddsRatio_working_3-way'!W7&gt;=0,IF('OddsRatio_working_3-way'!V7+SQRT('OddsRatio_working_3-way'!W7)&gt;0,0,PI()),ACOS('OddsRatio_working_3-way'!V7/(2*'OddsRatio_working_3-way'!X7)))</f>
        <v>0.64770600257640376</v>
      </c>
      <c r="Z7" s="11">
        <f>'OddsRatio_working_3-way'!X7^(1/3)*COS('OddsRatio_working_3-way'!Y7/3)</f>
        <v>0.51900552807436706</v>
      </c>
      <c r="AA7" s="11">
        <f>'OddsRatio_working_3-way'!X7^(1/3)*COS(('OddsRatio_working_3-way'!Y7+2*PI())/3)</f>
        <v>-0.35808114337883179</v>
      </c>
      <c r="AB7" s="11">
        <f>'OddsRatio_working_3-way'!X7^(1/3)*COS(('OddsRatio_working_3-way'!Y7+4*PI())/3)</f>
        <v>-0.16092438469553522</v>
      </c>
      <c r="AC7" s="11">
        <f>'OddsRatio_working_3-way'!X7^(1/3)*SIN('OddsRatio_working_3-way'!Y7/3)</f>
        <v>0.11382850769835542</v>
      </c>
      <c r="AD7" s="11">
        <f>'OddsRatio_working_3-way'!X7^(1/3)*SIN(('OddsRatio_working_3-way'!Y7+2*PI())/3)</f>
        <v>0.3925577181677819</v>
      </c>
      <c r="AE7" s="11">
        <f>'OddsRatio_working_3-way'!X7^(1/3)*SIN(('OddsRatio_working_3-way'!Y7+4*PI())/3)</f>
        <v>-0.50638622586613724</v>
      </c>
      <c r="AF7" s="11">
        <f>-'OddsRatio_working_3-way'!U7/(3*'OddsRatio_working_3-way'!X7^(1/3))*COS(('OddsRatio_working_3-way'!Y7)/3)</f>
        <v>0.51900552807436717</v>
      </c>
      <c r="AG7" s="11">
        <f>-'OddsRatio_working_3-way'!U7/(3*'OddsRatio_working_3-way'!X7^(1/3))*COS(('OddsRatio_working_3-way'!Y7+2*PI())/3)</f>
        <v>-0.35808114337883185</v>
      </c>
      <c r="AH7" s="11">
        <f>-'OddsRatio_working_3-way'!U7/(3*'OddsRatio_working_3-way'!X7^(1/3))*COS(('OddsRatio_working_3-way'!Y7+4*PI())/3)</f>
        <v>-0.16092438469553524</v>
      </c>
      <c r="AI7" s="11">
        <f>'OddsRatio_working_3-way'!U7/(3*'OddsRatio_working_3-way'!X7^(1/3))*SIN(('OddsRatio_working_3-way'!Y7)/3)</f>
        <v>-0.11382850769835544</v>
      </c>
      <c r="AJ7" s="11">
        <f>'OddsRatio_working_3-way'!U7/(3*'OddsRatio_working_3-way'!X7^(1/3))*SIN(('OddsRatio_working_3-way'!Y7+2*PI())/3)</f>
        <v>-0.39255771816778195</v>
      </c>
      <c r="AK7" s="11">
        <f>'OddsRatio_working_3-way'!U7/(3*'OddsRatio_working_3-way'!X7^(1/3))*SIN(('OddsRatio_working_3-way'!Y7+4*PI())/3)</f>
        <v>0.50638622586613735</v>
      </c>
      <c r="AL7" s="11">
        <f>'OddsRatio_working_3-way'!Z7+'OddsRatio_working_3-way'!AF7</f>
        <v>1.0380110561487341</v>
      </c>
      <c r="AM7" s="11">
        <f>'OddsRatio_working_3-way'!AA7+'OddsRatio_working_3-way'!AG7</f>
        <v>-0.71616228675766358</v>
      </c>
      <c r="AN7" s="11">
        <f>'OddsRatio_working_3-way'!AB7+'OddsRatio_working_3-way'!AH7</f>
        <v>-0.32184876939107043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1.0380110561487341</v>
      </c>
      <c r="AS7" s="11">
        <f>IF(('OddsRatio_working_3-way'!X7=0),IF(Q7&gt;0,-Q7^(1/3),(-Q7)^(1/3)),'OddsRatio_working_3-way'!AM7-'OddsRatio_working_3-way'!R7/3)</f>
        <v>-0.71616228675766358</v>
      </c>
      <c r="AT7" s="11">
        <f>IF(('OddsRatio_working_3-way'!X7=0),IF(Q7&gt;0,-Q7^(1/3),(-Q7)^(1/3)),'OddsRatio_working_3-way'!AN7-'OddsRatio_working_3-way'!R7/3)</f>
        <v>-0.32184876939107043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5.0999999999999996</v>
      </c>
      <c r="B8" s="4">
        <f>IF('True_Odds_Calculator_3-way'!B9="","",'True_Odds_Calculator_3-way'!B9)</f>
        <v>3.45</v>
      </c>
      <c r="C8" s="4">
        <f>IF('True_Odds_Calculator_3-way'!C9="","",'True_Odds_Calculator_3-way'!C9)</f>
        <v>1.78</v>
      </c>
      <c r="D8" s="9">
        <f t="shared" si="13"/>
        <v>0.18390974787434694</v>
      </c>
      <c r="E8" s="9">
        <f t="shared" si="14"/>
        <v>0.27384905098493084</v>
      </c>
      <c r="F8" s="9">
        <f t="shared" si="15"/>
        <v>0.54224120114072216</v>
      </c>
      <c r="G8" s="9">
        <f t="shared" si="16"/>
        <v>1.082304800360399</v>
      </c>
      <c r="H8" s="9">
        <f t="shared" si="17"/>
        <v>5.4374496814776352</v>
      </c>
      <c r="I8" s="9">
        <f t="shared" si="18"/>
        <v>3.6516467608829775</v>
      </c>
      <c r="J8" s="9">
        <f t="shared" si="19"/>
        <v>1.8441977442811111</v>
      </c>
      <c r="K8" s="11">
        <f t="shared" si="20"/>
        <v>0.19607843137254904</v>
      </c>
      <c r="L8" s="11">
        <f t="shared" si="21"/>
        <v>0.28985507246376813</v>
      </c>
      <c r="M8" s="11">
        <f t="shared" si="22"/>
        <v>0.5617977528089888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-0.25017002404283639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0.23404248525660065</v>
      </c>
      <c r="Q8" s="11">
        <f>2*'OddsRatio_working_3-way'!K8*'OddsRatio_working_3-way'!L8*'OddsRatio_working_3-way'!M8</f>
        <v>6.3858795431541798E-2</v>
      </c>
      <c r="R8" s="11">
        <f t="shared" si="23"/>
        <v>0</v>
      </c>
      <c r="S8" s="11">
        <f t="shared" si="24"/>
        <v>-0.93553368814692905</v>
      </c>
      <c r="T8" s="11">
        <f t="shared" si="25"/>
        <v>-0.25526157930339133</v>
      </c>
      <c r="U8" s="11">
        <f>'OddsRatio_working_3-way'!S8-'OddsRatio_working_3-way'!R8^2/3</f>
        <v>-0.93553368814692905</v>
      </c>
      <c r="V8" s="11">
        <f>'OddsRatio_working_3-way'!S8*'OddsRatio_working_3-way'!R8/3-2*'OddsRatio_working_3-way'!R8^3/27-'OddsRatio_working_3-way'!T8</f>
        <v>0.25526157930339133</v>
      </c>
      <c r="W8" s="11">
        <f>'OddsRatio_working_3-way'!V8^2+4*'OddsRatio_working_3-way'!U8^3/27</f>
        <v>-5.614535793026082E-2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0.17414349815505772</v>
      </c>
      <c r="Y8" s="11">
        <f>IF('OddsRatio_working_3-way'!W8&gt;=0,IF('OddsRatio_working_3-way'!V8+SQRT('OddsRatio_working_3-way'!W8)&gt;0,0,PI()),ACOS('OddsRatio_working_3-way'!V8/(2*'OddsRatio_working_3-way'!X8)))</f>
        <v>0.74821290006977026</v>
      </c>
      <c r="Z8" s="11">
        <f>'OddsRatio_working_3-way'!X8^(1/3)*COS('OddsRatio_working_3-way'!Y8/3)</f>
        <v>0.54115240018019961</v>
      </c>
      <c r="AA8" s="11">
        <f>'OddsRatio_working_3-way'!X8^(1/3)*COS(('OddsRatio_working_3-way'!Y8+2*PI())/3)</f>
        <v>-0.38994529940453376</v>
      </c>
      <c r="AB8" s="11">
        <f>'OddsRatio_working_3-way'!X8^(1/3)*COS(('OddsRatio_working_3-way'!Y8+4*PI())/3)</f>
        <v>-0.15120710077566596</v>
      </c>
      <c r="AC8" s="11">
        <f>'OddsRatio_working_3-way'!X8^(1/3)*SIN('OddsRatio_working_3-way'!Y8/3)</f>
        <v>0.13783556324422319</v>
      </c>
      <c r="AD8" s="11">
        <f>'OddsRatio_working_3-way'!X8^(1/3)*SIN(('OddsRatio_working_3-way'!Y8+2*PI())/3)</f>
        <v>0.39973394425286379</v>
      </c>
      <c r="AE8" s="11">
        <f>'OddsRatio_working_3-way'!X8^(1/3)*SIN(('OddsRatio_working_3-way'!Y8+4*PI())/3)</f>
        <v>-0.53756950749708698</v>
      </c>
      <c r="AF8" s="11">
        <f>-'OddsRatio_working_3-way'!U8/(3*'OddsRatio_working_3-way'!X8^(1/3))*COS(('OddsRatio_working_3-way'!Y8)/3)</f>
        <v>0.5411524001801995</v>
      </c>
      <c r="AG8" s="11">
        <f>-'OddsRatio_working_3-way'!U8/(3*'OddsRatio_working_3-way'!X8^(1/3))*COS(('OddsRatio_working_3-way'!Y8+2*PI())/3)</f>
        <v>-0.38994529940453365</v>
      </c>
      <c r="AH8" s="11">
        <f>-'OddsRatio_working_3-way'!U8/(3*'OddsRatio_working_3-way'!X8^(1/3))*COS(('OddsRatio_working_3-way'!Y8+4*PI())/3)</f>
        <v>-0.15120710077566593</v>
      </c>
      <c r="AI8" s="11">
        <f>'OddsRatio_working_3-way'!U8/(3*'OddsRatio_working_3-way'!X8^(1/3))*SIN(('OddsRatio_working_3-way'!Y8)/3)</f>
        <v>-0.13783556324422316</v>
      </c>
      <c r="AJ8" s="11">
        <f>'OddsRatio_working_3-way'!U8/(3*'OddsRatio_working_3-way'!X8^(1/3))*SIN(('OddsRatio_working_3-way'!Y8+2*PI())/3)</f>
        <v>-0.39973394425286374</v>
      </c>
      <c r="AK8" s="11">
        <f>'OddsRatio_working_3-way'!U8/(3*'OddsRatio_working_3-way'!X8^(1/3))*SIN(('OddsRatio_working_3-way'!Y8+4*PI())/3)</f>
        <v>0.53756950749708687</v>
      </c>
      <c r="AL8" s="11">
        <f>'OddsRatio_working_3-way'!Z8+'OddsRatio_working_3-way'!AF8</f>
        <v>1.082304800360399</v>
      </c>
      <c r="AM8" s="11">
        <f>'OddsRatio_working_3-way'!AA8+'OddsRatio_working_3-way'!AG8</f>
        <v>-0.77989059880906741</v>
      </c>
      <c r="AN8" s="11">
        <f>'OddsRatio_working_3-way'!AB8+'OddsRatio_working_3-way'!AH8</f>
        <v>-0.30241420155133192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1.082304800360399</v>
      </c>
      <c r="AS8" s="11">
        <f>IF(('OddsRatio_working_3-way'!X8=0),IF(Q8&gt;0,-Q8^(1/3),(-Q8)^(1/3)),'OddsRatio_working_3-way'!AM8-'OddsRatio_working_3-way'!R8/3)</f>
        <v>-0.77989059880906741</v>
      </c>
      <c r="AT8" s="11">
        <f>IF(('OddsRatio_working_3-way'!X8=0),IF(Q8&gt;0,-Q8^(1/3),(-Q8)^(1/3)),'OddsRatio_working_3-way'!AN8-'OddsRatio_working_3-way'!R8/3)</f>
        <v>-0.30241420155133192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1.81</v>
      </c>
      <c r="B9" s="4">
        <f>IF('True_Odds_Calculator_3-way'!B10="","",'True_Odds_Calculator_3-way'!B10)</f>
        <v>4.0199999999999996</v>
      </c>
      <c r="C9" s="4">
        <f>IF('True_Odds_Calculator_3-way'!C10="","",'True_Odds_Calculator_3-way'!C10)</f>
        <v>4.4800000000000004</v>
      </c>
      <c r="D9" s="9">
        <f t="shared" si="13"/>
        <v>0.54245752809674475</v>
      </c>
      <c r="E9" s="9">
        <f t="shared" si="14"/>
        <v>0.2412684549510638</v>
      </c>
      <c r="F9" s="9">
        <f t="shared" si="15"/>
        <v>0.21627401695219123</v>
      </c>
      <c r="G9" s="9">
        <f t="shared" si="16"/>
        <v>1.0413114760249707</v>
      </c>
      <c r="H9" s="9">
        <f t="shared" si="17"/>
        <v>1.843462295580226</v>
      </c>
      <c r="I9" s="9">
        <f t="shared" si="18"/>
        <v>4.1447606575954108</v>
      </c>
      <c r="J9" s="9">
        <f t="shared" si="19"/>
        <v>4.623763936566899</v>
      </c>
      <c r="K9" s="11">
        <f t="shared" si="20"/>
        <v>0.5524861878453039</v>
      </c>
      <c r="L9" s="11">
        <f t="shared" si="21"/>
        <v>0.24875621890547267</v>
      </c>
      <c r="M9" s="11">
        <f t="shared" si="22"/>
        <v>0.2232142857142857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-0.26114911826031617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0.2242511789906034</v>
      </c>
      <c r="Q9" s="11">
        <f>2*'OddsRatio_working_3-way'!K9*'OddsRatio_working_3-way'!L9*'OddsRatio_working_3-way'!M9</f>
        <v>6.1354631734775227E-2</v>
      </c>
      <c r="R9" s="11">
        <f t="shared" si="23"/>
        <v>0</v>
      </c>
      <c r="S9" s="11">
        <f t="shared" si="24"/>
        <v>-0.8587093093956667</v>
      </c>
      <c r="T9" s="11">
        <f t="shared" si="25"/>
        <v>-0.2349409875227543</v>
      </c>
      <c r="U9" s="11">
        <f>'OddsRatio_working_3-way'!S9-'OddsRatio_working_3-way'!R9^2/3</f>
        <v>-0.8587093093956667</v>
      </c>
      <c r="V9" s="11">
        <f>'OddsRatio_working_3-way'!S9*'OddsRatio_working_3-way'!R9/3-2*'OddsRatio_working_3-way'!R9^3/27-'OddsRatio_working_3-way'!T9</f>
        <v>0.2349409875227543</v>
      </c>
      <c r="W9" s="11">
        <f>'OddsRatio_working_3-way'!V9^2+4*'OddsRatio_working_3-way'!U9^3/27</f>
        <v>-3.8609622976371667E-2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0.1531395528550174</v>
      </c>
      <c r="Y9" s="11">
        <f>IF('OddsRatio_working_3-way'!W9&gt;=0,IF('OddsRatio_working_3-way'!V9+SQRT('OddsRatio_working_3-way'!W9)&gt;0,0,PI()),ACOS('OddsRatio_working_3-way'!V9/(2*'OddsRatio_working_3-way'!X9)))</f>
        <v>0.69651701778275732</v>
      </c>
      <c r="Z9" s="11">
        <f>'OddsRatio_working_3-way'!X9^(1/3)*COS('OddsRatio_working_3-way'!Y9/3)</f>
        <v>0.52065573801248533</v>
      </c>
      <c r="AA9" s="11">
        <f>'OddsRatio_working_3-way'!X9^(1/3)*COS(('OddsRatio_working_3-way'!Y9+2*PI())/3)</f>
        <v>-0.3669371050269663</v>
      </c>
      <c r="AB9" s="11">
        <f>'OddsRatio_working_3-way'!X9^(1/3)*COS(('OddsRatio_working_3-way'!Y9+4*PI())/3)</f>
        <v>-0.15371863298551916</v>
      </c>
      <c r="AC9" s="11">
        <f>'OddsRatio_working_3-way'!X9^(1/3)*SIN('OddsRatio_working_3-way'!Y9/3)</f>
        <v>0.12310174222933035</v>
      </c>
      <c r="AD9" s="11">
        <f>'OddsRatio_working_3-way'!X9^(1/3)*SIN(('OddsRatio_working_3-way'!Y9+2*PI())/3)</f>
        <v>0.3893502246302824</v>
      </c>
      <c r="AE9" s="11">
        <f>'OddsRatio_working_3-way'!X9^(1/3)*SIN(('OddsRatio_working_3-way'!Y9+4*PI())/3)</f>
        <v>-0.51245196685961258</v>
      </c>
      <c r="AF9" s="11">
        <f>-'OddsRatio_working_3-way'!U9/(3*'OddsRatio_working_3-way'!X9^(1/3))*COS(('OddsRatio_working_3-way'!Y9)/3)</f>
        <v>0.52065573801248533</v>
      </c>
      <c r="AG9" s="11">
        <f>-'OddsRatio_working_3-way'!U9/(3*'OddsRatio_working_3-way'!X9^(1/3))*COS(('OddsRatio_working_3-way'!Y9+2*PI())/3)</f>
        <v>-0.3669371050269663</v>
      </c>
      <c r="AH9" s="11">
        <f>-'OddsRatio_working_3-way'!U9/(3*'OddsRatio_working_3-way'!X9^(1/3))*COS(('OddsRatio_working_3-way'!Y9+4*PI())/3)</f>
        <v>-0.15371863298551916</v>
      </c>
      <c r="AI9" s="11">
        <f>'OddsRatio_working_3-way'!U9/(3*'OddsRatio_working_3-way'!X9^(1/3))*SIN(('OddsRatio_working_3-way'!Y9)/3)</f>
        <v>-0.12310174222933035</v>
      </c>
      <c r="AJ9" s="11">
        <f>'OddsRatio_working_3-way'!U9/(3*'OddsRatio_working_3-way'!X9^(1/3))*SIN(('OddsRatio_working_3-way'!Y9+2*PI())/3)</f>
        <v>-0.3893502246302824</v>
      </c>
      <c r="AK9" s="11">
        <f>'OddsRatio_working_3-way'!U9/(3*'OddsRatio_working_3-way'!X9^(1/3))*SIN(('OddsRatio_working_3-way'!Y9+4*PI())/3)</f>
        <v>0.51245196685961258</v>
      </c>
      <c r="AL9" s="11">
        <f>'OddsRatio_working_3-way'!Z9+'OddsRatio_working_3-way'!AF9</f>
        <v>1.0413114760249707</v>
      </c>
      <c r="AM9" s="11">
        <f>'OddsRatio_working_3-way'!AA9+'OddsRatio_working_3-way'!AG9</f>
        <v>-0.73387421005393261</v>
      </c>
      <c r="AN9" s="11">
        <f>'OddsRatio_working_3-way'!AB9+'OddsRatio_working_3-way'!AH9</f>
        <v>-0.30743726597103832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1.0413114760249707</v>
      </c>
      <c r="AS9" s="11">
        <f>IF(('OddsRatio_working_3-way'!X9=0),IF(Q9&gt;0,-Q9^(1/3),(-Q9)^(1/3)),'OddsRatio_working_3-way'!AM9-'OddsRatio_working_3-way'!R9/3)</f>
        <v>-0.73387421005393261</v>
      </c>
      <c r="AT9" s="11">
        <f>IF(('OddsRatio_working_3-way'!X9=0),IF(Q9&gt;0,-Q9^(1/3),(-Q9)^(1/3)),'OddsRatio_working_3-way'!AN9-'OddsRatio_working_3-way'!R9/3)</f>
        <v>-0.30743726597103832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3.38</v>
      </c>
      <c r="B10" s="4">
        <f>IF('True_Odds_Calculator_3-way'!B11="","",'True_Odds_Calculator_3-way'!B11)</f>
        <v>3.07</v>
      </c>
      <c r="C10" s="4">
        <f>IF('True_Odds_Calculator_3-way'!C11="","",'True_Odds_Calculator_3-way'!C11)</f>
        <v>2.46</v>
      </c>
      <c r="D10" s="9">
        <f t="shared" si="13"/>
        <v>0.28713030364673769</v>
      </c>
      <c r="E10" s="9">
        <f t="shared" si="14"/>
        <v>0.3165200707403048</v>
      </c>
      <c r="F10" s="9">
        <f t="shared" si="15"/>
        <v>0.39634962561295739</v>
      </c>
      <c r="G10" s="9">
        <f t="shared" si="16"/>
        <v>1.0431677837456079</v>
      </c>
      <c r="H10" s="9">
        <f t="shared" si="17"/>
        <v>3.482739325314546</v>
      </c>
      <c r="I10" s="9">
        <f t="shared" si="18"/>
        <v>3.159357312353408</v>
      </c>
      <c r="J10" s="9">
        <f t="shared" si="19"/>
        <v>2.523024964268588</v>
      </c>
      <c r="K10" s="11">
        <f t="shared" si="20"/>
        <v>0.29585798816568049</v>
      </c>
      <c r="L10" s="11">
        <f t="shared" si="21"/>
        <v>0.32573289902280134</v>
      </c>
      <c r="M10" s="11">
        <f t="shared" si="22"/>
        <v>0.4065040650406504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-0.28177987714383623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0.23152468288169956</v>
      </c>
      <c r="Q10" s="11">
        <f>2*'OddsRatio_working_3-way'!K10*'OddsRatio_working_3-way'!L10*'OddsRatio_working_3-way'!M10</f>
        <v>7.835014649126891E-2</v>
      </c>
      <c r="R10" s="11">
        <f t="shared" si="23"/>
        <v>0</v>
      </c>
      <c r="S10" s="11">
        <f t="shared" si="24"/>
        <v>-0.8216508759549086</v>
      </c>
      <c r="T10" s="11">
        <f t="shared" si="25"/>
        <v>-0.27805444194751566</v>
      </c>
      <c r="U10" s="11">
        <f>'OddsRatio_working_3-way'!S10-'OddsRatio_working_3-way'!R10^2/3</f>
        <v>-0.8216508759549086</v>
      </c>
      <c r="V10" s="11">
        <f>'OddsRatio_working_3-way'!S10*'OddsRatio_working_3-way'!R10/3-2*'OddsRatio_working_3-way'!R10^3/27-'OddsRatio_working_3-way'!T10</f>
        <v>0.27805444194751566</v>
      </c>
      <c r="W10" s="11">
        <f>'OddsRatio_working_3-way'!V10^2+4*'OddsRatio_working_3-way'!U10^3/27</f>
        <v>-4.8642244893170317E-3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0.14333396071418436</v>
      </c>
      <c r="Y10" s="11">
        <f>IF('OddsRatio_working_3-way'!W10&gt;=0,IF('OddsRatio_working_3-way'!V10+SQRT('OddsRatio_working_3-way'!W10)&gt;0,0,PI()),ACOS('OddsRatio_working_3-way'!V10/(2*'OddsRatio_working_3-way'!X10)))</f>
        <v>0.24575832274168907</v>
      </c>
      <c r="Z10" s="11">
        <f>'OddsRatio_working_3-way'!X10^(1/3)*COS('OddsRatio_working_3-way'!Y10/3)</f>
        <v>0.52158389187280396</v>
      </c>
      <c r="AA10" s="11">
        <f>'OddsRatio_working_3-way'!X10^(1/3)*COS(('OddsRatio_working_3-way'!Y10+2*PI())/3)</f>
        <v>-0.29787835574972255</v>
      </c>
      <c r="AB10" s="11">
        <f>'OddsRatio_working_3-way'!X10^(1/3)*COS(('OddsRatio_working_3-way'!Y10+4*PI())/3)</f>
        <v>-0.2237055361230815</v>
      </c>
      <c r="AC10" s="11">
        <f>'OddsRatio_working_3-way'!X10^(1/3)*SIN('OddsRatio_working_3-way'!Y10/3)</f>
        <v>4.2823697377994858E-2</v>
      </c>
      <c r="AD10" s="11">
        <f>'OddsRatio_working_3-way'!X10^(1/3)*SIN(('OddsRatio_working_3-way'!Y10+2*PI())/3)</f>
        <v>0.43029305187760664</v>
      </c>
      <c r="AE10" s="11">
        <f>'OddsRatio_working_3-way'!X10^(1/3)*SIN(('OddsRatio_working_3-way'!Y10+4*PI())/3)</f>
        <v>-0.47311674925560143</v>
      </c>
      <c r="AF10" s="11">
        <f>-'OddsRatio_working_3-way'!U10/(3*'OddsRatio_working_3-way'!X10^(1/3))*COS(('OddsRatio_working_3-way'!Y10)/3)</f>
        <v>0.52158389187280385</v>
      </c>
      <c r="AG10" s="11">
        <f>-'OddsRatio_working_3-way'!U10/(3*'OddsRatio_working_3-way'!X10^(1/3))*COS(('OddsRatio_working_3-way'!Y10+2*PI())/3)</f>
        <v>-0.29787835574972249</v>
      </c>
      <c r="AH10" s="11">
        <f>-'OddsRatio_working_3-way'!U10/(3*'OddsRatio_working_3-way'!X10^(1/3))*COS(('OddsRatio_working_3-way'!Y10+4*PI())/3)</f>
        <v>-0.22370553612308144</v>
      </c>
      <c r="AI10" s="11">
        <f>'OddsRatio_working_3-way'!U10/(3*'OddsRatio_working_3-way'!X10^(1/3))*SIN(('OddsRatio_working_3-way'!Y10)/3)</f>
        <v>-4.2823697377994852E-2</v>
      </c>
      <c r="AJ10" s="11">
        <f>'OddsRatio_working_3-way'!U10/(3*'OddsRatio_working_3-way'!X10^(1/3))*SIN(('OddsRatio_working_3-way'!Y10+2*PI())/3)</f>
        <v>-0.43029305187760652</v>
      </c>
      <c r="AK10" s="11">
        <f>'OddsRatio_working_3-way'!U10/(3*'OddsRatio_working_3-way'!X10^(1/3))*SIN(('OddsRatio_working_3-way'!Y10+4*PI())/3)</f>
        <v>0.47311674925560132</v>
      </c>
      <c r="AL10" s="11">
        <f>'OddsRatio_working_3-way'!Z10+'OddsRatio_working_3-way'!AF10</f>
        <v>1.0431677837456079</v>
      </c>
      <c r="AM10" s="11">
        <f>'OddsRatio_working_3-way'!AA10+'OddsRatio_working_3-way'!AG10</f>
        <v>-0.59575671149944509</v>
      </c>
      <c r="AN10" s="11">
        <f>'OddsRatio_working_3-way'!AB10+'OddsRatio_working_3-way'!AH10</f>
        <v>-0.44741107224616294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1.0431677837456079</v>
      </c>
      <c r="AS10" s="11">
        <f>IF(('OddsRatio_working_3-way'!X10=0),IF(Q10&gt;0,-Q10^(1/3),(-Q10)^(1/3)),'OddsRatio_working_3-way'!AM10-'OddsRatio_working_3-way'!R10/3)</f>
        <v>-0.59575671149944509</v>
      </c>
      <c r="AT10" s="11">
        <f>IF(('OddsRatio_working_3-way'!X10=0),IF(Q10&gt;0,-Q10^(1/3),(-Q10)^(1/3)),'OddsRatio_working_3-way'!AN10-'OddsRatio_working_3-way'!R10/3)</f>
        <v>-0.44741107224616294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</v>
      </c>
      <c r="B11" s="4">
        <f>IF('True_Odds_Calculator_3-way'!B12="","",'True_Odds_Calculator_3-way'!B12)</f>
        <v>3.62</v>
      </c>
      <c r="C11" s="4">
        <f>IF('True_Odds_Calculator_3-way'!C12="","",'True_Odds_Calculator_3-way'!C12)</f>
        <v>3.96</v>
      </c>
      <c r="D11" s="9">
        <f t="shared" si="13"/>
        <v>0.48866651210008077</v>
      </c>
      <c r="E11" s="9">
        <f t="shared" si="14"/>
        <v>0.26727036534170018</v>
      </c>
      <c r="F11" s="9">
        <f t="shared" si="15"/>
        <v>0.2440631225582191</v>
      </c>
      <c r="G11" s="9">
        <f t="shared" si="16"/>
        <v>1.0463853676046377</v>
      </c>
      <c r="H11" s="9">
        <f t="shared" si="17"/>
        <v>2.0463853676046377</v>
      </c>
      <c r="I11" s="9">
        <f t="shared" si="18"/>
        <v>3.7415296631241501</v>
      </c>
      <c r="J11" s="9">
        <f t="shared" si="19"/>
        <v>4.097300688109728</v>
      </c>
      <c r="K11" s="11">
        <f t="shared" si="20"/>
        <v>0.5</v>
      </c>
      <c r="L11" s="11">
        <f t="shared" si="21"/>
        <v>0.27624309392265195</v>
      </c>
      <c r="M11" s="11">
        <f t="shared" si="22"/>
        <v>0.25252525252525254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-0.27049500530163506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0.22950499469836486</v>
      </c>
      <c r="Q11" s="11">
        <f>2*'OddsRatio_working_3-way'!K11*'OddsRatio_working_3-way'!L11*'OddsRatio_working_3-way'!M11</f>
        <v>6.9758357051174738E-2</v>
      </c>
      <c r="R11" s="11">
        <f t="shared" si="23"/>
        <v>0</v>
      </c>
      <c r="S11" s="11">
        <f t="shared" si="24"/>
        <v>-0.84846296678357769</v>
      </c>
      <c r="T11" s="11">
        <f t="shared" si="25"/>
        <v>-0.25789147926552519</v>
      </c>
      <c r="U11" s="11">
        <f>'OddsRatio_working_3-way'!S11-'OddsRatio_working_3-way'!R11^2/3</f>
        <v>-0.84846296678357769</v>
      </c>
      <c r="V11" s="11">
        <f>'OddsRatio_working_3-way'!S11*'OddsRatio_working_3-way'!R11/3-2*'OddsRatio_working_3-way'!R11^3/27-'OddsRatio_working_3-way'!T11</f>
        <v>0.25789147926552519</v>
      </c>
      <c r="W11" s="11">
        <f>'OddsRatio_working_3-way'!V11^2+4*'OddsRatio_working_3-way'!U11^3/27</f>
        <v>-2.3980799910910955E-2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0.15040679421877173</v>
      </c>
      <c r="Y11" s="11">
        <f>IF('OddsRatio_working_3-way'!W11&gt;=0,IF('OddsRatio_working_3-way'!V11+SQRT('OddsRatio_working_3-way'!W11)&gt;0,0,PI()),ACOS('OddsRatio_working_3-way'!V11/(2*'OddsRatio_working_3-way'!X11)))</f>
        <v>0.54076859892411644</v>
      </c>
      <c r="Z11" s="11">
        <f>'OddsRatio_working_3-way'!X11^(1/3)*COS('OddsRatio_working_3-way'!Y11/3)</f>
        <v>0.52319268380231898</v>
      </c>
      <c r="AA11" s="11">
        <f>'OddsRatio_working_3-way'!X11^(1/3)*COS(('OddsRatio_working_3-way'!Y11+2*PI())/3)</f>
        <v>-0.34416633286451997</v>
      </c>
      <c r="AB11" s="11">
        <f>'OddsRatio_working_3-way'!X11^(1/3)*COS(('OddsRatio_working_3-way'!Y11+4*PI())/3)</f>
        <v>-0.17902635093779898</v>
      </c>
      <c r="AC11" s="11">
        <f>'OddsRatio_working_3-way'!X11^(1/3)*SIN('OddsRatio_working_3-way'!Y11/3)</f>
        <v>9.5343613019362269E-2</v>
      </c>
      <c r="AD11" s="11">
        <f>'OddsRatio_working_3-way'!X11^(1/3)*SIN(('OddsRatio_working_3-way'!Y11+2*PI())/3)</f>
        <v>0.40542634873728634</v>
      </c>
      <c r="AE11" s="11">
        <f>'OddsRatio_working_3-way'!X11^(1/3)*SIN(('OddsRatio_working_3-way'!Y11+4*PI())/3)</f>
        <v>-0.50076996175664856</v>
      </c>
      <c r="AF11" s="11">
        <f>-'OddsRatio_working_3-way'!U11/(3*'OddsRatio_working_3-way'!X11^(1/3))*COS(('OddsRatio_working_3-way'!Y11)/3)</f>
        <v>0.52319268380231887</v>
      </c>
      <c r="AG11" s="11">
        <f>-'OddsRatio_working_3-way'!U11/(3*'OddsRatio_working_3-way'!X11^(1/3))*COS(('OddsRatio_working_3-way'!Y11+2*PI())/3)</f>
        <v>-0.34416633286451986</v>
      </c>
      <c r="AH11" s="11">
        <f>-'OddsRatio_working_3-way'!U11/(3*'OddsRatio_working_3-way'!X11^(1/3))*COS(('OddsRatio_working_3-way'!Y11+4*PI())/3)</f>
        <v>-0.17902635093779895</v>
      </c>
      <c r="AI11" s="11">
        <f>'OddsRatio_working_3-way'!U11/(3*'OddsRatio_working_3-way'!X11^(1/3))*SIN(('OddsRatio_working_3-way'!Y11)/3)</f>
        <v>-9.5343613019362242E-2</v>
      </c>
      <c r="AJ11" s="11">
        <f>'OddsRatio_working_3-way'!U11/(3*'OddsRatio_working_3-way'!X11^(1/3))*SIN(('OddsRatio_working_3-way'!Y11+2*PI())/3)</f>
        <v>-0.40542634873728628</v>
      </c>
      <c r="AK11" s="11">
        <f>'OddsRatio_working_3-way'!U11/(3*'OddsRatio_working_3-way'!X11^(1/3))*SIN(('OddsRatio_working_3-way'!Y11+4*PI())/3)</f>
        <v>0.50076996175664845</v>
      </c>
      <c r="AL11" s="11">
        <f>'OddsRatio_working_3-way'!Z11+'OddsRatio_working_3-way'!AF11</f>
        <v>1.0463853676046377</v>
      </c>
      <c r="AM11" s="11">
        <f>'OddsRatio_working_3-way'!AA11+'OddsRatio_working_3-way'!AG11</f>
        <v>-0.68833266572903984</v>
      </c>
      <c r="AN11" s="11">
        <f>'OddsRatio_working_3-way'!AB11+'OddsRatio_working_3-way'!AH11</f>
        <v>-0.3580527018755979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1.0463853676046377</v>
      </c>
      <c r="AS11" s="11">
        <f>IF(('OddsRatio_working_3-way'!X11=0),IF(Q11&gt;0,-Q11^(1/3),(-Q11)^(1/3)),'OddsRatio_working_3-way'!AM11-'OddsRatio_working_3-way'!R11/3)</f>
        <v>-0.68833266572903984</v>
      </c>
      <c r="AT11" s="11">
        <f>IF(('OddsRatio_working_3-way'!X11=0),IF(Q11&gt;0,-Q11^(1/3),(-Q11)^(1/3)),'OddsRatio_working_3-way'!AN11-'OddsRatio_working_3-way'!R11/3)</f>
        <v>-0.3580527018755979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2.1</v>
      </c>
      <c r="B12" s="4">
        <f>IF('True_Odds_Calculator_3-way'!B13="","",'True_Odds_Calculator_3-way'!B13)</f>
        <v>3.61</v>
      </c>
      <c r="C12" s="4">
        <f>IF('True_Odds_Calculator_3-way'!C13="","",'True_Odds_Calculator_3-way'!C13)</f>
        <v>3.62</v>
      </c>
      <c r="D12" s="9">
        <f t="shared" si="13"/>
        <v>0.46482298838420261</v>
      </c>
      <c r="E12" s="9">
        <f t="shared" si="14"/>
        <v>0.26796323819373374</v>
      </c>
      <c r="F12" s="9">
        <f t="shared" si="15"/>
        <v>0.26721377342206359</v>
      </c>
      <c r="G12" s="9">
        <f t="shared" si="16"/>
        <v>1.0466878105697752</v>
      </c>
      <c r="H12" s="9">
        <f t="shared" si="17"/>
        <v>2.1513565916267532</v>
      </c>
      <c r="I12" s="9">
        <f t="shared" si="18"/>
        <v>3.7318551855871132</v>
      </c>
      <c r="J12" s="9">
        <f t="shared" si="19"/>
        <v>3.7423220636928103</v>
      </c>
      <c r="K12" s="11">
        <f t="shared" si="20"/>
        <v>0.47619047619047616</v>
      </c>
      <c r="L12" s="11">
        <f t="shared" si="21"/>
        <v>0.2770083102493075</v>
      </c>
      <c r="M12" s="11">
        <f t="shared" si="22"/>
        <v>0.27624309392265195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-0.27409392921093068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0.23065806417760015</v>
      </c>
      <c r="Q12" s="11">
        <f>2*'OddsRatio_working_3-way'!K12*'OddsRatio_working_3-way'!L12*'OddsRatio_working_3-way'!M12</f>
        <v>7.2877745395766247E-2</v>
      </c>
      <c r="R12" s="11">
        <f t="shared" si="23"/>
        <v>0</v>
      </c>
      <c r="S12" s="11">
        <f t="shared" si="24"/>
        <v>-0.84152927006309508</v>
      </c>
      <c r="T12" s="11">
        <f t="shared" si="25"/>
        <v>-0.2658860252963966</v>
      </c>
      <c r="U12" s="11">
        <f>'OddsRatio_working_3-way'!S12-'OddsRatio_working_3-way'!R12^2/3</f>
        <v>-0.84152927006309508</v>
      </c>
      <c r="V12" s="11">
        <f>'OddsRatio_working_3-way'!S12*'OddsRatio_working_3-way'!R12/3-2*'OddsRatio_working_3-way'!R12^3/27-'OddsRatio_working_3-way'!T12</f>
        <v>0.2658860252963966</v>
      </c>
      <c r="W12" s="11">
        <f>'OddsRatio_working_3-way'!V12^2+4*'OddsRatio_working_3-way'!U12^3/27</f>
        <v>-1.7593074276034487E-2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0.14856686434392979</v>
      </c>
      <c r="Y12" s="11">
        <f>IF('OddsRatio_working_3-way'!W12&gt;=0,IF('OddsRatio_working_3-way'!V12+SQRT('OddsRatio_working_3-way'!W12)&gt;0,0,PI()),ACOS('OddsRatio_working_3-way'!V12/(2*'OddsRatio_working_3-way'!X12)))</f>
        <v>0.46273213393978874</v>
      </c>
      <c r="Z12" s="11">
        <f>'OddsRatio_working_3-way'!X12^(1/3)*COS('OddsRatio_working_3-way'!Y12/3)</f>
        <v>0.52334390528488761</v>
      </c>
      <c r="AA12" s="11">
        <f>'OddsRatio_working_3-way'!X12^(1/3)*COS(('OddsRatio_working_3-way'!Y12+2*PI())/3)</f>
        <v>-0.33213957014612894</v>
      </c>
      <c r="AB12" s="11">
        <f>'OddsRatio_working_3-way'!X12^(1/3)*COS(('OddsRatio_working_3-way'!Y12+4*PI())/3)</f>
        <v>-0.19120433513875906</v>
      </c>
      <c r="AC12" s="11">
        <f>'OddsRatio_working_3-way'!X12^(1/3)*SIN('OddsRatio_working_3-way'!Y12/3)</f>
        <v>8.1368995869808364E-2</v>
      </c>
      <c r="AD12" s="11">
        <f>'OddsRatio_working_3-way'!X12^(1/3)*SIN(('OddsRatio_working_3-way'!Y12+2*PI())/3)</f>
        <v>0.41254461895756567</v>
      </c>
      <c r="AE12" s="11">
        <f>'OddsRatio_working_3-way'!X12^(1/3)*SIN(('OddsRatio_working_3-way'!Y12+4*PI())/3)</f>
        <v>-0.49391361482737389</v>
      </c>
      <c r="AF12" s="11">
        <f>-'OddsRatio_working_3-way'!U12/(3*'OddsRatio_working_3-way'!X12^(1/3))*COS(('OddsRatio_working_3-way'!Y12)/3)</f>
        <v>0.52334390528488761</v>
      </c>
      <c r="AG12" s="11">
        <f>-'OddsRatio_working_3-way'!U12/(3*'OddsRatio_working_3-way'!X12^(1/3))*COS(('OddsRatio_working_3-way'!Y12+2*PI())/3)</f>
        <v>-0.33213957014612894</v>
      </c>
      <c r="AH12" s="11">
        <f>-'OddsRatio_working_3-way'!U12/(3*'OddsRatio_working_3-way'!X12^(1/3))*COS(('OddsRatio_working_3-way'!Y12+4*PI())/3)</f>
        <v>-0.19120433513875906</v>
      </c>
      <c r="AI12" s="11">
        <f>'OddsRatio_working_3-way'!U12/(3*'OddsRatio_working_3-way'!X12^(1/3))*SIN(('OddsRatio_working_3-way'!Y12)/3)</f>
        <v>-8.1368995869808364E-2</v>
      </c>
      <c r="AJ12" s="11">
        <f>'OddsRatio_working_3-way'!U12/(3*'OddsRatio_working_3-way'!X12^(1/3))*SIN(('OddsRatio_working_3-way'!Y12+2*PI())/3)</f>
        <v>-0.41254461895756567</v>
      </c>
      <c r="AK12" s="11">
        <f>'OddsRatio_working_3-way'!U12/(3*'OddsRatio_working_3-way'!X12^(1/3))*SIN(('OddsRatio_working_3-way'!Y12+4*PI())/3)</f>
        <v>0.49391361482737389</v>
      </c>
      <c r="AL12" s="11">
        <f>'OddsRatio_working_3-way'!Z12+'OddsRatio_working_3-way'!AF12</f>
        <v>1.0466878105697752</v>
      </c>
      <c r="AM12" s="11">
        <f>'OddsRatio_working_3-way'!AA12+'OddsRatio_working_3-way'!AG12</f>
        <v>-0.66427914029225787</v>
      </c>
      <c r="AN12" s="11">
        <f>'OddsRatio_working_3-way'!AB12+'OddsRatio_working_3-way'!AH12</f>
        <v>-0.38240867027751813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1.0466878105697752</v>
      </c>
      <c r="AS12" s="11">
        <f>IF(('OddsRatio_working_3-way'!X12=0),IF(Q12&gt;0,-Q12^(1/3),(-Q12)^(1/3)),'OddsRatio_working_3-way'!AM12-'OddsRatio_working_3-way'!R12/3)</f>
        <v>-0.66427914029225787</v>
      </c>
      <c r="AT12" s="11">
        <f>IF(('OddsRatio_working_3-way'!X12=0),IF(Q12&gt;0,-Q12^(1/3),(-Q12)^(1/3)),'OddsRatio_working_3-way'!AN12-'OddsRatio_working_3-way'!R12/3)</f>
        <v>-0.38240867027751813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2.38</v>
      </c>
      <c r="B13" s="4">
        <f>IF('True_Odds_Calculator_3-way'!B14="","",'True_Odds_Calculator_3-way'!B14)</f>
        <v>3.12</v>
      </c>
      <c r="C13" s="4">
        <f>IF('True_Odds_Calculator_3-way'!C14="","",'True_Odds_Calculator_3-way'!C14)</f>
        <v>3.48</v>
      </c>
      <c r="D13" s="9">
        <f t="shared" si="13"/>
        <v>0.40988315713461415</v>
      </c>
      <c r="E13" s="9">
        <f t="shared" si="14"/>
        <v>0.31135739057987905</v>
      </c>
      <c r="F13" s="9">
        <f t="shared" si="15"/>
        <v>0.27875945228550675</v>
      </c>
      <c r="G13" s="9">
        <f t="shared" si="16"/>
        <v>1.0432751216626637</v>
      </c>
      <c r="H13" s="9">
        <f t="shared" si="17"/>
        <v>2.4397196678944755</v>
      </c>
      <c r="I13" s="9">
        <f t="shared" si="18"/>
        <v>3.2117432579248475</v>
      </c>
      <c r="J13" s="9">
        <f t="shared" si="19"/>
        <v>3.5873223017234057</v>
      </c>
      <c r="K13" s="11">
        <f t="shared" si="20"/>
        <v>0.42016806722689076</v>
      </c>
      <c r="L13" s="11">
        <f t="shared" si="21"/>
        <v>0.32051282051282048</v>
      </c>
      <c r="M13" s="11">
        <f t="shared" si="22"/>
        <v>0.28735632183908044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-0.28077331728447341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0.23141440484239673</v>
      </c>
      <c r="Q13" s="11">
        <f>2*'OddsRatio_working_3-way'!K13*'OddsRatio_working_3-way'!L13*'OddsRatio_working_3-way'!M13</f>
        <v>7.7396122020868457E-2</v>
      </c>
      <c r="R13" s="11">
        <f t="shared" si="23"/>
        <v>0</v>
      </c>
      <c r="S13" s="11">
        <f t="shared" si="24"/>
        <v>-0.82420369243254221</v>
      </c>
      <c r="T13" s="11">
        <f t="shared" si="25"/>
        <v>-0.27565340884031508</v>
      </c>
      <c r="U13" s="11">
        <f>'OddsRatio_working_3-way'!S13-'OddsRatio_working_3-way'!R13^2/3</f>
        <v>-0.82420369243254221</v>
      </c>
      <c r="V13" s="11">
        <f>'OddsRatio_working_3-way'!S13*'OddsRatio_working_3-way'!R13/3-2*'OddsRatio_working_3-way'!R13^3/27-'OddsRatio_working_3-way'!T13</f>
        <v>0.27565340884031508</v>
      </c>
      <c r="W13" s="11">
        <f>'OddsRatio_working_3-way'!V13^2+4*'OddsRatio_working_3-way'!U13^3/27</f>
        <v>-6.9620475861904563E-3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0.1440024734088588</v>
      </c>
      <c r="Y13" s="11">
        <f>IF('OddsRatio_working_3-way'!W13&gt;=0,IF('OddsRatio_working_3-way'!V13+SQRT('OddsRatio_working_3-way'!W13)&gt;0,0,PI()),ACOS('OddsRatio_working_3-way'!V13/(2*'OddsRatio_working_3-way'!X13)))</f>
        <v>0.29392735665773029</v>
      </c>
      <c r="Z13" s="11">
        <f>'OddsRatio_working_3-way'!X13^(1/3)*COS('OddsRatio_working_3-way'!Y13/3)</f>
        <v>0.52163756083133184</v>
      </c>
      <c r="AA13" s="11">
        <f>'OddsRatio_working_3-way'!X13^(1/3)*COS(('OddsRatio_working_3-way'!Y13+2*PI())/3)</f>
        <v>-0.30522164581407774</v>
      </c>
      <c r="AB13" s="11">
        <f>'OddsRatio_working_3-way'!X13^(1/3)*COS(('OddsRatio_working_3-way'!Y13+4*PI())/3)</f>
        <v>-0.21641591501725385</v>
      </c>
      <c r="AC13" s="11">
        <f>'OddsRatio_working_3-way'!X13^(1/3)*SIN('OddsRatio_working_3-way'!Y13/3)</f>
        <v>5.1272012581127673E-2</v>
      </c>
      <c r="AD13" s="11">
        <f>'OddsRatio_working_3-way'!X13^(1/3)*SIN(('OddsRatio_working_3-way'!Y13+2*PI())/3)</f>
        <v>0.42611537295752006</v>
      </c>
      <c r="AE13" s="11">
        <f>'OddsRatio_working_3-way'!X13^(1/3)*SIN(('OddsRatio_working_3-way'!Y13+4*PI())/3)</f>
        <v>-0.47738738553864773</v>
      </c>
      <c r="AF13" s="11">
        <f>-'OddsRatio_working_3-way'!U13/(3*'OddsRatio_working_3-way'!X13^(1/3))*COS(('OddsRatio_working_3-way'!Y13)/3)</f>
        <v>0.52163756083133184</v>
      </c>
      <c r="AG13" s="11">
        <f>-'OddsRatio_working_3-way'!U13/(3*'OddsRatio_working_3-way'!X13^(1/3))*COS(('OddsRatio_working_3-way'!Y13+2*PI())/3)</f>
        <v>-0.30522164581407774</v>
      </c>
      <c r="AH13" s="11">
        <f>-'OddsRatio_working_3-way'!U13/(3*'OddsRatio_working_3-way'!X13^(1/3))*COS(('OddsRatio_working_3-way'!Y13+4*PI())/3)</f>
        <v>-0.21641591501725385</v>
      </c>
      <c r="AI13" s="11">
        <f>'OddsRatio_working_3-way'!U13/(3*'OddsRatio_working_3-way'!X13^(1/3))*SIN(('OddsRatio_working_3-way'!Y13)/3)</f>
        <v>-5.1272012581127673E-2</v>
      </c>
      <c r="AJ13" s="11">
        <f>'OddsRatio_working_3-way'!U13/(3*'OddsRatio_working_3-way'!X13^(1/3))*SIN(('OddsRatio_working_3-way'!Y13+2*PI())/3)</f>
        <v>-0.42611537295752006</v>
      </c>
      <c r="AK13" s="11">
        <f>'OddsRatio_working_3-way'!U13/(3*'OddsRatio_working_3-way'!X13^(1/3))*SIN(('OddsRatio_working_3-way'!Y13+4*PI())/3)</f>
        <v>0.47738738553864773</v>
      </c>
      <c r="AL13" s="11">
        <f>'OddsRatio_working_3-way'!Z13+'OddsRatio_working_3-way'!AF13</f>
        <v>1.0432751216626637</v>
      </c>
      <c r="AM13" s="11">
        <f>'OddsRatio_working_3-way'!AA13+'OddsRatio_working_3-way'!AG13</f>
        <v>-0.61044329162815547</v>
      </c>
      <c r="AN13" s="11">
        <f>'OddsRatio_working_3-way'!AB13+'OddsRatio_working_3-way'!AH13</f>
        <v>-0.4328318300345077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1.0432751216626637</v>
      </c>
      <c r="AS13" s="11">
        <f>IF(('OddsRatio_working_3-way'!X13=0),IF(Q13&gt;0,-Q13^(1/3),(-Q13)^(1/3)),'OddsRatio_working_3-way'!AM13-'OddsRatio_working_3-way'!R13/3)</f>
        <v>-0.61044329162815547</v>
      </c>
      <c r="AT13" s="11">
        <f>IF(('OddsRatio_working_3-way'!X13=0),IF(Q13&gt;0,-Q13^(1/3),(-Q13)^(1/3)),'OddsRatio_working_3-way'!AN13-'OddsRatio_working_3-way'!R13/3)</f>
        <v>-0.4328318300345077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2.63</v>
      </c>
      <c r="B14" s="4">
        <f>IF('True_Odds_Calculator_3-way'!B15="","",'True_Odds_Calculator_3-way'!B15)</f>
        <v>3.48</v>
      </c>
      <c r="C14" s="4">
        <f>IF('True_Odds_Calculator_3-way'!C15="","",'True_Odds_Calculator_3-way'!C15)</f>
        <v>2.52</v>
      </c>
      <c r="D14" s="9">
        <f t="shared" si="13"/>
        <v>0.35785353714846002</v>
      </c>
      <c r="E14" s="9">
        <f t="shared" si="14"/>
        <v>0.26808286574351642</v>
      </c>
      <c r="F14" s="9">
        <f t="shared" si="15"/>
        <v>0.3740635971080235</v>
      </c>
      <c r="G14" s="9">
        <f t="shared" si="16"/>
        <v>1.1008830269618288</v>
      </c>
      <c r="H14" s="9">
        <f t="shared" si="17"/>
        <v>2.7944393339477807</v>
      </c>
      <c r="I14" s="9">
        <f t="shared" si="18"/>
        <v>3.7301899068653364</v>
      </c>
      <c r="J14" s="9">
        <f t="shared" si="19"/>
        <v>2.6733422009819794</v>
      </c>
      <c r="K14" s="11">
        <f t="shared" si="20"/>
        <v>0.38022813688212931</v>
      </c>
      <c r="L14" s="11">
        <f t="shared" si="21"/>
        <v>0.28735632183908044</v>
      </c>
      <c r="M14" s="11">
        <f t="shared" si="22"/>
        <v>0.3968253968253968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-0.26640804771131232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0.24410285653238323</v>
      </c>
      <c r="Q14" s="11">
        <f>2*'OddsRatio_working_3-way'!K14*'OddsRatio_working_3-way'!L14*'OddsRatio_working_3-way'!M14</f>
        <v>8.6715046725535774E-2</v>
      </c>
      <c r="R14" s="11">
        <f t="shared" si="23"/>
        <v>0</v>
      </c>
      <c r="S14" s="11">
        <f t="shared" si="24"/>
        <v>-0.91627433416313431</v>
      </c>
      <c r="T14" s="11">
        <f t="shared" si="25"/>
        <v>-0.32549709916985231</v>
      </c>
      <c r="U14" s="11">
        <f>'OddsRatio_working_3-way'!S14-'OddsRatio_working_3-way'!R14^2/3</f>
        <v>-0.91627433416313431</v>
      </c>
      <c r="V14" s="11">
        <f>'OddsRatio_working_3-way'!S14*'OddsRatio_working_3-way'!R14/3-2*'OddsRatio_working_3-way'!R14^3/27-'OddsRatio_working_3-way'!T14</f>
        <v>0.32549709916985231</v>
      </c>
      <c r="W14" s="11">
        <f>'OddsRatio_working_3-way'!V14^2+4*'OddsRatio_working_3-way'!U14^3/27</f>
        <v>-8.0169788779027445E-3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0.16879376502546786</v>
      </c>
      <c r="Y14" s="11">
        <f>IF('OddsRatio_working_3-way'!W14&gt;=0,IF('OddsRatio_working_3-way'!V14+SQRT('OddsRatio_working_3-way'!W14)&gt;0,0,PI()),ACOS('OddsRatio_working_3-way'!V14/(2*'OddsRatio_working_3-way'!X14)))</f>
        <v>0.26844013224294083</v>
      </c>
      <c r="Z14" s="11">
        <f>'OddsRatio_working_3-way'!X14^(1/3)*COS('OddsRatio_working_3-way'!Y14/3)</f>
        <v>0.55044151348091441</v>
      </c>
      <c r="AA14" s="11">
        <f>'OddsRatio_working_3-way'!X14^(1/3)*COS(('OddsRatio_working_3-way'!Y14+2*PI())/3)</f>
        <v>-0.31798977260958594</v>
      </c>
      <c r="AB14" s="11">
        <f>'OddsRatio_working_3-way'!X14^(1/3)*COS(('OddsRatio_working_3-way'!Y14+4*PI())/3)</f>
        <v>-0.23245174087132855</v>
      </c>
      <c r="AC14" s="11">
        <f>'OddsRatio_working_3-way'!X14^(1/3)*SIN('OddsRatio_working_3-way'!Y14/3)</f>
        <v>4.9385405650033666E-2</v>
      </c>
      <c r="AD14" s="11">
        <f>'OddsRatio_working_3-way'!X14^(1/3)*SIN(('OddsRatio_working_3-way'!Y14+2*PI())/3)</f>
        <v>0.45200363114700953</v>
      </c>
      <c r="AE14" s="11">
        <f>'OddsRatio_working_3-way'!X14^(1/3)*SIN(('OddsRatio_working_3-way'!Y14+4*PI())/3)</f>
        <v>-0.50138903679704327</v>
      </c>
      <c r="AF14" s="11">
        <f>-'OddsRatio_working_3-way'!U14/(3*'OddsRatio_working_3-way'!X14^(1/3))*COS(('OddsRatio_working_3-way'!Y14)/3)</f>
        <v>0.55044151348091441</v>
      </c>
      <c r="AG14" s="11">
        <f>-'OddsRatio_working_3-way'!U14/(3*'OddsRatio_working_3-way'!X14^(1/3))*COS(('OddsRatio_working_3-way'!Y14+2*PI())/3)</f>
        <v>-0.31798977260958594</v>
      </c>
      <c r="AH14" s="11">
        <f>-'OddsRatio_working_3-way'!U14/(3*'OddsRatio_working_3-way'!X14^(1/3))*COS(('OddsRatio_working_3-way'!Y14+4*PI())/3)</f>
        <v>-0.23245174087132855</v>
      </c>
      <c r="AI14" s="11">
        <f>'OddsRatio_working_3-way'!U14/(3*'OddsRatio_working_3-way'!X14^(1/3))*SIN(('OddsRatio_working_3-way'!Y14)/3)</f>
        <v>-4.9385405650033666E-2</v>
      </c>
      <c r="AJ14" s="11">
        <f>'OddsRatio_working_3-way'!U14/(3*'OddsRatio_working_3-way'!X14^(1/3))*SIN(('OddsRatio_working_3-way'!Y14+2*PI())/3)</f>
        <v>-0.45200363114700953</v>
      </c>
      <c r="AK14" s="11">
        <f>'OddsRatio_working_3-way'!U14/(3*'OddsRatio_working_3-way'!X14^(1/3))*SIN(('OddsRatio_working_3-way'!Y14+4*PI())/3)</f>
        <v>0.50138903679704327</v>
      </c>
      <c r="AL14" s="11">
        <f>'OddsRatio_working_3-way'!Z14+'OddsRatio_working_3-way'!AF14</f>
        <v>1.1008830269618288</v>
      </c>
      <c r="AM14" s="11">
        <f>'OddsRatio_working_3-way'!AA14+'OddsRatio_working_3-way'!AG14</f>
        <v>-0.63597954521917188</v>
      </c>
      <c r="AN14" s="11">
        <f>'OddsRatio_working_3-way'!AB14+'OddsRatio_working_3-way'!AH14</f>
        <v>-0.46490348174265711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1.1008830269618288</v>
      </c>
      <c r="AS14" s="11">
        <f>IF(('OddsRatio_working_3-way'!X14=0),IF(Q14&gt;0,-Q14^(1/3),(-Q14)^(1/3)),'OddsRatio_working_3-way'!AM14-'OddsRatio_working_3-way'!R14/3)</f>
        <v>-0.63597954521917188</v>
      </c>
      <c r="AT14" s="11">
        <f>IF(('OddsRatio_working_3-way'!X14=0),IF(Q14&gt;0,-Q14^(1/3),(-Q14)^(1/3)),'OddsRatio_working_3-way'!AN14-'OddsRatio_working_3-way'!R14/3)</f>
        <v>-0.46490348174265711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1.52</v>
      </c>
      <c r="B15" s="4">
        <f>IF('True_Odds_Calculator_3-way'!B16="","",'True_Odds_Calculator_3-way'!B16)</f>
        <v>4.32</v>
      </c>
      <c r="C15" s="4">
        <f>IF('True_Odds_Calculator_3-way'!C16="","",'True_Odds_Calculator_3-way'!C16)</f>
        <v>7.42</v>
      </c>
      <c r="D15" s="9">
        <f t="shared" si="13"/>
        <v>0.64730632369201568</v>
      </c>
      <c r="E15" s="9">
        <f t="shared" si="14"/>
        <v>0.22327684585361038</v>
      </c>
      <c r="F15" s="9">
        <f t="shared" si="15"/>
        <v>0.12941683045437402</v>
      </c>
      <c r="G15" s="9">
        <f t="shared" si="16"/>
        <v>1.0478146821654677</v>
      </c>
      <c r="H15" s="9">
        <f t="shared" si="17"/>
        <v>1.5448636347260432</v>
      </c>
      <c r="I15" s="9">
        <f t="shared" si="18"/>
        <v>4.4787447447893536</v>
      </c>
      <c r="J15" s="9">
        <f t="shared" si="19"/>
        <v>7.7269702595023029</v>
      </c>
      <c r="K15" s="11">
        <f t="shared" si="20"/>
        <v>0.65789473684210531</v>
      </c>
      <c r="L15" s="11">
        <f t="shared" si="21"/>
        <v>0.23148148148148145</v>
      </c>
      <c r="M15" s="11">
        <f t="shared" si="22"/>
        <v>0.13477088948787061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-0.22748104538074765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0.21057951482479786</v>
      </c>
      <c r="Q15" s="11">
        <f>2*'OddsRatio_working_3-way'!K15*'OddsRatio_working_3-way'!L15*'OddsRatio_working_3-way'!M15</f>
        <v>4.1048638367406985E-2</v>
      </c>
      <c r="R15" s="11">
        <f t="shared" si="23"/>
        <v>0</v>
      </c>
      <c r="S15" s="11">
        <f t="shared" si="24"/>
        <v>-0.92570136765610178</v>
      </c>
      <c r="T15" s="11">
        <f t="shared" si="25"/>
        <v>-0.18044860967955198</v>
      </c>
      <c r="U15" s="11">
        <f>'OddsRatio_working_3-way'!S15-'OddsRatio_working_3-way'!R15^2/3</f>
        <v>-0.92570136765610178</v>
      </c>
      <c r="V15" s="11">
        <f>'OddsRatio_working_3-way'!S15*'OddsRatio_working_3-way'!R15/3-2*'OddsRatio_working_3-way'!R15^3/27-'OddsRatio_working_3-way'!T15</f>
        <v>0.18044860967955198</v>
      </c>
      <c r="W15" s="11">
        <f>'OddsRatio_working_3-way'!V15^2+4*'OddsRatio_working_3-way'!U15^3/27</f>
        <v>-8.4957530896687838E-2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0.17140539054531742</v>
      </c>
      <c r="Y15" s="11">
        <f>IF('OddsRatio_working_3-way'!W15&gt;=0,IF('OddsRatio_working_3-way'!V15+SQRT('OddsRatio_working_3-way'!W15)&gt;0,0,PI()),ACOS('OddsRatio_working_3-way'!V15/(2*'OddsRatio_working_3-way'!X15)))</f>
        <v>1.016459417979811</v>
      </c>
      <c r="Z15" s="11">
        <f>'OddsRatio_working_3-way'!X15^(1/3)*COS('OddsRatio_working_3-way'!Y15/3)</f>
        <v>0.52390734108273385</v>
      </c>
      <c r="AA15" s="11">
        <f>'OddsRatio_working_3-way'!X15^(1/3)*COS(('OddsRatio_working_3-way'!Y15+2*PI())/3)</f>
        <v>-0.42184790240649844</v>
      </c>
      <c r="AB15" s="11">
        <f>'OddsRatio_working_3-way'!X15^(1/3)*COS(('OddsRatio_working_3-way'!Y15+4*PI())/3)</f>
        <v>-0.10205943867623549</v>
      </c>
      <c r="AC15" s="11">
        <f>'OddsRatio_working_3-way'!X15^(1/3)*SIN('OddsRatio_working_3-way'!Y15/3)</f>
        <v>0.1846299556184044</v>
      </c>
      <c r="AD15" s="11">
        <f>'OddsRatio_working_3-way'!X15^(1/3)*SIN(('OddsRatio_working_3-way'!Y15+2*PI())/3)</f>
        <v>0.3614020887976041</v>
      </c>
      <c r="AE15" s="11">
        <f>'OddsRatio_working_3-way'!X15^(1/3)*SIN(('OddsRatio_working_3-way'!Y15+4*PI())/3)</f>
        <v>-0.54603204441600839</v>
      </c>
      <c r="AF15" s="11">
        <f>-'OddsRatio_working_3-way'!U15/(3*'OddsRatio_working_3-way'!X15^(1/3))*COS(('OddsRatio_working_3-way'!Y15)/3)</f>
        <v>0.52390734108273385</v>
      </c>
      <c r="AG15" s="11">
        <f>-'OddsRatio_working_3-way'!U15/(3*'OddsRatio_working_3-way'!X15^(1/3))*COS(('OddsRatio_working_3-way'!Y15+2*PI())/3)</f>
        <v>-0.42184790240649844</v>
      </c>
      <c r="AH15" s="11">
        <f>-'OddsRatio_working_3-way'!U15/(3*'OddsRatio_working_3-way'!X15^(1/3))*COS(('OddsRatio_working_3-way'!Y15+4*PI())/3)</f>
        <v>-0.10205943867623549</v>
      </c>
      <c r="AI15" s="11">
        <f>'OddsRatio_working_3-way'!U15/(3*'OddsRatio_working_3-way'!X15^(1/3))*SIN(('OddsRatio_working_3-way'!Y15)/3)</f>
        <v>-0.1846299556184044</v>
      </c>
      <c r="AJ15" s="11">
        <f>'OddsRatio_working_3-way'!U15/(3*'OddsRatio_working_3-way'!X15^(1/3))*SIN(('OddsRatio_working_3-way'!Y15+2*PI())/3)</f>
        <v>-0.3614020887976041</v>
      </c>
      <c r="AK15" s="11">
        <f>'OddsRatio_working_3-way'!U15/(3*'OddsRatio_working_3-way'!X15^(1/3))*SIN(('OddsRatio_working_3-way'!Y15+4*PI())/3)</f>
        <v>0.54603204441600839</v>
      </c>
      <c r="AL15" s="11">
        <f>'OddsRatio_working_3-way'!Z15+'OddsRatio_working_3-way'!AF15</f>
        <v>1.0478146821654677</v>
      </c>
      <c r="AM15" s="11">
        <f>'OddsRatio_working_3-way'!AA15+'OddsRatio_working_3-way'!AG15</f>
        <v>-0.84369580481299689</v>
      </c>
      <c r="AN15" s="11">
        <f>'OddsRatio_working_3-way'!AB15+'OddsRatio_working_3-way'!AH15</f>
        <v>-0.20411887735247097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1.0478146821654677</v>
      </c>
      <c r="AS15" s="11">
        <f>IF(('OddsRatio_working_3-way'!X15=0),IF(Q15&gt;0,-Q15^(1/3),(-Q15)^(1/3)),'OddsRatio_working_3-way'!AM15-'OddsRatio_working_3-way'!R15/3)</f>
        <v>-0.84369580481299689</v>
      </c>
      <c r="AT15" s="11">
        <f>IF(('OddsRatio_working_3-way'!X15=0),IF(Q15&gt;0,-Q15^(1/3),(-Q15)^(1/3)),'OddsRatio_working_3-way'!AN15-'OddsRatio_working_3-way'!R15/3)</f>
        <v>-0.20411887735247097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3.34</v>
      </c>
      <c r="B16" s="4">
        <f>IF('True_Odds_Calculator_3-way'!B17="","",'True_Odds_Calculator_3-way'!B17)</f>
        <v>2.99</v>
      </c>
      <c r="C16" s="4">
        <f>IF('True_Odds_Calculator_3-way'!C17="","",'True_Odds_Calculator_3-way'!C17)</f>
        <v>2.54</v>
      </c>
      <c r="D16" s="9">
        <f t="shared" si="13"/>
        <v>0.29080544021672589</v>
      </c>
      <c r="E16" s="9">
        <f t="shared" si="14"/>
        <v>0.32531342238940331</v>
      </c>
      <c r="F16" s="9">
        <f t="shared" si="15"/>
        <v>0.3838811373938707</v>
      </c>
      <c r="G16" s="9">
        <f t="shared" si="16"/>
        <v>1.0421902629198092</v>
      </c>
      <c r="H16" s="9">
        <f t="shared" si="17"/>
        <v>3.4387252152323535</v>
      </c>
      <c r="I16" s="9">
        <f t="shared" si="18"/>
        <v>3.0739586232104199</v>
      </c>
      <c r="J16" s="9">
        <f t="shared" si="19"/>
        <v>2.6049730048965065</v>
      </c>
      <c r="K16" s="11">
        <f t="shared" si="20"/>
        <v>0.29940119760479045</v>
      </c>
      <c r="L16" s="11">
        <f t="shared" si="21"/>
        <v>0.33444816053511706</v>
      </c>
      <c r="M16" s="11">
        <f t="shared" si="22"/>
        <v>0.39370078740157477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-0.28270812021967706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0.23141245489428278</v>
      </c>
      <c r="Q16" s="11">
        <f>2*'OddsRatio_working_3-way'!K16*'OddsRatio_working_3-way'!L16*'OddsRatio_working_3-way'!M16</f>
        <v>7.8845810866876573E-2</v>
      </c>
      <c r="R16" s="11">
        <f t="shared" si="23"/>
        <v>0</v>
      </c>
      <c r="S16" s="11">
        <f t="shared" si="24"/>
        <v>-0.81855609493800452</v>
      </c>
      <c r="T16" s="11">
        <f t="shared" si="25"/>
        <v>-0.27889475125656027</v>
      </c>
      <c r="U16" s="11">
        <f>'OddsRatio_working_3-way'!S16-'OddsRatio_working_3-way'!R16^2/3</f>
        <v>-0.81855609493800452</v>
      </c>
      <c r="V16" s="11">
        <f>'OddsRatio_working_3-way'!S16*'OddsRatio_working_3-way'!R16/3-2*'OddsRatio_working_3-way'!R16^3/27-'OddsRatio_working_3-way'!T16</f>
        <v>0.27889475125656027</v>
      </c>
      <c r="W16" s="11">
        <f>'OddsRatio_working_3-way'!V16^2+4*'OddsRatio_working_3-way'!U16^3/27</f>
        <v>-3.471122233940957E-3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0.14252491406101564</v>
      </c>
      <c r="Y16" s="11">
        <f>IF('OddsRatio_working_3-way'!W16&gt;=0,IF('OddsRatio_working_3-way'!V16+SQRT('OddsRatio_working_3-way'!W16)&gt;0,0,PI()),ACOS('OddsRatio_working_3-way'!V16/(2*'OddsRatio_working_3-way'!X16)))</f>
        <v>0.2081881159292549</v>
      </c>
      <c r="Z16" s="11">
        <f>'OddsRatio_working_3-way'!X16^(1/3)*COS('OddsRatio_working_3-way'!Y16/3)</f>
        <v>0.5210951314599046</v>
      </c>
      <c r="AA16" s="11">
        <f>'OddsRatio_working_3-way'!X16^(1/3)*COS(('OddsRatio_working_3-way'!Y16+2*PI())/3)</f>
        <v>-0.29191509210819505</v>
      </c>
      <c r="AB16" s="11">
        <f>'OddsRatio_working_3-way'!X16^(1/3)*COS(('OddsRatio_working_3-way'!Y16+4*PI())/3)</f>
        <v>-0.22918003935170958</v>
      </c>
      <c r="AC16" s="11">
        <f>'OddsRatio_working_3-way'!X16^(1/3)*SIN('OddsRatio_working_3-way'!Y16/3)</f>
        <v>3.6220099596582241E-2</v>
      </c>
      <c r="AD16" s="11">
        <f>'OddsRatio_working_3-way'!X16^(1/3)*SIN(('OddsRatio_working_3-way'!Y16+2*PI())/3)</f>
        <v>0.43317157183437782</v>
      </c>
      <c r="AE16" s="11">
        <f>'OddsRatio_working_3-way'!X16^(1/3)*SIN(('OddsRatio_working_3-way'!Y16+4*PI())/3)</f>
        <v>-0.46939167143096011</v>
      </c>
      <c r="AF16" s="11">
        <f>-'OddsRatio_working_3-way'!U16/(3*'OddsRatio_working_3-way'!X16^(1/3))*COS(('OddsRatio_working_3-way'!Y16)/3)</f>
        <v>0.52109513145990449</v>
      </c>
      <c r="AG16" s="11">
        <f>-'OddsRatio_working_3-way'!U16/(3*'OddsRatio_working_3-way'!X16^(1/3))*COS(('OddsRatio_working_3-way'!Y16+2*PI())/3)</f>
        <v>-0.291915092108195</v>
      </c>
      <c r="AH16" s="11">
        <f>-'OddsRatio_working_3-way'!U16/(3*'OddsRatio_working_3-way'!X16^(1/3))*COS(('OddsRatio_working_3-way'!Y16+4*PI())/3)</f>
        <v>-0.22918003935170952</v>
      </c>
      <c r="AI16" s="11">
        <f>'OddsRatio_working_3-way'!U16/(3*'OddsRatio_working_3-way'!X16^(1/3))*SIN(('OddsRatio_working_3-way'!Y16)/3)</f>
        <v>-3.6220099596582227E-2</v>
      </c>
      <c r="AJ16" s="11">
        <f>'OddsRatio_working_3-way'!U16/(3*'OddsRatio_working_3-way'!X16^(1/3))*SIN(('OddsRatio_working_3-way'!Y16+2*PI())/3)</f>
        <v>-0.43317157183437771</v>
      </c>
      <c r="AK16" s="11">
        <f>'OddsRatio_working_3-way'!U16/(3*'OddsRatio_working_3-way'!X16^(1/3))*SIN(('OddsRatio_working_3-way'!Y16+4*PI())/3)</f>
        <v>0.46939167143096</v>
      </c>
      <c r="AL16" s="11">
        <f>'OddsRatio_working_3-way'!Z16+'OddsRatio_working_3-way'!AF16</f>
        <v>1.0421902629198092</v>
      </c>
      <c r="AM16" s="11">
        <f>'OddsRatio_working_3-way'!AA16+'OddsRatio_working_3-way'!AG16</f>
        <v>-0.58383018421638999</v>
      </c>
      <c r="AN16" s="11">
        <f>'OddsRatio_working_3-way'!AB16+'OddsRatio_working_3-way'!AH16</f>
        <v>-0.4583600787034191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1.0421902629198092</v>
      </c>
      <c r="AS16" s="11">
        <f>IF(('OddsRatio_working_3-way'!X16=0),IF(Q16&gt;0,-Q16^(1/3),(-Q16)^(1/3)),'OddsRatio_working_3-way'!AM16-'OddsRatio_working_3-way'!R16/3)</f>
        <v>-0.58383018421638999</v>
      </c>
      <c r="AT16" s="11">
        <f>IF(('OddsRatio_working_3-way'!X16=0),IF(Q16&gt;0,-Q16^(1/3),(-Q16)^(1/3)),'OddsRatio_working_3-way'!AN16-'OddsRatio_working_3-way'!R16/3)</f>
        <v>-0.4583600787034191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2.31</v>
      </c>
      <c r="B17" s="4">
        <f>IF('True_Odds_Calculator_3-way'!B18="","",'True_Odds_Calculator_3-way'!B18)</f>
        <v>3.39</v>
      </c>
      <c r="C17" s="4">
        <f>IF('True_Odds_Calculator_3-way'!C18="","",'True_Odds_Calculator_3-way'!C18)</f>
        <v>3.34</v>
      </c>
      <c r="D17" s="9">
        <f t="shared" si="13"/>
        <v>0.42276444956330056</v>
      </c>
      <c r="E17" s="9">
        <f t="shared" si="14"/>
        <v>0.28644734957570872</v>
      </c>
      <c r="F17" s="9">
        <f t="shared" si="15"/>
        <v>0.29078820086099061</v>
      </c>
      <c r="G17" s="9">
        <f t="shared" si="16"/>
        <v>1.0422773845246476</v>
      </c>
      <c r="H17" s="9">
        <f t="shared" si="17"/>
        <v>2.3653833737272887</v>
      </c>
      <c r="I17" s="9">
        <f t="shared" si="18"/>
        <v>3.4910429490139081</v>
      </c>
      <c r="J17" s="9">
        <f t="shared" si="19"/>
        <v>3.438929079787675</v>
      </c>
      <c r="K17" s="11">
        <f t="shared" si="20"/>
        <v>0.4329004329004329</v>
      </c>
      <c r="L17" s="11">
        <f t="shared" si="21"/>
        <v>0.29498525073746312</v>
      </c>
      <c r="M17" s="11">
        <f t="shared" si="22"/>
        <v>0.29940119760479045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-0.28010890069074579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0.23092916951218051</v>
      </c>
      <c r="Q17" s="11">
        <f>2*'OddsRatio_working_3-way'!K17*'OddsRatio_working_3-way'!L17*'OddsRatio_working_3-way'!M17</f>
        <v>7.6466612421251828E-2</v>
      </c>
      <c r="R17" s="11">
        <f t="shared" si="23"/>
        <v>0</v>
      </c>
      <c r="S17" s="11">
        <f t="shared" si="24"/>
        <v>-0.82442638896054876</v>
      </c>
      <c r="T17" s="11">
        <f t="shared" si="25"/>
        <v>-0.27298887051673804</v>
      </c>
      <c r="U17" s="11">
        <f>'OddsRatio_working_3-way'!S17-'OddsRatio_working_3-way'!R17^2/3</f>
        <v>-0.82442638896054876</v>
      </c>
      <c r="V17" s="11">
        <f>'OddsRatio_working_3-way'!S17*'OddsRatio_working_3-way'!R17/3-2*'OddsRatio_working_3-way'!R17^3/27-'OddsRatio_working_3-way'!T17</f>
        <v>0.27298887051673804</v>
      </c>
      <c r="W17" s="11">
        <f>'OddsRatio_working_3-way'!V17^2+4*'OddsRatio_working_3-way'!U17^3/27</f>
        <v>-8.4911798507965736E-3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0.1440608406861498</v>
      </c>
      <c r="Y17" s="11">
        <f>IF('OddsRatio_working_3-way'!W17&gt;=0,IF('OddsRatio_working_3-way'!V17+SQRT('OddsRatio_working_3-way'!W17)&gt;0,0,PI()),ACOS('OddsRatio_working_3-way'!V17/(2*'OddsRatio_working_3-way'!X17)))</f>
        <v>0.32554141557377969</v>
      </c>
      <c r="Z17" s="11">
        <f>'OddsRatio_working_3-way'!X17^(1/3)*COS('OddsRatio_working_3-way'!Y17/3)</f>
        <v>0.52113869226232379</v>
      </c>
      <c r="AA17" s="11">
        <f>'OddsRatio_working_3-way'!X17^(1/3)*COS(('OddsRatio_working_3-way'!Y17+2*PI())/3)</f>
        <v>-0.30973686397041617</v>
      </c>
      <c r="AB17" s="11">
        <f>'OddsRatio_working_3-way'!X17^(1/3)*COS(('OddsRatio_working_3-way'!Y17+4*PI())/3)</f>
        <v>-0.21140182829190773</v>
      </c>
      <c r="AC17" s="11">
        <f>'OddsRatio_working_3-way'!X17^(1/3)*SIN('OddsRatio_working_3-way'!Y17/3)</f>
        <v>5.6773759319758581E-2</v>
      </c>
      <c r="AD17" s="11">
        <f>'OddsRatio_working_3-way'!X17^(1/3)*SIN(('OddsRatio_working_3-way'!Y17+2*PI())/3)</f>
        <v>0.42293246673429408</v>
      </c>
      <c r="AE17" s="11">
        <f>'OddsRatio_working_3-way'!X17^(1/3)*SIN(('OddsRatio_working_3-way'!Y17+4*PI())/3)</f>
        <v>-0.47970622605405244</v>
      </c>
      <c r="AF17" s="11">
        <f>-'OddsRatio_working_3-way'!U17/(3*'OddsRatio_working_3-way'!X17^(1/3))*COS(('OddsRatio_working_3-way'!Y17)/3)</f>
        <v>0.52113869226232379</v>
      </c>
      <c r="AG17" s="11">
        <f>-'OddsRatio_working_3-way'!U17/(3*'OddsRatio_working_3-way'!X17^(1/3))*COS(('OddsRatio_working_3-way'!Y17+2*PI())/3)</f>
        <v>-0.30973686397041617</v>
      </c>
      <c r="AH17" s="11">
        <f>-'OddsRatio_working_3-way'!U17/(3*'OddsRatio_working_3-way'!X17^(1/3))*COS(('OddsRatio_working_3-way'!Y17+4*PI())/3)</f>
        <v>-0.21140182829190773</v>
      </c>
      <c r="AI17" s="11">
        <f>'OddsRatio_working_3-way'!U17/(3*'OddsRatio_working_3-way'!X17^(1/3))*SIN(('OddsRatio_working_3-way'!Y17)/3)</f>
        <v>-5.6773759319758581E-2</v>
      </c>
      <c r="AJ17" s="11">
        <f>'OddsRatio_working_3-way'!U17/(3*'OddsRatio_working_3-way'!X17^(1/3))*SIN(('OddsRatio_working_3-way'!Y17+2*PI())/3)</f>
        <v>-0.42293246673429408</v>
      </c>
      <c r="AK17" s="11">
        <f>'OddsRatio_working_3-way'!U17/(3*'OddsRatio_working_3-way'!X17^(1/3))*SIN(('OddsRatio_working_3-way'!Y17+4*PI())/3)</f>
        <v>0.47970622605405244</v>
      </c>
      <c r="AL17" s="11">
        <f>'OddsRatio_working_3-way'!Z17+'OddsRatio_working_3-way'!AF17</f>
        <v>1.0422773845246476</v>
      </c>
      <c r="AM17" s="11">
        <f>'OddsRatio_working_3-way'!AA17+'OddsRatio_working_3-way'!AG17</f>
        <v>-0.61947372794083233</v>
      </c>
      <c r="AN17" s="11">
        <f>'OddsRatio_working_3-way'!AB17+'OddsRatio_working_3-way'!AH17</f>
        <v>-0.42280365658381547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1.0422773845246476</v>
      </c>
      <c r="AS17" s="11">
        <f>IF(('OddsRatio_working_3-way'!X17=0),IF(Q17&gt;0,-Q17^(1/3),(-Q17)^(1/3)),'OddsRatio_working_3-way'!AM17-'OddsRatio_working_3-way'!R17/3)</f>
        <v>-0.61947372794083233</v>
      </c>
      <c r="AT17" s="11">
        <f>IF(('OddsRatio_working_3-way'!X17=0),IF(Q17&gt;0,-Q17^(1/3),(-Q17)^(1/3)),'OddsRatio_working_3-way'!AN17-'OddsRatio_working_3-way'!R17/3)</f>
        <v>-0.42280365658381547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2.98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2.52</v>
      </c>
      <c r="D18" s="9">
        <f t="shared" si="13"/>
        <v>0.32646594674246765</v>
      </c>
      <c r="E18" s="9">
        <f t="shared" si="14"/>
        <v>0.28650704607029887</v>
      </c>
      <c r="F18" s="9">
        <f t="shared" si="15"/>
        <v>0.38702700718723365</v>
      </c>
      <c r="G18" s="9">
        <f t="shared" si="16"/>
        <v>1.0419730362712909</v>
      </c>
      <c r="H18" s="9">
        <f t="shared" si="17"/>
        <v>3.0631066118171555</v>
      </c>
      <c r="I18" s="9">
        <f t="shared" si="18"/>
        <v>3.490315556688385</v>
      </c>
      <c r="J18" s="9">
        <f t="shared" si="19"/>
        <v>2.5837990151323624</v>
      </c>
      <c r="K18" s="11">
        <f t="shared" si="20"/>
        <v>0.33557046979865773</v>
      </c>
      <c r="L18" s="11">
        <f t="shared" si="21"/>
        <v>0.29498525073746312</v>
      </c>
      <c r="M18" s="11">
        <f t="shared" si="22"/>
        <v>0.3968253968253968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-0.28254665886072905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0.2313656022749091</v>
      </c>
      <c r="Q18" s="11">
        <f>2*'OddsRatio_working_3-way'!K18*'OddsRatio_working_3-way'!L18*'OddsRatio_working_3-way'!M18</f>
        <v>7.8562173947337569E-2</v>
      </c>
      <c r="R18" s="11">
        <f t="shared" si="23"/>
        <v>0</v>
      </c>
      <c r="S18" s="11">
        <f t="shared" si="24"/>
        <v>-0.81885803643125799</v>
      </c>
      <c r="T18" s="11">
        <f t="shared" si="25"/>
        <v>-0.27805026703947644</v>
      </c>
      <c r="U18" s="11">
        <f>'OddsRatio_working_3-way'!S18-'OddsRatio_working_3-way'!R18^2/3</f>
        <v>-0.81885803643125799</v>
      </c>
      <c r="V18" s="11">
        <f>'OddsRatio_working_3-way'!S18*'OddsRatio_working_3-way'!R18/3-2*'OddsRatio_working_3-way'!R18^3/27-'OddsRatio_working_3-way'!T18</f>
        <v>0.27805026703947644</v>
      </c>
      <c r="W18" s="11">
        <f>'OddsRatio_working_3-way'!V18^2+4*'OddsRatio_working_3-way'!U18^3/27</f>
        <v>-4.0314027235232447E-3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0.14260378126495052</v>
      </c>
      <c r="Y18" s="11">
        <f>IF('OddsRatio_working_3-way'!W18&gt;=0,IF('OddsRatio_working_3-way'!V18+SQRT('OddsRatio_working_3-way'!W18)&gt;0,0,PI()),ACOS('OddsRatio_working_3-way'!V18/(2*'OddsRatio_working_3-way'!X18)))</f>
        <v>0.22450260286116297</v>
      </c>
      <c r="Z18" s="11">
        <f>'OddsRatio_working_3-way'!X18^(1/3)*COS('OddsRatio_working_3-way'!Y18/3)</f>
        <v>0.52098651813564545</v>
      </c>
      <c r="AA18" s="11">
        <f>'OddsRatio_working_3-way'!X18^(1/3)*COS(('OddsRatio_working_3-way'!Y18+2*PI())/3)</f>
        <v>-0.29432068948290224</v>
      </c>
      <c r="AB18" s="11">
        <f>'OddsRatio_working_3-way'!X18^(1/3)*COS(('OddsRatio_working_3-way'!Y18+4*PI())/3)</f>
        <v>-0.22666582865274337</v>
      </c>
      <c r="AC18" s="11">
        <f>'OddsRatio_working_3-way'!X18^(1/3)*SIN('OddsRatio_working_3-way'!Y18/3)</f>
        <v>3.9060552112278907E-2</v>
      </c>
      <c r="AD18" s="11">
        <f>'OddsRatio_working_3-way'!X18^(1/3)*SIN(('OddsRatio_working_3-way'!Y18+2*PI())/3)</f>
        <v>0.43165728367853168</v>
      </c>
      <c r="AE18" s="11">
        <f>'OddsRatio_working_3-way'!X18^(1/3)*SIN(('OddsRatio_working_3-way'!Y18+4*PI())/3)</f>
        <v>-0.47071783579081056</v>
      </c>
      <c r="AF18" s="11">
        <f>-'OddsRatio_working_3-way'!U18/(3*'OddsRatio_working_3-way'!X18^(1/3))*COS(('OddsRatio_working_3-way'!Y18)/3)</f>
        <v>0.52098651813564545</v>
      </c>
      <c r="AG18" s="11">
        <f>-'OddsRatio_working_3-way'!U18/(3*'OddsRatio_working_3-way'!X18^(1/3))*COS(('OddsRatio_working_3-way'!Y18+2*PI())/3)</f>
        <v>-0.29432068948290224</v>
      </c>
      <c r="AH18" s="11">
        <f>-'OddsRatio_working_3-way'!U18/(3*'OddsRatio_working_3-way'!X18^(1/3))*COS(('OddsRatio_working_3-way'!Y18+4*PI())/3)</f>
        <v>-0.22666582865274337</v>
      </c>
      <c r="AI18" s="11">
        <f>'OddsRatio_working_3-way'!U18/(3*'OddsRatio_working_3-way'!X18^(1/3))*SIN(('OddsRatio_working_3-way'!Y18)/3)</f>
        <v>-3.9060552112278907E-2</v>
      </c>
      <c r="AJ18" s="11">
        <f>'OddsRatio_working_3-way'!U18/(3*'OddsRatio_working_3-way'!X18^(1/3))*SIN(('OddsRatio_working_3-way'!Y18+2*PI())/3)</f>
        <v>-0.43165728367853168</v>
      </c>
      <c r="AK18" s="11">
        <f>'OddsRatio_working_3-way'!U18/(3*'OddsRatio_working_3-way'!X18^(1/3))*SIN(('OddsRatio_working_3-way'!Y18+4*PI())/3)</f>
        <v>0.47071783579081056</v>
      </c>
      <c r="AL18" s="11">
        <f>'OddsRatio_working_3-way'!Z18+'OddsRatio_working_3-way'!AF18</f>
        <v>1.0419730362712909</v>
      </c>
      <c r="AM18" s="11">
        <f>'OddsRatio_working_3-way'!AA18+'OddsRatio_working_3-way'!AG18</f>
        <v>-0.58864137896580448</v>
      </c>
      <c r="AN18" s="11">
        <f>'OddsRatio_working_3-way'!AB18+'OddsRatio_working_3-way'!AH18</f>
        <v>-0.45333165730548675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1.0419730362712909</v>
      </c>
      <c r="AS18" s="11">
        <f>IF(('OddsRatio_working_3-way'!X18=0),IF(Q18&gt;0,-Q18^(1/3),(-Q18)^(1/3)),'OddsRatio_working_3-way'!AM18-'OddsRatio_working_3-way'!R18/3)</f>
        <v>-0.58864137896580448</v>
      </c>
      <c r="AT18" s="11">
        <f>IF(('OddsRatio_working_3-way'!X18=0),IF(Q18&gt;0,-Q18^(1/3),(-Q18)^(1/3)),'OddsRatio_working_3-way'!AN18-'OddsRatio_working_3-way'!R18/3)</f>
        <v>-0.45333165730548675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1.75</v>
      </c>
      <c r="B19" s="4">
        <f>IF('True_Odds_Calculator_3-way'!B20="","",'True_Odds_Calculator_3-way'!B20)</f>
        <v>3.99</v>
      </c>
      <c r="C19" s="4">
        <f>IF('True_Odds_Calculator_3-way'!C20="","",'True_Odds_Calculator_3-way'!C20)</f>
        <v>4.43</v>
      </c>
      <c r="D19" s="9">
        <f t="shared" si="13"/>
        <v>0.55186089259705629</v>
      </c>
      <c r="E19" s="9">
        <f t="shared" si="14"/>
        <v>0.23599510312751976</v>
      </c>
      <c r="F19" s="9">
        <f t="shared" si="15"/>
        <v>0.21214400427542396</v>
      </c>
      <c r="G19" s="9">
        <f t="shared" si="16"/>
        <v>1.0827344678450925</v>
      </c>
      <c r="H19" s="9">
        <f t="shared" si="17"/>
        <v>1.8120508508838196</v>
      </c>
      <c r="I19" s="9">
        <f t="shared" si="18"/>
        <v>4.2373760588568263</v>
      </c>
      <c r="J19" s="9">
        <f t="shared" si="19"/>
        <v>4.7137792247086665</v>
      </c>
      <c r="K19" s="11">
        <f t="shared" si="20"/>
        <v>0.5714285714285714</v>
      </c>
      <c r="L19" s="11">
        <f t="shared" si="21"/>
        <v>0.25062656641604009</v>
      </c>
      <c r="M19" s="11">
        <f t="shared" si="22"/>
        <v>0.22573363431151244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-0.24866341927052393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0.2317952249213811</v>
      </c>
      <c r="Q19" s="11">
        <f>2*'OddsRatio_working_3-way'!K19*'OddsRatio_working_3-way'!L19*'OddsRatio_working_3-way'!M19</f>
        <v>6.4656966505266714E-2</v>
      </c>
      <c r="R19" s="11">
        <f t="shared" si="23"/>
        <v>0</v>
      </c>
      <c r="S19" s="11">
        <f t="shared" si="24"/>
        <v>-0.93216455239525309</v>
      </c>
      <c r="T19" s="11">
        <f t="shared" si="25"/>
        <v>-0.26001800624693261</v>
      </c>
      <c r="U19" s="11">
        <f>'OddsRatio_working_3-way'!S19-'OddsRatio_working_3-way'!R19^2/3</f>
        <v>-0.93216455239525309</v>
      </c>
      <c r="V19" s="11">
        <f>'OddsRatio_working_3-way'!S19*'OddsRatio_working_3-way'!R19/3-2*'OddsRatio_working_3-way'!R19^3/27-'OddsRatio_working_3-way'!T19</f>
        <v>0.26001800624693261</v>
      </c>
      <c r="W19" s="11">
        <f>'OddsRatio_working_3-way'!V19^2+4*'OddsRatio_working_3-way'!U19^3/27</f>
        <v>-5.2388628455880173E-2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0.17320363162222527</v>
      </c>
      <c r="Y19" s="11">
        <f>IF('OddsRatio_working_3-way'!W19&gt;=0,IF('OddsRatio_working_3-way'!V19+SQRT('OddsRatio_working_3-way'!W19)&gt;0,0,PI()),ACOS('OddsRatio_working_3-way'!V19/(2*'OddsRatio_working_3-way'!X19)))</f>
        <v>0.72180606876764897</v>
      </c>
      <c r="Z19" s="11">
        <f>'OddsRatio_working_3-way'!X19^(1/3)*COS('OddsRatio_working_3-way'!Y19/3)</f>
        <v>0.54136723392254626</v>
      </c>
      <c r="AA19" s="11">
        <f>'OddsRatio_working_3-way'!X19^(1/3)*COS(('OddsRatio_working_3-way'!Y19+2*PI())/3)</f>
        <v>-0.38571525011103602</v>
      </c>
      <c r="AB19" s="11">
        <f>'OddsRatio_working_3-way'!X19^(1/3)*COS(('OddsRatio_working_3-way'!Y19+4*PI())/3)</f>
        <v>-0.15565198381151032</v>
      </c>
      <c r="AC19" s="11">
        <f>'OddsRatio_working_3-way'!X19^(1/3)*SIN('OddsRatio_working_3-way'!Y19/3)</f>
        <v>0.13282708872867569</v>
      </c>
      <c r="AD19" s="11">
        <f>'OddsRatio_working_3-way'!X19^(1/3)*SIN(('OddsRatio_working_3-way'!Y19+2*PI())/3)</f>
        <v>0.40242423298909985</v>
      </c>
      <c r="AE19" s="11">
        <f>'OddsRatio_working_3-way'!X19^(1/3)*SIN(('OddsRatio_working_3-way'!Y19+4*PI())/3)</f>
        <v>-0.53525132171777556</v>
      </c>
      <c r="AF19" s="11">
        <f>-'OddsRatio_working_3-way'!U19/(3*'OddsRatio_working_3-way'!X19^(1/3))*COS(('OddsRatio_working_3-way'!Y19)/3)</f>
        <v>0.54136723392254626</v>
      </c>
      <c r="AG19" s="11">
        <f>-'OddsRatio_working_3-way'!U19/(3*'OddsRatio_working_3-way'!X19^(1/3))*COS(('OddsRatio_working_3-way'!Y19+2*PI())/3)</f>
        <v>-0.38571525011103602</v>
      </c>
      <c r="AH19" s="11">
        <f>-'OddsRatio_working_3-way'!U19/(3*'OddsRatio_working_3-way'!X19^(1/3))*COS(('OddsRatio_working_3-way'!Y19+4*PI())/3)</f>
        <v>-0.15565198381151032</v>
      </c>
      <c r="AI19" s="11">
        <f>'OddsRatio_working_3-way'!U19/(3*'OddsRatio_working_3-way'!X19^(1/3))*SIN(('OddsRatio_working_3-way'!Y19)/3)</f>
        <v>-0.13282708872867569</v>
      </c>
      <c r="AJ19" s="11">
        <f>'OddsRatio_working_3-way'!U19/(3*'OddsRatio_working_3-way'!X19^(1/3))*SIN(('OddsRatio_working_3-way'!Y19+2*PI())/3)</f>
        <v>-0.40242423298909985</v>
      </c>
      <c r="AK19" s="11">
        <f>'OddsRatio_working_3-way'!U19/(3*'OddsRatio_working_3-way'!X19^(1/3))*SIN(('OddsRatio_working_3-way'!Y19+4*PI())/3)</f>
        <v>0.53525132171777556</v>
      </c>
      <c r="AL19" s="11">
        <f>'OddsRatio_working_3-way'!Z19+'OddsRatio_working_3-way'!AF19</f>
        <v>1.0827344678450925</v>
      </c>
      <c r="AM19" s="11">
        <f>'OddsRatio_working_3-way'!AA19+'OddsRatio_working_3-way'!AG19</f>
        <v>-0.77143050022207205</v>
      </c>
      <c r="AN19" s="11">
        <f>'OddsRatio_working_3-way'!AB19+'OddsRatio_working_3-way'!AH19</f>
        <v>-0.31130396762302065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1.0827344678450925</v>
      </c>
      <c r="AS19" s="11">
        <f>IF(('OddsRatio_working_3-way'!X19=0),IF(Q19&gt;0,-Q19^(1/3),(-Q19)^(1/3)),'OddsRatio_working_3-way'!AM19-'OddsRatio_working_3-way'!R19/3)</f>
        <v>-0.77143050022207205</v>
      </c>
      <c r="AT19" s="11">
        <f>IF(('OddsRatio_working_3-way'!X19=0),IF(Q19&gt;0,-Q19^(1/3),(-Q19)^(1/3)),'OddsRatio_working_3-way'!AN19-'OddsRatio_working_3-way'!R19/3)</f>
        <v>-0.31130396762302065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4.07</v>
      </c>
      <c r="C20" s="4">
        <f>IF('True_Odds_Calculator_3-way'!C21="","",'True_Odds_Calculator_3-way'!C21)</f>
        <v>4.49</v>
      </c>
      <c r="D20" s="9">
        <f t="shared" si="13"/>
        <v>0.5609049861678993</v>
      </c>
      <c r="E20" s="9">
        <f t="shared" si="14"/>
        <v>0.23052557172589574</v>
      </c>
      <c r="F20" s="9">
        <f t="shared" si="15"/>
        <v>0.20856944210620493</v>
      </c>
      <c r="G20" s="9">
        <f t="shared" si="16"/>
        <v>1.0872682556174782</v>
      </c>
      <c r="H20" s="9">
        <f t="shared" si="17"/>
        <v>1.7828331440445844</v>
      </c>
      <c r="I20" s="9">
        <f t="shared" si="18"/>
        <v>4.3379135447456587</v>
      </c>
      <c r="J20" s="9">
        <f t="shared" si="19"/>
        <v>4.7945662121049999</v>
      </c>
      <c r="K20" s="11">
        <f t="shared" si="20"/>
        <v>0.58139534883720934</v>
      </c>
      <c r="L20" s="11">
        <f t="shared" si="21"/>
        <v>0.24570024570024568</v>
      </c>
      <c r="M20" s="11">
        <f t="shared" si="22"/>
        <v>0.22271714922048996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-0.24542969164091044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0.23161260018358482</v>
      </c>
      <c r="Q20" s="11">
        <f>2*'OddsRatio_working_3-way'!K20*'OddsRatio_working_3-way'!L20*'OddsRatio_working_3-way'!M20</f>
        <v>6.3629835215270547E-2</v>
      </c>
      <c r="R20" s="11">
        <f t="shared" si="23"/>
        <v>0</v>
      </c>
      <c r="S20" s="11">
        <f t="shared" si="24"/>
        <v>-0.94370244543377624</v>
      </c>
      <c r="T20" s="11">
        <f t="shared" si="25"/>
        <v>-0.25925891358070774</v>
      </c>
      <c r="U20" s="11">
        <f>'OddsRatio_working_3-way'!S20-'OddsRatio_working_3-way'!R20^2/3</f>
        <v>-0.94370244543377624</v>
      </c>
      <c r="V20" s="11">
        <f>'OddsRatio_working_3-way'!S20*'OddsRatio_working_3-way'!R20/3-2*'OddsRatio_working_3-way'!R20^3/27-'OddsRatio_working_3-way'!T20</f>
        <v>0.25925891358070774</v>
      </c>
      <c r="W20" s="11">
        <f>'OddsRatio_working_3-way'!V20^2+4*'OddsRatio_working_3-way'!U20^3/27</f>
        <v>-5.7294023130066735E-2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0.17642931119935515</v>
      </c>
      <c r="Y20" s="11">
        <f>IF('OddsRatio_working_3-way'!W20&gt;=0,IF('OddsRatio_working_3-way'!V20+SQRT('OddsRatio_working_3-way'!W20)&gt;0,0,PI()),ACOS('OddsRatio_working_3-way'!V20/(2*'OddsRatio_working_3-way'!X20)))</f>
        <v>0.74551480816126758</v>
      </c>
      <c r="Z20" s="11">
        <f>'OddsRatio_working_3-way'!X20^(1/3)*COS('OddsRatio_working_3-way'!Y20/3)</f>
        <v>0.5436341278087391</v>
      </c>
      <c r="AA20" s="11">
        <f>'OddsRatio_working_3-way'!X20^(1/3)*COS(('OddsRatio_working_3-way'!Y20+2*PI())/3)</f>
        <v>-0.39128280238058577</v>
      </c>
      <c r="AB20" s="11">
        <f>'OddsRatio_working_3-way'!X20^(1/3)*COS(('OddsRatio_working_3-way'!Y20+4*PI())/3)</f>
        <v>-0.15235132542815347</v>
      </c>
      <c r="AC20" s="11">
        <f>'OddsRatio_working_3-way'!X20^(1/3)*SIN('OddsRatio_working_3-way'!Y20/3)</f>
        <v>0.13794715253636183</v>
      </c>
      <c r="AD20" s="11">
        <f>'OddsRatio_working_3-way'!X20^(1/3)*SIN(('OddsRatio_working_3-way'!Y20+2*PI())/3)</f>
        <v>0.40182738877838359</v>
      </c>
      <c r="AE20" s="11">
        <f>'OddsRatio_working_3-way'!X20^(1/3)*SIN(('OddsRatio_working_3-way'!Y20+4*PI())/3)</f>
        <v>-0.53977454131474523</v>
      </c>
      <c r="AF20" s="11">
        <f>-'OddsRatio_working_3-way'!U20/(3*'OddsRatio_working_3-way'!X20^(1/3))*COS(('OddsRatio_working_3-way'!Y20)/3)</f>
        <v>0.5436341278087391</v>
      </c>
      <c r="AG20" s="11">
        <f>-'OddsRatio_working_3-way'!U20/(3*'OddsRatio_working_3-way'!X20^(1/3))*COS(('OddsRatio_working_3-way'!Y20+2*PI())/3)</f>
        <v>-0.39128280238058577</v>
      </c>
      <c r="AH20" s="11">
        <f>-'OddsRatio_working_3-way'!U20/(3*'OddsRatio_working_3-way'!X20^(1/3))*COS(('OddsRatio_working_3-way'!Y20+4*PI())/3)</f>
        <v>-0.15235132542815347</v>
      </c>
      <c r="AI20" s="11">
        <f>'OddsRatio_working_3-way'!U20/(3*'OddsRatio_working_3-way'!X20^(1/3))*SIN(('OddsRatio_working_3-way'!Y20)/3)</f>
        <v>-0.13794715253636183</v>
      </c>
      <c r="AJ20" s="11">
        <f>'OddsRatio_working_3-way'!U20/(3*'OddsRatio_working_3-way'!X20^(1/3))*SIN(('OddsRatio_working_3-way'!Y20+2*PI())/3)</f>
        <v>-0.40182738877838359</v>
      </c>
      <c r="AK20" s="11">
        <f>'OddsRatio_working_3-way'!U20/(3*'OddsRatio_working_3-way'!X20^(1/3))*SIN(('OddsRatio_working_3-way'!Y20+4*PI())/3)</f>
        <v>0.53977454131474523</v>
      </c>
      <c r="AL20" s="11">
        <f>'OddsRatio_working_3-way'!Z20+'OddsRatio_working_3-way'!AF20</f>
        <v>1.0872682556174782</v>
      </c>
      <c r="AM20" s="11">
        <f>'OddsRatio_working_3-way'!AA20+'OddsRatio_working_3-way'!AG20</f>
        <v>-0.78256560476117154</v>
      </c>
      <c r="AN20" s="11">
        <f>'OddsRatio_working_3-way'!AB20+'OddsRatio_working_3-way'!AH20</f>
        <v>-0.30470265085630693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1.0872682556174782</v>
      </c>
      <c r="AS20" s="11">
        <f>IF(('OddsRatio_working_3-way'!X20=0),IF(Q20&gt;0,-Q20^(1/3),(-Q20)^(1/3)),'OddsRatio_working_3-way'!AM20-'OddsRatio_working_3-way'!R20/3)</f>
        <v>-0.78256560476117154</v>
      </c>
      <c r="AT20" s="11">
        <f>IF(('OddsRatio_working_3-way'!X20=0),IF(Q20&gt;0,-Q20^(1/3),(-Q20)^(1/3)),'OddsRatio_working_3-way'!AN20-'OddsRatio_working_3-way'!R20/3)</f>
        <v>-0.30470265085630693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1.22</v>
      </c>
      <c r="B21" s="4">
        <f>IF('True_Odds_Calculator_3-way'!B22="","",'True_Odds_Calculator_3-way'!B22)</f>
        <v>6.61</v>
      </c>
      <c r="C21" s="4">
        <f>IF('True_Odds_Calculator_3-way'!C22="","",'True_Odds_Calculator_3-way'!C22)</f>
        <v>11.35</v>
      </c>
      <c r="D21" s="9">
        <f t="shared" si="13"/>
        <v>0.7935151277233965</v>
      </c>
      <c r="E21" s="9">
        <f t="shared" si="14"/>
        <v>0.13096730916127533</v>
      </c>
      <c r="F21" s="9">
        <f t="shared" si="15"/>
        <v>7.5517563115328229E-2</v>
      </c>
      <c r="G21" s="9">
        <f t="shared" si="16"/>
        <v>1.1827973638638105</v>
      </c>
      <c r="H21" s="9">
        <f t="shared" si="17"/>
        <v>1.2602154200500384</v>
      </c>
      <c r="I21" s="9">
        <f t="shared" si="18"/>
        <v>7.6354932112759784</v>
      </c>
      <c r="J21" s="9">
        <f t="shared" si="19"/>
        <v>13.241952715990438</v>
      </c>
      <c r="K21" s="11">
        <f t="shared" si="20"/>
        <v>0.81967213114754101</v>
      </c>
      <c r="L21" s="11">
        <f t="shared" si="21"/>
        <v>0.15128593040847199</v>
      </c>
      <c r="M21" s="11">
        <f t="shared" si="22"/>
        <v>8.8105726872246701E-2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-0.13956249992488701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0.17677521152661785</v>
      </c>
      <c r="Q21" s="11">
        <f>2*'OddsRatio_working_3-way'!K21*'OddsRatio_working_3-way'!L21*'OddsRatio_working_3-way'!M21</f>
        <v>2.185107682652878E-2</v>
      </c>
      <c r="R21" s="11">
        <f t="shared" si="23"/>
        <v>0</v>
      </c>
      <c r="S21" s="11">
        <f t="shared" si="24"/>
        <v>-1.2666383277868973</v>
      </c>
      <c r="T21" s="11">
        <f t="shared" si="25"/>
        <v>-0.15656839651259544</v>
      </c>
      <c r="U21" s="11">
        <f>'OddsRatio_working_3-way'!S21-'OddsRatio_working_3-way'!R21^2/3</f>
        <v>-1.2666383277868973</v>
      </c>
      <c r="V21" s="11">
        <f>'OddsRatio_working_3-way'!S21*'OddsRatio_working_3-way'!R21/3-2*'OddsRatio_working_3-way'!R21^3/27-'OddsRatio_working_3-way'!T21</f>
        <v>0.15656839651259544</v>
      </c>
      <c r="W21" s="11">
        <f>'OddsRatio_working_3-way'!V21^2+4*'OddsRatio_working_3-way'!U21^3/27</f>
        <v>-0.27654706237990445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0.27434500413094354</v>
      </c>
      <c r="Y21" s="11">
        <f>IF('OddsRatio_working_3-way'!W21&gt;=0,IF('OddsRatio_working_3-way'!V21+SQRT('OddsRatio_working_3-way'!W21)&gt;0,0,PI()),ACOS('OddsRatio_working_3-way'!V21/(2*'OddsRatio_working_3-way'!X21)))</f>
        <v>1.2814253008121947</v>
      </c>
      <c r="Z21" s="11">
        <f>'OddsRatio_working_3-way'!X21^(1/3)*COS('OddsRatio_working_3-way'!Y21/3)</f>
        <v>0.59139868193190526</v>
      </c>
      <c r="AA21" s="11">
        <f>'OddsRatio_working_3-way'!X21^(1/3)*COS(('OddsRatio_working_3-way'!Y21+2*PI())/3)</f>
        <v>-0.52882008479547149</v>
      </c>
      <c r="AB21" s="11">
        <f>'OddsRatio_working_3-way'!X21^(1/3)*COS(('OddsRatio_working_3-way'!Y21+4*PI())/3)</f>
        <v>-6.2578597136433933E-2</v>
      </c>
      <c r="AC21" s="11">
        <f>'OddsRatio_working_3-way'!X21^(1/3)*SIN('OddsRatio_working_3-way'!Y21/3)</f>
        <v>0.26918464840731687</v>
      </c>
      <c r="AD21" s="11">
        <f>'OddsRatio_working_3-way'!X21^(1/3)*SIN(('OddsRatio_working_3-way'!Y21+2*PI())/3)</f>
        <v>0.37757395811400457</v>
      </c>
      <c r="AE21" s="11">
        <f>'OddsRatio_working_3-way'!X21^(1/3)*SIN(('OddsRatio_working_3-way'!Y21+4*PI())/3)</f>
        <v>-0.64675860652132156</v>
      </c>
      <c r="AF21" s="11">
        <f>-'OddsRatio_working_3-way'!U21/(3*'OddsRatio_working_3-way'!X21^(1/3))*COS(('OddsRatio_working_3-way'!Y21)/3)</f>
        <v>0.59139868193190537</v>
      </c>
      <c r="AG21" s="11">
        <f>-'OddsRatio_working_3-way'!U21/(3*'OddsRatio_working_3-way'!X21^(1/3))*COS(('OddsRatio_working_3-way'!Y21+2*PI())/3)</f>
        <v>-0.52882008479547149</v>
      </c>
      <c r="AH21" s="11">
        <f>-'OddsRatio_working_3-way'!U21/(3*'OddsRatio_working_3-way'!X21^(1/3))*COS(('OddsRatio_working_3-way'!Y21+4*PI())/3)</f>
        <v>-6.2578597136433947E-2</v>
      </c>
      <c r="AI21" s="11">
        <f>'OddsRatio_working_3-way'!U21/(3*'OddsRatio_working_3-way'!X21^(1/3))*SIN(('OddsRatio_working_3-way'!Y21)/3)</f>
        <v>-0.26918464840731693</v>
      </c>
      <c r="AJ21" s="11">
        <f>'OddsRatio_working_3-way'!U21/(3*'OddsRatio_working_3-way'!X21^(1/3))*SIN(('OddsRatio_working_3-way'!Y21+2*PI())/3)</f>
        <v>-0.37757395811400463</v>
      </c>
      <c r="AK21" s="11">
        <f>'OddsRatio_working_3-way'!U21/(3*'OddsRatio_working_3-way'!X21^(1/3))*SIN(('OddsRatio_working_3-way'!Y21+4*PI())/3)</f>
        <v>0.64675860652132167</v>
      </c>
      <c r="AL21" s="11">
        <f>'OddsRatio_working_3-way'!Z21+'OddsRatio_working_3-way'!AF21</f>
        <v>1.1827973638638105</v>
      </c>
      <c r="AM21" s="11">
        <f>'OddsRatio_working_3-way'!AA21+'OddsRatio_working_3-way'!AG21</f>
        <v>-1.057640169590943</v>
      </c>
      <c r="AN21" s="11">
        <f>'OddsRatio_working_3-way'!AB21+'OddsRatio_working_3-way'!AH21</f>
        <v>-0.12515719427286787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1.1827973638638105</v>
      </c>
      <c r="AS21" s="11">
        <f>IF(('OddsRatio_working_3-way'!X21=0),IF(Q21&gt;0,-Q21^(1/3),(-Q21)^(1/3)),'OddsRatio_working_3-way'!AM21-'OddsRatio_working_3-way'!R21/3)</f>
        <v>-1.057640169590943</v>
      </c>
      <c r="AT21" s="11">
        <f>IF(('OddsRatio_working_3-way'!X21=0),IF(Q21&gt;0,-Q21^(1/3),(-Q21)^(1/3)),'OddsRatio_working_3-way'!AN21-'OddsRatio_working_3-way'!R21/3)</f>
        <v>-0.12515719427286787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4.55</v>
      </c>
      <c r="B22" s="4">
        <f>IF('True_Odds_Calculator_3-way'!B23="","",'True_Odds_Calculator_3-way'!B23)</f>
        <v>4.3</v>
      </c>
      <c r="C22" s="4">
        <f>IF('True_Odds_Calculator_3-way'!C23="","",'True_Odds_Calculator_3-way'!C23)</f>
        <v>1.68</v>
      </c>
      <c r="D22" s="9">
        <f t="shared" si="13"/>
        <v>0.20614847599662353</v>
      </c>
      <c r="E22" s="9">
        <f t="shared" si="14"/>
        <v>0.21835565706237903</v>
      </c>
      <c r="F22" s="9">
        <f t="shared" si="15"/>
        <v>0.57549586694099741</v>
      </c>
      <c r="G22" s="9">
        <f t="shared" si="16"/>
        <v>1.0847528536191922</v>
      </c>
      <c r="H22" s="9">
        <f t="shared" si="17"/>
        <v>4.8508726303481327</v>
      </c>
      <c r="I22" s="9">
        <f t="shared" si="18"/>
        <v>4.5796844169433344</v>
      </c>
      <c r="J22" s="9">
        <f t="shared" si="19"/>
        <v>1.7376319404610507</v>
      </c>
      <c r="K22" s="11">
        <f t="shared" si="20"/>
        <v>0.21978021978021978</v>
      </c>
      <c r="L22" s="11">
        <f t="shared" si="21"/>
        <v>0.23255813953488372</v>
      </c>
      <c r="M22" s="11">
        <f t="shared" si="22"/>
        <v>0.59523809523809523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-0.24236062940381875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0.22908984703004637</v>
      </c>
      <c r="Q22" s="11">
        <f>2*'OddsRatio_working_3-way'!K22*'OddsRatio_working_3-way'!L22*'OddsRatio_working_3-way'!M22</f>
        <v>6.0847236926971145E-2</v>
      </c>
      <c r="R22" s="11">
        <f t="shared" si="23"/>
        <v>0</v>
      </c>
      <c r="S22" s="11">
        <f t="shared" si="24"/>
        <v>-0.94524365444000913</v>
      </c>
      <c r="T22" s="11">
        <f t="shared" si="25"/>
        <v>-0.25106073159097186</v>
      </c>
      <c r="U22" s="11">
        <f>'OddsRatio_working_3-way'!S22-'OddsRatio_working_3-way'!R22^2/3</f>
        <v>-0.94524365444000913</v>
      </c>
      <c r="V22" s="11">
        <f>'OddsRatio_working_3-way'!S22*'OddsRatio_working_3-way'!R22/3-2*'OddsRatio_working_3-way'!R22^3/27-'OddsRatio_working_3-way'!T22</f>
        <v>0.25106073159097186</v>
      </c>
      <c r="W22" s="11">
        <f>'OddsRatio_working_3-way'!V22^2+4*'OddsRatio_working_3-way'!U22^3/27</f>
        <v>-6.2088740436732751E-2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0.17686169128992207</v>
      </c>
      <c r="Y22" s="11">
        <f>IF('OddsRatio_working_3-way'!W22&gt;=0,IF('OddsRatio_working_3-way'!V22+SQRT('OddsRatio_working_3-way'!W22)&gt;0,0,PI()),ACOS('OddsRatio_working_3-way'!V22/(2*'OddsRatio_working_3-way'!X22)))</f>
        <v>0.7816307493651361</v>
      </c>
      <c r="Z22" s="11">
        <f>'OddsRatio_working_3-way'!X22^(1/3)*COS('OddsRatio_working_3-way'!Y22/3)</f>
        <v>0.54237642680959619</v>
      </c>
      <c r="AA22" s="11">
        <f>'OddsRatio_working_3-way'!X22^(1/3)*COS(('OddsRatio_working_3-way'!Y22+2*PI())/3)</f>
        <v>-0.3964150968641551</v>
      </c>
      <c r="AB22" s="11">
        <f>'OddsRatio_working_3-way'!X22^(1/3)*COS(('OddsRatio_working_3-way'!Y22+4*PI())/3)</f>
        <v>-0.14596132994544081</v>
      </c>
      <c r="AC22" s="11">
        <f>'OddsRatio_working_3-way'!X22^(1/3)*SIN('OddsRatio_working_3-way'!Y22/3)</f>
        <v>0.14459954975007544</v>
      </c>
      <c r="AD22" s="11">
        <f>'OddsRatio_working_3-way'!X22^(1/3)*SIN(('OddsRatio_working_3-way'!Y22+2*PI())/3)</f>
        <v>0.39741198915590398</v>
      </c>
      <c r="AE22" s="11">
        <f>'OddsRatio_working_3-way'!X22^(1/3)*SIN(('OddsRatio_working_3-way'!Y22+4*PI())/3)</f>
        <v>-0.54201153890597942</v>
      </c>
      <c r="AF22" s="11">
        <f>-'OddsRatio_working_3-way'!U22/(3*'OddsRatio_working_3-way'!X22^(1/3))*COS(('OddsRatio_working_3-way'!Y22)/3)</f>
        <v>0.54237642680959608</v>
      </c>
      <c r="AG22" s="11">
        <f>-'OddsRatio_working_3-way'!U22/(3*'OddsRatio_working_3-way'!X22^(1/3))*COS(('OddsRatio_working_3-way'!Y22+2*PI())/3)</f>
        <v>-0.39641509686415499</v>
      </c>
      <c r="AH22" s="11">
        <f>-'OddsRatio_working_3-way'!U22/(3*'OddsRatio_working_3-way'!X22^(1/3))*COS(('OddsRatio_working_3-way'!Y22+4*PI())/3)</f>
        <v>-0.14596132994544078</v>
      </c>
      <c r="AI22" s="11">
        <f>'OddsRatio_working_3-way'!U22/(3*'OddsRatio_working_3-way'!X22^(1/3))*SIN(('OddsRatio_working_3-way'!Y22)/3)</f>
        <v>-0.14459954975007541</v>
      </c>
      <c r="AJ22" s="11">
        <f>'OddsRatio_working_3-way'!U22/(3*'OddsRatio_working_3-way'!X22^(1/3))*SIN(('OddsRatio_working_3-way'!Y22+2*PI())/3)</f>
        <v>-0.39741198915590392</v>
      </c>
      <c r="AK22" s="11">
        <f>'OddsRatio_working_3-way'!U22/(3*'OddsRatio_working_3-way'!X22^(1/3))*SIN(('OddsRatio_working_3-way'!Y22+4*PI())/3)</f>
        <v>0.54201153890597931</v>
      </c>
      <c r="AL22" s="11">
        <f>'OddsRatio_working_3-way'!Z22+'OddsRatio_working_3-way'!AF22</f>
        <v>1.0847528536191922</v>
      </c>
      <c r="AM22" s="11">
        <f>'OddsRatio_working_3-way'!AA22+'OddsRatio_working_3-way'!AG22</f>
        <v>-0.7928301937283101</v>
      </c>
      <c r="AN22" s="11">
        <f>'OddsRatio_working_3-way'!AB22+'OddsRatio_working_3-way'!AH22</f>
        <v>-0.29192265989088162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1.0847528536191922</v>
      </c>
      <c r="AS22" s="11">
        <f>IF(('OddsRatio_working_3-way'!X22=0),IF(Q22&gt;0,-Q22^(1/3),(-Q22)^(1/3)),'OddsRatio_working_3-way'!AM22-'OddsRatio_working_3-way'!R22/3)</f>
        <v>-0.7928301937283101</v>
      </c>
      <c r="AT22" s="11">
        <f>IF(('OddsRatio_working_3-way'!X22=0),IF(Q22&gt;0,-Q22^(1/3),(-Q22)^(1/3)),'OddsRatio_working_3-way'!AN22-'OddsRatio_working_3-way'!R22/3)</f>
        <v>-0.29192265989088162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4.25</v>
      </c>
      <c r="B23" s="4">
        <f>IF('True_Odds_Calculator_3-way'!B24="","",'True_Odds_Calculator_3-way'!B24)</f>
        <v>3.98</v>
      </c>
      <c r="C23" s="4">
        <f>IF('True_Odds_Calculator_3-way'!C24="","",'True_Odds_Calculator_3-way'!C24)</f>
        <v>1.86</v>
      </c>
      <c r="D23" s="9">
        <f t="shared" si="13"/>
        <v>0.22827232142166648</v>
      </c>
      <c r="E23" s="9">
        <f t="shared" si="14"/>
        <v>0.2439100694043399</v>
      </c>
      <c r="F23" s="9">
        <f t="shared" si="15"/>
        <v>0.52781760917399356</v>
      </c>
      <c r="G23" s="9">
        <f t="shared" si="16"/>
        <v>1.0402254152099619</v>
      </c>
      <c r="H23" s="9">
        <f t="shared" si="17"/>
        <v>4.3807325994323767</v>
      </c>
      <c r="I23" s="9">
        <f t="shared" si="18"/>
        <v>4.099871737325687</v>
      </c>
      <c r="J23" s="9">
        <f t="shared" si="19"/>
        <v>1.8945938570805676</v>
      </c>
      <c r="K23" s="11">
        <f t="shared" si="20"/>
        <v>0.23529411764705882</v>
      </c>
      <c r="L23" s="11">
        <f t="shared" si="21"/>
        <v>0.25125628140703515</v>
      </c>
      <c r="M23" s="11">
        <f t="shared" si="22"/>
        <v>0.5376344086021505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-0.26473607760497619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0.22535193360858685</v>
      </c>
      <c r="Q23" s="11">
        <f>2*'OddsRatio_working_3-way'!K23*'OddsRatio_working_3-way'!L23*'OddsRatio_working_3-way'!M23</f>
        <v>6.3568951652633807E-2</v>
      </c>
      <c r="R23" s="11">
        <f t="shared" si="23"/>
        <v>0</v>
      </c>
      <c r="S23" s="11">
        <f t="shared" si="24"/>
        <v>-0.85123242607244454</v>
      </c>
      <c r="T23" s="11">
        <f t="shared" si="25"/>
        <v>-0.24012198196683909</v>
      </c>
      <c r="U23" s="11">
        <f>'OddsRatio_working_3-way'!S23-'OddsRatio_working_3-way'!R23^2/3</f>
        <v>-0.85123242607244454</v>
      </c>
      <c r="V23" s="11">
        <f>'OddsRatio_working_3-way'!S23*'OddsRatio_working_3-way'!R23/3-2*'OddsRatio_working_3-way'!R23^3/27-'OddsRatio_working_3-way'!T23</f>
        <v>0.24012198196683909</v>
      </c>
      <c r="W23" s="11">
        <f>'OddsRatio_working_3-way'!V23^2+4*'OddsRatio_working_3-way'!U23^3/27</f>
        <v>-3.3719235037455483E-2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0.15114380673810165</v>
      </c>
      <c r="Y23" s="11">
        <f>IF('OddsRatio_working_3-way'!W23&gt;=0,IF('OddsRatio_working_3-way'!V23+SQRT('OddsRatio_working_3-way'!W23)&gt;0,0,PI()),ACOS('OddsRatio_working_3-way'!V23/(2*'OddsRatio_working_3-way'!X23)))</f>
        <v>0.65286052676715745</v>
      </c>
      <c r="Z23" s="11">
        <f>'OddsRatio_working_3-way'!X23^(1/3)*COS('OddsRatio_working_3-way'!Y23/3)</f>
        <v>0.52011270760498096</v>
      </c>
      <c r="AA23" s="11">
        <f>'OddsRatio_working_3-way'!X23^(1/3)*COS(('OddsRatio_working_3-way'!Y23+2*PI())/3)</f>
        <v>-0.35965647960046737</v>
      </c>
      <c r="AB23" s="11">
        <f>'OddsRatio_working_3-way'!X23^(1/3)*COS(('OddsRatio_working_3-way'!Y23+4*PI())/3)</f>
        <v>-0.1604562280045137</v>
      </c>
      <c r="AC23" s="11">
        <f>'OddsRatio_working_3-way'!X23^(1/3)*SIN('OddsRatio_working_3-way'!Y23/3)</f>
        <v>0.11500831888156506</v>
      </c>
      <c r="AD23" s="11">
        <f>'OddsRatio_working_3-way'!X23^(1/3)*SIN(('OddsRatio_working_3-way'!Y23+2*PI())/3)</f>
        <v>0.39292665817623879</v>
      </c>
      <c r="AE23" s="11">
        <f>'OddsRatio_working_3-way'!X23^(1/3)*SIN(('OddsRatio_working_3-way'!Y23+4*PI())/3)</f>
        <v>-0.50793497705780388</v>
      </c>
      <c r="AF23" s="11">
        <f>-'OddsRatio_working_3-way'!U23/(3*'OddsRatio_working_3-way'!X23^(1/3))*COS(('OddsRatio_working_3-way'!Y23)/3)</f>
        <v>0.52011270760498096</v>
      </c>
      <c r="AG23" s="11">
        <f>-'OddsRatio_working_3-way'!U23/(3*'OddsRatio_working_3-way'!X23^(1/3))*COS(('OddsRatio_working_3-way'!Y23+2*PI())/3)</f>
        <v>-0.35965647960046737</v>
      </c>
      <c r="AH23" s="11">
        <f>-'OddsRatio_working_3-way'!U23/(3*'OddsRatio_working_3-way'!X23^(1/3))*COS(('OddsRatio_working_3-way'!Y23+4*PI())/3)</f>
        <v>-0.1604562280045137</v>
      </c>
      <c r="AI23" s="11">
        <f>'OddsRatio_working_3-way'!U23/(3*'OddsRatio_working_3-way'!X23^(1/3))*SIN(('OddsRatio_working_3-way'!Y23)/3)</f>
        <v>-0.11500831888156506</v>
      </c>
      <c r="AJ23" s="11">
        <f>'OddsRatio_working_3-way'!U23/(3*'OddsRatio_working_3-way'!X23^(1/3))*SIN(('OddsRatio_working_3-way'!Y23+2*PI())/3)</f>
        <v>-0.39292665817623879</v>
      </c>
      <c r="AK23" s="11">
        <f>'OddsRatio_working_3-way'!U23/(3*'OddsRatio_working_3-way'!X23^(1/3))*SIN(('OddsRatio_working_3-way'!Y23+4*PI())/3)</f>
        <v>0.50793497705780388</v>
      </c>
      <c r="AL23" s="11">
        <f>'OddsRatio_working_3-way'!Z23+'OddsRatio_working_3-way'!AF23</f>
        <v>1.0402254152099619</v>
      </c>
      <c r="AM23" s="11">
        <f>'OddsRatio_working_3-way'!AA23+'OddsRatio_working_3-way'!AG23</f>
        <v>-0.71931295920093474</v>
      </c>
      <c r="AN23" s="11">
        <f>'OddsRatio_working_3-way'!AB23+'OddsRatio_working_3-way'!AH23</f>
        <v>-0.3209124560090274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1.0402254152099619</v>
      </c>
      <c r="AS23" s="11">
        <f>IF(('OddsRatio_working_3-way'!X23=0),IF(Q23&gt;0,-Q23^(1/3),(-Q23)^(1/3)),'OddsRatio_working_3-way'!AM23-'OddsRatio_working_3-way'!R23/3)</f>
        <v>-0.71931295920093474</v>
      </c>
      <c r="AT23" s="11">
        <f>IF(('OddsRatio_working_3-way'!X23=0),IF(Q23&gt;0,-Q23^(1/3),(-Q23)^(1/3)),'OddsRatio_working_3-way'!AN23-'OddsRatio_working_3-way'!R23/3)</f>
        <v>-0.3209124560090274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1.07</v>
      </c>
      <c r="B24" s="4">
        <f>IF('True_Odds_Calculator_3-way'!B25="","",'True_Odds_Calculator_3-way'!B25)</f>
        <v>14.35</v>
      </c>
      <c r="C24" s="4">
        <f>IF('True_Odds_Calculator_3-way'!C25="","",'True_Odds_Calculator_3-way'!C25)</f>
        <v>37.07</v>
      </c>
      <c r="D24" s="9">
        <f t="shared" si="13"/>
        <v>0.92064100833217943</v>
      </c>
      <c r="E24" s="9">
        <f t="shared" si="14"/>
        <v>5.7341037943116839E-2</v>
      </c>
      <c r="F24" s="9">
        <f t="shared" si="15"/>
        <v>2.2017953724703519E-2</v>
      </c>
      <c r="G24" s="9">
        <f t="shared" si="16"/>
        <v>1.2314244865353747</v>
      </c>
      <c r="H24" s="9">
        <f t="shared" si="17"/>
        <v>1.0861997140574764</v>
      </c>
      <c r="I24" s="9">
        <f t="shared" si="18"/>
        <v>17.439516895247255</v>
      </c>
      <c r="J24" s="9">
        <f t="shared" si="19"/>
        <v>45.417481229330967</v>
      </c>
      <c r="K24" s="11">
        <f t="shared" si="20"/>
        <v>0.93457943925233644</v>
      </c>
      <c r="L24" s="11">
        <f t="shared" si="21"/>
        <v>6.968641114982578E-2</v>
      </c>
      <c r="M24" s="11">
        <f t="shared" si="22"/>
        <v>2.697599136768276E-2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-5.9219833668755051E-2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8.6947918381361802E-2</v>
      </c>
      <c r="Q24" s="11">
        <f>2*'OddsRatio_working_3-way'!K24*'OddsRatio_working_3-way'!L24*'OddsRatio_working_3-way'!M24</f>
        <v>3.5137570572383024E-3</v>
      </c>
      <c r="R24" s="11">
        <f t="shared" si="23"/>
        <v>0</v>
      </c>
      <c r="S24" s="11">
        <f t="shared" si="24"/>
        <v>-1.468222941450718</v>
      </c>
      <c r="T24" s="11">
        <f t="shared" si="25"/>
        <v>-5.9334125740582652E-2</v>
      </c>
      <c r="U24" s="11">
        <f>'OddsRatio_working_3-way'!S24-'OddsRatio_working_3-way'!R24^2/3</f>
        <v>-1.468222941450718</v>
      </c>
      <c r="V24" s="11">
        <f>'OddsRatio_working_3-way'!S24*'OddsRatio_working_3-way'!R24/3-2*'OddsRatio_working_3-way'!R24^3/27-'OddsRatio_working_3-way'!T24</f>
        <v>5.9334125740582652E-2</v>
      </c>
      <c r="W24" s="11">
        <f>'OddsRatio_working_3-way'!V24^2+4*'OddsRatio_working_3-way'!U24^3/27</f>
        <v>-0.46537083684605063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0.34237821751808695</v>
      </c>
      <c r="Y24" s="11">
        <f>IF('OddsRatio_working_3-way'!W24&gt;=0,IF('OddsRatio_working_3-way'!V24+SQRT('OddsRatio_working_3-way'!W24)&gt;0,0,PI()),ACOS('OddsRatio_working_3-way'!V24/(2*'OddsRatio_working_3-way'!X24)))</f>
        <v>1.4840375559185797</v>
      </c>
      <c r="Z24" s="11">
        <f>'OddsRatio_working_3-way'!X24^(1/3)*COS('OddsRatio_working_3-way'!Y24/3)</f>
        <v>0.61571224326768725</v>
      </c>
      <c r="AA24" s="11">
        <f>'OddsRatio_working_3-way'!X24^(1/3)*COS(('OddsRatio_working_3-way'!Y24+2*PI())/3)</f>
        <v>-0.59548358986381578</v>
      </c>
      <c r="AB24" s="11">
        <f>'OddsRatio_working_3-way'!X24^(1/3)*COS(('OddsRatio_working_3-way'!Y24+4*PI())/3)</f>
        <v>-2.0228653403871727E-2</v>
      </c>
      <c r="AC24" s="11">
        <f>'OddsRatio_working_3-way'!X24^(1/3)*SIN('OddsRatio_working_3-way'!Y24/3)</f>
        <v>0.33212359241781003</v>
      </c>
      <c r="AD24" s="11">
        <f>'OddsRatio_working_3-way'!X24^(1/3)*SIN(('OddsRatio_working_3-way'!Y24+2*PI())/3)</f>
        <v>0.36716064788201652</v>
      </c>
      <c r="AE24" s="11">
        <f>'OddsRatio_working_3-way'!X24^(1/3)*SIN(('OddsRatio_working_3-way'!Y24+4*PI())/3)</f>
        <v>-0.69928424029982639</v>
      </c>
      <c r="AF24" s="11">
        <f>-'OddsRatio_working_3-way'!U24/(3*'OddsRatio_working_3-way'!X24^(1/3))*COS(('OddsRatio_working_3-way'!Y24)/3)</f>
        <v>0.61571224326768736</v>
      </c>
      <c r="AG24" s="11">
        <f>-'OddsRatio_working_3-way'!U24/(3*'OddsRatio_working_3-way'!X24^(1/3))*COS(('OddsRatio_working_3-way'!Y24+2*PI())/3)</f>
        <v>-0.59548358986381589</v>
      </c>
      <c r="AH24" s="11">
        <f>-'OddsRatio_working_3-way'!U24/(3*'OddsRatio_working_3-way'!X24^(1/3))*COS(('OddsRatio_working_3-way'!Y24+4*PI())/3)</f>
        <v>-2.022865340387173E-2</v>
      </c>
      <c r="AI24" s="11">
        <f>'OddsRatio_working_3-way'!U24/(3*'OddsRatio_working_3-way'!X24^(1/3))*SIN(('OddsRatio_working_3-way'!Y24)/3)</f>
        <v>-0.33212359241781009</v>
      </c>
      <c r="AJ24" s="11">
        <f>'OddsRatio_working_3-way'!U24/(3*'OddsRatio_working_3-way'!X24^(1/3))*SIN(('OddsRatio_working_3-way'!Y24+2*PI())/3)</f>
        <v>-0.36716064788201658</v>
      </c>
      <c r="AK24" s="11">
        <f>'OddsRatio_working_3-way'!U24/(3*'OddsRatio_working_3-way'!X24^(1/3))*SIN(('OddsRatio_working_3-way'!Y24+4*PI())/3)</f>
        <v>0.6992842402998265</v>
      </c>
      <c r="AL24" s="11">
        <f>'OddsRatio_working_3-way'!Z24+'OddsRatio_working_3-way'!AF24</f>
        <v>1.2314244865353747</v>
      </c>
      <c r="AM24" s="11">
        <f>'OddsRatio_working_3-way'!AA24+'OddsRatio_working_3-way'!AG24</f>
        <v>-1.1909671797276316</v>
      </c>
      <c r="AN24" s="11">
        <f>'OddsRatio_working_3-way'!AB24+'OddsRatio_working_3-way'!AH24</f>
        <v>-4.0457306807743454E-2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1.2314244865353747</v>
      </c>
      <c r="AS24" s="11">
        <f>IF(('OddsRatio_working_3-way'!X24=0),IF(Q24&gt;0,-Q24^(1/3),(-Q24)^(1/3)),'OddsRatio_working_3-way'!AM24-'OddsRatio_working_3-way'!R24/3)</f>
        <v>-1.1909671797276316</v>
      </c>
      <c r="AT24" s="11">
        <f>IF(('OddsRatio_working_3-way'!X24=0),IF(Q24&gt;0,-Q24^(1/3),(-Q24)^(1/3)),'OddsRatio_working_3-way'!AN24-'OddsRatio_working_3-way'!R24/3)</f>
        <v>-4.0457306807743454E-2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3.65</v>
      </c>
      <c r="B25" s="4">
        <f>IF('True_Odds_Calculator_3-way'!B26="","",'True_Odds_Calculator_3-way'!B26)</f>
        <v>3.56</v>
      </c>
      <c r="C25" s="4">
        <f>IF('True_Odds_Calculator_3-way'!C26="","",'True_Odds_Calculator_3-way'!C26)</f>
        <v>2.14</v>
      </c>
      <c r="D25" s="9">
        <f t="shared" si="13"/>
        <v>0.26720682236864313</v>
      </c>
      <c r="E25" s="9">
        <f t="shared" si="14"/>
        <v>0.27402660903394804</v>
      </c>
      <c r="F25" s="9">
        <f t="shared" si="15"/>
        <v>0.45876656859740872</v>
      </c>
      <c r="G25" s="9">
        <f t="shared" si="16"/>
        <v>1.0348752511511834</v>
      </c>
      <c r="H25" s="9">
        <f t="shared" si="17"/>
        <v>3.7424194155506361</v>
      </c>
      <c r="I25" s="9">
        <f t="shared" si="18"/>
        <v>3.6492806429470286</v>
      </c>
      <c r="J25" s="9">
        <f t="shared" si="19"/>
        <v>2.179757786312349</v>
      </c>
      <c r="K25" s="11">
        <f t="shared" si="20"/>
        <v>0.27397260273972601</v>
      </c>
      <c r="L25" s="11">
        <f t="shared" si="21"/>
        <v>0.2808988764044944</v>
      </c>
      <c r="M25" s="11">
        <f t="shared" si="22"/>
        <v>0.46728971962616822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-0.27812117454641172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0.22835845156427342</v>
      </c>
      <c r="Q25" s="11">
        <f>2*'OddsRatio_working_3-way'!K25*'OddsRatio_working_3-way'!L25*'OddsRatio_working_3-way'!M25</f>
        <v>7.1923921752527056E-2</v>
      </c>
      <c r="R25" s="11">
        <f t="shared" si="23"/>
        <v>0</v>
      </c>
      <c r="S25" s="11">
        <f t="shared" si="24"/>
        <v>-0.82107538894405863</v>
      </c>
      <c r="T25" s="11">
        <f t="shared" si="25"/>
        <v>-0.25860642171466414</v>
      </c>
      <c r="U25" s="11">
        <f>'OddsRatio_working_3-way'!S25-'OddsRatio_working_3-way'!R25^2/3</f>
        <v>-0.82107538894405863</v>
      </c>
      <c r="V25" s="11">
        <f>'OddsRatio_working_3-way'!S25*'OddsRatio_working_3-way'!R25/3-2*'OddsRatio_working_3-way'!R25^3/27-'OddsRatio_working_3-way'!T25</f>
        <v>0.25860642171466414</v>
      </c>
      <c r="W25" s="11">
        <f>'OddsRatio_working_3-way'!V25^2+4*'OddsRatio_working_3-way'!U25^3/27</f>
        <v>-1.5128662457803671E-2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0.14318339970983576</v>
      </c>
      <c r="Y25" s="11">
        <f>IF('OddsRatio_working_3-way'!W25&gt;=0,IF('OddsRatio_working_3-way'!V25+SQRT('OddsRatio_working_3-way'!W25)&gt;0,0,PI()),ACOS('OddsRatio_working_3-way'!V25/(2*'OddsRatio_working_3-way'!X25)))</f>
        <v>0.44395484101367333</v>
      </c>
      <c r="Z25" s="11">
        <f>'OddsRatio_working_3-way'!X25^(1/3)*COS('OddsRatio_working_3-way'!Y25/3)</f>
        <v>0.5174376255755917</v>
      </c>
      <c r="AA25" s="11">
        <f>'OddsRatio_working_3-way'!X25^(1/3)*COS(('OddsRatio_working_3-way'!Y25+2*PI())/3)</f>
        <v>-0.32552131996406153</v>
      </c>
      <c r="AB25" s="11">
        <f>'OddsRatio_working_3-way'!X25^(1/3)*COS(('OddsRatio_working_3-way'!Y25+4*PI())/3)</f>
        <v>-0.1919163056115305</v>
      </c>
      <c r="AC25" s="11">
        <f>'OddsRatio_working_3-way'!X25^(1/3)*SIN('OddsRatio_working_3-way'!Y25/3)</f>
        <v>7.7136891001517771E-2</v>
      </c>
      <c r="AD25" s="11">
        <f>'OddsRatio_working_3-way'!X25^(1/3)*SIN(('OddsRatio_working_3-way'!Y25+2*PI())/3)</f>
        <v>0.40954568312160405</v>
      </c>
      <c r="AE25" s="11">
        <f>'OddsRatio_working_3-way'!X25^(1/3)*SIN(('OddsRatio_working_3-way'!Y25+4*PI())/3)</f>
        <v>-0.48668257412312171</v>
      </c>
      <c r="AF25" s="11">
        <f>-'OddsRatio_working_3-way'!U25/(3*'OddsRatio_working_3-way'!X25^(1/3))*COS(('OddsRatio_working_3-way'!Y25)/3)</f>
        <v>0.51743762557559159</v>
      </c>
      <c r="AG25" s="11">
        <f>-'OddsRatio_working_3-way'!U25/(3*'OddsRatio_working_3-way'!X25^(1/3))*COS(('OddsRatio_working_3-way'!Y25+2*PI())/3)</f>
        <v>-0.32552131996406147</v>
      </c>
      <c r="AH25" s="11">
        <f>-'OddsRatio_working_3-way'!U25/(3*'OddsRatio_working_3-way'!X25^(1/3))*COS(('OddsRatio_working_3-way'!Y25+4*PI())/3)</f>
        <v>-0.19191630561153047</v>
      </c>
      <c r="AI25" s="11">
        <f>'OddsRatio_working_3-way'!U25/(3*'OddsRatio_working_3-way'!X25^(1/3))*SIN(('OddsRatio_working_3-way'!Y25)/3)</f>
        <v>-7.7136891001517757E-2</v>
      </c>
      <c r="AJ25" s="11">
        <f>'OddsRatio_working_3-way'!U25/(3*'OddsRatio_working_3-way'!X25^(1/3))*SIN(('OddsRatio_working_3-way'!Y25+2*PI())/3)</f>
        <v>-0.409545683121604</v>
      </c>
      <c r="AK25" s="11">
        <f>'OddsRatio_working_3-way'!U25/(3*'OddsRatio_working_3-way'!X25^(1/3))*SIN(('OddsRatio_working_3-way'!Y25+4*PI())/3)</f>
        <v>0.4866825741231216</v>
      </c>
      <c r="AL25" s="11">
        <f>'OddsRatio_working_3-way'!Z25+'OddsRatio_working_3-way'!AF25</f>
        <v>1.0348752511511834</v>
      </c>
      <c r="AM25" s="11">
        <f>'OddsRatio_working_3-way'!AA25+'OddsRatio_working_3-way'!AG25</f>
        <v>-0.65104263992812306</v>
      </c>
      <c r="AN25" s="11">
        <f>'OddsRatio_working_3-way'!AB25+'OddsRatio_working_3-way'!AH25</f>
        <v>-0.383832611223061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1.0348752511511834</v>
      </c>
      <c r="AS25" s="11">
        <f>IF(('OddsRatio_working_3-way'!X25=0),IF(Q25&gt;0,-Q25^(1/3),(-Q25)^(1/3)),'OddsRatio_working_3-way'!AM25-'OddsRatio_working_3-way'!R25/3)</f>
        <v>-0.65104263992812306</v>
      </c>
      <c r="AT25" s="11">
        <f>IF(('OddsRatio_working_3-way'!X25=0),IF(Q25&gt;0,-Q25^(1/3),(-Q25)^(1/3)),'OddsRatio_working_3-way'!AN25-'OddsRatio_working_3-way'!R25/3)</f>
        <v>-0.383832611223061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2.12</v>
      </c>
      <c r="B26" s="4">
        <f>IF('True_Odds_Calculator_3-way'!B27="","",'True_Odds_Calculator_3-way'!B27)</f>
        <v>3.67</v>
      </c>
      <c r="C26" s="4">
        <f>IF('True_Odds_Calculator_3-way'!C27="","",'True_Odds_Calculator_3-way'!C27)</f>
        <v>3.58</v>
      </c>
      <c r="D26" s="9">
        <f t="shared" si="13"/>
        <v>0.46262877210774167</v>
      </c>
      <c r="E26" s="9">
        <f t="shared" si="14"/>
        <v>0.26531695675774458</v>
      </c>
      <c r="F26" s="9">
        <f t="shared" si="15"/>
        <v>0.27205427113451386</v>
      </c>
      <c r="G26" s="9">
        <f t="shared" si="16"/>
        <v>1.0371074349819656</v>
      </c>
      <c r="H26" s="9">
        <f t="shared" si="17"/>
        <v>2.1615603271798016</v>
      </c>
      <c r="I26" s="9">
        <f t="shared" si="18"/>
        <v>3.7690768514018473</v>
      </c>
      <c r="J26" s="9">
        <f t="shared" si="19"/>
        <v>3.6757371822534717</v>
      </c>
      <c r="K26" s="11">
        <f t="shared" si="20"/>
        <v>0.47169811320754712</v>
      </c>
      <c r="L26" s="11">
        <f t="shared" si="21"/>
        <v>0.27247956403269757</v>
      </c>
      <c r="M26" s="11">
        <f t="shared" si="22"/>
        <v>0.27932960893854747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-0.27698996676651177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0.22869384722360644</v>
      </c>
      <c r="Q26" s="11">
        <f>2*'OddsRatio_working_3-way'!K26*'OddsRatio_working_3-way'!L26*'OddsRatio_working_3-way'!M26</f>
        <v>7.1803405721697466E-2</v>
      </c>
      <c r="R26" s="11">
        <f t="shared" si="23"/>
        <v>0</v>
      </c>
      <c r="S26" s="11">
        <f t="shared" si="24"/>
        <v>-0.82563946230003171</v>
      </c>
      <c r="T26" s="11">
        <f t="shared" si="25"/>
        <v>-0.25922746069074776</v>
      </c>
      <c r="U26" s="11">
        <f>'OddsRatio_working_3-way'!S26-'OddsRatio_working_3-way'!R26^2/3</f>
        <v>-0.82563946230003171</v>
      </c>
      <c r="V26" s="11">
        <f>'OddsRatio_working_3-way'!S26*'OddsRatio_working_3-way'!R26/3-2*'OddsRatio_working_3-way'!R26^3/27-'OddsRatio_working_3-way'!T26</f>
        <v>0.25922746069074776</v>
      </c>
      <c r="W26" s="11">
        <f>'OddsRatio_working_3-way'!V26^2+4*'OddsRatio_working_3-way'!U26^3/27</f>
        <v>-1.6182210942736919E-2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0.14437891753897977</v>
      </c>
      <c r="Y26" s="11">
        <f>IF('OddsRatio_working_3-way'!W26&gt;=0,IF('OddsRatio_working_3-way'!V26+SQRT('OddsRatio_working_3-way'!W26)&gt;0,0,PI()),ACOS('OddsRatio_working_3-way'!V26/(2*'OddsRatio_working_3-way'!X26)))</f>
        <v>0.45619987894308278</v>
      </c>
      <c r="Z26" s="11">
        <f>'OddsRatio_working_3-way'!X26^(1/3)*COS('OddsRatio_working_3-way'!Y26/3)</f>
        <v>0.51855371749098278</v>
      </c>
      <c r="AA26" s="11">
        <f>'OddsRatio_working_3-way'!X26^(1/3)*COS(('OddsRatio_working_3-way'!Y26+2*PI())/3)</f>
        <v>-0.32809834617652112</v>
      </c>
      <c r="AB26" s="11">
        <f>'OddsRatio_working_3-way'!X26^(1/3)*COS(('OddsRatio_working_3-way'!Y26+4*PI())/3)</f>
        <v>-0.19045537131446144</v>
      </c>
      <c r="AC26" s="11">
        <f>'OddsRatio_working_3-way'!X26^(1/3)*SIN('OddsRatio_working_3-way'!Y26/3)</f>
        <v>7.9468208588671013E-2</v>
      </c>
      <c r="AD26" s="11">
        <f>'OddsRatio_working_3-way'!X26^(1/3)*SIN(('OddsRatio_working_3-way'!Y26+2*PI())/3)</f>
        <v>0.40934658827971471</v>
      </c>
      <c r="AE26" s="11">
        <f>'OddsRatio_working_3-way'!X26^(1/3)*SIN(('OddsRatio_working_3-way'!Y26+4*PI())/3)</f>
        <v>-0.48881479686838569</v>
      </c>
      <c r="AF26" s="11">
        <f>-'OddsRatio_working_3-way'!U26/(3*'OddsRatio_working_3-way'!X26^(1/3))*COS(('OddsRatio_working_3-way'!Y26)/3)</f>
        <v>0.51855371749098278</v>
      </c>
      <c r="AG26" s="11">
        <f>-'OddsRatio_working_3-way'!U26/(3*'OddsRatio_working_3-way'!X26^(1/3))*COS(('OddsRatio_working_3-way'!Y26+2*PI())/3)</f>
        <v>-0.32809834617652112</v>
      </c>
      <c r="AH26" s="11">
        <f>-'OddsRatio_working_3-way'!U26/(3*'OddsRatio_working_3-way'!X26^(1/3))*COS(('OddsRatio_working_3-way'!Y26+4*PI())/3)</f>
        <v>-0.19045537131446144</v>
      </c>
      <c r="AI26" s="11">
        <f>'OddsRatio_working_3-way'!U26/(3*'OddsRatio_working_3-way'!X26^(1/3))*SIN(('OddsRatio_working_3-way'!Y26)/3)</f>
        <v>-7.9468208588671013E-2</v>
      </c>
      <c r="AJ26" s="11">
        <f>'OddsRatio_working_3-way'!U26/(3*'OddsRatio_working_3-way'!X26^(1/3))*SIN(('OddsRatio_working_3-way'!Y26+2*PI())/3)</f>
        <v>-0.40934658827971471</v>
      </c>
      <c r="AK26" s="11">
        <f>'OddsRatio_working_3-way'!U26/(3*'OddsRatio_working_3-way'!X26^(1/3))*SIN(('OddsRatio_working_3-way'!Y26+4*PI())/3)</f>
        <v>0.48881479686838569</v>
      </c>
      <c r="AL26" s="11">
        <f>'OddsRatio_working_3-way'!Z26+'OddsRatio_working_3-way'!AF26</f>
        <v>1.0371074349819656</v>
      </c>
      <c r="AM26" s="11">
        <f>'OddsRatio_working_3-way'!AA26+'OddsRatio_working_3-way'!AG26</f>
        <v>-0.65619669235304223</v>
      </c>
      <c r="AN26" s="11">
        <f>'OddsRatio_working_3-way'!AB26+'OddsRatio_working_3-way'!AH26</f>
        <v>-0.38091074262892288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1.0371074349819656</v>
      </c>
      <c r="AS26" s="11">
        <f>IF(('OddsRatio_working_3-way'!X26=0),IF(Q26&gt;0,-Q26^(1/3),(-Q26)^(1/3)),'OddsRatio_working_3-way'!AM26-'OddsRatio_working_3-way'!R26/3)</f>
        <v>-0.65619669235304223</v>
      </c>
      <c r="AT26" s="11">
        <f>IF(('OddsRatio_working_3-way'!X26=0),IF(Q26&gt;0,-Q26^(1/3),(-Q26)^(1/3)),'OddsRatio_working_3-way'!AN26-'OddsRatio_working_3-way'!R26/3)</f>
        <v>-0.38091074262892288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4.5</v>
      </c>
      <c r="B27" s="4">
        <f>IF('True_Odds_Calculator_3-way'!B28="","",'True_Odds_Calculator_3-way'!B28)</f>
        <v>3.98</v>
      </c>
      <c r="C27" s="4">
        <f>IF('True_Odds_Calculator_3-way'!C28="","",'True_Odds_Calculator_3-way'!C28)</f>
        <v>1.82</v>
      </c>
      <c r="D27" s="9">
        <f t="shared" si="13"/>
        <v>0.21574453242193772</v>
      </c>
      <c r="E27" s="9">
        <f t="shared" si="14"/>
        <v>0.24419798193706632</v>
      </c>
      <c r="F27" s="9">
        <f t="shared" si="15"/>
        <v>0.54005748564099609</v>
      </c>
      <c r="G27" s="9">
        <f t="shared" si="16"/>
        <v>1.0386033343285996</v>
      </c>
      <c r="H27" s="9">
        <f t="shared" si="17"/>
        <v>4.6351116701500992</v>
      </c>
      <c r="I27" s="9">
        <f t="shared" si="18"/>
        <v>4.0950379362992271</v>
      </c>
      <c r="J27" s="9">
        <f t="shared" si="19"/>
        <v>1.8516547341494518</v>
      </c>
      <c r="K27" s="11">
        <f t="shared" si="20"/>
        <v>0.22222222222222221</v>
      </c>
      <c r="L27" s="11">
        <f t="shared" si="21"/>
        <v>0.25125628140703515</v>
      </c>
      <c r="M27" s="11">
        <f t="shared" si="22"/>
        <v>0.54945054945054939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-0.2623802774556544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0.2239524852590179</v>
      </c>
      <c r="Q27" s="11">
        <f>2*'OddsRatio_working_3-way'!K27*'OddsRatio_working_3-way'!L27*'OddsRatio_working_3-way'!M27</f>
        <v>6.135684527644325E-2</v>
      </c>
      <c r="R27" s="11">
        <f t="shared" si="23"/>
        <v>0</v>
      </c>
      <c r="S27" s="11">
        <f t="shared" si="24"/>
        <v>-0.85354161307672494</v>
      </c>
      <c r="T27" s="11">
        <f t="shared" si="25"/>
        <v>-0.23384701728129448</v>
      </c>
      <c r="U27" s="11">
        <f>'OddsRatio_working_3-way'!S27-'OddsRatio_working_3-way'!R27^2/3</f>
        <v>-0.85354161307672494</v>
      </c>
      <c r="V27" s="11">
        <f>'OddsRatio_working_3-way'!S27*'OddsRatio_working_3-way'!R27/3-2*'OddsRatio_working_3-way'!R27^3/27-'OddsRatio_working_3-way'!T27</f>
        <v>0.23384701728129448</v>
      </c>
      <c r="W27" s="11">
        <f>'OddsRatio_working_3-way'!V27^2+4*'OddsRatio_working_3-way'!U27^3/27</f>
        <v>-3.7439050356858038E-2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0.15175924835756804</v>
      </c>
      <c r="Y27" s="11">
        <f>IF('OddsRatio_working_3-way'!W27&gt;=0,IF('OddsRatio_working_3-way'!V27+SQRT('OddsRatio_working_3-way'!W27)&gt;0,0,PI()),ACOS('OddsRatio_working_3-way'!V27/(2*'OddsRatio_working_3-way'!X27)))</f>
        <v>0.6912434362285782</v>
      </c>
      <c r="Z27" s="11">
        <f>'OddsRatio_working_3-way'!X27^(1/3)*COS('OddsRatio_working_3-way'!Y27/3)</f>
        <v>0.51930166716429993</v>
      </c>
      <c r="AA27" s="11">
        <f>'OddsRatio_working_3-way'!X27^(1/3)*COS(('OddsRatio_working_3-way'!Y27+2*PI())/3)</f>
        <v>-0.36514840288810724</v>
      </c>
      <c r="AB27" s="11">
        <f>'OddsRatio_working_3-way'!X27^(1/3)*COS(('OddsRatio_working_3-way'!Y27+4*PI())/3)</f>
        <v>-0.15415326427619264</v>
      </c>
      <c r="AC27" s="11">
        <f>'OddsRatio_working_3-way'!X27^(1/3)*SIN('OddsRatio_working_3-way'!Y27/3)</f>
        <v>0.12181810007529116</v>
      </c>
      <c r="AD27" s="11">
        <f>'OddsRatio_working_3-way'!X27^(1/3)*SIN(('OddsRatio_working_3-way'!Y27+2*PI())/3)</f>
        <v>0.38881938595424942</v>
      </c>
      <c r="AE27" s="11">
        <f>'OddsRatio_working_3-way'!X27^(1/3)*SIN(('OddsRatio_working_3-way'!Y27+4*PI())/3)</f>
        <v>-0.51063748602954073</v>
      </c>
      <c r="AF27" s="11">
        <f>-'OddsRatio_working_3-way'!U27/(3*'OddsRatio_working_3-way'!X27^(1/3))*COS(('OddsRatio_working_3-way'!Y27)/3)</f>
        <v>0.51930166716429982</v>
      </c>
      <c r="AG27" s="11">
        <f>-'OddsRatio_working_3-way'!U27/(3*'OddsRatio_working_3-way'!X27^(1/3))*COS(('OddsRatio_working_3-way'!Y27+2*PI())/3)</f>
        <v>-0.36514840288810713</v>
      </c>
      <c r="AH27" s="11">
        <f>-'OddsRatio_working_3-way'!U27/(3*'OddsRatio_working_3-way'!X27^(1/3))*COS(('OddsRatio_working_3-way'!Y27+4*PI())/3)</f>
        <v>-0.15415326427619261</v>
      </c>
      <c r="AI27" s="11">
        <f>'OddsRatio_working_3-way'!U27/(3*'OddsRatio_working_3-way'!X27^(1/3))*SIN(('OddsRatio_working_3-way'!Y27)/3)</f>
        <v>-0.12181810007529113</v>
      </c>
      <c r="AJ27" s="11">
        <f>'OddsRatio_working_3-way'!U27/(3*'OddsRatio_working_3-way'!X27^(1/3))*SIN(('OddsRatio_working_3-way'!Y27+2*PI())/3)</f>
        <v>-0.38881938595424936</v>
      </c>
      <c r="AK27" s="11">
        <f>'OddsRatio_working_3-way'!U27/(3*'OddsRatio_working_3-way'!X27^(1/3))*SIN(('OddsRatio_working_3-way'!Y27+4*PI())/3)</f>
        <v>0.51063748602954062</v>
      </c>
      <c r="AL27" s="11">
        <f>'OddsRatio_working_3-way'!Z27+'OddsRatio_working_3-way'!AF27</f>
        <v>1.0386033343285996</v>
      </c>
      <c r="AM27" s="11">
        <f>'OddsRatio_working_3-way'!AA27+'OddsRatio_working_3-way'!AG27</f>
        <v>-0.73029680577621436</v>
      </c>
      <c r="AN27" s="11">
        <f>'OddsRatio_working_3-way'!AB27+'OddsRatio_working_3-way'!AH27</f>
        <v>-0.30830652855238527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1.0386033343285996</v>
      </c>
      <c r="AS27" s="11">
        <f>IF(('OddsRatio_working_3-way'!X27=0),IF(Q27&gt;0,-Q27^(1/3),(-Q27)^(1/3)),'OddsRatio_working_3-way'!AM27-'OddsRatio_working_3-way'!R27/3)</f>
        <v>-0.73029680577621436</v>
      </c>
      <c r="AT27" s="11">
        <f>IF(('OddsRatio_working_3-way'!X27=0),IF(Q27&gt;0,-Q27^(1/3),(-Q27)^(1/3)),'OddsRatio_working_3-way'!AN27-'OddsRatio_working_3-way'!R27/3)</f>
        <v>-0.30830652855238527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1.99</v>
      </c>
      <c r="B28" s="4">
        <f>IF('True_Odds_Calculator_3-way'!B29="","",'True_Odds_Calculator_3-way'!B29)</f>
        <v>3.78</v>
      </c>
      <c r="C28" s="4">
        <f>IF('True_Odds_Calculator_3-way'!C29="","",'True_Odds_Calculator_3-way'!C29)</f>
        <v>3.83</v>
      </c>
      <c r="D28" s="9">
        <f t="shared" si="13"/>
        <v>0.49139839225920051</v>
      </c>
      <c r="E28" s="9">
        <f t="shared" si="14"/>
        <v>0.25599095326100796</v>
      </c>
      <c r="F28" s="9">
        <f t="shared" si="15"/>
        <v>0.25261065447979164</v>
      </c>
      <c r="G28" s="9">
        <f t="shared" si="16"/>
        <v>1.0454633263166935</v>
      </c>
      <c r="H28" s="9">
        <f t="shared" si="17"/>
        <v>2.0350086930535269</v>
      </c>
      <c r="I28" s="9">
        <f t="shared" si="18"/>
        <v>3.9063880471604073</v>
      </c>
      <c r="J28" s="9">
        <f t="shared" si="19"/>
        <v>3.9586612134762431</v>
      </c>
      <c r="K28" s="11">
        <f t="shared" si="20"/>
        <v>0.50251256281407031</v>
      </c>
      <c r="L28" s="11">
        <f t="shared" si="21"/>
        <v>0.26455026455026459</v>
      </c>
      <c r="M28" s="11">
        <f t="shared" si="22"/>
        <v>0.2610966057441253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-0.27034776018598539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0.22908691578410928</v>
      </c>
      <c r="Q28" s="11">
        <f>2*'OddsRatio_working_3-way'!K28*'OddsRatio_working_3-way'!L28*'OddsRatio_working_3-way'!M28</f>
        <v>6.9420277510336165E-2</v>
      </c>
      <c r="R28" s="11">
        <f t="shared" si="23"/>
        <v>0</v>
      </c>
      <c r="S28" s="11">
        <f t="shared" si="24"/>
        <v>-0.84737863419511683</v>
      </c>
      <c r="T28" s="11">
        <f t="shared" si="25"/>
        <v>-0.25678140430155061</v>
      </c>
      <c r="U28" s="11">
        <f>'OddsRatio_working_3-way'!S28-'OddsRatio_working_3-way'!R28^2/3</f>
        <v>-0.84737863419511683</v>
      </c>
      <c r="V28" s="11">
        <f>'OddsRatio_working_3-way'!S28*'OddsRatio_working_3-way'!R28/3-2*'OddsRatio_working_3-way'!R28^3/27-'OddsRatio_working_3-way'!T28</f>
        <v>0.25678140430155061</v>
      </c>
      <c r="W28" s="11">
        <f>'OddsRatio_working_3-way'!V28^2+4*'OddsRatio_working_3-way'!U28^3/27</f>
        <v>-2.4205635453766347E-2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0.1501185573545479</v>
      </c>
      <c r="Y28" s="11">
        <f>IF('OddsRatio_working_3-way'!W28&gt;=0,IF('OddsRatio_working_3-way'!V28+SQRT('OddsRatio_working_3-way'!W28)&gt;0,0,PI()),ACOS('OddsRatio_working_3-way'!V28/(2*'OddsRatio_working_3-way'!X28)))</f>
        <v>0.54474003910838764</v>
      </c>
      <c r="Z28" s="11">
        <f>'OddsRatio_working_3-way'!X28^(1/3)*COS('OddsRatio_working_3-way'!Y28/3)</f>
        <v>0.52273166315834685</v>
      </c>
      <c r="AA28" s="11">
        <f>'OddsRatio_working_3-way'!X28^(1/3)*COS(('OddsRatio_working_3-way'!Y28+2*PI())/3)</f>
        <v>-0.34448240512236467</v>
      </c>
      <c r="AB28" s="11">
        <f>'OddsRatio_working_3-way'!X28^(1/3)*COS(('OddsRatio_working_3-way'!Y28+4*PI())/3)</f>
        <v>-0.17824925803598252</v>
      </c>
      <c r="AC28" s="11">
        <f>'OddsRatio_working_3-way'!X28^(1/3)*SIN('OddsRatio_working_3-way'!Y28/3)</f>
        <v>9.5974752218561638E-2</v>
      </c>
      <c r="AD28" s="11">
        <f>'OddsRatio_working_3-way'!X28^(1/3)*SIN(('OddsRatio_working_3-way'!Y28+2*PI())/3)</f>
        <v>0.40471152354833773</v>
      </c>
      <c r="AE28" s="11">
        <f>'OddsRatio_working_3-way'!X28^(1/3)*SIN(('OddsRatio_working_3-way'!Y28+4*PI())/3)</f>
        <v>-0.50068627576689917</v>
      </c>
      <c r="AF28" s="11">
        <f>-'OddsRatio_working_3-way'!U28/(3*'OddsRatio_working_3-way'!X28^(1/3))*COS(('OddsRatio_working_3-way'!Y28)/3)</f>
        <v>0.52273166315834674</v>
      </c>
      <c r="AG28" s="11">
        <f>-'OddsRatio_working_3-way'!U28/(3*'OddsRatio_working_3-way'!X28^(1/3))*COS(('OddsRatio_working_3-way'!Y28+2*PI())/3)</f>
        <v>-0.34448240512236461</v>
      </c>
      <c r="AH28" s="11">
        <f>-'OddsRatio_working_3-way'!U28/(3*'OddsRatio_working_3-way'!X28^(1/3))*COS(('OddsRatio_working_3-way'!Y28+4*PI())/3)</f>
        <v>-0.17824925803598249</v>
      </c>
      <c r="AI28" s="11">
        <f>'OddsRatio_working_3-way'!U28/(3*'OddsRatio_working_3-way'!X28^(1/3))*SIN(('OddsRatio_working_3-way'!Y28)/3)</f>
        <v>-9.597475221856161E-2</v>
      </c>
      <c r="AJ28" s="11">
        <f>'OddsRatio_working_3-way'!U28/(3*'OddsRatio_working_3-way'!X28^(1/3))*SIN(('OddsRatio_working_3-way'!Y28+2*PI())/3)</f>
        <v>-0.40471152354833767</v>
      </c>
      <c r="AK28" s="11">
        <f>'OddsRatio_working_3-way'!U28/(3*'OddsRatio_working_3-way'!X28^(1/3))*SIN(('OddsRatio_working_3-way'!Y28+4*PI())/3)</f>
        <v>0.50068627576689906</v>
      </c>
      <c r="AL28" s="11">
        <f>'OddsRatio_working_3-way'!Z28+'OddsRatio_working_3-way'!AF28</f>
        <v>1.0454633263166935</v>
      </c>
      <c r="AM28" s="11">
        <f>'OddsRatio_working_3-way'!AA28+'OddsRatio_working_3-way'!AG28</f>
        <v>-0.68896481024472922</v>
      </c>
      <c r="AN28" s="11">
        <f>'OddsRatio_working_3-way'!AB28+'OddsRatio_working_3-way'!AH28</f>
        <v>-0.35649851607196503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1.0454633263166935</v>
      </c>
      <c r="AS28" s="11">
        <f>IF(('OddsRatio_working_3-way'!X28=0),IF(Q28&gt;0,-Q28^(1/3),(-Q28)^(1/3)),'OddsRatio_working_3-way'!AM28-'OddsRatio_working_3-way'!R28/3)</f>
        <v>-0.68896481024472922</v>
      </c>
      <c r="AT28" s="11">
        <f>IF(('OddsRatio_working_3-way'!X28=0),IF(Q28&gt;0,-Q28^(1/3),(-Q28)^(1/3)),'OddsRatio_working_3-way'!AN28-'OddsRatio_working_3-way'!R28/3)</f>
        <v>-0.35649851607196503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2.4300000000000002</v>
      </c>
      <c r="B29" s="4">
        <f>IF('True_Odds_Calculator_3-way'!B30="","",'True_Odds_Calculator_3-way'!B30)</f>
        <v>3.62</v>
      </c>
      <c r="C29" s="4">
        <f>IF('True_Odds_Calculator_3-way'!C30="","",'True_Odds_Calculator_3-way'!C30)</f>
        <v>2.94</v>
      </c>
      <c r="D29" s="9">
        <f t="shared" si="13"/>
        <v>0.40135785613111397</v>
      </c>
      <c r="E29" s="9">
        <f t="shared" si="14"/>
        <v>0.26789860910096353</v>
      </c>
      <c r="F29" s="9">
        <f t="shared" si="15"/>
        <v>0.33074353476792256</v>
      </c>
      <c r="G29" s="9">
        <f t="shared" si="16"/>
        <v>1.0430364410298851</v>
      </c>
      <c r="H29" s="9">
        <f t="shared" si="17"/>
        <v>2.4915421106727358</v>
      </c>
      <c r="I29" s="9">
        <f t="shared" si="18"/>
        <v>3.732755475498299</v>
      </c>
      <c r="J29" s="9">
        <f t="shared" si="19"/>
        <v>3.0234906955979772</v>
      </c>
      <c r="K29" s="11">
        <f t="shared" si="20"/>
        <v>0.41152263374485593</v>
      </c>
      <c r="L29" s="11">
        <f t="shared" si="21"/>
        <v>0.27624309392265195</v>
      </c>
      <c r="M29" s="11">
        <f t="shared" si="22"/>
        <v>0.3401360544217687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-0.28104566065336622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0.23161391514748814</v>
      </c>
      <c r="Q29" s="11">
        <f>2*'OddsRatio_working_3-way'!K29*'OddsRatio_working_3-way'!L29*'OddsRatio_working_3-way'!M29</f>
        <v>7.7333527595154647E-2</v>
      </c>
      <c r="R29" s="11">
        <f t="shared" si="23"/>
        <v>0</v>
      </c>
      <c r="S29" s="11">
        <f t="shared" si="24"/>
        <v>-0.82411489509939162</v>
      </c>
      <c r="T29" s="11">
        <f t="shared" si="25"/>
        <v>-0.2751635709847719</v>
      </c>
      <c r="U29" s="11">
        <f>'OddsRatio_working_3-way'!S29-'OddsRatio_working_3-way'!R29^2/3</f>
        <v>-0.82411489509939162</v>
      </c>
      <c r="V29" s="11">
        <f>'OddsRatio_working_3-way'!S29*'OddsRatio_working_3-way'!R29/3-2*'OddsRatio_working_3-way'!R29^3/27-'OddsRatio_working_3-way'!T29</f>
        <v>0.2751635709847719</v>
      </c>
      <c r="W29" s="11">
        <f>'OddsRatio_working_3-way'!V29^2+4*'OddsRatio_working_3-way'!U29^3/27</f>
        <v>-7.2050521183328747E-3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0.14397920241776629</v>
      </c>
      <c r="Y29" s="11">
        <f>IF('OddsRatio_working_3-way'!W29&gt;=0,IF('OddsRatio_working_3-way'!V29+SQRT('OddsRatio_working_3-way'!W29)&gt;0,0,PI()),ACOS('OddsRatio_working_3-way'!V29/(2*'OddsRatio_working_3-way'!X29)))</f>
        <v>0.29921873808320076</v>
      </c>
      <c r="Z29" s="11">
        <f>'OddsRatio_working_3-way'!X29^(1/3)*COS('OddsRatio_working_3-way'!Y29/3)</f>
        <v>0.52151822051494257</v>
      </c>
      <c r="AA29" s="11">
        <f>'OddsRatio_working_3-way'!X29^(1/3)*COS(('OddsRatio_working_3-way'!Y29+2*PI())/3)</f>
        <v>-0.30595626755794414</v>
      </c>
      <c r="AB29" s="11">
        <f>'OddsRatio_working_3-way'!X29^(1/3)*COS(('OddsRatio_working_3-way'!Y29+4*PI())/3)</f>
        <v>-0.21556195295699859</v>
      </c>
      <c r="AC29" s="11">
        <f>'OddsRatio_working_3-way'!X29^(1/3)*SIN('OddsRatio_working_3-way'!Y29/3)</f>
        <v>5.2189181868067688E-2</v>
      </c>
      <c r="AD29" s="11">
        <f>'OddsRatio_working_3-way'!X29^(1/3)*SIN(('OddsRatio_working_3-way'!Y29+2*PI())/3)</f>
        <v>0.42555343656836131</v>
      </c>
      <c r="AE29" s="11">
        <f>'OddsRatio_working_3-way'!X29^(1/3)*SIN(('OddsRatio_working_3-way'!Y29+4*PI())/3)</f>
        <v>-0.4777426184364289</v>
      </c>
      <c r="AF29" s="11">
        <f>-'OddsRatio_working_3-way'!U29/(3*'OddsRatio_working_3-way'!X29^(1/3))*COS(('OddsRatio_working_3-way'!Y29)/3)</f>
        <v>0.52151822051494257</v>
      </c>
      <c r="AG29" s="11">
        <f>-'OddsRatio_working_3-way'!U29/(3*'OddsRatio_working_3-way'!X29^(1/3))*COS(('OddsRatio_working_3-way'!Y29+2*PI())/3)</f>
        <v>-0.30595626755794414</v>
      </c>
      <c r="AH29" s="11">
        <f>-'OddsRatio_working_3-way'!U29/(3*'OddsRatio_working_3-way'!X29^(1/3))*COS(('OddsRatio_working_3-way'!Y29+4*PI())/3)</f>
        <v>-0.21556195295699859</v>
      </c>
      <c r="AI29" s="11">
        <f>'OddsRatio_working_3-way'!U29/(3*'OddsRatio_working_3-way'!X29^(1/3))*SIN(('OddsRatio_working_3-way'!Y29)/3)</f>
        <v>-5.2189181868067688E-2</v>
      </c>
      <c r="AJ29" s="11">
        <f>'OddsRatio_working_3-way'!U29/(3*'OddsRatio_working_3-way'!X29^(1/3))*SIN(('OddsRatio_working_3-way'!Y29+2*PI())/3)</f>
        <v>-0.42555343656836131</v>
      </c>
      <c r="AK29" s="11">
        <f>'OddsRatio_working_3-way'!U29/(3*'OddsRatio_working_3-way'!X29^(1/3))*SIN(('OddsRatio_working_3-way'!Y29+4*PI())/3)</f>
        <v>0.4777426184364289</v>
      </c>
      <c r="AL29" s="11">
        <f>'OddsRatio_working_3-way'!Z29+'OddsRatio_working_3-way'!AF29</f>
        <v>1.0430364410298851</v>
      </c>
      <c r="AM29" s="11">
        <f>'OddsRatio_working_3-way'!AA29+'OddsRatio_working_3-way'!AG29</f>
        <v>-0.61191253511588828</v>
      </c>
      <c r="AN29" s="11">
        <f>'OddsRatio_working_3-way'!AB29+'OddsRatio_working_3-way'!AH29</f>
        <v>-0.43112390591399719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1.0430364410298851</v>
      </c>
      <c r="AS29" s="11">
        <f>IF(('OddsRatio_working_3-way'!X29=0),IF(Q29&gt;0,-Q29^(1/3),(-Q29)^(1/3)),'OddsRatio_working_3-way'!AM29-'OddsRatio_working_3-way'!R29/3)</f>
        <v>-0.61191253511588828</v>
      </c>
      <c r="AT29" s="11">
        <f>IF(('OddsRatio_working_3-way'!X29=0),IF(Q29&gt;0,-Q29^(1/3),(-Q29)^(1/3)),'OddsRatio_working_3-way'!AN29-'OddsRatio_working_3-way'!R29/3)</f>
        <v>-0.43112390591399719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3.37</v>
      </c>
      <c r="B30" s="4">
        <f>IF('True_Odds_Calculator_3-way'!B31="","",'True_Odds_Calculator_3-way'!B31)</f>
        <v>3.63</v>
      </c>
      <c r="C30" s="4">
        <f>IF('True_Odds_Calculator_3-way'!C31="","",'True_Odds_Calculator_3-way'!C31)</f>
        <v>2.19</v>
      </c>
      <c r="D30" s="9">
        <f t="shared" si="13"/>
        <v>0.28758908848321751</v>
      </c>
      <c r="E30" s="9">
        <f t="shared" si="14"/>
        <v>0.26674193063303719</v>
      </c>
      <c r="F30" s="9">
        <f t="shared" si="15"/>
        <v>0.44566898088374518</v>
      </c>
      <c r="G30" s="9">
        <f t="shared" si="16"/>
        <v>1.0452250566962644</v>
      </c>
      <c r="H30" s="9">
        <f t="shared" si="17"/>
        <v>3.4771833843701474</v>
      </c>
      <c r="I30" s="9">
        <f t="shared" si="18"/>
        <v>3.748941899111176</v>
      </c>
      <c r="J30" s="9">
        <f t="shared" si="19"/>
        <v>2.2438178174685546</v>
      </c>
      <c r="K30" s="11">
        <f t="shared" si="20"/>
        <v>0.29673590504451036</v>
      </c>
      <c r="L30" s="11">
        <f t="shared" si="21"/>
        <v>0.27548209366391185</v>
      </c>
      <c r="M30" s="11">
        <f t="shared" si="22"/>
        <v>0.45662100456621008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-0.27686650288466175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0.23105214690183523</v>
      </c>
      <c r="Q30" s="11">
        <f>2*'OddsRatio_working_3-way'!K30*'OddsRatio_working_3-way'!L30*'OddsRatio_working_3-way'!M30</f>
        <v>7.4653359257458862E-2</v>
      </c>
      <c r="R30" s="11">
        <f t="shared" si="23"/>
        <v>0</v>
      </c>
      <c r="S30" s="11">
        <f t="shared" si="24"/>
        <v>-0.83452546441881392</v>
      </c>
      <c r="T30" s="11">
        <f t="shared" si="25"/>
        <v>-0.26963666055535179</v>
      </c>
      <c r="U30" s="11">
        <f>'OddsRatio_working_3-way'!S30-'OddsRatio_working_3-way'!R30^2/3</f>
        <v>-0.83452546441881392</v>
      </c>
      <c r="V30" s="11">
        <f>'OddsRatio_working_3-way'!S30*'OddsRatio_working_3-way'!R30/3-2*'OddsRatio_working_3-way'!R30^3/27-'OddsRatio_working_3-way'!T30</f>
        <v>0.26963666055535179</v>
      </c>
      <c r="W30" s="11">
        <f>'OddsRatio_working_3-way'!V30^2+4*'OddsRatio_working_3-way'!U30^3/27</f>
        <v>-1.3398421620458636E-2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0.1467160099783768</v>
      </c>
      <c r="Y30" s="11">
        <f>IF('OddsRatio_working_3-way'!W30&gt;=0,IF('OddsRatio_working_3-way'!V30+SQRT('OddsRatio_working_3-way'!W30)&gt;0,0,PI()),ACOS('OddsRatio_working_3-way'!V30/(2*'OddsRatio_working_3-way'!X30)))</f>
        <v>0.40549628362846701</v>
      </c>
      <c r="Z30" s="11">
        <f>'OddsRatio_working_3-way'!X30^(1/3)*COS('OddsRatio_working_3-way'!Y30/3)</f>
        <v>0.52261252834813232</v>
      </c>
      <c r="AA30" s="11">
        <f>'OddsRatio_working_3-way'!X30^(1/3)*COS(('OddsRatio_working_3-way'!Y30+2*PI())/3)</f>
        <v>-0.32285685324422048</v>
      </c>
      <c r="AB30" s="11">
        <f>'OddsRatio_working_3-way'!X30^(1/3)*COS(('OddsRatio_working_3-way'!Y30+4*PI())/3)</f>
        <v>-0.19975567510391148</v>
      </c>
      <c r="AC30" s="11">
        <f>'OddsRatio_working_3-way'!X30^(1/3)*SIN('OddsRatio_working_3-way'!Y30/3)</f>
        <v>7.1072498336867448E-2</v>
      </c>
      <c r="AD30" s="11">
        <f>'OddsRatio_working_3-way'!X30^(1/3)*SIN(('OddsRatio_working_3-way'!Y30+2*PI())/3)</f>
        <v>0.417059476717064</v>
      </c>
      <c r="AE30" s="11">
        <f>'OddsRatio_working_3-way'!X30^(1/3)*SIN(('OddsRatio_working_3-way'!Y30+4*PI())/3)</f>
        <v>-0.48813197505393141</v>
      </c>
      <c r="AF30" s="11">
        <f>-'OddsRatio_working_3-way'!U30/(3*'OddsRatio_working_3-way'!X30^(1/3))*COS(('OddsRatio_working_3-way'!Y30)/3)</f>
        <v>0.52261252834813221</v>
      </c>
      <c r="AG30" s="11">
        <f>-'OddsRatio_working_3-way'!U30/(3*'OddsRatio_working_3-way'!X30^(1/3))*COS(('OddsRatio_working_3-way'!Y30+2*PI())/3)</f>
        <v>-0.32285685324422042</v>
      </c>
      <c r="AH30" s="11">
        <f>-'OddsRatio_working_3-way'!U30/(3*'OddsRatio_working_3-way'!X30^(1/3))*COS(('OddsRatio_working_3-way'!Y30+4*PI())/3)</f>
        <v>-0.19975567510391146</v>
      </c>
      <c r="AI30" s="11">
        <f>'OddsRatio_working_3-way'!U30/(3*'OddsRatio_working_3-way'!X30^(1/3))*SIN(('OddsRatio_working_3-way'!Y30)/3)</f>
        <v>-7.1072498336867421E-2</v>
      </c>
      <c r="AJ30" s="11">
        <f>'OddsRatio_working_3-way'!U30/(3*'OddsRatio_working_3-way'!X30^(1/3))*SIN(('OddsRatio_working_3-way'!Y30+2*PI())/3)</f>
        <v>-0.41705947671706395</v>
      </c>
      <c r="AK30" s="11">
        <f>'OddsRatio_working_3-way'!U30/(3*'OddsRatio_working_3-way'!X30^(1/3))*SIN(('OddsRatio_working_3-way'!Y30+4*PI())/3)</f>
        <v>0.4881319750539313</v>
      </c>
      <c r="AL30" s="11">
        <f>'OddsRatio_working_3-way'!Z30+'OddsRatio_working_3-way'!AF30</f>
        <v>1.0452250566962644</v>
      </c>
      <c r="AM30" s="11">
        <f>'OddsRatio_working_3-way'!AA30+'OddsRatio_working_3-way'!AG30</f>
        <v>-0.64571370648844084</v>
      </c>
      <c r="AN30" s="11">
        <f>'OddsRatio_working_3-way'!AB30+'OddsRatio_working_3-way'!AH30</f>
        <v>-0.39951135020782291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1.0452250566962644</v>
      </c>
      <c r="AS30" s="11">
        <f>IF(('OddsRatio_working_3-way'!X30=0),IF(Q30&gt;0,-Q30^(1/3),(-Q30)^(1/3)),'OddsRatio_working_3-way'!AM30-'OddsRatio_working_3-way'!R30/3)</f>
        <v>-0.64571370648844084</v>
      </c>
      <c r="AT30" s="11">
        <f>IF(('OddsRatio_working_3-way'!X30=0),IF(Q30&gt;0,-Q30^(1/3),(-Q30)^(1/3)),'OddsRatio_working_3-way'!AN30-'OddsRatio_working_3-way'!R30/3)</f>
        <v>-0.39951135020782291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2.38</v>
      </c>
      <c r="B31" s="4">
        <f>IF('True_Odds_Calculator_3-way'!B32="","",'True_Odds_Calculator_3-way'!B32)</f>
        <v>3.53</v>
      </c>
      <c r="C31" s="4">
        <f>IF('True_Odds_Calculator_3-way'!C32="","",'True_Odds_Calculator_3-way'!C32)</f>
        <v>3.08</v>
      </c>
      <c r="D31" s="9">
        <f t="shared" si="13"/>
        <v>0.40984508704050332</v>
      </c>
      <c r="E31" s="9">
        <f t="shared" si="14"/>
        <v>0.27473270658768484</v>
      </c>
      <c r="F31" s="9">
        <f t="shared" si="15"/>
        <v>0.31542220637181184</v>
      </c>
      <c r="G31" s="9">
        <f t="shared" si="16"/>
        <v>1.0434393412883498</v>
      </c>
      <c r="H31" s="9">
        <f t="shared" si="17"/>
        <v>2.4399462909779226</v>
      </c>
      <c r="I31" s="9">
        <f t="shared" si="18"/>
        <v>3.6399015334595259</v>
      </c>
      <c r="J31" s="9">
        <f t="shared" si="19"/>
        <v>3.1703538298797671</v>
      </c>
      <c r="K31" s="11">
        <f t="shared" si="20"/>
        <v>0.42016806722689076</v>
      </c>
      <c r="L31" s="11">
        <f t="shared" si="21"/>
        <v>0.28328611898016998</v>
      </c>
      <c r="M31" s="11">
        <f t="shared" si="22"/>
        <v>0.32467532467532467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-0.28064710303384821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0.23148584697850294</v>
      </c>
      <c r="Q31" s="11">
        <f>2*'OddsRatio_working_3-way'!K31*'OddsRatio_working_3-way'!L31*'OddsRatio_working_3-way'!M31</f>
        <v>7.7290766937730543E-2</v>
      </c>
      <c r="R31" s="11">
        <f t="shared" si="23"/>
        <v>0</v>
      </c>
      <c r="S31" s="11">
        <f t="shared" si="24"/>
        <v>-0.8248289202920579</v>
      </c>
      <c r="T31" s="11">
        <f t="shared" si="25"/>
        <v>-0.27540197672522804</v>
      </c>
      <c r="U31" s="11">
        <f>'OddsRatio_working_3-way'!S31-'OddsRatio_working_3-way'!R31^2/3</f>
        <v>-0.8248289202920579</v>
      </c>
      <c r="V31" s="11">
        <f>'OddsRatio_working_3-way'!S31*'OddsRatio_working_3-way'!R31/3-2*'OddsRatio_working_3-way'!R31^3/27-'OddsRatio_working_3-way'!T31</f>
        <v>0.27540197672522804</v>
      </c>
      <c r="W31" s="11">
        <f>'OddsRatio_working_3-way'!V31^2+4*'OddsRatio_working_3-way'!U31^3/27</f>
        <v>-7.289510335140359E-3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0.14416636147113462</v>
      </c>
      <c r="Y31" s="11">
        <f>IF('OddsRatio_working_3-way'!W31&gt;=0,IF('OddsRatio_working_3-way'!V31+SQRT('OddsRatio_working_3-way'!W31)&gt;0,0,PI()),ACOS('OddsRatio_working_3-way'!V31/(2*'OddsRatio_working_3-way'!X31)))</f>
        <v>0.30061897540108684</v>
      </c>
      <c r="Z31" s="11">
        <f>'OddsRatio_working_3-way'!X31^(1/3)*COS('OddsRatio_working_3-way'!Y31/3)</f>
        <v>0.5217196706441749</v>
      </c>
      <c r="AA31" s="11">
        <f>'OddsRatio_working_3-way'!X31^(1/3)*COS(('OddsRatio_working_3-way'!Y31+2*PI())/3)</f>
        <v>-0.30628745929929746</v>
      </c>
      <c r="AB31" s="11">
        <f>'OddsRatio_working_3-way'!X31^(1/3)*COS(('OddsRatio_working_3-way'!Y31+4*PI())/3)</f>
        <v>-0.21543221134487753</v>
      </c>
      <c r="AC31" s="11">
        <f>'OddsRatio_working_3-way'!X31^(1/3)*SIN('OddsRatio_working_3-way'!Y31/3)</f>
        <v>5.2455301863774555E-2</v>
      </c>
      <c r="AD31" s="11">
        <f>'OddsRatio_working_3-way'!X31^(1/3)*SIN(('OddsRatio_working_3-way'!Y31+2*PI())/3)</f>
        <v>0.42559483750001859</v>
      </c>
      <c r="AE31" s="11">
        <f>'OddsRatio_working_3-way'!X31^(1/3)*SIN(('OddsRatio_working_3-way'!Y31+4*PI())/3)</f>
        <v>-0.4780501393637932</v>
      </c>
      <c r="AF31" s="11">
        <f>-'OddsRatio_working_3-way'!U31/(3*'OddsRatio_working_3-way'!X31^(1/3))*COS(('OddsRatio_working_3-way'!Y31)/3)</f>
        <v>0.52171967064417479</v>
      </c>
      <c r="AG31" s="11">
        <f>-'OddsRatio_working_3-way'!U31/(3*'OddsRatio_working_3-way'!X31^(1/3))*COS(('OddsRatio_working_3-way'!Y31+2*PI())/3)</f>
        <v>-0.3062874592992974</v>
      </c>
      <c r="AH31" s="11">
        <f>-'OddsRatio_working_3-way'!U31/(3*'OddsRatio_working_3-way'!X31^(1/3))*COS(('OddsRatio_working_3-way'!Y31+4*PI())/3)</f>
        <v>-0.21543221134487747</v>
      </c>
      <c r="AI31" s="11">
        <f>'OddsRatio_working_3-way'!U31/(3*'OddsRatio_working_3-way'!X31^(1/3))*SIN(('OddsRatio_working_3-way'!Y31)/3)</f>
        <v>-5.2455301863774541E-2</v>
      </c>
      <c r="AJ31" s="11">
        <f>'OddsRatio_working_3-way'!U31/(3*'OddsRatio_working_3-way'!X31^(1/3))*SIN(('OddsRatio_working_3-way'!Y31+2*PI())/3)</f>
        <v>-0.42559483750001847</v>
      </c>
      <c r="AK31" s="11">
        <f>'OddsRatio_working_3-way'!U31/(3*'OddsRatio_working_3-way'!X31^(1/3))*SIN(('OddsRatio_working_3-way'!Y31+4*PI())/3)</f>
        <v>0.47805013936379309</v>
      </c>
      <c r="AL31" s="11">
        <f>'OddsRatio_working_3-way'!Z31+'OddsRatio_working_3-way'!AF31</f>
        <v>1.0434393412883498</v>
      </c>
      <c r="AM31" s="11">
        <f>'OddsRatio_working_3-way'!AA31+'OddsRatio_working_3-way'!AG31</f>
        <v>-0.61257491859859492</v>
      </c>
      <c r="AN31" s="11">
        <f>'OddsRatio_working_3-way'!AB31+'OddsRatio_working_3-way'!AH31</f>
        <v>-0.430864422689755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1.0434393412883498</v>
      </c>
      <c r="AS31" s="11">
        <f>IF(('OddsRatio_working_3-way'!X31=0),IF(Q31&gt;0,-Q31^(1/3),(-Q31)^(1/3)),'OddsRatio_working_3-way'!AM31-'OddsRatio_working_3-way'!R31/3)</f>
        <v>-0.61257491859859492</v>
      </c>
      <c r="AT31" s="11">
        <f>IF(('OddsRatio_working_3-way'!X31=0),IF(Q31&gt;0,-Q31^(1/3),(-Q31)^(1/3)),'OddsRatio_working_3-way'!AN31-'OddsRatio_working_3-way'!R31/3)</f>
        <v>-0.430864422689755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1.93</v>
      </c>
      <c r="B32" s="4">
        <f>IF('True_Odds_Calculator_3-way'!B33="","",'True_Odds_Calculator_3-way'!B33)</f>
        <v>3.3</v>
      </c>
      <c r="C32" s="4">
        <f>IF('True_Odds_Calculator_3-way'!C33="","",'True_Odds_Calculator_3-way'!C33)</f>
        <v>4.9800000000000004</v>
      </c>
      <c r="D32" s="9">
        <f t="shared" si="13"/>
        <v>0.50925904035688163</v>
      </c>
      <c r="E32" s="9">
        <f t="shared" si="14"/>
        <v>0.29557912996239888</v>
      </c>
      <c r="F32" s="9">
        <f t="shared" si="15"/>
        <v>0.1951618296807196</v>
      </c>
      <c r="G32" s="9">
        <f t="shared" si="16"/>
        <v>1.0361690405326329</v>
      </c>
      <c r="H32" s="9">
        <f t="shared" si="17"/>
        <v>1.9636372076953488</v>
      </c>
      <c r="I32" s="9">
        <f t="shared" si="18"/>
        <v>3.3831887932250551</v>
      </c>
      <c r="J32" s="9">
        <f t="shared" si="19"/>
        <v>5.1239527813198809</v>
      </c>
      <c r="K32" s="11">
        <f t="shared" si="20"/>
        <v>0.5181347150259068</v>
      </c>
      <c r="L32" s="11">
        <f t="shared" si="21"/>
        <v>0.30303030303030304</v>
      </c>
      <c r="M32" s="11">
        <f t="shared" si="22"/>
        <v>0.20080321285140559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-0.26840664589587748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0.22731844318709915</v>
      </c>
      <c r="Q32" s="11">
        <f>2*'OddsRatio_working_3-way'!K32*'OddsRatio_working_3-way'!L32*'OddsRatio_working_3-way'!M32</f>
        <v>6.3056433616393667E-2</v>
      </c>
      <c r="R32" s="11">
        <f t="shared" si="23"/>
        <v>0</v>
      </c>
      <c r="S32" s="11">
        <f t="shared" si="24"/>
        <v>-0.84691808739818752</v>
      </c>
      <c r="T32" s="11">
        <f t="shared" si="25"/>
        <v>-0.23492873436842932</v>
      </c>
      <c r="U32" s="11">
        <f>'OddsRatio_working_3-way'!S32-'OddsRatio_working_3-way'!R32^2/3</f>
        <v>-0.84691808739818752</v>
      </c>
      <c r="V32" s="11">
        <f>'OddsRatio_working_3-way'!S32*'OddsRatio_working_3-way'!R32/3-2*'OddsRatio_working_3-way'!R32^3/27-'OddsRatio_working_3-way'!T32</f>
        <v>0.23492873436842932</v>
      </c>
      <c r="W32" s="11">
        <f>'OddsRatio_working_3-way'!V32^2+4*'OddsRatio_working_3-way'!U32^3/27</f>
        <v>-3.480391873626603E-2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0.14999619075848064</v>
      </c>
      <c r="Y32" s="11">
        <f>IF('OddsRatio_working_3-way'!W32&gt;=0,IF('OddsRatio_working_3-way'!V32+SQRT('OddsRatio_working_3-way'!W32)&gt;0,0,PI()),ACOS('OddsRatio_working_3-way'!V32/(2*'OddsRatio_working_3-way'!X32)))</f>
        <v>0.67113608327346785</v>
      </c>
      <c r="Z32" s="11">
        <f>'OddsRatio_working_3-way'!X32^(1/3)*COS('OddsRatio_working_3-way'!Y32/3)</f>
        <v>0.51808452026631657</v>
      </c>
      <c r="AA32" s="11">
        <f>'OddsRatio_working_3-way'!X32^(1/3)*COS(('OddsRatio_working_3-way'!Y32+2*PI())/3)</f>
        <v>-0.36112479656746888</v>
      </c>
      <c r="AB32" s="11">
        <f>'OddsRatio_working_3-way'!X32^(1/3)*COS(('OddsRatio_working_3-way'!Y32+4*PI())/3)</f>
        <v>-0.15695972369884786</v>
      </c>
      <c r="AC32" s="11">
        <f>'OddsRatio_working_3-way'!X32^(1/3)*SIN('OddsRatio_working_3-way'!Y32/3)</f>
        <v>0.11787475977981811</v>
      </c>
      <c r="AD32" s="11">
        <f>'OddsRatio_working_3-way'!X32^(1/3)*SIN(('OddsRatio_working_3-way'!Y32+2*PI())/3)</f>
        <v>0.38973697596819507</v>
      </c>
      <c r="AE32" s="11">
        <f>'OddsRatio_working_3-way'!X32^(1/3)*SIN(('OddsRatio_working_3-way'!Y32+4*PI())/3)</f>
        <v>-0.50761173574801299</v>
      </c>
      <c r="AF32" s="11">
        <f>-'OddsRatio_working_3-way'!U32/(3*'OddsRatio_working_3-way'!X32^(1/3))*COS(('OddsRatio_working_3-way'!Y32)/3)</f>
        <v>0.51808452026631646</v>
      </c>
      <c r="AG32" s="11">
        <f>-'OddsRatio_working_3-way'!U32/(3*'OddsRatio_working_3-way'!X32^(1/3))*COS(('OddsRatio_working_3-way'!Y32+2*PI())/3)</f>
        <v>-0.36112479656746871</v>
      </c>
      <c r="AH32" s="11">
        <f>-'OddsRatio_working_3-way'!U32/(3*'OddsRatio_working_3-way'!X32^(1/3))*COS(('OddsRatio_working_3-way'!Y32+4*PI())/3)</f>
        <v>-0.15695972369884778</v>
      </c>
      <c r="AI32" s="11">
        <f>'OddsRatio_working_3-way'!U32/(3*'OddsRatio_working_3-way'!X32^(1/3))*SIN(('OddsRatio_working_3-way'!Y32)/3)</f>
        <v>-0.11787475977981805</v>
      </c>
      <c r="AJ32" s="11">
        <f>'OddsRatio_working_3-way'!U32/(3*'OddsRatio_working_3-way'!X32^(1/3))*SIN(('OddsRatio_working_3-way'!Y32+2*PI())/3)</f>
        <v>-0.3897369759681949</v>
      </c>
      <c r="AK32" s="11">
        <f>'OddsRatio_working_3-way'!U32/(3*'OddsRatio_working_3-way'!X32^(1/3))*SIN(('OddsRatio_working_3-way'!Y32+4*PI())/3)</f>
        <v>0.50761173574801277</v>
      </c>
      <c r="AL32" s="11">
        <f>'OddsRatio_working_3-way'!Z32+'OddsRatio_working_3-way'!AF32</f>
        <v>1.0361690405326329</v>
      </c>
      <c r="AM32" s="11">
        <f>'OddsRatio_working_3-way'!AA32+'OddsRatio_working_3-way'!AG32</f>
        <v>-0.72224959313493753</v>
      </c>
      <c r="AN32" s="11">
        <f>'OddsRatio_working_3-way'!AB32+'OddsRatio_working_3-way'!AH32</f>
        <v>-0.31391944739769562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1.0361690405326329</v>
      </c>
      <c r="AS32" s="11">
        <f>IF(('OddsRatio_working_3-way'!X32=0),IF(Q32&gt;0,-Q32^(1/3),(-Q32)^(1/3)),'OddsRatio_working_3-way'!AM32-'OddsRatio_working_3-way'!R32/3)</f>
        <v>-0.72224959313493753</v>
      </c>
      <c r="AT32" s="11">
        <f>IF(('OddsRatio_working_3-way'!X32=0),IF(Q32&gt;0,-Q32^(1/3),(-Q32)^(1/3)),'OddsRatio_working_3-way'!AN32-'OddsRatio_working_3-way'!R32/3)</f>
        <v>-0.31391944739769562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3.87</v>
      </c>
      <c r="B33" s="4">
        <f>IF('True_Odds_Calculator_3-way'!B34="","",'True_Odds_Calculator_3-way'!B34)</f>
        <v>3.57</v>
      </c>
      <c r="C33" s="4">
        <f>IF('True_Odds_Calculator_3-way'!C34="","",'True_Odds_Calculator_3-way'!C34)</f>
        <v>2.06</v>
      </c>
      <c r="D33" s="9">
        <f t="shared" si="13"/>
        <v>0.25128722100961104</v>
      </c>
      <c r="E33" s="9">
        <f t="shared" si="14"/>
        <v>0.27262345796020571</v>
      </c>
      <c r="F33" s="9">
        <f t="shared" si="15"/>
        <v>0.47608932103018325</v>
      </c>
      <c r="G33" s="9">
        <f t="shared" si="16"/>
        <v>1.0381567821122375</v>
      </c>
      <c r="H33" s="9">
        <f t="shared" si="17"/>
        <v>3.9795099646621219</v>
      </c>
      <c r="I33" s="9">
        <f t="shared" si="18"/>
        <v>3.6680629300284497</v>
      </c>
      <c r="J33" s="9">
        <f t="shared" si="19"/>
        <v>2.1004461890389718</v>
      </c>
      <c r="K33" s="11">
        <f t="shared" si="20"/>
        <v>0.25839793281653745</v>
      </c>
      <c r="L33" s="11">
        <f t="shared" si="21"/>
        <v>0.28011204481792717</v>
      </c>
      <c r="M33" s="11">
        <f t="shared" si="22"/>
        <v>0.4854368932038835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-0.27471000943966561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0.22838467315377523</v>
      </c>
      <c r="Q33" s="11">
        <f>2*'OddsRatio_working_3-way'!K33*'OddsRatio_working_3-way'!L33*'OddsRatio_working_3-way'!M33</f>
        <v>7.0272207124238512E-2</v>
      </c>
      <c r="R33" s="11">
        <f t="shared" si="23"/>
        <v>0</v>
      </c>
      <c r="S33" s="11">
        <f t="shared" si="24"/>
        <v>-0.83136640568582998</v>
      </c>
      <c r="T33" s="11">
        <f t="shared" si="25"/>
        <v>-0.25580504790333225</v>
      </c>
      <c r="U33" s="11">
        <f>'OddsRatio_working_3-way'!S33-'OddsRatio_working_3-way'!R33^2/3</f>
        <v>-0.83136640568582998</v>
      </c>
      <c r="V33" s="11">
        <f>'OddsRatio_working_3-way'!S33*'OddsRatio_working_3-way'!R33/3-2*'OddsRatio_working_3-way'!R33^3/27-'OddsRatio_working_3-way'!T33</f>
        <v>0.25580504790333225</v>
      </c>
      <c r="W33" s="11">
        <f>'OddsRatio_working_3-way'!V33^2+4*'OddsRatio_working_3-way'!U33^3/27</f>
        <v>-1.9692014826088414E-2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0.14588371855600826</v>
      </c>
      <c r="Y33" s="11">
        <f>IF('OddsRatio_working_3-way'!W33&gt;=0,IF('OddsRatio_working_3-way'!V33+SQRT('OddsRatio_working_3-way'!W33)&gt;0,0,PI()),ACOS('OddsRatio_working_3-way'!V33/(2*'OddsRatio_working_3-way'!X33)))</f>
        <v>0.50174845897863984</v>
      </c>
      <c r="Z33" s="11">
        <f>'OddsRatio_working_3-way'!X33^(1/3)*COS('OddsRatio_working_3-way'!Y33/3)</f>
        <v>0.51907839105611875</v>
      </c>
      <c r="AA33" s="11">
        <f>'OddsRatio_working_3-way'!X33^(1/3)*COS(('OddsRatio_working_3-way'!Y33+2*PI())/3)</f>
        <v>-0.3354326693937405</v>
      </c>
      <c r="AB33" s="11">
        <f>'OddsRatio_working_3-way'!X33^(1/3)*COS(('OddsRatio_working_3-way'!Y33+4*PI())/3)</f>
        <v>-0.18364572166237858</v>
      </c>
      <c r="AC33" s="11">
        <f>'OddsRatio_working_3-way'!X33^(1/3)*SIN('OddsRatio_working_3-way'!Y33/3)</f>
        <v>8.7634235132173666E-2</v>
      </c>
      <c r="AD33" s="11">
        <f>'OddsRatio_working_3-way'!X33^(1/3)*SIN(('OddsRatio_working_3-way'!Y33+2*PI())/3)</f>
        <v>0.40571795564406521</v>
      </c>
      <c r="AE33" s="11">
        <f>'OddsRatio_working_3-way'!X33^(1/3)*SIN(('OddsRatio_working_3-way'!Y33+4*PI())/3)</f>
        <v>-0.49335219077623865</v>
      </c>
      <c r="AF33" s="11">
        <f>-'OddsRatio_working_3-way'!U33/(3*'OddsRatio_working_3-way'!X33^(1/3))*COS(('OddsRatio_working_3-way'!Y33)/3)</f>
        <v>0.51907839105611864</v>
      </c>
      <c r="AG33" s="11">
        <f>-'OddsRatio_working_3-way'!U33/(3*'OddsRatio_working_3-way'!X33^(1/3))*COS(('OddsRatio_working_3-way'!Y33+2*PI())/3)</f>
        <v>-0.33543266939374039</v>
      </c>
      <c r="AH33" s="11">
        <f>-'OddsRatio_working_3-way'!U33/(3*'OddsRatio_working_3-way'!X33^(1/3))*COS(('OddsRatio_working_3-way'!Y33+4*PI())/3)</f>
        <v>-0.18364572166237855</v>
      </c>
      <c r="AI33" s="11">
        <f>'OddsRatio_working_3-way'!U33/(3*'OddsRatio_working_3-way'!X33^(1/3))*SIN(('OddsRatio_working_3-way'!Y33)/3)</f>
        <v>-8.7634235132173638E-2</v>
      </c>
      <c r="AJ33" s="11">
        <f>'OddsRatio_working_3-way'!U33/(3*'OddsRatio_working_3-way'!X33^(1/3))*SIN(('OddsRatio_working_3-way'!Y33+2*PI())/3)</f>
        <v>-0.4057179556440651</v>
      </c>
      <c r="AK33" s="11">
        <f>'OddsRatio_working_3-way'!U33/(3*'OddsRatio_working_3-way'!X33^(1/3))*SIN(('OddsRatio_working_3-way'!Y33+4*PI())/3)</f>
        <v>0.4933521907762386</v>
      </c>
      <c r="AL33" s="11">
        <f>'OddsRatio_working_3-way'!Z33+'OddsRatio_working_3-way'!AF33</f>
        <v>1.0381567821122375</v>
      </c>
      <c r="AM33" s="11">
        <f>'OddsRatio_working_3-way'!AA33+'OddsRatio_working_3-way'!AG33</f>
        <v>-0.67086533878748089</v>
      </c>
      <c r="AN33" s="11">
        <f>'OddsRatio_working_3-way'!AB33+'OddsRatio_working_3-way'!AH33</f>
        <v>-0.36729144332475716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1.0381567821122375</v>
      </c>
      <c r="AS33" s="11">
        <f>IF(('OddsRatio_working_3-way'!X33=0),IF(Q33&gt;0,-Q33^(1/3),(-Q33)^(1/3)),'OddsRatio_working_3-way'!AM33-'OddsRatio_working_3-way'!R33/3)</f>
        <v>-0.67086533878748089</v>
      </c>
      <c r="AT33" s="11">
        <f>IF(('OddsRatio_working_3-way'!X33=0),IF(Q33&gt;0,-Q33^(1/3),(-Q33)^(1/3)),'OddsRatio_working_3-way'!AN33-'OddsRatio_working_3-way'!R33/3)</f>
        <v>-0.36729144332475716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1.22</v>
      </c>
      <c r="B34" s="4">
        <f>IF('True_Odds_Calculator_3-way'!B35="","",'True_Odds_Calculator_3-way'!B35)</f>
        <v>6.87</v>
      </c>
      <c r="C34" s="4">
        <f>IF('True_Odds_Calculator_3-way'!C35="","",'True_Odds_Calculator_3-way'!C35)</f>
        <v>15.6</v>
      </c>
      <c r="D34" s="9">
        <f t="shared" si="13"/>
        <v>0.8061679305012589</v>
      </c>
      <c r="E34" s="9">
        <f t="shared" si="14"/>
        <v>0.13485669609628259</v>
      </c>
      <c r="F34" s="9">
        <f t="shared" si="15"/>
        <v>5.8975373402458439E-2</v>
      </c>
      <c r="G34" s="9">
        <f t="shared" si="16"/>
        <v>1.0928924706916738</v>
      </c>
      <c r="H34" s="9">
        <f t="shared" si="17"/>
        <v>1.2404363435521681</v>
      </c>
      <c r="I34" s="9">
        <f t="shared" si="18"/>
        <v>7.4152788029601266</v>
      </c>
      <c r="J34" s="9">
        <f t="shared" si="19"/>
        <v>16.956230072098435</v>
      </c>
      <c r="K34" s="11">
        <f t="shared" si="20"/>
        <v>0.81967213114754101</v>
      </c>
      <c r="L34" s="11">
        <f t="shared" si="21"/>
        <v>0.14556040756914118</v>
      </c>
      <c r="M34" s="11">
        <f t="shared" si="22"/>
        <v>6.4102564102564111E-2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-0.14420239443505234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0.15824111142315739</v>
      </c>
      <c r="Q34" s="11">
        <f>2*'OddsRatio_working_3-way'!K34*'OddsRatio_working_3-way'!L34*'OddsRatio_working_3-way'!M34</f>
        <v>1.5296385831141363E-2</v>
      </c>
      <c r="R34" s="11">
        <f t="shared" si="23"/>
        <v>0</v>
      </c>
      <c r="S34" s="11">
        <f t="shared" si="24"/>
        <v>-1.0973542571404942</v>
      </c>
      <c r="T34" s="11">
        <f t="shared" si="25"/>
        <v>-0.10607581026007677</v>
      </c>
      <c r="U34" s="11">
        <f>'OddsRatio_working_3-way'!S34-'OddsRatio_working_3-way'!R34^2/3</f>
        <v>-1.0973542571404942</v>
      </c>
      <c r="V34" s="11">
        <f>'OddsRatio_working_3-way'!S34*'OddsRatio_working_3-way'!R34/3-2*'OddsRatio_working_3-way'!R34^3/27-'OddsRatio_working_3-way'!T34</f>
        <v>0.10607581026007677</v>
      </c>
      <c r="W34" s="11">
        <f>'OddsRatio_working_3-way'!V34^2+4*'OddsRatio_working_3-way'!U34^3/27</f>
        <v>-0.18451370540393955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0.22122713606510355</v>
      </c>
      <c r="Y34" s="11">
        <f>IF('OddsRatio_working_3-way'!W34&gt;=0,IF('OddsRatio_working_3-way'!V34+SQRT('OddsRatio_working_3-way'!W34)&gt;0,0,PI()),ACOS('OddsRatio_working_3-way'!V34/(2*'OddsRatio_working_3-way'!X34)))</f>
        <v>1.3286940506199194</v>
      </c>
      <c r="Z34" s="11">
        <f>'OddsRatio_working_3-way'!X34^(1/3)*COS('OddsRatio_working_3-way'!Y34/3)</f>
        <v>0.54644623534583692</v>
      </c>
      <c r="AA34" s="11">
        <f>'OddsRatio_working_3-way'!X34^(1/3)*COS(('OddsRatio_working_3-way'!Y34+2*PI())/3)</f>
        <v>-0.49769126283475462</v>
      </c>
      <c r="AB34" s="11">
        <f>'OddsRatio_working_3-way'!X34^(1/3)*COS(('OddsRatio_working_3-way'!Y34+4*PI())/3)</f>
        <v>-4.8754972511082392E-2</v>
      </c>
      <c r="AC34" s="11">
        <f>'OddsRatio_working_3-way'!X34^(1/3)*SIN('OddsRatio_working_3-way'!Y34/3)</f>
        <v>0.2591934880673642</v>
      </c>
      <c r="AD34" s="11">
        <f>'OddsRatio_working_3-way'!X34^(1/3)*SIN(('OddsRatio_working_3-way'!Y34+2*PI())/3)</f>
        <v>0.34363957757818264</v>
      </c>
      <c r="AE34" s="11">
        <f>'OddsRatio_working_3-way'!X34^(1/3)*SIN(('OddsRatio_working_3-way'!Y34+4*PI())/3)</f>
        <v>-0.60283306564554695</v>
      </c>
      <c r="AF34" s="11">
        <f>-'OddsRatio_working_3-way'!U34/(3*'OddsRatio_working_3-way'!X34^(1/3))*COS(('OddsRatio_working_3-way'!Y34)/3)</f>
        <v>0.54644623534583692</v>
      </c>
      <c r="AG34" s="11">
        <f>-'OddsRatio_working_3-way'!U34/(3*'OddsRatio_working_3-way'!X34^(1/3))*COS(('OddsRatio_working_3-way'!Y34+2*PI())/3)</f>
        <v>-0.49769126283475462</v>
      </c>
      <c r="AH34" s="11">
        <f>-'OddsRatio_working_3-way'!U34/(3*'OddsRatio_working_3-way'!X34^(1/3))*COS(('OddsRatio_working_3-way'!Y34+4*PI())/3)</f>
        <v>-4.8754972511082392E-2</v>
      </c>
      <c r="AI34" s="11">
        <f>'OddsRatio_working_3-way'!U34/(3*'OddsRatio_working_3-way'!X34^(1/3))*SIN(('OddsRatio_working_3-way'!Y34)/3)</f>
        <v>-0.2591934880673642</v>
      </c>
      <c r="AJ34" s="11">
        <f>'OddsRatio_working_3-way'!U34/(3*'OddsRatio_working_3-way'!X34^(1/3))*SIN(('OddsRatio_working_3-way'!Y34+2*PI())/3)</f>
        <v>-0.34363957757818264</v>
      </c>
      <c r="AK34" s="11">
        <f>'OddsRatio_working_3-way'!U34/(3*'OddsRatio_working_3-way'!X34^(1/3))*SIN(('OddsRatio_working_3-way'!Y34+4*PI())/3)</f>
        <v>0.60283306564554695</v>
      </c>
      <c r="AL34" s="11">
        <f>'OddsRatio_working_3-way'!Z34+'OddsRatio_working_3-way'!AF34</f>
        <v>1.0928924706916738</v>
      </c>
      <c r="AM34" s="11">
        <f>'OddsRatio_working_3-way'!AA34+'OddsRatio_working_3-way'!AG34</f>
        <v>-0.99538252566950924</v>
      </c>
      <c r="AN34" s="11">
        <f>'OddsRatio_working_3-way'!AB34+'OddsRatio_working_3-way'!AH34</f>
        <v>-9.7509945022164785E-2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1.0928924706916738</v>
      </c>
      <c r="AS34" s="11">
        <f>IF(('OddsRatio_working_3-way'!X34=0),IF(Q34&gt;0,-Q34^(1/3),(-Q34)^(1/3)),'OddsRatio_working_3-way'!AM34-'OddsRatio_working_3-way'!R34/3)</f>
        <v>-0.99538252566950924</v>
      </c>
      <c r="AT34" s="11">
        <f>IF(('OddsRatio_working_3-way'!X34=0),IF(Q34&gt;0,-Q34^(1/3),(-Q34)^(1/3)),'OddsRatio_working_3-way'!AN34-'OddsRatio_working_3-way'!R34/3)</f>
        <v>-9.7509945022164785E-2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1.1599999999999999</v>
      </c>
      <c r="B35" s="4">
        <f>IF('True_Odds_Calculator_3-way'!B36="","",'True_Odds_Calculator_3-way'!B36)</f>
        <v>8.48</v>
      </c>
      <c r="C35" s="4">
        <f>IF('True_Odds_Calculator_3-way'!C36="","",'True_Odds_Calculator_3-way'!C36)</f>
        <v>19.72</v>
      </c>
      <c r="D35" s="9">
        <f t="shared" si="13"/>
        <v>0.84793923610583843</v>
      </c>
      <c r="E35" s="9">
        <f t="shared" si="14"/>
        <v>0.10656813957788901</v>
      </c>
      <c r="F35" s="9">
        <f t="shared" si="15"/>
        <v>4.5492624316272268E-2</v>
      </c>
      <c r="G35" s="9">
        <f t="shared" si="16"/>
        <v>1.1208111782904742</v>
      </c>
      <c r="H35" s="9">
        <f t="shared" si="17"/>
        <v>1.179329788526476</v>
      </c>
      <c r="I35" s="9">
        <f t="shared" si="18"/>
        <v>9.383667613612749</v>
      </c>
      <c r="J35" s="9">
        <f t="shared" si="19"/>
        <v>21.981585257597676</v>
      </c>
      <c r="K35" s="11">
        <f t="shared" si="20"/>
        <v>0.86206896551724144</v>
      </c>
      <c r="L35" s="11">
        <f t="shared" si="21"/>
        <v>0.11792452830188678</v>
      </c>
      <c r="M35" s="11">
        <f t="shared" si="22"/>
        <v>5.0709939148073029E-2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-0.11549592802817832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0.13588910986735575</v>
      </c>
      <c r="Q35" s="11">
        <f>2*'OddsRatio_working_3-way'!K35*'OddsRatio_working_3-way'!L35*'OddsRatio_working_3-way'!M35</f>
        <v>1.0310251128023957E-2</v>
      </c>
      <c r="R35" s="11">
        <f t="shared" si="23"/>
        <v>0</v>
      </c>
      <c r="S35" s="11">
        <f t="shared" si="24"/>
        <v>-1.1765705699529247</v>
      </c>
      <c r="T35" s="11">
        <f t="shared" si="25"/>
        <v>-8.9269390739979124E-2</v>
      </c>
      <c r="U35" s="11">
        <f>'OddsRatio_working_3-way'!S35-'OddsRatio_working_3-way'!R35^2/3</f>
        <v>-1.1765705699529247</v>
      </c>
      <c r="V35" s="11">
        <f>'OddsRatio_working_3-way'!S35*'OddsRatio_working_3-way'!R35/3-2*'OddsRatio_working_3-way'!R35^3/27-'OddsRatio_working_3-way'!T35</f>
        <v>8.9269390739979124E-2</v>
      </c>
      <c r="W35" s="11">
        <f>'OddsRatio_working_3-way'!V35^2+4*'OddsRatio_working_3-way'!U35^3/27</f>
        <v>-0.23332700230358677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0.24560945952195826</v>
      </c>
      <c r="Y35" s="11">
        <f>IF('OddsRatio_working_3-way'!W35&gt;=0,IF('OddsRatio_working_3-way'!V35+SQRT('OddsRatio_working_3-way'!W35)&gt;0,0,PI()),ACOS('OddsRatio_working_3-way'!V35/(2*'OddsRatio_working_3-way'!X35)))</f>
        <v>1.3880505000256891</v>
      </c>
      <c r="Z35" s="11">
        <f>'OddsRatio_working_3-way'!X35^(1/3)*COS('OddsRatio_working_3-way'!Y35/3)</f>
        <v>0.56040558914523708</v>
      </c>
      <c r="AA35" s="11">
        <f>'OddsRatio_working_3-way'!X35^(1/3)*COS(('OddsRatio_working_3-way'!Y35+2*PI())/3)</f>
        <v>-0.52228093119242147</v>
      </c>
      <c r="AB35" s="11">
        <f>'OddsRatio_working_3-way'!X35^(1/3)*COS(('OddsRatio_working_3-way'!Y35+4*PI())/3)</f>
        <v>-3.8124657952815999E-2</v>
      </c>
      <c r="AC35" s="11">
        <f>'OddsRatio_working_3-way'!X35^(1/3)*SIN('OddsRatio_working_3-way'!Y35/3)</f>
        <v>0.27952775468473251</v>
      </c>
      <c r="AD35" s="11">
        <f>'OddsRatio_working_3-way'!X35^(1/3)*SIN(('OddsRatio_working_3-way'!Y35+2*PI())/3)</f>
        <v>0.34556159928019398</v>
      </c>
      <c r="AE35" s="11">
        <f>'OddsRatio_working_3-way'!X35^(1/3)*SIN(('OddsRatio_working_3-way'!Y35+4*PI())/3)</f>
        <v>-0.62508935396492638</v>
      </c>
      <c r="AF35" s="11">
        <f>-'OddsRatio_working_3-way'!U35/(3*'OddsRatio_working_3-way'!X35^(1/3))*COS(('OddsRatio_working_3-way'!Y35)/3)</f>
        <v>0.56040558914523708</v>
      </c>
      <c r="AG35" s="11">
        <f>-'OddsRatio_working_3-way'!U35/(3*'OddsRatio_working_3-way'!X35^(1/3))*COS(('OddsRatio_working_3-way'!Y35+2*PI())/3)</f>
        <v>-0.52228093119242147</v>
      </c>
      <c r="AH35" s="11">
        <f>-'OddsRatio_working_3-way'!U35/(3*'OddsRatio_working_3-way'!X35^(1/3))*COS(('OddsRatio_working_3-way'!Y35+4*PI())/3)</f>
        <v>-3.8124657952815999E-2</v>
      </c>
      <c r="AI35" s="11">
        <f>'OddsRatio_working_3-way'!U35/(3*'OddsRatio_working_3-way'!X35^(1/3))*SIN(('OddsRatio_working_3-way'!Y35)/3)</f>
        <v>-0.27952775468473251</v>
      </c>
      <c r="AJ35" s="11">
        <f>'OddsRatio_working_3-way'!U35/(3*'OddsRatio_working_3-way'!X35^(1/3))*SIN(('OddsRatio_working_3-way'!Y35+2*PI())/3)</f>
        <v>-0.34556159928019398</v>
      </c>
      <c r="AK35" s="11">
        <f>'OddsRatio_working_3-way'!U35/(3*'OddsRatio_working_3-way'!X35^(1/3))*SIN(('OddsRatio_working_3-way'!Y35+4*PI())/3)</f>
        <v>0.62508935396492638</v>
      </c>
      <c r="AL35" s="11">
        <f>'OddsRatio_working_3-way'!Z35+'OddsRatio_working_3-way'!AF35</f>
        <v>1.1208111782904742</v>
      </c>
      <c r="AM35" s="11">
        <f>'OddsRatio_working_3-way'!AA35+'OddsRatio_working_3-way'!AG35</f>
        <v>-1.0445618623848429</v>
      </c>
      <c r="AN35" s="11">
        <f>'OddsRatio_working_3-way'!AB35+'OddsRatio_working_3-way'!AH35</f>
        <v>-7.6249315905631998E-2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1.1208111782904742</v>
      </c>
      <c r="AS35" s="11">
        <f>IF(('OddsRatio_working_3-way'!X35=0),IF(Q35&gt;0,-Q35^(1/3),(-Q35)^(1/3)),'OddsRatio_working_3-way'!AM35-'OddsRatio_working_3-way'!R35/3)</f>
        <v>-1.0445618623848429</v>
      </c>
      <c r="AT35" s="11">
        <f>IF(('OddsRatio_working_3-way'!X35=0),IF(Q35&gt;0,-Q35^(1/3),(-Q35)^(1/3)),'OddsRatio_working_3-way'!AN35-'OddsRatio_working_3-way'!R35/3)</f>
        <v>-7.6249315905631998E-2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2.21</v>
      </c>
      <c r="B36" s="4">
        <f>IF('True_Odds_Calculator_3-way'!B37="","",'True_Odds_Calculator_3-way'!B37)</f>
        <v>3.48</v>
      </c>
      <c r="C36" s="4">
        <f>IF('True_Odds_Calculator_3-way'!C37="","",'True_Odds_Calculator_3-way'!C37)</f>
        <v>3.53</v>
      </c>
      <c r="D36" s="9">
        <f t="shared" si="13"/>
        <v>0.44371508908125623</v>
      </c>
      <c r="E36" s="9">
        <f t="shared" si="14"/>
        <v>0.2801462802622085</v>
      </c>
      <c r="F36" s="9">
        <f t="shared" si="15"/>
        <v>0.27613863065653499</v>
      </c>
      <c r="G36" s="9">
        <f t="shared" si="16"/>
        <v>1.0361144056483145</v>
      </c>
      <c r="H36" s="9">
        <f t="shared" si="17"/>
        <v>2.2536984308344605</v>
      </c>
      <c r="I36" s="9">
        <f t="shared" si="18"/>
        <v>3.5695637260078201</v>
      </c>
      <c r="J36" s="9">
        <f t="shared" si="19"/>
        <v>3.6213694462902355</v>
      </c>
      <c r="K36" s="11">
        <f t="shared" si="20"/>
        <v>0.45248868778280543</v>
      </c>
      <c r="L36" s="11">
        <f t="shared" si="21"/>
        <v>0.28735632183908044</v>
      </c>
      <c r="M36" s="11">
        <f t="shared" si="22"/>
        <v>0.28328611898016998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-0.27964776280286907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0.22911006137939582</v>
      </c>
      <c r="Q36" s="11">
        <f>2*'OddsRatio_working_3-way'!K36*'OddsRatio_working_3-way'!L36*'OddsRatio_working_3-way'!M36</f>
        <v>7.3668830025529194E-2</v>
      </c>
      <c r="R36" s="11">
        <f t="shared" si="23"/>
        <v>0</v>
      </c>
      <c r="S36" s="11">
        <f t="shared" si="24"/>
        <v>-0.81928086634078112</v>
      </c>
      <c r="T36" s="11">
        <f t="shared" si="25"/>
        <v>-0.2634343621674537</v>
      </c>
      <c r="U36" s="11">
        <f>'OddsRatio_working_3-way'!S36-'OddsRatio_working_3-way'!R36^2/3</f>
        <v>-0.81928086634078112</v>
      </c>
      <c r="V36" s="11">
        <f>'OddsRatio_working_3-way'!S36*'OddsRatio_working_3-way'!R36/3-2*'OddsRatio_working_3-way'!R36^3/27-'OddsRatio_working_3-way'!T36</f>
        <v>0.2634343621674537</v>
      </c>
      <c r="W36" s="11">
        <f>'OddsRatio_working_3-way'!V36^2+4*'OddsRatio_working_3-way'!U36^3/27</f>
        <v>-1.2071764297225659E-2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0.14271424899760257</v>
      </c>
      <c r="Y36" s="11">
        <f>IF('OddsRatio_working_3-way'!W36&gt;=0,IF('OddsRatio_working_3-way'!V36+SQRT('OddsRatio_working_3-way'!W36)&gt;0,0,PI()),ACOS('OddsRatio_working_3-way'!V36/(2*'OddsRatio_working_3-way'!X36)))</f>
        <v>0.39513800986702208</v>
      </c>
      <c r="Z36" s="11">
        <f>'OddsRatio_working_3-way'!X36^(1/3)*COS('OddsRatio_working_3-way'!Y36/3)</f>
        <v>0.51805720282415724</v>
      </c>
      <c r="AA36" s="11">
        <f>'OddsRatio_working_3-way'!X36^(1/3)*COS(('OddsRatio_working_3-way'!Y36+2*PI())/3)</f>
        <v>-0.31846569031036581</v>
      </c>
      <c r="AB36" s="11">
        <f>'OddsRatio_working_3-way'!X36^(1/3)*COS(('OddsRatio_working_3-way'!Y36+4*PI())/3)</f>
        <v>-0.19959151251379148</v>
      </c>
      <c r="AC36" s="11">
        <f>'OddsRatio_working_3-way'!X36^(1/3)*SIN('OddsRatio_working_3-way'!Y36/3)</f>
        <v>6.8632038550547628E-2</v>
      </c>
      <c r="AD36" s="11">
        <f>'OddsRatio_working_3-way'!X36^(1/3)*SIN(('OddsRatio_working_3-way'!Y36+2*PI())/3)</f>
        <v>0.41433467898395371</v>
      </c>
      <c r="AE36" s="11">
        <f>'OddsRatio_working_3-way'!X36^(1/3)*SIN(('OddsRatio_working_3-way'!Y36+4*PI())/3)</f>
        <v>-0.48296671753450132</v>
      </c>
      <c r="AF36" s="11">
        <f>-'OddsRatio_working_3-way'!U36/(3*'OddsRatio_working_3-way'!X36^(1/3))*COS(('OddsRatio_working_3-way'!Y36)/3)</f>
        <v>0.51805720282415713</v>
      </c>
      <c r="AG36" s="11">
        <f>-'OddsRatio_working_3-way'!U36/(3*'OddsRatio_working_3-way'!X36^(1/3))*COS(('OddsRatio_working_3-way'!Y36+2*PI())/3)</f>
        <v>-0.31846569031036576</v>
      </c>
      <c r="AH36" s="11">
        <f>-'OddsRatio_working_3-way'!U36/(3*'OddsRatio_working_3-way'!X36^(1/3))*COS(('OddsRatio_working_3-way'!Y36+4*PI())/3)</f>
        <v>-0.19959151251379142</v>
      </c>
      <c r="AI36" s="11">
        <f>'OddsRatio_working_3-way'!U36/(3*'OddsRatio_working_3-way'!X36^(1/3))*SIN(('OddsRatio_working_3-way'!Y36)/3)</f>
        <v>-6.8632038550547614E-2</v>
      </c>
      <c r="AJ36" s="11">
        <f>'OddsRatio_working_3-way'!U36/(3*'OddsRatio_working_3-way'!X36^(1/3))*SIN(('OddsRatio_working_3-way'!Y36+2*PI())/3)</f>
        <v>-0.4143346789839536</v>
      </c>
      <c r="AK36" s="11">
        <f>'OddsRatio_working_3-way'!U36/(3*'OddsRatio_working_3-way'!X36^(1/3))*SIN(('OddsRatio_working_3-way'!Y36+4*PI())/3)</f>
        <v>0.48296671753450127</v>
      </c>
      <c r="AL36" s="11">
        <f>'OddsRatio_working_3-way'!Z36+'OddsRatio_working_3-way'!AF36</f>
        <v>1.0361144056483145</v>
      </c>
      <c r="AM36" s="11">
        <f>'OddsRatio_working_3-way'!AA36+'OddsRatio_working_3-way'!AG36</f>
        <v>-0.63693138062073151</v>
      </c>
      <c r="AN36" s="11">
        <f>'OddsRatio_working_3-way'!AB36+'OddsRatio_working_3-way'!AH36</f>
        <v>-0.39918302502758291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1.0361144056483145</v>
      </c>
      <c r="AS36" s="11">
        <f>IF(('OddsRatio_working_3-way'!X36=0),IF(Q36&gt;0,-Q36^(1/3),(-Q36)^(1/3)),'OddsRatio_working_3-way'!AM36-'OddsRatio_working_3-way'!R36/3)</f>
        <v>-0.63693138062073151</v>
      </c>
      <c r="AT36" s="11">
        <f>IF(('OddsRatio_working_3-way'!X36=0),IF(Q36&gt;0,-Q36^(1/3),(-Q36)^(1/3)),'OddsRatio_working_3-way'!AN36-'OddsRatio_working_3-way'!R36/3)</f>
        <v>-0.39918302502758291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2.42</v>
      </c>
      <c r="B37" s="4">
        <f>IF('True_Odds_Calculator_3-way'!B38="","",'True_Odds_Calculator_3-way'!B38)</f>
        <v>3.44</v>
      </c>
      <c r="C37" s="4">
        <f>IF('True_Odds_Calculator_3-way'!C38="","",'True_Odds_Calculator_3-way'!C38)</f>
        <v>3.15</v>
      </c>
      <c r="D37" s="9">
        <f t="shared" si="13"/>
        <v>0.40541390302146146</v>
      </c>
      <c r="E37" s="9">
        <f t="shared" si="14"/>
        <v>0.28408292304813965</v>
      </c>
      <c r="F37" s="9">
        <f t="shared" si="15"/>
        <v>0.31050317393039895</v>
      </c>
      <c r="G37" s="9">
        <f t="shared" si="16"/>
        <v>1.0328274397729453</v>
      </c>
      <c r="H37" s="9">
        <f t="shared" si="17"/>
        <v>2.4666149644775821</v>
      </c>
      <c r="I37" s="9">
        <f t="shared" si="18"/>
        <v>3.520098953045987</v>
      </c>
      <c r="J37" s="9">
        <f t="shared" si="19"/>
        <v>3.2205789955118322</v>
      </c>
      <c r="K37" s="11">
        <f t="shared" si="20"/>
        <v>0.41322314049586778</v>
      </c>
      <c r="L37" s="11">
        <f t="shared" si="21"/>
        <v>0.29069767441860467</v>
      </c>
      <c r="M37" s="11">
        <f t="shared" si="22"/>
        <v>0.31746031746031744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-0.28407451134723871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0.22918706851053572</v>
      </c>
      <c r="Q37" s="11">
        <f>2*'OddsRatio_working_3-way'!K37*'OddsRatio_working_3-way'!L37*'OddsRatio_working_3-way'!M37</f>
        <v>7.6268575211492759E-2</v>
      </c>
      <c r="R37" s="11">
        <f t="shared" si="23"/>
        <v>0</v>
      </c>
      <c r="S37" s="11">
        <f t="shared" si="24"/>
        <v>-0.80678504883667201</v>
      </c>
      <c r="T37" s="11">
        <f t="shared" si="25"/>
        <v>-0.26848088147642996</v>
      </c>
      <c r="U37" s="11">
        <f>'OddsRatio_working_3-way'!S37-'OddsRatio_working_3-way'!R37^2/3</f>
        <v>-0.80678504883667201</v>
      </c>
      <c r="V37" s="11">
        <f>'OddsRatio_working_3-way'!S37*'OddsRatio_working_3-way'!R37/3-2*'OddsRatio_working_3-way'!R37^3/27-'OddsRatio_working_3-way'!T37</f>
        <v>0.26848088147642996</v>
      </c>
      <c r="W37" s="11">
        <f>'OddsRatio_working_3-way'!V37^2+4*'OddsRatio_working_3-way'!U37^3/27</f>
        <v>-5.7162525274851161E-3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0.13946167595960363</v>
      </c>
      <c r="Y37" s="11">
        <f>IF('OddsRatio_working_3-way'!W37&gt;=0,IF('OddsRatio_working_3-way'!V37+SQRT('OddsRatio_working_3-way'!W37)&gt;0,0,PI()),ACOS('OddsRatio_working_3-way'!V37/(2*'OddsRatio_working_3-way'!X37)))</f>
        <v>0.27449758553667647</v>
      </c>
      <c r="Z37" s="11">
        <f>'OddsRatio_working_3-way'!X37^(1/3)*COS('OddsRatio_working_3-way'!Y37/3)</f>
        <v>0.51641371988647256</v>
      </c>
      <c r="AA37" s="11">
        <f>'OddsRatio_working_3-way'!X37^(1/3)*COS(('OddsRatio_working_3-way'!Y37+2*PI())/3)</f>
        <v>-0.29924238898734501</v>
      </c>
      <c r="AB37" s="11">
        <f>'OddsRatio_working_3-way'!X37^(1/3)*COS(('OddsRatio_working_3-way'!Y37+4*PI())/3)</f>
        <v>-0.21717133089912763</v>
      </c>
      <c r="AC37" s="11">
        <f>'OddsRatio_working_3-way'!X37^(1/3)*SIN('OddsRatio_working_3-way'!Y37/3)</f>
        <v>4.7383747479909782E-2</v>
      </c>
      <c r="AD37" s="11">
        <f>'OddsRatio_working_3-way'!X37^(1/3)*SIN(('OddsRatio_working_3-way'!Y37+2*PI())/3)</f>
        <v>0.42353552654455145</v>
      </c>
      <c r="AE37" s="11">
        <f>'OddsRatio_working_3-way'!X37^(1/3)*SIN(('OddsRatio_working_3-way'!Y37+4*PI())/3)</f>
        <v>-0.47091927402446115</v>
      </c>
      <c r="AF37" s="11">
        <f>-'OddsRatio_working_3-way'!U37/(3*'OddsRatio_working_3-way'!X37^(1/3))*COS(('OddsRatio_working_3-way'!Y37)/3)</f>
        <v>0.51641371988647267</v>
      </c>
      <c r="AG37" s="11">
        <f>-'OddsRatio_working_3-way'!U37/(3*'OddsRatio_working_3-way'!X37^(1/3))*COS(('OddsRatio_working_3-way'!Y37+2*PI())/3)</f>
        <v>-0.29924238898734506</v>
      </c>
      <c r="AH37" s="11">
        <f>-'OddsRatio_working_3-way'!U37/(3*'OddsRatio_working_3-way'!X37^(1/3))*COS(('OddsRatio_working_3-way'!Y37+4*PI())/3)</f>
        <v>-0.21717133089912768</v>
      </c>
      <c r="AI37" s="11">
        <f>'OddsRatio_working_3-way'!U37/(3*'OddsRatio_working_3-way'!X37^(1/3))*SIN(('OddsRatio_working_3-way'!Y37)/3)</f>
        <v>-4.7383747479909796E-2</v>
      </c>
      <c r="AJ37" s="11">
        <f>'OddsRatio_working_3-way'!U37/(3*'OddsRatio_working_3-way'!X37^(1/3))*SIN(('OddsRatio_working_3-way'!Y37+2*PI())/3)</f>
        <v>-0.42353552654455157</v>
      </c>
      <c r="AK37" s="11">
        <f>'OddsRatio_working_3-way'!U37/(3*'OddsRatio_working_3-way'!X37^(1/3))*SIN(('OddsRatio_working_3-way'!Y37+4*PI())/3)</f>
        <v>0.47091927402446127</v>
      </c>
      <c r="AL37" s="11">
        <f>'OddsRatio_working_3-way'!Z37+'OddsRatio_working_3-way'!AF37</f>
        <v>1.0328274397729453</v>
      </c>
      <c r="AM37" s="11">
        <f>'OddsRatio_working_3-way'!AA37+'OddsRatio_working_3-way'!AG37</f>
        <v>-0.59848477797469002</v>
      </c>
      <c r="AN37" s="11">
        <f>'OddsRatio_working_3-way'!AB37+'OddsRatio_working_3-way'!AH37</f>
        <v>-0.43434266179825531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1.0328274397729453</v>
      </c>
      <c r="AS37" s="11">
        <f>IF(('OddsRatio_working_3-way'!X37=0),IF(Q37&gt;0,-Q37^(1/3),(-Q37)^(1/3)),'OddsRatio_working_3-way'!AM37-'OddsRatio_working_3-way'!R37/3)</f>
        <v>-0.59848477797469002</v>
      </c>
      <c r="AT37" s="11">
        <f>IF(('OddsRatio_working_3-way'!X37=0),IF(Q37&gt;0,-Q37^(1/3),(-Q37)^(1/3)),'OddsRatio_working_3-way'!AN37-'OddsRatio_working_3-way'!R37/3)</f>
        <v>-0.43434266179825531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3.42</v>
      </c>
      <c r="B38" s="4">
        <f>IF('True_Odds_Calculator_3-way'!B39="","",'True_Odds_Calculator_3-way'!B39)</f>
        <v>3.24</v>
      </c>
      <c r="C38" s="4">
        <f>IF('True_Odds_Calculator_3-way'!C39="","",'True_Odds_Calculator_3-way'!C39)</f>
        <v>2.34</v>
      </c>
      <c r="D38" s="9">
        <f t="shared" si="13"/>
        <v>0.28358544507363426</v>
      </c>
      <c r="E38" s="9">
        <f t="shared" si="14"/>
        <v>0.29954743936336597</v>
      </c>
      <c r="F38" s="9">
        <f t="shared" si="15"/>
        <v>0.41686711556299982</v>
      </c>
      <c r="G38" s="9">
        <f t="shared" si="16"/>
        <v>1.0439149026380896</v>
      </c>
      <c r="H38" s="9">
        <f t="shared" si="17"/>
        <v>3.526274064384177</v>
      </c>
      <c r="I38" s="9">
        <f t="shared" si="18"/>
        <v>3.3383693819093212</v>
      </c>
      <c r="J38" s="9">
        <f t="shared" si="19"/>
        <v>2.3988459695350404</v>
      </c>
      <c r="K38" s="11">
        <f t="shared" si="20"/>
        <v>0.29239766081871343</v>
      </c>
      <c r="L38" s="11">
        <f t="shared" si="21"/>
        <v>0.30864197530864196</v>
      </c>
      <c r="M38" s="11">
        <f t="shared" si="22"/>
        <v>0.42735042735042739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-0.28014392493491491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0.23140049130952317</v>
      </c>
      <c r="Q38" s="11">
        <f>2*'OddsRatio_working_3-way'!K38*'OddsRatio_working_3-way'!L38*'OddsRatio_working_3-way'!M38</f>
        <v>7.7133497103174381E-2</v>
      </c>
      <c r="R38" s="11">
        <f t="shared" si="23"/>
        <v>0</v>
      </c>
      <c r="S38" s="11">
        <f t="shared" si="24"/>
        <v>-0.82600574459461806</v>
      </c>
      <c r="T38" s="11">
        <f t="shared" si="25"/>
        <v>-0.27533524819820598</v>
      </c>
      <c r="U38" s="11">
        <f>'OddsRatio_working_3-way'!S38-'OddsRatio_working_3-way'!R38^2/3</f>
        <v>-0.82600574459461806</v>
      </c>
      <c r="V38" s="11">
        <f>'OddsRatio_working_3-way'!S38*'OddsRatio_working_3-way'!R38/3-2*'OddsRatio_working_3-way'!R38^3/27-'OddsRatio_working_3-way'!T38</f>
        <v>0.27533524819820598</v>
      </c>
      <c r="W38" s="11">
        <f>'OddsRatio_working_3-way'!V38^2+4*'OddsRatio_working_3-way'!U38^3/27</f>
        <v>-7.6826098816897836E-3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0.14447500543524602</v>
      </c>
      <c r="Y38" s="11">
        <f>IF('OddsRatio_working_3-way'!W38&gt;=0,IF('OddsRatio_working_3-way'!V38+SQRT('OddsRatio_working_3-way'!W38)&gt;0,0,PI()),ACOS('OddsRatio_working_3-way'!V38/(2*'OddsRatio_working_3-way'!X38)))</f>
        <v>0.30819732294728297</v>
      </c>
      <c r="Z38" s="11">
        <f>'OddsRatio_working_3-way'!X38^(1/3)*COS('OddsRatio_working_3-way'!Y38/3)</f>
        <v>0.52195745131904481</v>
      </c>
      <c r="AA38" s="11">
        <f>'OddsRatio_working_3-way'!X38^(1/3)*COS(('OddsRatio_working_3-way'!Y38+2*PI())/3)</f>
        <v>-0.30758076861956579</v>
      </c>
      <c r="AB38" s="11">
        <f>'OddsRatio_working_3-way'!X38^(1/3)*COS(('OddsRatio_working_3-way'!Y38+4*PI())/3)</f>
        <v>-0.21437668269947913</v>
      </c>
      <c r="AC38" s="11">
        <f>'OddsRatio_working_3-way'!X38^(1/3)*SIN('OddsRatio_working_3-way'!Y38/3)</f>
        <v>5.3811404095535101E-2</v>
      </c>
      <c r="AD38" s="11">
        <f>'OddsRatio_working_3-way'!X38^(1/3)*SIN(('OddsRatio_working_3-way'!Y38+2*PI())/3)</f>
        <v>0.42512271048910472</v>
      </c>
      <c r="AE38" s="11">
        <f>'OddsRatio_working_3-way'!X38^(1/3)*SIN(('OddsRatio_working_3-way'!Y38+4*PI())/3)</f>
        <v>-0.4789341145846398</v>
      </c>
      <c r="AF38" s="11">
        <f>-'OddsRatio_working_3-way'!U38/(3*'OddsRatio_working_3-way'!X38^(1/3))*COS(('OddsRatio_working_3-way'!Y38)/3)</f>
        <v>0.52195745131904481</v>
      </c>
      <c r="AG38" s="11">
        <f>-'OddsRatio_working_3-way'!U38/(3*'OddsRatio_working_3-way'!X38^(1/3))*COS(('OddsRatio_working_3-way'!Y38+2*PI())/3)</f>
        <v>-0.30758076861956579</v>
      </c>
      <c r="AH38" s="11">
        <f>-'OddsRatio_working_3-way'!U38/(3*'OddsRatio_working_3-way'!X38^(1/3))*COS(('OddsRatio_working_3-way'!Y38+4*PI())/3)</f>
        <v>-0.21437668269947913</v>
      </c>
      <c r="AI38" s="11">
        <f>'OddsRatio_working_3-way'!U38/(3*'OddsRatio_working_3-way'!X38^(1/3))*SIN(('OddsRatio_working_3-way'!Y38)/3)</f>
        <v>-5.3811404095535101E-2</v>
      </c>
      <c r="AJ38" s="11">
        <f>'OddsRatio_working_3-way'!U38/(3*'OddsRatio_working_3-way'!X38^(1/3))*SIN(('OddsRatio_working_3-way'!Y38+2*PI())/3)</f>
        <v>-0.42512271048910472</v>
      </c>
      <c r="AK38" s="11">
        <f>'OddsRatio_working_3-way'!U38/(3*'OddsRatio_working_3-way'!X38^(1/3))*SIN(('OddsRatio_working_3-way'!Y38+4*PI())/3)</f>
        <v>0.4789341145846398</v>
      </c>
      <c r="AL38" s="11">
        <f>'OddsRatio_working_3-way'!Z38+'OddsRatio_working_3-way'!AF38</f>
        <v>1.0439149026380896</v>
      </c>
      <c r="AM38" s="11">
        <f>'OddsRatio_working_3-way'!AA38+'OddsRatio_working_3-way'!AG38</f>
        <v>-0.61516153723913158</v>
      </c>
      <c r="AN38" s="11">
        <f>'OddsRatio_working_3-way'!AB38+'OddsRatio_working_3-way'!AH38</f>
        <v>-0.42875336539895825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1.0439149026380896</v>
      </c>
      <c r="AS38" s="11">
        <f>IF(('OddsRatio_working_3-way'!X38=0),IF(Q38&gt;0,-Q38^(1/3),(-Q38)^(1/3)),'OddsRatio_working_3-way'!AM38-'OddsRatio_working_3-way'!R38/3)</f>
        <v>-0.61516153723913158</v>
      </c>
      <c r="AT38" s="11">
        <f>IF(('OddsRatio_working_3-way'!X38=0),IF(Q38&gt;0,-Q38^(1/3),(-Q38)^(1/3)),'OddsRatio_working_3-way'!AN38-'OddsRatio_working_3-way'!R38/3)</f>
        <v>-0.42875336539895825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3.14</v>
      </c>
      <c r="C39" s="4">
        <f>IF('True_Odds_Calculator_3-way'!C40="","",'True_Odds_Calculator_3-way'!C40)</f>
        <v>2.76</v>
      </c>
      <c r="D39" s="9">
        <f t="shared" si="13"/>
        <v>0.33702311575919924</v>
      </c>
      <c r="E39" s="9">
        <f t="shared" si="14"/>
        <v>0.30985065275113988</v>
      </c>
      <c r="F39" s="9">
        <f t="shared" si="15"/>
        <v>0.35312623148966094</v>
      </c>
      <c r="G39" s="9">
        <f t="shared" si="16"/>
        <v>1.0408230291356597</v>
      </c>
      <c r="H39" s="9">
        <f t="shared" si="17"/>
        <v>2.967155525066397</v>
      </c>
      <c r="I39" s="9">
        <f t="shared" si="18"/>
        <v>3.2273612823503117</v>
      </c>
      <c r="J39" s="9">
        <f t="shared" si="19"/>
        <v>2.8318485312787609</v>
      </c>
      <c r="K39" s="11">
        <f t="shared" si="20"/>
        <v>0.34602076124567471</v>
      </c>
      <c r="L39" s="11">
        <f t="shared" si="21"/>
        <v>0.31847133757961782</v>
      </c>
      <c r="M39" s="11">
        <f t="shared" si="22"/>
        <v>0.3623188405797102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-0.28421806111468328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0.23117559858908621</v>
      </c>
      <c r="Q39" s="11">
        <f>2*'OddsRatio_working_3-way'!K39*'OddsRatio_working_3-way'!L39*'OddsRatio_working_3-way'!M39</f>
        <v>7.9853401930599741E-2</v>
      </c>
      <c r="R39" s="11">
        <f t="shared" si="23"/>
        <v>0</v>
      </c>
      <c r="S39" s="11">
        <f t="shared" si="24"/>
        <v>-0.81337406103761223</v>
      </c>
      <c r="T39" s="11">
        <f t="shared" si="25"/>
        <v>-0.28095822488345851</v>
      </c>
      <c r="U39" s="11">
        <f>'OddsRatio_working_3-way'!S39-'OddsRatio_working_3-way'!R39^2/3</f>
        <v>-0.81337406103761223</v>
      </c>
      <c r="V39" s="11">
        <f>'OddsRatio_working_3-way'!S39*'OddsRatio_working_3-way'!R39/3-2*'OddsRatio_working_3-way'!R39^3/27-'OddsRatio_working_3-way'!T39</f>
        <v>0.28095822488345851</v>
      </c>
      <c r="W39" s="11">
        <f>'OddsRatio_working_3-way'!V39^2+4*'OddsRatio_working_3-way'!U39^3/27</f>
        <v>-7.8245610310280489E-4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0.14117363443005818</v>
      </c>
      <c r="Y39" s="11">
        <f>IF('OddsRatio_working_3-way'!W39&gt;=0,IF('OddsRatio_working_3-way'!V39+SQRT('OddsRatio_working_3-way'!W39)&gt;0,0,PI()),ACOS('OddsRatio_working_3-way'!V39/(2*'OddsRatio_working_3-way'!X39)))</f>
        <v>9.9233751074863541E-2</v>
      </c>
      <c r="Z39" s="11">
        <f>'OddsRatio_working_3-way'!X39^(1/3)*COS('OddsRatio_working_3-way'!Y39/3)</f>
        <v>0.52041151456782975</v>
      </c>
      <c r="AA39" s="11">
        <f>'OddsRatio_working_3-way'!X39^(1/3)*COS(('OddsRatio_working_3-way'!Y39+2*PI())/3)</f>
        <v>-0.27511906973675748</v>
      </c>
      <c r="AB39" s="11">
        <f>'OddsRatio_working_3-way'!X39^(1/3)*COS(('OddsRatio_working_3-way'!Y39+4*PI())/3)</f>
        <v>-0.24529244483107263</v>
      </c>
      <c r="AC39" s="11">
        <f>'OddsRatio_working_3-way'!X39^(1/3)*SIN('OddsRatio_working_3-way'!Y39/3)</f>
        <v>1.7220409918315381E-2</v>
      </c>
      <c r="AD39" s="11">
        <f>'OddsRatio_working_3-way'!X39^(1/3)*SIN(('OddsRatio_working_3-way'!Y39+2*PI())/3)</f>
        <v>0.44207938707851846</v>
      </c>
      <c r="AE39" s="11">
        <f>'OddsRatio_working_3-way'!X39^(1/3)*SIN(('OddsRatio_working_3-way'!Y39+4*PI())/3)</f>
        <v>-0.45929979699683354</v>
      </c>
      <c r="AF39" s="11">
        <f>-'OddsRatio_working_3-way'!U39/(3*'OddsRatio_working_3-way'!X39^(1/3))*COS(('OddsRatio_working_3-way'!Y39)/3)</f>
        <v>0.52041151456782986</v>
      </c>
      <c r="AG39" s="11">
        <f>-'OddsRatio_working_3-way'!U39/(3*'OddsRatio_working_3-way'!X39^(1/3))*COS(('OddsRatio_working_3-way'!Y39+2*PI())/3)</f>
        <v>-0.27511906973675754</v>
      </c>
      <c r="AH39" s="11">
        <f>-'OddsRatio_working_3-way'!U39/(3*'OddsRatio_working_3-way'!X39^(1/3))*COS(('OddsRatio_working_3-way'!Y39+4*PI())/3)</f>
        <v>-0.24529244483107268</v>
      </c>
      <c r="AI39" s="11">
        <f>'OddsRatio_working_3-way'!U39/(3*'OddsRatio_working_3-way'!X39^(1/3))*SIN(('OddsRatio_working_3-way'!Y39)/3)</f>
        <v>-1.7220409918315385E-2</v>
      </c>
      <c r="AJ39" s="11">
        <f>'OddsRatio_working_3-way'!U39/(3*'OddsRatio_working_3-way'!X39^(1/3))*SIN(('OddsRatio_working_3-way'!Y39+2*PI())/3)</f>
        <v>-0.44207938707851852</v>
      </c>
      <c r="AK39" s="11">
        <f>'OddsRatio_working_3-way'!U39/(3*'OddsRatio_working_3-way'!X39^(1/3))*SIN(('OddsRatio_working_3-way'!Y39+4*PI())/3)</f>
        <v>0.45929979699683365</v>
      </c>
      <c r="AL39" s="11">
        <f>'OddsRatio_working_3-way'!Z39+'OddsRatio_working_3-way'!AF39</f>
        <v>1.0408230291356597</v>
      </c>
      <c r="AM39" s="11">
        <f>'OddsRatio_working_3-way'!AA39+'OddsRatio_working_3-way'!AG39</f>
        <v>-0.55023813947351496</v>
      </c>
      <c r="AN39" s="11">
        <f>'OddsRatio_working_3-way'!AB39+'OddsRatio_working_3-way'!AH39</f>
        <v>-0.49058488966214531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1.0408230291356597</v>
      </c>
      <c r="AS39" s="11">
        <f>IF(('OddsRatio_working_3-way'!X39=0),IF(Q39&gt;0,-Q39^(1/3),(-Q39)^(1/3)),'OddsRatio_working_3-way'!AM39-'OddsRatio_working_3-way'!R39/3)</f>
        <v>-0.55023813947351496</v>
      </c>
      <c r="AT39" s="11">
        <f>IF(('OddsRatio_working_3-way'!X39=0),IF(Q39&gt;0,-Q39^(1/3),(-Q39)^(1/3)),'OddsRatio_working_3-way'!AN39-'OddsRatio_working_3-way'!R39/3)</f>
        <v>-0.49058488966214531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2.95</v>
      </c>
      <c r="B40" s="4">
        <f>IF('True_Odds_Calculator_3-way'!B41="","",'True_Odds_Calculator_3-way'!B41)</f>
        <v>3.34</v>
      </c>
      <c r="C40" s="4">
        <f>IF('True_Odds_Calculator_3-way'!C41="","",'True_Odds_Calculator_3-way'!C41)</f>
        <v>2.57</v>
      </c>
      <c r="D40" s="9">
        <f t="shared" si="13"/>
        <v>0.3298126460441686</v>
      </c>
      <c r="E40" s="9">
        <f t="shared" si="14"/>
        <v>0.29083046595812517</v>
      </c>
      <c r="F40" s="9">
        <f t="shared" si="15"/>
        <v>0.37935688799770639</v>
      </c>
      <c r="G40" s="9">
        <f t="shared" si="16"/>
        <v>1.0420638100560446</v>
      </c>
      <c r="H40" s="9">
        <f t="shared" si="17"/>
        <v>3.0320244296092871</v>
      </c>
      <c r="I40" s="9">
        <f t="shared" si="18"/>
        <v>3.4384293155311441</v>
      </c>
      <c r="J40" s="9">
        <f t="shared" si="19"/>
        <v>2.6360401817879895</v>
      </c>
      <c r="K40" s="11">
        <f t="shared" si="20"/>
        <v>0.33898305084745761</v>
      </c>
      <c r="L40" s="11">
        <f t="shared" si="21"/>
        <v>0.29940119760479045</v>
      </c>
      <c r="M40" s="11">
        <f t="shared" si="22"/>
        <v>0.38910505836575876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-0.28291014093951516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0.23141739998207106</v>
      </c>
      <c r="Q40" s="11">
        <f>2*'OddsRatio_working_3-way'!K40*'OddsRatio_working_3-way'!L40*'OddsRatio_working_3-way'!M40</f>
        <v>7.8982047775450884E-2</v>
      </c>
      <c r="R40" s="11">
        <f t="shared" si="23"/>
        <v>0</v>
      </c>
      <c r="S40" s="11">
        <f t="shared" si="24"/>
        <v>-0.81798905904736374</v>
      </c>
      <c r="T40" s="11">
        <f t="shared" si="25"/>
        <v>-0.27917715325848597</v>
      </c>
      <c r="U40" s="11">
        <f>'OddsRatio_working_3-way'!S40-'OddsRatio_working_3-way'!R40^2/3</f>
        <v>-0.81798905904736374</v>
      </c>
      <c r="V40" s="11">
        <f>'OddsRatio_working_3-way'!S40*'OddsRatio_working_3-way'!R40/3-2*'OddsRatio_working_3-way'!R40^3/27-'OddsRatio_working_3-way'!T40</f>
        <v>0.27917715325848597</v>
      </c>
      <c r="W40" s="11">
        <f>'OddsRatio_working_3-way'!V40^2+4*'OddsRatio_working_3-way'!U40^3/27</f>
        <v>-3.144779280973467E-3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0.14237684343186363</v>
      </c>
      <c r="Y40" s="11">
        <f>IF('OddsRatio_working_3-way'!W40&gt;=0,IF('OddsRatio_working_3-way'!V40+SQRT('OddsRatio_working_3-way'!W40)&gt;0,0,PI()),ACOS('OddsRatio_working_3-way'!V40/(2*'OddsRatio_working_3-way'!X40)))</f>
        <v>0.19823201629155385</v>
      </c>
      <c r="Z40" s="11">
        <f>'OddsRatio_working_3-way'!X40^(1/3)*COS('OddsRatio_working_3-way'!Y40/3)</f>
        <v>0.52103190502802244</v>
      </c>
      <c r="AA40" s="11">
        <f>'OddsRatio_working_3-way'!X40^(1/3)*COS(('OddsRatio_working_3-way'!Y40+2*PI())/3)</f>
        <v>-0.29037529307929072</v>
      </c>
      <c r="AB40" s="11">
        <f>'OddsRatio_working_3-way'!X40^(1/3)*COS(('OddsRatio_working_3-way'!Y40+4*PI())/3)</f>
        <v>-0.2306566119487318</v>
      </c>
      <c r="AC40" s="11">
        <f>'OddsRatio_working_3-way'!X40^(1/3)*SIN('OddsRatio_working_3-way'!Y40/3)</f>
        <v>3.4478596626377644E-2</v>
      </c>
      <c r="AD40" s="11">
        <f>'OddsRatio_working_3-way'!X40^(1/3)*SIN(('OddsRatio_working_3-way'!Y40+2*PI())/3)</f>
        <v>0.43398756762327956</v>
      </c>
      <c r="AE40" s="11">
        <f>'OddsRatio_working_3-way'!X40^(1/3)*SIN(('OddsRatio_working_3-way'!Y40+4*PI())/3)</f>
        <v>-0.4684661642496572</v>
      </c>
      <c r="AF40" s="11">
        <f>-'OddsRatio_working_3-way'!U40/(3*'OddsRatio_working_3-way'!X40^(1/3))*COS(('OddsRatio_working_3-way'!Y40)/3)</f>
        <v>0.52103190502802232</v>
      </c>
      <c r="AG40" s="11">
        <f>-'OddsRatio_working_3-way'!U40/(3*'OddsRatio_working_3-way'!X40^(1/3))*COS(('OddsRatio_working_3-way'!Y40+2*PI())/3)</f>
        <v>-0.29037529307929066</v>
      </c>
      <c r="AH40" s="11">
        <f>-'OddsRatio_working_3-way'!U40/(3*'OddsRatio_working_3-way'!X40^(1/3))*COS(('OddsRatio_working_3-way'!Y40+4*PI())/3)</f>
        <v>-0.23065661194873177</v>
      </c>
      <c r="AI40" s="11">
        <f>'OddsRatio_working_3-way'!U40/(3*'OddsRatio_working_3-way'!X40^(1/3))*SIN(('OddsRatio_working_3-way'!Y40)/3)</f>
        <v>-3.4478596626377638E-2</v>
      </c>
      <c r="AJ40" s="11">
        <f>'OddsRatio_working_3-way'!U40/(3*'OddsRatio_working_3-way'!X40^(1/3))*SIN(('OddsRatio_working_3-way'!Y40+2*PI())/3)</f>
        <v>-0.43398756762327945</v>
      </c>
      <c r="AK40" s="11">
        <f>'OddsRatio_working_3-way'!U40/(3*'OddsRatio_working_3-way'!X40^(1/3))*SIN(('OddsRatio_working_3-way'!Y40+4*PI())/3)</f>
        <v>0.46846616424965709</v>
      </c>
      <c r="AL40" s="11">
        <f>'OddsRatio_working_3-way'!Z40+'OddsRatio_working_3-way'!AF40</f>
        <v>1.0420638100560446</v>
      </c>
      <c r="AM40" s="11">
        <f>'OddsRatio_working_3-way'!AA40+'OddsRatio_working_3-way'!AG40</f>
        <v>-0.58075058615858133</v>
      </c>
      <c r="AN40" s="11">
        <f>'OddsRatio_working_3-way'!AB40+'OddsRatio_working_3-way'!AH40</f>
        <v>-0.46131322389746354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1.0420638100560446</v>
      </c>
      <c r="AS40" s="11">
        <f>IF(('OddsRatio_working_3-way'!X40=0),IF(Q40&gt;0,-Q40^(1/3),(-Q40)^(1/3)),'OddsRatio_working_3-way'!AM40-'OddsRatio_working_3-way'!R40/3)</f>
        <v>-0.58075058615858133</v>
      </c>
      <c r="AT40" s="11">
        <f>IF(('OddsRatio_working_3-way'!X40=0),IF(Q40&gt;0,-Q40^(1/3),(-Q40)^(1/3)),'OddsRatio_working_3-way'!AN40-'OddsRatio_working_3-way'!R40/3)</f>
        <v>-0.46131322389746354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3.25</v>
      </c>
      <c r="B41" s="4">
        <f>IF('True_Odds_Calculator_3-way'!B42="","",'True_Odds_Calculator_3-way'!B42)</f>
        <v>3.19</v>
      </c>
      <c r="C41" s="4">
        <f>IF('True_Odds_Calculator_3-way'!C42="","",'True_Odds_Calculator_3-way'!C42)</f>
        <v>2.46</v>
      </c>
      <c r="D41" s="9">
        <f t="shared" si="13"/>
        <v>0.29889998628350856</v>
      </c>
      <c r="E41" s="9">
        <f t="shared" si="14"/>
        <v>0.30459468869475831</v>
      </c>
      <c r="F41" s="9">
        <f t="shared" si="15"/>
        <v>0.39650532502173308</v>
      </c>
      <c r="G41" s="9">
        <f t="shared" si="16"/>
        <v>1.042489195033498</v>
      </c>
      <c r="H41" s="9">
        <f t="shared" si="17"/>
        <v>3.3456006888253706</v>
      </c>
      <c r="I41" s="9">
        <f t="shared" si="18"/>
        <v>3.2830513371233603</v>
      </c>
      <c r="J41" s="9">
        <f t="shared" si="19"/>
        <v>2.5220342247489071</v>
      </c>
      <c r="K41" s="11">
        <f t="shared" si="20"/>
        <v>0.30769230769230771</v>
      </c>
      <c r="L41" s="11">
        <f t="shared" si="21"/>
        <v>0.31347962382445144</v>
      </c>
      <c r="M41" s="11">
        <f t="shared" si="22"/>
        <v>0.4065040650406504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-0.28207872867250483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0.23133580745018922</v>
      </c>
      <c r="Q41" s="11">
        <f>2*'OddsRatio_working_3-way'!K41*'OddsRatio_working_3-way'!L41*'OddsRatio_working_3-way'!M41</f>
        <v>7.8418917779725192E-2</v>
      </c>
      <c r="R41" s="11">
        <f t="shared" si="23"/>
        <v>0</v>
      </c>
      <c r="S41" s="11">
        <f t="shared" si="24"/>
        <v>-0.82011078445681573</v>
      </c>
      <c r="T41" s="11">
        <f t="shared" si="25"/>
        <v>-0.27800365574807323</v>
      </c>
      <c r="U41" s="11">
        <f>'OddsRatio_working_3-way'!S41-'OddsRatio_working_3-way'!R41^2/3</f>
        <v>-0.82011078445681573</v>
      </c>
      <c r="V41" s="11">
        <f>'OddsRatio_working_3-way'!S41*'OddsRatio_working_3-way'!R41/3-2*'OddsRatio_working_3-way'!R41^3/27-'OddsRatio_working_3-way'!T41</f>
        <v>0.27800365574807323</v>
      </c>
      <c r="W41" s="11">
        <f>'OddsRatio_working_3-way'!V41^2+4*'OddsRatio_working_3-way'!U41^3/27</f>
        <v>-4.4312273314046219E-3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0.14293115470454459</v>
      </c>
      <c r="Y41" s="11">
        <f>IF('OddsRatio_working_3-way'!W41&gt;=0,IF('OddsRatio_working_3-way'!V41+SQRT('OddsRatio_working_3-way'!W41)&gt;0,0,PI()),ACOS('OddsRatio_working_3-way'!V41/(2*'OddsRatio_working_3-way'!X41)))</f>
        <v>0.235023132518694</v>
      </c>
      <c r="Z41" s="11">
        <f>'OddsRatio_working_3-way'!X41^(1/3)*COS('OddsRatio_working_3-way'!Y41/3)</f>
        <v>0.52124459751674901</v>
      </c>
      <c r="AA41" s="11">
        <f>'OddsRatio_working_3-way'!X41^(1/3)*COS(('OddsRatio_working_3-way'!Y41+2*PI())/3)</f>
        <v>-0.2960588375835152</v>
      </c>
      <c r="AB41" s="11">
        <f>'OddsRatio_working_3-way'!X41^(1/3)*COS(('OddsRatio_working_3-way'!Y41+4*PI())/3)</f>
        <v>-0.22518575993323398</v>
      </c>
      <c r="AC41" s="11">
        <f>'OddsRatio_working_3-way'!X41^(1/3)*SIN('OddsRatio_working_3-way'!Y41/3)</f>
        <v>4.0918590459687182E-2</v>
      </c>
      <c r="AD41" s="11">
        <f>'OddsRatio_working_3-way'!X41^(1/3)*SIN(('OddsRatio_working_3-way'!Y41+2*PI())/3)</f>
        <v>0.43095176780505623</v>
      </c>
      <c r="AE41" s="11">
        <f>'OddsRatio_working_3-way'!X41^(1/3)*SIN(('OddsRatio_working_3-way'!Y41+4*PI())/3)</f>
        <v>-0.47187035826474333</v>
      </c>
      <c r="AF41" s="11">
        <f>-'OddsRatio_working_3-way'!U41/(3*'OddsRatio_working_3-way'!X41^(1/3))*COS(('OddsRatio_working_3-way'!Y41)/3)</f>
        <v>0.5212445975167489</v>
      </c>
      <c r="AG41" s="11">
        <f>-'OddsRatio_working_3-way'!U41/(3*'OddsRatio_working_3-way'!X41^(1/3))*COS(('OddsRatio_working_3-way'!Y41+2*PI())/3)</f>
        <v>-0.29605883758351514</v>
      </c>
      <c r="AH41" s="11">
        <f>-'OddsRatio_working_3-way'!U41/(3*'OddsRatio_working_3-way'!X41^(1/3))*COS(('OddsRatio_working_3-way'!Y41+4*PI())/3)</f>
        <v>-0.22518575993323392</v>
      </c>
      <c r="AI41" s="11">
        <f>'OddsRatio_working_3-way'!U41/(3*'OddsRatio_working_3-way'!X41^(1/3))*SIN(('OddsRatio_working_3-way'!Y41)/3)</f>
        <v>-4.0918590459687175E-2</v>
      </c>
      <c r="AJ41" s="11">
        <f>'OddsRatio_working_3-way'!U41/(3*'OddsRatio_working_3-way'!X41^(1/3))*SIN(('OddsRatio_working_3-way'!Y41+2*PI())/3)</f>
        <v>-0.43095176780505617</v>
      </c>
      <c r="AK41" s="11">
        <f>'OddsRatio_working_3-way'!U41/(3*'OddsRatio_working_3-way'!X41^(1/3))*SIN(('OddsRatio_working_3-way'!Y41+4*PI())/3)</f>
        <v>0.47187035826474327</v>
      </c>
      <c r="AL41" s="11">
        <f>'OddsRatio_working_3-way'!Z41+'OddsRatio_working_3-way'!AF41</f>
        <v>1.042489195033498</v>
      </c>
      <c r="AM41" s="11">
        <f>'OddsRatio_working_3-way'!AA41+'OddsRatio_working_3-way'!AG41</f>
        <v>-0.59211767516703029</v>
      </c>
      <c r="AN41" s="11">
        <f>'OddsRatio_working_3-way'!AB41+'OddsRatio_working_3-way'!AH41</f>
        <v>-0.4503715198664679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1.042489195033498</v>
      </c>
      <c r="AS41" s="11">
        <f>IF(('OddsRatio_working_3-way'!X41=0),IF(Q41&gt;0,-Q41^(1/3),(-Q41)^(1/3)),'OddsRatio_working_3-way'!AM41-'OddsRatio_working_3-way'!R41/3)</f>
        <v>-0.59211767516703029</v>
      </c>
      <c r="AT41" s="11">
        <f>IF(('OddsRatio_working_3-way'!X41=0),IF(Q41&gt;0,-Q41^(1/3),(-Q41)^(1/3)),'OddsRatio_working_3-way'!AN41-'OddsRatio_working_3-way'!R41/3)</f>
        <v>-0.4503715198664679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1.38</v>
      </c>
      <c r="B42" s="4">
        <f>IF('True_Odds_Calculator_3-way'!B43="","",'True_Odds_Calculator_3-way'!B43)</f>
        <v>5.15</v>
      </c>
      <c r="C42" s="4">
        <f>IF('True_Odds_Calculator_3-way'!C43="","",'True_Odds_Calculator_3-way'!C43)</f>
        <v>8.94</v>
      </c>
      <c r="D42" s="9">
        <f t="shared" si="13"/>
        <v>0.71091108278171544</v>
      </c>
      <c r="E42" s="9">
        <f t="shared" si="14"/>
        <v>0.18378978437263346</v>
      </c>
      <c r="F42" s="9">
        <f t="shared" si="15"/>
        <v>0.10529913284565118</v>
      </c>
      <c r="G42" s="9">
        <f t="shared" si="16"/>
        <v>1.0701201977220558</v>
      </c>
      <c r="H42" s="9">
        <f t="shared" si="17"/>
        <v>1.406645675134381</v>
      </c>
      <c r="I42" s="9">
        <f t="shared" si="18"/>
        <v>5.4409988205465316</v>
      </c>
      <c r="J42" s="9">
        <f t="shared" si="19"/>
        <v>9.4967543699131198</v>
      </c>
      <c r="K42" s="11">
        <f t="shared" si="20"/>
        <v>0.7246376811594204</v>
      </c>
      <c r="L42" s="11">
        <f t="shared" si="21"/>
        <v>0.1941747572815534</v>
      </c>
      <c r="M42" s="11">
        <f t="shared" si="22"/>
        <v>0.11185682326621925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-0.19707355982962882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0.19626489181507725</v>
      </c>
      <c r="Q42" s="11">
        <f>2*'OddsRatio_working_3-way'!K42*'OddsRatio_working_3-way'!L42*'OddsRatio_working_3-way'!M42</f>
        <v>3.1477929721744548E-2</v>
      </c>
      <c r="R42" s="11">
        <f t="shared" si="23"/>
        <v>0</v>
      </c>
      <c r="S42" s="11">
        <f t="shared" si="24"/>
        <v>-0.99589661842384813</v>
      </c>
      <c r="T42" s="11">
        <f t="shared" si="25"/>
        <v>-0.15972680327567731</v>
      </c>
      <c r="U42" s="11">
        <f>'OddsRatio_working_3-way'!S42-'OddsRatio_working_3-way'!R42^2/3</f>
        <v>-0.99589661842384813</v>
      </c>
      <c r="V42" s="11">
        <f>'OddsRatio_working_3-way'!S42*'OddsRatio_working_3-way'!R42/3-2*'OddsRatio_working_3-way'!R42^3/27-'OddsRatio_working_3-way'!T42</f>
        <v>0.15972680327567731</v>
      </c>
      <c r="W42" s="11">
        <f>'OddsRatio_working_3-way'!V42^2+4*'OddsRatio_working_3-way'!U42^3/27</f>
        <v>-0.12081924452288113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0.19126676149265195</v>
      </c>
      <c r="Y42" s="11">
        <f>IF('OddsRatio_working_3-way'!W42&gt;=0,IF('OddsRatio_working_3-way'!V42+SQRT('OddsRatio_working_3-way'!W42)&gt;0,0,PI()),ACOS('OddsRatio_working_3-way'!V42/(2*'OddsRatio_working_3-way'!X42)))</f>
        <v>1.1400491776664832</v>
      </c>
      <c r="Z42" s="11">
        <f>'OddsRatio_working_3-way'!X42^(1/3)*COS('OddsRatio_working_3-way'!Y42/3)</f>
        <v>0.5350600988610279</v>
      </c>
      <c r="AA42" s="11">
        <f>'OddsRatio_working_3-way'!X42^(1/3)*COS(('OddsRatio_working_3-way'!Y42+2*PI())/3)</f>
        <v>-0.45261698187330496</v>
      </c>
      <c r="AB42" s="11">
        <f>'OddsRatio_working_3-way'!X42^(1/3)*COS(('OddsRatio_working_3-way'!Y42+4*PI())/3)</f>
        <v>-8.2443116987722817E-2</v>
      </c>
      <c r="AC42" s="11">
        <f>'OddsRatio_working_3-way'!X42^(1/3)*SIN('OddsRatio_working_3-way'!Y42/3)</f>
        <v>0.2137199805386549</v>
      </c>
      <c r="AD42" s="11">
        <f>'OddsRatio_working_3-way'!X42^(1/3)*SIN(('OddsRatio_working_3-way'!Y42+2*PI())/3)</f>
        <v>0.35651564789573592</v>
      </c>
      <c r="AE42" s="11">
        <f>'OddsRatio_working_3-way'!X42^(1/3)*SIN(('OddsRatio_working_3-way'!Y42+4*PI())/3)</f>
        <v>-0.57023562843439091</v>
      </c>
      <c r="AF42" s="11">
        <f>-'OddsRatio_working_3-way'!U42/(3*'OddsRatio_working_3-way'!X42^(1/3))*COS(('OddsRatio_working_3-way'!Y42)/3)</f>
        <v>0.53506009886102801</v>
      </c>
      <c r="AG42" s="11">
        <f>-'OddsRatio_working_3-way'!U42/(3*'OddsRatio_working_3-way'!X42^(1/3))*COS(('OddsRatio_working_3-way'!Y42+2*PI())/3)</f>
        <v>-0.45261698187330507</v>
      </c>
      <c r="AH42" s="11">
        <f>-'OddsRatio_working_3-way'!U42/(3*'OddsRatio_working_3-way'!X42^(1/3))*COS(('OddsRatio_working_3-way'!Y42+4*PI())/3)</f>
        <v>-8.2443116987722831E-2</v>
      </c>
      <c r="AI42" s="11">
        <f>'OddsRatio_working_3-way'!U42/(3*'OddsRatio_working_3-way'!X42^(1/3))*SIN(('OddsRatio_working_3-way'!Y42)/3)</f>
        <v>-0.21371998053865493</v>
      </c>
      <c r="AJ42" s="11">
        <f>'OddsRatio_working_3-way'!U42/(3*'OddsRatio_working_3-way'!X42^(1/3))*SIN(('OddsRatio_working_3-way'!Y42+2*PI())/3)</f>
        <v>-0.35651564789573598</v>
      </c>
      <c r="AK42" s="11">
        <f>'OddsRatio_working_3-way'!U42/(3*'OddsRatio_working_3-way'!X42^(1/3))*SIN(('OddsRatio_working_3-way'!Y42+4*PI())/3)</f>
        <v>0.57023562843439102</v>
      </c>
      <c r="AL42" s="11">
        <f>'OddsRatio_working_3-way'!Z42+'OddsRatio_working_3-way'!AF42</f>
        <v>1.0701201977220558</v>
      </c>
      <c r="AM42" s="11">
        <f>'OddsRatio_working_3-way'!AA42+'OddsRatio_working_3-way'!AG42</f>
        <v>-0.90523396374661003</v>
      </c>
      <c r="AN42" s="11">
        <f>'OddsRatio_working_3-way'!AB42+'OddsRatio_working_3-way'!AH42</f>
        <v>-0.16488623397544566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1.0701201977220558</v>
      </c>
      <c r="AS42" s="11">
        <f>IF(('OddsRatio_working_3-way'!X42=0),IF(Q42&gt;0,-Q42^(1/3),(-Q42)^(1/3)),'OddsRatio_working_3-way'!AM42-'OddsRatio_working_3-way'!R42/3)</f>
        <v>-0.90523396374661003</v>
      </c>
      <c r="AT42" s="11">
        <f>IF(('OddsRatio_working_3-way'!X42=0),IF(Q42&gt;0,-Q42^(1/3),(-Q42)^(1/3)),'OddsRatio_working_3-way'!AN42-'OddsRatio_working_3-way'!R42/3)</f>
        <v>-0.16488623397544566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2.09</v>
      </c>
      <c r="B43" s="4">
        <f>IF('True_Odds_Calculator_3-way'!B44="","",'True_Odds_Calculator_3-way'!B44)</f>
        <v>3.38</v>
      </c>
      <c r="C43" s="4">
        <f>IF('True_Odds_Calculator_3-way'!C44="","",'True_Odds_Calculator_3-way'!C44)</f>
        <v>3.94</v>
      </c>
      <c r="D43" s="9">
        <f t="shared" si="13"/>
        <v>0.46756351834837467</v>
      </c>
      <c r="E43" s="9">
        <f t="shared" si="14"/>
        <v>0.28682568882480769</v>
      </c>
      <c r="F43" s="9">
        <f t="shared" si="15"/>
        <v>0.24561079282681744</v>
      </c>
      <c r="G43" s="9">
        <f t="shared" si="16"/>
        <v>1.0447218767262405</v>
      </c>
      <c r="H43" s="9">
        <f t="shared" si="17"/>
        <v>2.1387468456316019</v>
      </c>
      <c r="I43" s="9">
        <f t="shared" si="18"/>
        <v>3.4864380666084518</v>
      </c>
      <c r="J43" s="9">
        <f t="shared" si="19"/>
        <v>4.0714823175751471</v>
      </c>
      <c r="K43" s="11">
        <f t="shared" si="20"/>
        <v>0.47846889952153115</v>
      </c>
      <c r="L43" s="11">
        <f t="shared" si="21"/>
        <v>0.29585798816568049</v>
      </c>
      <c r="M43" s="11">
        <f t="shared" si="22"/>
        <v>0.25380710659898476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-0.2740258775319091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0.23030258957836591</v>
      </c>
      <c r="Q43" s="11">
        <f>2*'OddsRatio_working_3-way'!K43*'OddsRatio_working_3-way'!L43*'OddsRatio_working_3-way'!M43</f>
        <v>7.185728223973975E-2</v>
      </c>
      <c r="R43" s="11">
        <f t="shared" si="23"/>
        <v>0</v>
      </c>
      <c r="S43" s="11">
        <f t="shared" si="24"/>
        <v>-0.84044102568943768</v>
      </c>
      <c r="T43" s="11">
        <f t="shared" si="25"/>
        <v>-0.26222808913867007</v>
      </c>
      <c r="U43" s="11">
        <f>'OddsRatio_working_3-way'!S43-'OddsRatio_working_3-way'!R43^2/3</f>
        <v>-0.84044102568943768</v>
      </c>
      <c r="V43" s="11">
        <f>'OddsRatio_working_3-way'!S43*'OddsRatio_working_3-way'!R43/3-2*'OddsRatio_working_3-way'!R43^3/27-'OddsRatio_working_3-way'!T43</f>
        <v>0.26222808913867007</v>
      </c>
      <c r="W43" s="11">
        <f>'OddsRatio_working_3-way'!V43^2+4*'OddsRatio_working_3-way'!U43^3/27</f>
        <v>-1.9182807550296957E-2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0.14827877316360497</v>
      </c>
      <c r="Y43" s="11">
        <f>IF('OddsRatio_working_3-way'!W43&gt;=0,IF('OddsRatio_working_3-way'!V43+SQRT('OddsRatio_working_3-way'!W43)&gt;0,0,PI()),ACOS('OddsRatio_working_3-way'!V43/(2*'OddsRatio_working_3-way'!X43)))</f>
        <v>0.48593180541868364</v>
      </c>
      <c r="Z43" s="11">
        <f>'OddsRatio_working_3-way'!X43^(1/3)*COS('OddsRatio_working_3-way'!Y43/3)</f>
        <v>0.52236093836312025</v>
      </c>
      <c r="AA43" s="11">
        <f>'OddsRatio_working_3-way'!X43^(1/3)*COS(('OddsRatio_working_3-way'!Y43+2*PI())/3)</f>
        <v>-0.3351030230921212</v>
      </c>
      <c r="AB43" s="11">
        <f>'OddsRatio_working_3-way'!X43^(1/3)*COS(('OddsRatio_working_3-way'!Y43+4*PI())/3)</f>
        <v>-0.18725791527099916</v>
      </c>
      <c r="AC43" s="11">
        <f>'OddsRatio_working_3-way'!X43^(1/3)*SIN('OddsRatio_working_3-way'!Y43/3)</f>
        <v>8.5358412798894084E-2</v>
      </c>
      <c r="AD43" s="11">
        <f>'OddsRatio_working_3-way'!X43^(1/3)*SIN(('OddsRatio_working_3-way'!Y43+2*PI())/3)</f>
        <v>0.40969863616769242</v>
      </c>
      <c r="AE43" s="11">
        <f>'OddsRatio_working_3-way'!X43^(1/3)*SIN(('OddsRatio_working_3-way'!Y43+4*PI())/3)</f>
        <v>-0.49505704896658648</v>
      </c>
      <c r="AF43" s="11">
        <f>-'OddsRatio_working_3-way'!U43/(3*'OddsRatio_working_3-way'!X43^(1/3))*COS(('OddsRatio_working_3-way'!Y43)/3)</f>
        <v>0.52236093836312025</v>
      </c>
      <c r="AG43" s="11">
        <f>-'OddsRatio_working_3-way'!U43/(3*'OddsRatio_working_3-way'!X43^(1/3))*COS(('OddsRatio_working_3-way'!Y43+2*PI())/3)</f>
        <v>-0.3351030230921212</v>
      </c>
      <c r="AH43" s="11">
        <f>-'OddsRatio_working_3-way'!U43/(3*'OddsRatio_working_3-way'!X43^(1/3))*COS(('OddsRatio_working_3-way'!Y43+4*PI())/3)</f>
        <v>-0.18725791527099916</v>
      </c>
      <c r="AI43" s="11">
        <f>'OddsRatio_working_3-way'!U43/(3*'OddsRatio_working_3-way'!X43^(1/3))*SIN(('OddsRatio_working_3-way'!Y43)/3)</f>
        <v>-8.5358412798894084E-2</v>
      </c>
      <c r="AJ43" s="11">
        <f>'OddsRatio_working_3-way'!U43/(3*'OddsRatio_working_3-way'!X43^(1/3))*SIN(('OddsRatio_working_3-way'!Y43+2*PI())/3)</f>
        <v>-0.40969863616769242</v>
      </c>
      <c r="AK43" s="11">
        <f>'OddsRatio_working_3-way'!U43/(3*'OddsRatio_working_3-way'!X43^(1/3))*SIN(('OddsRatio_working_3-way'!Y43+4*PI())/3)</f>
        <v>0.49505704896658648</v>
      </c>
      <c r="AL43" s="11">
        <f>'OddsRatio_working_3-way'!Z43+'OddsRatio_working_3-way'!AF43</f>
        <v>1.0447218767262405</v>
      </c>
      <c r="AM43" s="11">
        <f>'OddsRatio_working_3-way'!AA43+'OddsRatio_working_3-way'!AG43</f>
        <v>-0.6702060461842424</v>
      </c>
      <c r="AN43" s="11">
        <f>'OddsRatio_working_3-way'!AB43+'OddsRatio_working_3-way'!AH43</f>
        <v>-0.37451583054199833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1.0447218767262405</v>
      </c>
      <c r="AS43" s="11">
        <f>IF(('OddsRatio_working_3-way'!X43=0),IF(Q43&gt;0,-Q43^(1/3),(-Q43)^(1/3)),'OddsRatio_working_3-way'!AM43-'OddsRatio_working_3-way'!R43/3)</f>
        <v>-0.6702060461842424</v>
      </c>
      <c r="AT43" s="11">
        <f>IF(('OddsRatio_working_3-way'!X43=0),IF(Q43&gt;0,-Q43^(1/3),(-Q43)^(1/3)),'OddsRatio_working_3-way'!AN43-'OddsRatio_working_3-way'!R43/3)</f>
        <v>-0.37451583054199833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2.12</v>
      </c>
      <c r="B44" s="4">
        <f>IF('True_Odds_Calculator_3-way'!B45="","",'True_Odds_Calculator_3-way'!B45)</f>
        <v>3.4</v>
      </c>
      <c r="C44" s="4">
        <f>IF('True_Odds_Calculator_3-way'!C45="","",'True_Odds_Calculator_3-way'!C45)</f>
        <v>3.81</v>
      </c>
      <c r="D44" s="9">
        <f t="shared" si="13"/>
        <v>0.4608052381316054</v>
      </c>
      <c r="E44" s="9">
        <f t="shared" si="14"/>
        <v>0.28511248537821765</v>
      </c>
      <c r="F44" s="9">
        <f t="shared" si="15"/>
        <v>0.25408227649017689</v>
      </c>
      <c r="G44" s="9">
        <f t="shared" si="16"/>
        <v>1.0447448394409489</v>
      </c>
      <c r="H44" s="9">
        <f t="shared" si="17"/>
        <v>2.170114220173863</v>
      </c>
      <c r="I44" s="9">
        <f t="shared" si="18"/>
        <v>3.5073876146582781</v>
      </c>
      <c r="J44" s="9">
        <f t="shared" si="19"/>
        <v>3.9357329988290668</v>
      </c>
      <c r="K44" s="11">
        <f t="shared" si="20"/>
        <v>0.47169811320754712</v>
      </c>
      <c r="L44" s="11">
        <f t="shared" si="21"/>
        <v>0.29411764705882354</v>
      </c>
      <c r="M44" s="11">
        <f t="shared" si="22"/>
        <v>0.26246719160104987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-0.27503998182247202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0.23049629895042251</v>
      </c>
      <c r="Q44" s="11">
        <f>2*'OddsRatio_working_3-way'!K44*'OddsRatio_working_3-way'!L44*'OddsRatio_working_3-way'!M44</f>
        <v>7.2826634739469986E-2</v>
      </c>
      <c r="R44" s="11">
        <f t="shared" si="23"/>
        <v>0</v>
      </c>
      <c r="S44" s="11">
        <f t="shared" si="24"/>
        <v>-0.83804651753939985</v>
      </c>
      <c r="T44" s="11">
        <f t="shared" si="25"/>
        <v>-0.26478562955431273</v>
      </c>
      <c r="U44" s="11">
        <f>'OddsRatio_working_3-way'!S44-'OddsRatio_working_3-way'!R44^2/3</f>
        <v>-0.83804651753939985</v>
      </c>
      <c r="V44" s="11">
        <f>'OddsRatio_working_3-way'!S44*'OddsRatio_working_3-way'!R44/3-2*'OddsRatio_working_3-way'!R44^3/27-'OddsRatio_working_3-way'!T44</f>
        <v>0.26478562955431273</v>
      </c>
      <c r="W44" s="11">
        <f>'OddsRatio_working_3-way'!V44^2+4*'OddsRatio_working_3-way'!U44^3/27</f>
        <v>-1.7085381852476433E-2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0.14764553114719572</v>
      </c>
      <c r="Y44" s="11">
        <f>IF('OddsRatio_working_3-way'!W44&gt;=0,IF('OddsRatio_working_3-way'!V44+SQRT('OddsRatio_working_3-way'!W44)&gt;0,0,PI()),ACOS('OddsRatio_working_3-way'!V44/(2*'OddsRatio_working_3-way'!X44)))</f>
        <v>0.45855361298122443</v>
      </c>
      <c r="Z44" s="11">
        <f>'OddsRatio_working_3-way'!X44^(1/3)*COS('OddsRatio_working_3-way'!Y44/3)</f>
        <v>0.52237241972047443</v>
      </c>
      <c r="AA44" s="11">
        <f>'OddsRatio_working_3-way'!X44^(1/3)*COS(('OddsRatio_working_3-way'!Y44+2*PI())/3)</f>
        <v>-0.33087782141702615</v>
      </c>
      <c r="AB44" s="11">
        <f>'OddsRatio_working_3-way'!X44^(1/3)*COS(('OddsRatio_working_3-way'!Y44+4*PI())/3)</f>
        <v>-0.19149459830344825</v>
      </c>
      <c r="AC44" s="11">
        <f>'OddsRatio_working_3-way'!X44^(1/3)*SIN('OddsRatio_working_3-way'!Y44/3)</f>
        <v>8.0472941385141855E-2</v>
      </c>
      <c r="AD44" s="11">
        <f>'OddsRatio_working_3-way'!X44^(1/3)*SIN(('OddsRatio_working_3-way'!Y44+2*PI())/3)</f>
        <v>0.41215131502170727</v>
      </c>
      <c r="AE44" s="11">
        <f>'OddsRatio_working_3-way'!X44^(1/3)*SIN(('OddsRatio_working_3-way'!Y44+4*PI())/3)</f>
        <v>-0.49262425640684909</v>
      </c>
      <c r="AF44" s="11">
        <f>-'OddsRatio_working_3-way'!U44/(3*'OddsRatio_working_3-way'!X44^(1/3))*COS(('OddsRatio_working_3-way'!Y44)/3)</f>
        <v>0.52237241972047432</v>
      </c>
      <c r="AG44" s="11">
        <f>-'OddsRatio_working_3-way'!U44/(3*'OddsRatio_working_3-way'!X44^(1/3))*COS(('OddsRatio_working_3-way'!Y44+2*PI())/3)</f>
        <v>-0.33087782141702604</v>
      </c>
      <c r="AH44" s="11">
        <f>-'OddsRatio_working_3-way'!U44/(3*'OddsRatio_working_3-way'!X44^(1/3))*COS(('OddsRatio_working_3-way'!Y44+4*PI())/3)</f>
        <v>-0.19149459830344823</v>
      </c>
      <c r="AI44" s="11">
        <f>'OddsRatio_working_3-way'!U44/(3*'OddsRatio_working_3-way'!X44^(1/3))*SIN(('OddsRatio_working_3-way'!Y44)/3)</f>
        <v>-8.0472941385141841E-2</v>
      </c>
      <c r="AJ44" s="11">
        <f>'OddsRatio_working_3-way'!U44/(3*'OddsRatio_working_3-way'!X44^(1/3))*SIN(('OddsRatio_working_3-way'!Y44+2*PI())/3)</f>
        <v>-0.41215131502170721</v>
      </c>
      <c r="AK44" s="11">
        <f>'OddsRatio_working_3-way'!U44/(3*'OddsRatio_working_3-way'!X44^(1/3))*SIN(('OddsRatio_working_3-way'!Y44+4*PI())/3)</f>
        <v>0.49262425640684898</v>
      </c>
      <c r="AL44" s="11">
        <f>'OddsRatio_working_3-way'!Z44+'OddsRatio_working_3-way'!AF44</f>
        <v>1.0447448394409489</v>
      </c>
      <c r="AM44" s="11">
        <f>'OddsRatio_working_3-way'!AA44+'OddsRatio_working_3-way'!AG44</f>
        <v>-0.66175564283405219</v>
      </c>
      <c r="AN44" s="11">
        <f>'OddsRatio_working_3-way'!AB44+'OddsRatio_working_3-way'!AH44</f>
        <v>-0.38298919660689645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1.0447448394409489</v>
      </c>
      <c r="AS44" s="11">
        <f>IF(('OddsRatio_working_3-way'!X44=0),IF(Q44&gt;0,-Q44^(1/3),(-Q44)^(1/3)),'OddsRatio_working_3-way'!AM44-'OddsRatio_working_3-way'!R44/3)</f>
        <v>-0.66175564283405219</v>
      </c>
      <c r="AT44" s="11">
        <f>IF(('OddsRatio_working_3-way'!X44=0),IF(Q44&gt;0,-Q44^(1/3),(-Q44)^(1/3)),'OddsRatio_working_3-way'!AN44-'OddsRatio_working_3-way'!R44/3)</f>
        <v>-0.38298919660689645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1.85</v>
      </c>
      <c r="B45" s="4">
        <f>IF('True_Odds_Calculator_3-way'!B46="","",'True_Odds_Calculator_3-way'!B46)</f>
        <v>3.5</v>
      </c>
      <c r="C45" s="4">
        <f>IF('True_Odds_Calculator_3-way'!C46="","",'True_Odds_Calculator_3-way'!C46)</f>
        <v>4.92</v>
      </c>
      <c r="D45" s="9">
        <f t="shared" si="13"/>
        <v>0.52851303233318558</v>
      </c>
      <c r="E45" s="9">
        <f t="shared" si="14"/>
        <v>0.27595141901017312</v>
      </c>
      <c r="F45" s="9">
        <f t="shared" si="15"/>
        <v>0.19553554865664119</v>
      </c>
      <c r="G45" s="9">
        <f t="shared" si="16"/>
        <v>1.0495305058940603</v>
      </c>
      <c r="H45" s="9">
        <f t="shared" si="17"/>
        <v>1.8921009300099514</v>
      </c>
      <c r="I45" s="9">
        <f t="shared" si="18"/>
        <v>3.6238262647351505</v>
      </c>
      <c r="J45" s="9">
        <f t="shared" si="19"/>
        <v>5.1141595831047155</v>
      </c>
      <c r="K45" s="11">
        <f t="shared" si="20"/>
        <v>0.54054054054054046</v>
      </c>
      <c r="L45" s="11">
        <f t="shared" si="21"/>
        <v>0.2857142857142857</v>
      </c>
      <c r="M45" s="11">
        <f t="shared" si="22"/>
        <v>0.2032520325203252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-0.26148099318831008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0.22820730137803302</v>
      </c>
      <c r="Q45" s="11">
        <f>2*'OddsRatio_working_3-way'!K45*'OddsRatio_working_3-way'!L45*'OddsRatio_working_3-way'!M45</f>
        <v>6.2780550585428627E-2</v>
      </c>
      <c r="R45" s="11">
        <f t="shared" si="23"/>
        <v>0</v>
      </c>
      <c r="S45" s="11">
        <f t="shared" si="24"/>
        <v>-0.87274909963985625</v>
      </c>
      <c r="T45" s="11">
        <f t="shared" si="25"/>
        <v>-0.24009603841536628</v>
      </c>
      <c r="U45" s="11">
        <f>'OddsRatio_working_3-way'!S45-'OddsRatio_working_3-way'!R45^2/3</f>
        <v>-0.87274909963985625</v>
      </c>
      <c r="V45" s="11">
        <f>'OddsRatio_working_3-way'!S45*'OddsRatio_working_3-way'!R45/3-2*'OddsRatio_working_3-way'!R45^3/27-'OddsRatio_working_3-way'!T45</f>
        <v>0.24009603841536628</v>
      </c>
      <c r="W45" s="11">
        <f>'OddsRatio_working_3-way'!V45^2+4*'OddsRatio_working_3-way'!U45^3/27</f>
        <v>-4.0837614786302108E-2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0.15691058158156124</v>
      </c>
      <c r="Y45" s="11">
        <f>IF('OddsRatio_working_3-way'!W45&gt;=0,IF('OddsRatio_working_3-way'!V45+SQRT('OddsRatio_working_3-way'!W45)&gt;0,0,PI()),ACOS('OddsRatio_working_3-way'!V45/(2*'OddsRatio_working_3-way'!X45)))</f>
        <v>0.69964193866519442</v>
      </c>
      <c r="Z45" s="11">
        <f>'OddsRatio_working_3-way'!X45^(1/3)*COS('OddsRatio_working_3-way'!Y45/3)</f>
        <v>0.52476525294703014</v>
      </c>
      <c r="AA45" s="11">
        <f>'OddsRatio_working_3-way'!X45^(1/3)*COS(('OddsRatio_working_3-way'!Y45+2*PI())/3)</f>
        <v>-0.37033329522801434</v>
      </c>
      <c r="AB45" s="11">
        <f>'OddsRatio_working_3-way'!X45^(1/3)*COS(('OddsRatio_working_3-way'!Y45+4*PI())/3)</f>
        <v>-0.15443195771901552</v>
      </c>
      <c r="AC45" s="11">
        <f>'OddsRatio_working_3-way'!X45^(1/3)*SIN('OddsRatio_working_3-way'!Y45/3)</f>
        <v>0.12465069532922067</v>
      </c>
      <c r="AD45" s="11">
        <f>'OddsRatio_working_3-way'!X45^(1/3)*SIN(('OddsRatio_working_3-way'!Y45+2*PI())/3)</f>
        <v>0.39213469241088467</v>
      </c>
      <c r="AE45" s="11">
        <f>'OddsRatio_working_3-way'!X45^(1/3)*SIN(('OddsRatio_working_3-way'!Y45+4*PI())/3)</f>
        <v>-0.5167853877401053</v>
      </c>
      <c r="AF45" s="11">
        <f>-'OddsRatio_working_3-way'!U45/(3*'OddsRatio_working_3-way'!X45^(1/3))*COS(('OddsRatio_working_3-way'!Y45)/3)</f>
        <v>0.52476525294703014</v>
      </c>
      <c r="AG45" s="11">
        <f>-'OddsRatio_working_3-way'!U45/(3*'OddsRatio_working_3-way'!X45^(1/3))*COS(('OddsRatio_working_3-way'!Y45+2*PI())/3)</f>
        <v>-0.37033329522801434</v>
      </c>
      <c r="AH45" s="11">
        <f>-'OddsRatio_working_3-way'!U45/(3*'OddsRatio_working_3-way'!X45^(1/3))*COS(('OddsRatio_working_3-way'!Y45+4*PI())/3)</f>
        <v>-0.15443195771901552</v>
      </c>
      <c r="AI45" s="11">
        <f>'OddsRatio_working_3-way'!U45/(3*'OddsRatio_working_3-way'!X45^(1/3))*SIN(('OddsRatio_working_3-way'!Y45)/3)</f>
        <v>-0.12465069532922067</v>
      </c>
      <c r="AJ45" s="11">
        <f>'OddsRatio_working_3-way'!U45/(3*'OddsRatio_working_3-way'!X45^(1/3))*SIN(('OddsRatio_working_3-way'!Y45+2*PI())/3)</f>
        <v>-0.39213469241088467</v>
      </c>
      <c r="AK45" s="11">
        <f>'OddsRatio_working_3-way'!U45/(3*'OddsRatio_working_3-way'!X45^(1/3))*SIN(('OddsRatio_working_3-way'!Y45+4*PI())/3)</f>
        <v>0.5167853877401053</v>
      </c>
      <c r="AL45" s="11">
        <f>'OddsRatio_working_3-way'!Z45+'OddsRatio_working_3-way'!AF45</f>
        <v>1.0495305058940603</v>
      </c>
      <c r="AM45" s="11">
        <f>'OddsRatio_working_3-way'!AA45+'OddsRatio_working_3-way'!AG45</f>
        <v>-0.74066659045602867</v>
      </c>
      <c r="AN45" s="11">
        <f>'OddsRatio_working_3-way'!AB45+'OddsRatio_working_3-way'!AH45</f>
        <v>-0.30886391543803104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1.0495305058940603</v>
      </c>
      <c r="AS45" s="11">
        <f>IF(('OddsRatio_working_3-way'!X45=0),IF(Q45&gt;0,-Q45^(1/3),(-Q45)^(1/3)),'OddsRatio_working_3-way'!AM45-'OddsRatio_working_3-way'!R45/3)</f>
        <v>-0.74066659045602867</v>
      </c>
      <c r="AT45" s="11">
        <f>IF(('OddsRatio_working_3-way'!X45=0),IF(Q45&gt;0,-Q45^(1/3),(-Q45)^(1/3)),'OddsRatio_working_3-way'!AN45-'OddsRatio_working_3-way'!R45/3)</f>
        <v>-0.30886391543803104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2.59</v>
      </c>
      <c r="B46" s="4">
        <f>IF('True_Odds_Calculator_3-way'!B47="","",'True_Odds_Calculator_3-way'!B47)</f>
        <v>3.12</v>
      </c>
      <c r="C46" s="4">
        <f>IF('True_Odds_Calculator_3-way'!C47="","",'True_Odds_Calculator_3-way'!C47)</f>
        <v>3.11</v>
      </c>
      <c r="D46" s="9">
        <f t="shared" si="13"/>
        <v>0.37616575410390163</v>
      </c>
      <c r="E46" s="9">
        <f t="shared" si="14"/>
        <v>0.31140973503125868</v>
      </c>
      <c r="F46" s="9">
        <f t="shared" si="15"/>
        <v>0.31242451086483963</v>
      </c>
      <c r="G46" s="9">
        <f t="shared" si="16"/>
        <v>1.0430204718109946</v>
      </c>
      <c r="H46" s="9">
        <f t="shared" si="17"/>
        <v>2.6584025501794821</v>
      </c>
      <c r="I46" s="9">
        <f t="shared" si="18"/>
        <v>3.2112034002393086</v>
      </c>
      <c r="J46" s="9">
        <f t="shared" si="19"/>
        <v>3.2007731955211982</v>
      </c>
      <c r="K46" s="11">
        <f t="shared" si="20"/>
        <v>0.38610038610038611</v>
      </c>
      <c r="L46" s="11">
        <f t="shared" si="21"/>
        <v>0.32051282051282048</v>
      </c>
      <c r="M46" s="11">
        <f t="shared" si="22"/>
        <v>0.32154340836012862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-0.28300929104787631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0.2315838328700065</v>
      </c>
      <c r="Q46" s="11">
        <f>2*'OddsRatio_working_3-way'!K46*'OddsRatio_working_3-way'!L46*'OddsRatio_working_3-way'!M46</f>
        <v>7.9582073151204982E-2</v>
      </c>
      <c r="R46" s="11">
        <f t="shared" si="23"/>
        <v>0</v>
      </c>
      <c r="S46" s="11">
        <f t="shared" si="24"/>
        <v>-0.81829056570029624</v>
      </c>
      <c r="T46" s="11">
        <f t="shared" si="25"/>
        <v>-0.28119950711350389</v>
      </c>
      <c r="U46" s="11">
        <f>'OddsRatio_working_3-way'!S46-'OddsRatio_working_3-way'!R46^2/3</f>
        <v>-0.81829056570029624</v>
      </c>
      <c r="V46" s="11">
        <f>'OddsRatio_working_3-way'!S46*'OddsRatio_working_3-way'!R46/3-2*'OddsRatio_working_3-way'!R46^3/27-'OddsRatio_working_3-way'!T46</f>
        <v>0.28119950711350389</v>
      </c>
      <c r="W46" s="11">
        <f>'OddsRatio_working_3-way'!V46^2+4*'OddsRatio_working_3-way'!U46^3/27</f>
        <v>-2.1011946306521007E-3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0.14245556976784868</v>
      </c>
      <c r="Y46" s="11">
        <f>IF('OddsRatio_working_3-way'!W46&gt;=0,IF('OddsRatio_working_3-way'!V46+SQRT('OddsRatio_working_3-way'!W46)&gt;0,0,PI()),ACOS('OddsRatio_working_3-way'!V46/(2*'OddsRatio_working_3-way'!X46)))</f>
        <v>0.16159032999971035</v>
      </c>
      <c r="Z46" s="11">
        <f>'OddsRatio_working_3-way'!X46^(1/3)*COS('OddsRatio_working_3-way'!Y46/3)</f>
        <v>0.52151023590549728</v>
      </c>
      <c r="AA46" s="11">
        <f>'OddsRatio_working_3-way'!X46^(1/3)*COS(('OddsRatio_working_3-way'!Y46+2*PI())/3)</f>
        <v>-0.28510561711433746</v>
      </c>
      <c r="AB46" s="11">
        <f>'OddsRatio_working_3-way'!X46^(1/3)*COS(('OddsRatio_working_3-way'!Y46+4*PI())/3)</f>
        <v>-0.23640461879116006</v>
      </c>
      <c r="AC46" s="11">
        <f>'OddsRatio_working_3-way'!X46^(1/3)*SIN('OddsRatio_working_3-way'!Y46/3)</f>
        <v>2.811753449169016E-2</v>
      </c>
      <c r="AD46" s="11">
        <f>'OddsRatio_working_3-way'!X46^(1/3)*SIN(('OddsRatio_working_3-way'!Y46+2*PI())/3)</f>
        <v>0.43758234538193103</v>
      </c>
      <c r="AE46" s="11">
        <f>'OddsRatio_working_3-way'!X46^(1/3)*SIN(('OddsRatio_working_3-way'!Y46+4*PI())/3)</f>
        <v>-0.46569987987362105</v>
      </c>
      <c r="AF46" s="11">
        <f>-'OddsRatio_working_3-way'!U46/(3*'OddsRatio_working_3-way'!X46^(1/3))*COS(('OddsRatio_working_3-way'!Y46)/3)</f>
        <v>0.52151023590549728</v>
      </c>
      <c r="AG46" s="11">
        <f>-'OddsRatio_working_3-way'!U46/(3*'OddsRatio_working_3-way'!X46^(1/3))*COS(('OddsRatio_working_3-way'!Y46+2*PI())/3)</f>
        <v>-0.28510561711433746</v>
      </c>
      <c r="AH46" s="11">
        <f>-'OddsRatio_working_3-way'!U46/(3*'OddsRatio_working_3-way'!X46^(1/3))*COS(('OddsRatio_working_3-way'!Y46+4*PI())/3)</f>
        <v>-0.23640461879116006</v>
      </c>
      <c r="AI46" s="11">
        <f>'OddsRatio_working_3-way'!U46/(3*'OddsRatio_working_3-way'!X46^(1/3))*SIN(('OddsRatio_working_3-way'!Y46)/3)</f>
        <v>-2.811753449169016E-2</v>
      </c>
      <c r="AJ46" s="11">
        <f>'OddsRatio_working_3-way'!U46/(3*'OddsRatio_working_3-way'!X46^(1/3))*SIN(('OddsRatio_working_3-way'!Y46+2*PI())/3)</f>
        <v>-0.43758234538193103</v>
      </c>
      <c r="AK46" s="11">
        <f>'OddsRatio_working_3-way'!U46/(3*'OddsRatio_working_3-way'!X46^(1/3))*SIN(('OddsRatio_working_3-way'!Y46+4*PI())/3)</f>
        <v>0.46569987987362105</v>
      </c>
      <c r="AL46" s="11">
        <f>'OddsRatio_working_3-way'!Z46+'OddsRatio_working_3-way'!AF46</f>
        <v>1.0430204718109946</v>
      </c>
      <c r="AM46" s="11">
        <f>'OddsRatio_working_3-way'!AA46+'OddsRatio_working_3-way'!AG46</f>
        <v>-0.57021123422867492</v>
      </c>
      <c r="AN46" s="11">
        <f>'OddsRatio_working_3-way'!AB46+'OddsRatio_working_3-way'!AH46</f>
        <v>-0.47280923758232013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1.0430204718109946</v>
      </c>
      <c r="AS46" s="11">
        <f>IF(('OddsRatio_working_3-way'!X46=0),IF(Q46&gt;0,-Q46^(1/3),(-Q46)^(1/3)),'OddsRatio_working_3-way'!AM46-'OddsRatio_working_3-way'!R46/3)</f>
        <v>-0.57021123422867492</v>
      </c>
      <c r="AT46" s="11">
        <f>IF(('OddsRatio_working_3-way'!X46=0),IF(Q46&gt;0,-Q46^(1/3),(-Q46)^(1/3)),'OddsRatio_working_3-way'!AN46-'OddsRatio_working_3-way'!R46/3)</f>
        <v>-0.47280923758232013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3.47</v>
      </c>
      <c r="B47" s="4">
        <f>IF('True_Odds_Calculator_3-way'!B48="","",'True_Odds_Calculator_3-way'!B48)</f>
        <v>3.35</v>
      </c>
      <c r="C47" s="4">
        <f>IF('True_Odds_Calculator_3-way'!C48="","",'True_Odds_Calculator_3-way'!C48)</f>
        <v>2.27</v>
      </c>
      <c r="D47" s="9">
        <f t="shared" si="13"/>
        <v>0.27975773582240943</v>
      </c>
      <c r="E47" s="9">
        <f t="shared" si="14"/>
        <v>0.28990184402633412</v>
      </c>
      <c r="F47" s="9">
        <f t="shared" si="15"/>
        <v>0.43034042015125612</v>
      </c>
      <c r="G47" s="9">
        <f t="shared" si="16"/>
        <v>1.0423163367199961</v>
      </c>
      <c r="H47" s="9">
        <f t="shared" si="17"/>
        <v>3.5745213516983898</v>
      </c>
      <c r="I47" s="9">
        <f t="shared" si="18"/>
        <v>3.4494433912919917</v>
      </c>
      <c r="J47" s="9">
        <f t="shared" si="19"/>
        <v>2.3237417476343958</v>
      </c>
      <c r="K47" s="11">
        <f t="shared" si="20"/>
        <v>0.28818443804034583</v>
      </c>
      <c r="L47" s="11">
        <f t="shared" si="21"/>
        <v>0.29850746268656714</v>
      </c>
      <c r="M47" s="11">
        <f t="shared" si="22"/>
        <v>0.44052863436123346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-0.2793626858660776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0.23079008845627008</v>
      </c>
      <c r="Q47" s="11">
        <f>2*'OddsRatio_working_3-way'!K47*'OddsRatio_working_3-way'!L47*'OddsRatio_working_3-way'!M47</f>
        <v>7.5793132497954052E-2</v>
      </c>
      <c r="R47" s="11">
        <f t="shared" si="23"/>
        <v>0</v>
      </c>
      <c r="S47" s="11">
        <f t="shared" si="24"/>
        <v>-0.82613069007686835</v>
      </c>
      <c r="T47" s="11">
        <f t="shared" si="25"/>
        <v>-0.27130728738156595</v>
      </c>
      <c r="U47" s="11">
        <f>'OddsRatio_working_3-way'!S47-'OddsRatio_working_3-way'!R47^2/3</f>
        <v>-0.82613069007686835</v>
      </c>
      <c r="V47" s="11">
        <f>'OddsRatio_working_3-way'!S47*'OddsRatio_working_3-way'!R47/3-2*'OddsRatio_working_3-way'!R47^3/27-'OddsRatio_working_3-way'!T47</f>
        <v>0.27130728738156595</v>
      </c>
      <c r="W47" s="11">
        <f>'OddsRatio_working_3-way'!V47^2+4*'OddsRatio_working_3-way'!U47^3/27</f>
        <v>-9.9223585447484053E-3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0.14450778761981309</v>
      </c>
      <c r="Y47" s="11">
        <f>IF('OddsRatio_working_3-way'!W47&gt;=0,IF('OddsRatio_working_3-way'!V47+SQRT('OddsRatio_working_3-way'!W47)&gt;0,0,PI()),ACOS('OddsRatio_working_3-way'!V47/(2*'OddsRatio_working_3-way'!X47)))</f>
        <v>0.3518726177194198</v>
      </c>
      <c r="Z47" s="11">
        <f>'OddsRatio_working_3-way'!X47^(1/3)*COS('OddsRatio_working_3-way'!Y47/3)</f>
        <v>0.52115816835999806</v>
      </c>
      <c r="AA47" s="11">
        <f>'OddsRatio_working_3-way'!X47^(1/3)*COS(('OddsRatio_working_3-way'!Y47+2*PI())/3)</f>
        <v>-0.31376080268322243</v>
      </c>
      <c r="AB47" s="11">
        <f>'OddsRatio_working_3-way'!X47^(1/3)*COS(('OddsRatio_working_3-way'!Y47+4*PI())/3)</f>
        <v>-0.20739736567677591</v>
      </c>
      <c r="AC47" s="11">
        <f>'OddsRatio_working_3-way'!X47^(1/3)*SIN('OddsRatio_working_3-way'!Y47/3)</f>
        <v>6.1408958987605934E-2</v>
      </c>
      <c r="AD47" s="11">
        <f>'OddsRatio_working_3-way'!X47^(1/3)*SIN(('OddsRatio_working_3-way'!Y47+2*PI())/3)</f>
        <v>0.42063173369572276</v>
      </c>
      <c r="AE47" s="11">
        <f>'OddsRatio_working_3-way'!X47^(1/3)*SIN(('OddsRatio_working_3-way'!Y47+4*PI())/3)</f>
        <v>-0.48204069268332855</v>
      </c>
      <c r="AF47" s="11">
        <f>-'OddsRatio_working_3-way'!U47/(3*'OddsRatio_working_3-way'!X47^(1/3))*COS(('OddsRatio_working_3-way'!Y47)/3)</f>
        <v>0.52115816835999806</v>
      </c>
      <c r="AG47" s="11">
        <f>-'OddsRatio_working_3-way'!U47/(3*'OddsRatio_working_3-way'!X47^(1/3))*COS(('OddsRatio_working_3-way'!Y47+2*PI())/3)</f>
        <v>-0.31376080268322243</v>
      </c>
      <c r="AH47" s="11">
        <f>-'OddsRatio_working_3-way'!U47/(3*'OddsRatio_working_3-way'!X47^(1/3))*COS(('OddsRatio_working_3-way'!Y47+4*PI())/3)</f>
        <v>-0.20739736567677591</v>
      </c>
      <c r="AI47" s="11">
        <f>'OddsRatio_working_3-way'!U47/(3*'OddsRatio_working_3-way'!X47^(1/3))*SIN(('OddsRatio_working_3-way'!Y47)/3)</f>
        <v>-6.1408958987605934E-2</v>
      </c>
      <c r="AJ47" s="11">
        <f>'OddsRatio_working_3-way'!U47/(3*'OddsRatio_working_3-way'!X47^(1/3))*SIN(('OddsRatio_working_3-way'!Y47+2*PI())/3)</f>
        <v>-0.42063173369572276</v>
      </c>
      <c r="AK47" s="11">
        <f>'OddsRatio_working_3-way'!U47/(3*'OddsRatio_working_3-way'!X47^(1/3))*SIN(('OddsRatio_working_3-way'!Y47+4*PI())/3)</f>
        <v>0.48204069268332855</v>
      </c>
      <c r="AL47" s="11">
        <f>'OddsRatio_working_3-way'!Z47+'OddsRatio_working_3-way'!AF47</f>
        <v>1.0423163367199961</v>
      </c>
      <c r="AM47" s="11">
        <f>'OddsRatio_working_3-way'!AA47+'OddsRatio_working_3-way'!AG47</f>
        <v>-0.62752160536644486</v>
      </c>
      <c r="AN47" s="11">
        <f>'OddsRatio_working_3-way'!AB47+'OddsRatio_working_3-way'!AH47</f>
        <v>-0.41479473135355183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1.0423163367199961</v>
      </c>
      <c r="AS47" s="11">
        <f>IF(('OddsRatio_working_3-way'!X47=0),IF(Q47&gt;0,-Q47^(1/3),(-Q47)^(1/3)),'OddsRatio_working_3-way'!AM47-'OddsRatio_working_3-way'!R47/3)</f>
        <v>-0.62752160536644486</v>
      </c>
      <c r="AT47" s="11">
        <f>IF(('OddsRatio_working_3-way'!X47=0),IF(Q47&gt;0,-Q47^(1/3),(-Q47)^(1/3)),'OddsRatio_working_3-way'!AN47-'OddsRatio_working_3-way'!R47/3)</f>
        <v>-0.41479473135355183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3.81</v>
      </c>
      <c r="B48" s="4">
        <f>IF('True_Odds_Calculator_3-way'!B49="","",'True_Odds_Calculator_3-way'!B49)</f>
        <v>3.61</v>
      </c>
      <c r="C48" s="4">
        <f>IF('True_Odds_Calculator_3-way'!C49="","",'True_Odds_Calculator_3-way'!C49)</f>
        <v>2.04</v>
      </c>
      <c r="D48" s="9">
        <f t="shared" si="13"/>
        <v>0.25358319403833385</v>
      </c>
      <c r="E48" s="9">
        <f t="shared" si="14"/>
        <v>0.26781084646692704</v>
      </c>
      <c r="F48" s="9">
        <f t="shared" si="15"/>
        <v>0.47860595949473894</v>
      </c>
      <c r="G48" s="9">
        <f t="shared" si="16"/>
        <v>1.0475014228657171</v>
      </c>
      <c r="H48" s="9">
        <f t="shared" si="17"/>
        <v>3.9434789982526652</v>
      </c>
      <c r="I48" s="9">
        <f t="shared" si="18"/>
        <v>3.7339787136795213</v>
      </c>
      <c r="J48" s="9">
        <f t="shared" si="19"/>
        <v>2.0894014797803462</v>
      </c>
      <c r="K48" s="11">
        <f t="shared" si="20"/>
        <v>0.26246719160104987</v>
      </c>
      <c r="L48" s="11">
        <f t="shared" si="21"/>
        <v>0.2770083102493075</v>
      </c>
      <c r="M48" s="11">
        <f t="shared" si="22"/>
        <v>0.49019607843137253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-0.2718427916894941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0.23023437859741214</v>
      </c>
      <c r="Q48" s="11">
        <f>2*'OddsRatio_working_3-way'!K48*'OddsRatio_working_3-way'!L48*'OddsRatio_working_3-way'!M48</f>
        <v>7.1279993373811815E-2</v>
      </c>
      <c r="R48" s="11">
        <f t="shared" si="23"/>
        <v>0</v>
      </c>
      <c r="S48" s="11">
        <f t="shared" si="24"/>
        <v>-0.84693942836046143</v>
      </c>
      <c r="T48" s="11">
        <f t="shared" si="25"/>
        <v>-0.26221034933760418</v>
      </c>
      <c r="U48" s="11">
        <f>'OddsRatio_working_3-way'!S48-'OddsRatio_working_3-way'!R48^2/3</f>
        <v>-0.84693942836046143</v>
      </c>
      <c r="V48" s="11">
        <f>'OddsRatio_working_3-way'!S48*'OddsRatio_working_3-way'!R48/3-2*'OddsRatio_working_3-way'!R48^3/27-'OddsRatio_working_3-way'!T48</f>
        <v>0.26221034933760418</v>
      </c>
      <c r="W48" s="11">
        <f>'OddsRatio_working_3-way'!V48^2+4*'OddsRatio_working_3-way'!U48^3/27</f>
        <v>-2.1247965056468365E-2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0.15000186028531179</v>
      </c>
      <c r="Y48" s="11">
        <f>IF('OddsRatio_working_3-way'!W48&gt;=0,IF('OddsRatio_working_3-way'!V48+SQRT('OddsRatio_working_3-way'!W48)&gt;0,0,PI()),ACOS('OddsRatio_working_3-way'!V48/(2*'OddsRatio_working_3-way'!X48)))</f>
        <v>0.5073735723652073</v>
      </c>
      <c r="Z48" s="11">
        <f>'OddsRatio_working_3-way'!X48^(1/3)*COS('OddsRatio_working_3-way'!Y48/3)</f>
        <v>0.52375071143285856</v>
      </c>
      <c r="AA48" s="11">
        <f>'OddsRatio_working_3-way'!X48^(1/3)*COS(('OddsRatio_working_3-way'!Y48+2*PI())/3)</f>
        <v>-0.33932696186695616</v>
      </c>
      <c r="AB48" s="11">
        <f>'OddsRatio_working_3-way'!X48^(1/3)*COS(('OddsRatio_working_3-way'!Y48+4*PI())/3)</f>
        <v>-0.18442374956590227</v>
      </c>
      <c r="AC48" s="11">
        <f>'OddsRatio_working_3-way'!X48^(1/3)*SIN('OddsRatio_working_3-way'!Y48/3)</f>
        <v>8.9433411320351208E-2</v>
      </c>
      <c r="AD48" s="11">
        <f>'OddsRatio_working_3-way'!X48^(1/3)*SIN(('OddsRatio_working_3-way'!Y48+2*PI())/3)</f>
        <v>0.4088647156908527</v>
      </c>
      <c r="AE48" s="11">
        <f>'OddsRatio_working_3-way'!X48^(1/3)*SIN(('OddsRatio_working_3-way'!Y48+4*PI())/3)</f>
        <v>-0.49829812701120391</v>
      </c>
      <c r="AF48" s="11">
        <f>-'OddsRatio_working_3-way'!U48/(3*'OddsRatio_working_3-way'!X48^(1/3))*COS(('OddsRatio_working_3-way'!Y48)/3)</f>
        <v>0.52375071143285845</v>
      </c>
      <c r="AG48" s="11">
        <f>-'OddsRatio_working_3-way'!U48/(3*'OddsRatio_working_3-way'!X48^(1/3))*COS(('OddsRatio_working_3-way'!Y48+2*PI())/3)</f>
        <v>-0.33932696186695605</v>
      </c>
      <c r="AH48" s="11">
        <f>-'OddsRatio_working_3-way'!U48/(3*'OddsRatio_working_3-way'!X48^(1/3))*COS(('OddsRatio_working_3-way'!Y48+4*PI())/3)</f>
        <v>-0.18442374956590224</v>
      </c>
      <c r="AI48" s="11">
        <f>'OddsRatio_working_3-way'!U48/(3*'OddsRatio_working_3-way'!X48^(1/3))*SIN(('OddsRatio_working_3-way'!Y48)/3)</f>
        <v>-8.9433411320351194E-2</v>
      </c>
      <c r="AJ48" s="11">
        <f>'OddsRatio_working_3-way'!U48/(3*'OddsRatio_working_3-way'!X48^(1/3))*SIN(('OddsRatio_working_3-way'!Y48+2*PI())/3)</f>
        <v>-0.40886471569085264</v>
      </c>
      <c r="AK48" s="11">
        <f>'OddsRatio_working_3-way'!U48/(3*'OddsRatio_working_3-way'!X48^(1/3))*SIN(('OddsRatio_working_3-way'!Y48+4*PI())/3)</f>
        <v>0.4982981270112038</v>
      </c>
      <c r="AL48" s="11">
        <f>'OddsRatio_working_3-way'!Z48+'OddsRatio_working_3-way'!AF48</f>
        <v>1.0475014228657171</v>
      </c>
      <c r="AM48" s="11">
        <f>'OddsRatio_working_3-way'!AA48+'OddsRatio_working_3-way'!AG48</f>
        <v>-0.6786539237339122</v>
      </c>
      <c r="AN48" s="11">
        <f>'OddsRatio_working_3-way'!AB48+'OddsRatio_working_3-way'!AH48</f>
        <v>-0.36884749913180448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1.0475014228657171</v>
      </c>
      <c r="AS48" s="11">
        <f>IF(('OddsRatio_working_3-way'!X48=0),IF(Q48&gt;0,-Q48^(1/3),(-Q48)^(1/3)),'OddsRatio_working_3-way'!AM48-'OddsRatio_working_3-way'!R48/3)</f>
        <v>-0.6786539237339122</v>
      </c>
      <c r="AT48" s="11">
        <f>IF(('OddsRatio_working_3-way'!X48=0),IF(Q48&gt;0,-Q48^(1/3),(-Q48)^(1/3)),'OddsRatio_working_3-way'!AN48-'OddsRatio_working_3-way'!R48/3)</f>
        <v>-0.36884749913180448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1.84</v>
      </c>
      <c r="B49" s="4">
        <f>IF('True_Odds_Calculator_3-way'!B50="","",'True_Odds_Calculator_3-way'!B50)</f>
        <v>3.89</v>
      </c>
      <c r="C49" s="4">
        <f>IF('True_Odds_Calculator_3-way'!C50="","",'True_Odds_Calculator_3-way'!C50)</f>
        <v>4.3499999999999996</v>
      </c>
      <c r="D49" s="9">
        <f t="shared" si="13"/>
        <v>0.53111475393226426</v>
      </c>
      <c r="E49" s="9">
        <f t="shared" si="14"/>
        <v>0.24768639730696029</v>
      </c>
      <c r="F49" s="9">
        <f t="shared" si="15"/>
        <v>0.22119884876077525</v>
      </c>
      <c r="G49" s="9">
        <f t="shared" si="16"/>
        <v>1.0509908026023294</v>
      </c>
      <c r="H49" s="9">
        <f t="shared" si="17"/>
        <v>1.8828322741859569</v>
      </c>
      <c r="I49" s="9">
        <f t="shared" si="18"/>
        <v>4.0373634195207329</v>
      </c>
      <c r="J49" s="9">
        <f t="shared" si="19"/>
        <v>4.5208191887178035</v>
      </c>
      <c r="K49" s="11">
        <f t="shared" si="20"/>
        <v>0.54347826086956519</v>
      </c>
      <c r="L49" s="11">
        <f t="shared" si="21"/>
        <v>0.25706940874035988</v>
      </c>
      <c r="M49" s="11">
        <f t="shared" si="22"/>
        <v>0.22988505747126439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-0.26119523785665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0.22739273037003344</v>
      </c>
      <c r="Q49" s="11">
        <f>2*'OddsRatio_working_3-way'!K49*'OddsRatio_working_3-way'!L49*'OddsRatio_working_3-way'!M49</f>
        <v>6.4235234567806082E-2</v>
      </c>
      <c r="R49" s="11">
        <f t="shared" si="23"/>
        <v>0</v>
      </c>
      <c r="S49" s="11">
        <f t="shared" si="24"/>
        <v>-0.8705852841575612</v>
      </c>
      <c r="T49" s="11">
        <f t="shared" si="25"/>
        <v>-0.24592804637219254</v>
      </c>
      <c r="U49" s="11">
        <f>'OddsRatio_working_3-way'!S49-'OddsRatio_working_3-way'!R49^2/3</f>
        <v>-0.8705852841575612</v>
      </c>
      <c r="V49" s="11">
        <f>'OddsRatio_working_3-way'!S49*'OddsRatio_working_3-way'!R49/3-2*'OddsRatio_working_3-way'!R49^3/27-'OddsRatio_working_3-way'!T49</f>
        <v>0.24592804637219254</v>
      </c>
      <c r="W49" s="11">
        <f>'OddsRatio_working_3-way'!V49^2+4*'OddsRatio_working_3-way'!U49^3/27</f>
        <v>-3.7272418083447147E-2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0.15632739849102781</v>
      </c>
      <c r="Y49" s="11">
        <f>IF('OddsRatio_working_3-way'!W49&gt;=0,IF('OddsRatio_working_3-way'!V49+SQRT('OddsRatio_working_3-way'!W49)&gt;0,0,PI()),ACOS('OddsRatio_working_3-way'!V49/(2*'OddsRatio_working_3-way'!X49)))</f>
        <v>0.66554541359423203</v>
      </c>
      <c r="Z49" s="11">
        <f>'OddsRatio_working_3-way'!X49^(1/3)*COS('OddsRatio_working_3-way'!Y49/3)</f>
        <v>0.52549540130116468</v>
      </c>
      <c r="AA49" s="11">
        <f>'OddsRatio_working_3-way'!X49^(1/3)*COS(('OddsRatio_working_3-way'!Y49+2*PI())/3)</f>
        <v>-0.36539884992756921</v>
      </c>
      <c r="AB49" s="11">
        <f>'OddsRatio_working_3-way'!X49^(1/3)*COS(('OddsRatio_working_3-way'!Y49+4*PI())/3)</f>
        <v>-0.16009655137359555</v>
      </c>
      <c r="AC49" s="11">
        <f>'OddsRatio_working_3-way'!X49^(1/3)*SIN('OddsRatio_working_3-way'!Y49/3)</f>
        <v>0.11853133733538575</v>
      </c>
      <c r="AD49" s="11">
        <f>'OddsRatio_working_3-way'!X49^(1/3)*SIN(('OddsRatio_working_3-way'!Y49+2*PI())/3)</f>
        <v>0.39582669843101392</v>
      </c>
      <c r="AE49" s="11">
        <f>'OddsRatio_working_3-way'!X49^(1/3)*SIN(('OddsRatio_working_3-way'!Y49+4*PI())/3)</f>
        <v>-0.5143580357663996</v>
      </c>
      <c r="AF49" s="11">
        <f>-'OddsRatio_working_3-way'!U49/(3*'OddsRatio_working_3-way'!X49^(1/3))*COS(('OddsRatio_working_3-way'!Y49)/3)</f>
        <v>0.52549540130116468</v>
      </c>
      <c r="AG49" s="11">
        <f>-'OddsRatio_working_3-way'!U49/(3*'OddsRatio_working_3-way'!X49^(1/3))*COS(('OddsRatio_working_3-way'!Y49+2*PI())/3)</f>
        <v>-0.36539884992756921</v>
      </c>
      <c r="AH49" s="11">
        <f>-'OddsRatio_working_3-way'!U49/(3*'OddsRatio_working_3-way'!X49^(1/3))*COS(('OddsRatio_working_3-way'!Y49+4*PI())/3)</f>
        <v>-0.16009655137359555</v>
      </c>
      <c r="AI49" s="11">
        <f>'OddsRatio_working_3-way'!U49/(3*'OddsRatio_working_3-way'!X49^(1/3))*SIN(('OddsRatio_working_3-way'!Y49)/3)</f>
        <v>-0.11853133733538575</v>
      </c>
      <c r="AJ49" s="11">
        <f>'OddsRatio_working_3-way'!U49/(3*'OddsRatio_working_3-way'!X49^(1/3))*SIN(('OddsRatio_working_3-way'!Y49+2*PI())/3)</f>
        <v>-0.39582669843101392</v>
      </c>
      <c r="AK49" s="11">
        <f>'OddsRatio_working_3-way'!U49/(3*'OddsRatio_working_3-way'!X49^(1/3))*SIN(('OddsRatio_working_3-way'!Y49+4*PI())/3)</f>
        <v>0.5143580357663996</v>
      </c>
      <c r="AL49" s="11">
        <f>'OddsRatio_working_3-way'!Z49+'OddsRatio_working_3-way'!AF49</f>
        <v>1.0509908026023294</v>
      </c>
      <c r="AM49" s="11">
        <f>'OddsRatio_working_3-way'!AA49+'OddsRatio_working_3-way'!AG49</f>
        <v>-0.73079769985513843</v>
      </c>
      <c r="AN49" s="11">
        <f>'OddsRatio_working_3-way'!AB49+'OddsRatio_working_3-way'!AH49</f>
        <v>-0.32019310274719109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1.0509908026023294</v>
      </c>
      <c r="AS49" s="11">
        <f>IF(('OddsRatio_working_3-way'!X49=0),IF(Q49&gt;0,-Q49^(1/3),(-Q49)^(1/3)),'OddsRatio_working_3-way'!AM49-'OddsRatio_working_3-way'!R49/3)</f>
        <v>-0.73079769985513843</v>
      </c>
      <c r="AT49" s="11">
        <f>IF(('OddsRatio_working_3-way'!X49=0),IF(Q49&gt;0,-Q49^(1/3),(-Q49)^(1/3)),'OddsRatio_working_3-way'!AN49-'OddsRatio_working_3-way'!R49/3)</f>
        <v>-0.32019310274719109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2.87</v>
      </c>
      <c r="B50" s="4">
        <f>IF('True_Odds_Calculator_3-way'!B51="","",'True_Odds_Calculator_3-way'!B51)</f>
        <v>3.36</v>
      </c>
      <c r="C50" s="4">
        <f>IF('True_Odds_Calculator_3-way'!C51="","",'True_Odds_Calculator_3-way'!C51)</f>
        <v>2.5099999999999998</v>
      </c>
      <c r="D50" s="9">
        <f t="shared" si="13"/>
        <v>0.33349800963630888</v>
      </c>
      <c r="E50" s="9">
        <f t="shared" si="14"/>
        <v>0.2839138941242263</v>
      </c>
      <c r="F50" s="9">
        <f t="shared" si="15"/>
        <v>0.3825880962394646</v>
      </c>
      <c r="G50" s="9">
        <f t="shared" si="16"/>
        <v>1.0687265481846853</v>
      </c>
      <c r="H50" s="9">
        <f t="shared" si="17"/>
        <v>2.9985186451053623</v>
      </c>
      <c r="I50" s="9">
        <f t="shared" si="18"/>
        <v>3.5221946537158582</v>
      </c>
      <c r="J50" s="9">
        <f t="shared" si="19"/>
        <v>2.6137770877588751</v>
      </c>
      <c r="K50" s="11">
        <f t="shared" si="20"/>
        <v>0.34843205574912889</v>
      </c>
      <c r="L50" s="11">
        <f t="shared" si="21"/>
        <v>0.29761904761904762</v>
      </c>
      <c r="M50" s="11">
        <f t="shared" si="22"/>
        <v>0.39840637450199207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-0.27531866891154488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0.23714665148928099</v>
      </c>
      <c r="Q50" s="11">
        <f>2*'OddsRatio_working_3-way'!K50*'OddsRatio_working_3-way'!L50*'OddsRatio_working_3-way'!M50</f>
        <v>8.2629495292432395E-2</v>
      </c>
      <c r="R50" s="11">
        <f t="shared" si="23"/>
        <v>0</v>
      </c>
      <c r="S50" s="11">
        <f t="shared" si="24"/>
        <v>-0.86135332713479051</v>
      </c>
      <c r="T50" s="11">
        <f t="shared" si="25"/>
        <v>-0.30012311049992696</v>
      </c>
      <c r="U50" s="11">
        <f>'OddsRatio_working_3-way'!S50-'OddsRatio_working_3-way'!R50^2/3</f>
        <v>-0.86135332713479051</v>
      </c>
      <c r="V50" s="11">
        <f>'OddsRatio_working_3-way'!S50*'OddsRatio_working_3-way'!R50/3-2*'OddsRatio_working_3-way'!R50^3/27-'OddsRatio_working_3-way'!T50</f>
        <v>0.30012311049992696</v>
      </c>
      <c r="W50" s="11">
        <f>'OddsRatio_working_3-way'!V50^2+4*'OddsRatio_working_3-way'!U50^3/27</f>
        <v>-4.6021911335768356E-3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0.15384738589729774</v>
      </c>
      <c r="Y50" s="11">
        <f>IF('OddsRatio_working_3-way'!W50&gt;=0,IF('OddsRatio_working_3-way'!V50+SQRT('OddsRatio_working_3-way'!W50)&gt;0,0,PI()),ACOS('OddsRatio_working_3-way'!V50/(2*'OddsRatio_working_3-way'!X50)))</f>
        <v>0.22230291431393634</v>
      </c>
      <c r="Z50" s="11">
        <f>'OddsRatio_working_3-way'!X50^(1/3)*COS('OddsRatio_working_3-way'!Y50/3)</f>
        <v>0.53436327409234263</v>
      </c>
      <c r="AA50" s="11">
        <f>'OddsRatio_working_3-way'!X50^(1/3)*COS(('OddsRatio_working_3-way'!Y50+2*PI())/3)</f>
        <v>-0.30153640759818645</v>
      </c>
      <c r="AB50" s="11">
        <f>'OddsRatio_working_3-way'!X50^(1/3)*COS(('OddsRatio_working_3-way'!Y50+4*PI())/3)</f>
        <v>-0.23282686649415646</v>
      </c>
      <c r="AC50" s="11">
        <f>'OddsRatio_working_3-way'!X50^(1/3)*SIN('OddsRatio_working_3-way'!Y50/3)</f>
        <v>3.9669472052307572E-2</v>
      </c>
      <c r="AD50" s="11">
        <f>'OddsRatio_working_3-way'!X50^(1/3)*SIN(('OddsRatio_working_3-way'!Y50+2*PI())/3)</f>
        <v>0.44293743418724191</v>
      </c>
      <c r="AE50" s="11">
        <f>'OddsRatio_working_3-way'!X50^(1/3)*SIN(('OddsRatio_working_3-way'!Y50+4*PI())/3)</f>
        <v>-0.48260690623954927</v>
      </c>
      <c r="AF50" s="11">
        <f>-'OddsRatio_working_3-way'!U50/(3*'OddsRatio_working_3-way'!X50^(1/3))*COS(('OddsRatio_working_3-way'!Y50)/3)</f>
        <v>0.53436327409234263</v>
      </c>
      <c r="AG50" s="11">
        <f>-'OddsRatio_working_3-way'!U50/(3*'OddsRatio_working_3-way'!X50^(1/3))*COS(('OddsRatio_working_3-way'!Y50+2*PI())/3)</f>
        <v>-0.30153640759818645</v>
      </c>
      <c r="AH50" s="11">
        <f>-'OddsRatio_working_3-way'!U50/(3*'OddsRatio_working_3-way'!X50^(1/3))*COS(('OddsRatio_working_3-way'!Y50+4*PI())/3)</f>
        <v>-0.23282686649415646</v>
      </c>
      <c r="AI50" s="11">
        <f>'OddsRatio_working_3-way'!U50/(3*'OddsRatio_working_3-way'!X50^(1/3))*SIN(('OddsRatio_working_3-way'!Y50)/3)</f>
        <v>-3.9669472052307572E-2</v>
      </c>
      <c r="AJ50" s="11">
        <f>'OddsRatio_working_3-way'!U50/(3*'OddsRatio_working_3-way'!X50^(1/3))*SIN(('OddsRatio_working_3-way'!Y50+2*PI())/3)</f>
        <v>-0.44293743418724191</v>
      </c>
      <c r="AK50" s="11">
        <f>'OddsRatio_working_3-way'!U50/(3*'OddsRatio_working_3-way'!X50^(1/3))*SIN(('OddsRatio_working_3-way'!Y50+4*PI())/3)</f>
        <v>0.48260690623954927</v>
      </c>
      <c r="AL50" s="11">
        <f>'OddsRatio_working_3-way'!Z50+'OddsRatio_working_3-way'!AF50</f>
        <v>1.0687265481846853</v>
      </c>
      <c r="AM50" s="11">
        <f>'OddsRatio_working_3-way'!AA50+'OddsRatio_working_3-way'!AG50</f>
        <v>-0.6030728151963729</v>
      </c>
      <c r="AN50" s="11">
        <f>'OddsRatio_working_3-way'!AB50+'OddsRatio_working_3-way'!AH50</f>
        <v>-0.46565373298831292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1.0687265481846853</v>
      </c>
      <c r="AS50" s="11">
        <f>IF(('OddsRatio_working_3-way'!X50=0),IF(Q50&gt;0,-Q50^(1/3),(-Q50)^(1/3)),'OddsRatio_working_3-way'!AM50-'OddsRatio_working_3-way'!R50/3)</f>
        <v>-0.6030728151963729</v>
      </c>
      <c r="AT50" s="11">
        <f>IF(('OddsRatio_working_3-way'!X50=0),IF(Q50&gt;0,-Q50^(1/3),(-Q50)^(1/3)),'OddsRatio_working_3-way'!AN50-'OddsRatio_working_3-way'!R50/3)</f>
        <v>-0.46565373298831292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2.1800000000000002</v>
      </c>
      <c r="B51" s="4">
        <f>IF('True_Odds_Calculator_3-way'!B52="","",'True_Odds_Calculator_3-way'!B52)</f>
        <v>3.46</v>
      </c>
      <c r="C51" s="4">
        <f>IF('True_Odds_Calculator_3-way'!C52="","",'True_Odds_Calculator_3-way'!C52)</f>
        <v>3.38</v>
      </c>
      <c r="D51" s="9">
        <f t="shared" si="13"/>
        <v>0.44225653110077634</v>
      </c>
      <c r="E51" s="9">
        <f t="shared" si="14"/>
        <v>0.27554754700503598</v>
      </c>
      <c r="F51" s="9">
        <f t="shared" si="15"/>
        <v>0.28219592189418785</v>
      </c>
      <c r="G51" s="9">
        <f t="shared" si="16"/>
        <v>1.0687551759106801</v>
      </c>
      <c r="H51" s="9">
        <f t="shared" si="17"/>
        <v>2.2611311075746023</v>
      </c>
      <c r="I51" s="9">
        <f t="shared" si="18"/>
        <v>3.629137732740273</v>
      </c>
      <c r="J51" s="9">
        <f t="shared" si="19"/>
        <v>3.5436373186674182</v>
      </c>
      <c r="K51" s="11">
        <f t="shared" si="20"/>
        <v>0.4587155963302752</v>
      </c>
      <c r="L51" s="11">
        <f t="shared" si="21"/>
        <v>0.28901734104046245</v>
      </c>
      <c r="M51" s="11">
        <f t="shared" si="22"/>
        <v>0.29585798816568049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-0.27098470487785209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0.23612784228103575</v>
      </c>
      <c r="Q51" s="11">
        <f>2*'OddsRatio_working_3-way'!K51*'OddsRatio_working_3-way'!L51*'OddsRatio_working_3-way'!M51</f>
        <v>7.8447788133234483E-2</v>
      </c>
      <c r="R51" s="11">
        <f t="shared" si="23"/>
        <v>0</v>
      </c>
      <c r="S51" s="11">
        <f t="shared" si="24"/>
        <v>-0.87136963094456465</v>
      </c>
      <c r="T51" s="11">
        <f t="shared" si="25"/>
        <v>-0.28949157174238033</v>
      </c>
      <c r="U51" s="11">
        <f>'OddsRatio_working_3-way'!S51-'OddsRatio_working_3-way'!R51^2/3</f>
        <v>-0.87136963094456465</v>
      </c>
      <c r="V51" s="11">
        <f>'OddsRatio_working_3-way'!S51*'OddsRatio_working_3-way'!R51/3-2*'OddsRatio_working_3-way'!R51^3/27-'OddsRatio_working_3-way'!T51</f>
        <v>0.28949157174238033</v>
      </c>
      <c r="W51" s="11">
        <f>'OddsRatio_working_3-way'!V51^2+4*'OddsRatio_working_3-way'!U51^3/27</f>
        <v>-1.421209946422862E-2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0.15653870893017352</v>
      </c>
      <c r="Y51" s="11">
        <f>IF('OddsRatio_working_3-way'!W51&gt;=0,IF('OddsRatio_working_3-way'!V51+SQRT('OddsRatio_working_3-way'!W51)&gt;0,0,PI()),ACOS('OddsRatio_working_3-way'!V51/(2*'OddsRatio_working_3-way'!X51)))</f>
        <v>0.39064277646969425</v>
      </c>
      <c r="Z51" s="11">
        <f>'OddsRatio_working_3-way'!X51^(1/3)*COS('OddsRatio_working_3-way'!Y51/3)</f>
        <v>0.53437758795534007</v>
      </c>
      <c r="AA51" s="11">
        <f>'OddsRatio_working_3-way'!X51^(1/3)*COS(('OddsRatio_working_3-way'!Y51+2*PI())/3)</f>
        <v>-0.32779286029681826</v>
      </c>
      <c r="AB51" s="11">
        <f>'OddsRatio_working_3-way'!X51^(1/3)*COS(('OddsRatio_working_3-way'!Y51+4*PI())/3)</f>
        <v>-0.20658472765852195</v>
      </c>
      <c r="AC51" s="11">
        <f>'OddsRatio_working_3-way'!X51^(1/3)*SIN('OddsRatio_working_3-way'!Y51/3)</f>
        <v>6.9979548006692233E-2</v>
      </c>
      <c r="AD51" s="11">
        <f>'OddsRatio_working_3-way'!X51^(1/3)*SIN(('OddsRatio_working_3-way'!Y51+2*PI())/3)</f>
        <v>0.42779479237903162</v>
      </c>
      <c r="AE51" s="11">
        <f>'OddsRatio_working_3-way'!X51^(1/3)*SIN(('OddsRatio_working_3-way'!Y51+4*PI())/3)</f>
        <v>-0.49777434038572388</v>
      </c>
      <c r="AF51" s="11">
        <f>-'OddsRatio_working_3-way'!U51/(3*'OddsRatio_working_3-way'!X51^(1/3))*COS(('OddsRatio_working_3-way'!Y51)/3)</f>
        <v>0.53437758795534007</v>
      </c>
      <c r="AG51" s="11">
        <f>-'OddsRatio_working_3-way'!U51/(3*'OddsRatio_working_3-way'!X51^(1/3))*COS(('OddsRatio_working_3-way'!Y51+2*PI())/3)</f>
        <v>-0.32779286029681826</v>
      </c>
      <c r="AH51" s="11">
        <f>-'OddsRatio_working_3-way'!U51/(3*'OddsRatio_working_3-way'!X51^(1/3))*COS(('OddsRatio_working_3-way'!Y51+4*PI())/3)</f>
        <v>-0.20658472765852195</v>
      </c>
      <c r="AI51" s="11">
        <f>'OddsRatio_working_3-way'!U51/(3*'OddsRatio_working_3-way'!X51^(1/3))*SIN(('OddsRatio_working_3-way'!Y51)/3)</f>
        <v>-6.9979548006692233E-2</v>
      </c>
      <c r="AJ51" s="11">
        <f>'OddsRatio_working_3-way'!U51/(3*'OddsRatio_working_3-way'!X51^(1/3))*SIN(('OddsRatio_working_3-way'!Y51+2*PI())/3)</f>
        <v>-0.42779479237903162</v>
      </c>
      <c r="AK51" s="11">
        <f>'OddsRatio_working_3-way'!U51/(3*'OddsRatio_working_3-way'!X51^(1/3))*SIN(('OddsRatio_working_3-way'!Y51+4*PI())/3)</f>
        <v>0.49777434038572388</v>
      </c>
      <c r="AL51" s="11">
        <f>'OddsRatio_working_3-way'!Z51+'OddsRatio_working_3-way'!AF51</f>
        <v>1.0687551759106801</v>
      </c>
      <c r="AM51" s="11">
        <f>'OddsRatio_working_3-way'!AA51+'OddsRatio_working_3-way'!AG51</f>
        <v>-0.65558572059363651</v>
      </c>
      <c r="AN51" s="11">
        <f>'OddsRatio_working_3-way'!AB51+'OddsRatio_working_3-way'!AH51</f>
        <v>-0.41316945531704391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1.0687551759106801</v>
      </c>
      <c r="AS51" s="11">
        <f>IF(('OddsRatio_working_3-way'!X51=0),IF(Q51&gt;0,-Q51^(1/3),(-Q51)^(1/3)),'OddsRatio_working_3-way'!AM51-'OddsRatio_working_3-way'!R51/3)</f>
        <v>-0.65558572059363651</v>
      </c>
      <c r="AT51" s="11">
        <f>IF(('OddsRatio_working_3-way'!X51=0),IF(Q51&gt;0,-Q51^(1/3),(-Q51)^(1/3)),'OddsRatio_working_3-way'!AN51-'OddsRatio_working_3-way'!R51/3)</f>
        <v>-0.41316945531704391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2.68</v>
      </c>
      <c r="B52" s="4">
        <f>IF('True_Odds_Calculator_3-way'!B53="","",'True_Odds_Calculator_3-way'!B53)</f>
        <v>3.36</v>
      </c>
      <c r="C52" s="4">
        <f>IF('True_Odds_Calculator_3-way'!C53="","",'True_Odds_Calculator_3-way'!C53)</f>
        <v>2.68</v>
      </c>
      <c r="D52" s="9">
        <f t="shared" si="13"/>
        <v>0.35794481778333387</v>
      </c>
      <c r="E52" s="9">
        <f t="shared" si="14"/>
        <v>0.28411036443333221</v>
      </c>
      <c r="F52" s="9">
        <f t="shared" si="15"/>
        <v>0.35794481778333387</v>
      </c>
      <c r="G52" s="9">
        <f t="shared" si="16"/>
        <v>1.0676944733188725</v>
      </c>
      <c r="H52" s="9">
        <f t="shared" si="17"/>
        <v>2.7937267151757061</v>
      </c>
      <c r="I52" s="9">
        <f t="shared" si="18"/>
        <v>3.5197589570325394</v>
      </c>
      <c r="J52" s="9">
        <f t="shared" si="19"/>
        <v>2.7937267151757061</v>
      </c>
      <c r="K52" s="11">
        <f t="shared" si="20"/>
        <v>0.37313432835820892</v>
      </c>
      <c r="L52" s="11">
        <f t="shared" si="21"/>
        <v>0.29761904761904762</v>
      </c>
      <c r="M52" s="11">
        <f t="shared" si="22"/>
        <v>0.37313432835820892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-0.2760080196034751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0.23702118405838607</v>
      </c>
      <c r="Q52" s="11">
        <f>2*'OddsRatio_working_3-way'!K52*'OddsRatio_working_3-way'!L52*'OddsRatio_working_3-way'!M52</f>
        <v>8.2874539880554571E-2</v>
      </c>
      <c r="R52" s="11">
        <f t="shared" si="23"/>
        <v>0</v>
      </c>
      <c r="S52" s="11">
        <f t="shared" si="24"/>
        <v>-0.85874745378377348</v>
      </c>
      <c r="T52" s="11">
        <f t="shared" si="25"/>
        <v>-0.30026134747684385</v>
      </c>
      <c r="U52" s="11">
        <f>'OddsRatio_working_3-way'!S52-'OddsRatio_working_3-way'!R52^2/3</f>
        <v>-0.85874745378377348</v>
      </c>
      <c r="V52" s="11">
        <f>'OddsRatio_working_3-way'!S52*'OddsRatio_working_3-way'!R52/3-2*'OddsRatio_working_3-way'!R52^3/27-'OddsRatio_working_3-way'!T52</f>
        <v>0.30026134747684385</v>
      </c>
      <c r="W52" s="11">
        <f>'OddsRatio_working_3-way'!V52^2+4*'OddsRatio_working_3-way'!U52^3/27</f>
        <v>-3.6625152380823645E-3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0.15314975679599718</v>
      </c>
      <c r="Y52" s="11">
        <f>IF('OddsRatio_working_3-way'!W52&gt;=0,IF('OddsRatio_working_3-way'!V52+SQRT('OddsRatio_working_3-way'!W52)&gt;0,0,PI()),ACOS('OddsRatio_working_3-way'!V52/(2*'OddsRatio_working_3-way'!X52)))</f>
        <v>0.19888883887343289</v>
      </c>
      <c r="Z52" s="11">
        <f>'OddsRatio_working_3-way'!X52^(1/3)*COS('OddsRatio_working_3-way'!Y52/3)</f>
        <v>0.53384723665943634</v>
      </c>
      <c r="AA52" s="11">
        <f>'OddsRatio_working_3-way'!X52^(1/3)*COS(('OddsRatio_working_3-way'!Y52+2*PI())/3)</f>
        <v>-0.29761904761904773</v>
      </c>
      <c r="AB52" s="11">
        <f>'OddsRatio_working_3-way'!X52^(1/3)*COS(('OddsRatio_working_3-way'!Y52+4*PI())/3)</f>
        <v>-0.23622818904038873</v>
      </c>
      <c r="AC52" s="11">
        <f>'OddsRatio_working_3-way'!X52^(1/3)*SIN('OddsRatio_working_3-way'!Y52/3)</f>
        <v>3.5444028726171167E-2</v>
      </c>
      <c r="AD52" s="11">
        <f>'OddsRatio_working_3-way'!X52^(1/3)*SIN(('OddsRatio_working_3-way'!Y52+2*PI())/3)</f>
        <v>0.44460325432410963</v>
      </c>
      <c r="AE52" s="11">
        <f>'OddsRatio_working_3-way'!X52^(1/3)*SIN(('OddsRatio_working_3-way'!Y52+4*PI())/3)</f>
        <v>-0.48004728305028066</v>
      </c>
      <c r="AF52" s="11">
        <f>-'OddsRatio_working_3-way'!U52/(3*'OddsRatio_working_3-way'!X52^(1/3))*COS(('OddsRatio_working_3-way'!Y52)/3)</f>
        <v>0.53384723665943623</v>
      </c>
      <c r="AG52" s="11">
        <f>-'OddsRatio_working_3-way'!U52/(3*'OddsRatio_working_3-way'!X52^(1/3))*COS(('OddsRatio_working_3-way'!Y52+2*PI())/3)</f>
        <v>-0.29761904761904767</v>
      </c>
      <c r="AH52" s="11">
        <f>-'OddsRatio_working_3-way'!U52/(3*'OddsRatio_working_3-way'!X52^(1/3))*COS(('OddsRatio_working_3-way'!Y52+4*PI())/3)</f>
        <v>-0.23622818904038867</v>
      </c>
      <c r="AI52" s="11">
        <f>'OddsRatio_working_3-way'!U52/(3*'OddsRatio_working_3-way'!X52^(1/3))*SIN(('OddsRatio_working_3-way'!Y52)/3)</f>
        <v>-3.544402872617116E-2</v>
      </c>
      <c r="AJ52" s="11">
        <f>'OddsRatio_working_3-way'!U52/(3*'OddsRatio_working_3-way'!X52^(1/3))*SIN(('OddsRatio_working_3-way'!Y52+2*PI())/3)</f>
        <v>-0.44460325432410952</v>
      </c>
      <c r="AK52" s="11">
        <f>'OddsRatio_working_3-way'!U52/(3*'OddsRatio_working_3-way'!X52^(1/3))*SIN(('OddsRatio_working_3-way'!Y52+4*PI())/3)</f>
        <v>0.48004728305028055</v>
      </c>
      <c r="AL52" s="11">
        <f>'OddsRatio_working_3-way'!Z52+'OddsRatio_working_3-way'!AF52</f>
        <v>1.0676944733188725</v>
      </c>
      <c r="AM52" s="11">
        <f>'OddsRatio_working_3-way'!AA52+'OddsRatio_working_3-way'!AG52</f>
        <v>-0.59523809523809534</v>
      </c>
      <c r="AN52" s="11">
        <f>'OddsRatio_working_3-way'!AB52+'OddsRatio_working_3-way'!AH52</f>
        <v>-0.47245637808077739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1.0676944733188725</v>
      </c>
      <c r="AS52" s="11">
        <f>IF(('OddsRatio_working_3-way'!X52=0),IF(Q52&gt;0,-Q52^(1/3),(-Q52)^(1/3)),'OddsRatio_working_3-way'!AM52-'OddsRatio_working_3-way'!R52/3)</f>
        <v>-0.59523809523809534</v>
      </c>
      <c r="AT52" s="11">
        <f>IF(('OddsRatio_working_3-way'!X52=0),IF(Q52&gt;0,-Q52^(1/3),(-Q52)^(1/3)),'OddsRatio_working_3-way'!AN52-'OddsRatio_working_3-way'!R52/3)</f>
        <v>-0.47245637808077739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2.74</v>
      </c>
      <c r="B53" s="4">
        <f>IF('True_Odds_Calculator_3-way'!B54="","",'True_Odds_Calculator_3-way'!B54)</f>
        <v>3.31</v>
      </c>
      <c r="C53" s="4">
        <f>IF('True_Odds_Calculator_3-way'!C54="","",'True_Odds_Calculator_3-way'!C54)</f>
        <v>2.65</v>
      </c>
      <c r="D53" s="9">
        <f t="shared" si="13"/>
        <v>0.34974848959782767</v>
      </c>
      <c r="E53" s="9">
        <f t="shared" si="14"/>
        <v>0.28833027083850521</v>
      </c>
      <c r="F53" s="9">
        <f t="shared" si="15"/>
        <v>0.36192123956366745</v>
      </c>
      <c r="G53" s="9">
        <f t="shared" si="16"/>
        <v>1.0685042986995383</v>
      </c>
      <c r="H53" s="9">
        <f t="shared" si="17"/>
        <v>2.8591974797371966</v>
      </c>
      <c r="I53" s="9">
        <f t="shared" si="18"/>
        <v>3.4682449299959335</v>
      </c>
      <c r="J53" s="9">
        <f t="shared" si="19"/>
        <v>2.7630320928542376</v>
      </c>
      <c r="K53" s="11">
        <f t="shared" si="20"/>
        <v>0.36496350364963503</v>
      </c>
      <c r="L53" s="11">
        <f t="shared" si="21"/>
        <v>0.30211480362537763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-0.27594386431504492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0.23716490575191468</v>
      </c>
      <c r="Q53" s="11">
        <f>2*'OddsRatio_working_3-way'!K53*'OddsRatio_working_3-way'!L53*'OddsRatio_working_3-way'!M53</f>
        <v>8.3215756404180594E-2</v>
      </c>
      <c r="R53" s="11">
        <f t="shared" si="23"/>
        <v>0</v>
      </c>
      <c r="S53" s="11">
        <f t="shared" si="24"/>
        <v>-0.85946794410744232</v>
      </c>
      <c r="T53" s="11">
        <f t="shared" si="25"/>
        <v>-0.3015676996868219</v>
      </c>
      <c r="U53" s="11">
        <f>'OddsRatio_working_3-way'!S53-'OddsRatio_working_3-way'!R53^2/3</f>
        <v>-0.85946794410744232</v>
      </c>
      <c r="V53" s="11">
        <f>'OddsRatio_working_3-way'!S53*'OddsRatio_working_3-way'!R53/3-2*'OddsRatio_working_3-way'!R53^3/27-'OddsRatio_working_3-way'!T53</f>
        <v>0.3015676996868219</v>
      </c>
      <c r="W53" s="11">
        <f>'OddsRatio_working_3-way'!V53^2+4*'OddsRatio_working_3-way'!U53^3/27</f>
        <v>-3.1126565189820155E-3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0.15334253651008192</v>
      </c>
      <c r="Y53" s="11">
        <f>IF('OddsRatio_working_3-way'!W53&gt;=0,IF('OddsRatio_working_3-way'!V53+SQRT('OddsRatio_working_3-way'!W53)&gt;0,0,PI()),ACOS('OddsRatio_working_3-way'!V53/(2*'OddsRatio_working_3-way'!X53)))</f>
        <v>0.18293549290606559</v>
      </c>
      <c r="Z53" s="11">
        <f>'OddsRatio_working_3-way'!X53^(1/3)*COS('OddsRatio_working_3-way'!Y53/3)</f>
        <v>0.53425214934976928</v>
      </c>
      <c r="AA53" s="11">
        <f>'OddsRatio_working_3-way'!X53^(1/3)*COS(('OddsRatio_working_3-way'!Y53+2*PI())/3)</f>
        <v>-0.29537437928285082</v>
      </c>
      <c r="AB53" s="11">
        <f>'OddsRatio_working_3-way'!X53^(1/3)*COS(('OddsRatio_working_3-way'!Y53+4*PI())/3)</f>
        <v>-0.23887777006691857</v>
      </c>
      <c r="AC53" s="11">
        <f>'OddsRatio_working_3-way'!X53^(1/3)*SIN('OddsRatio_working_3-way'!Y53/3)</f>
        <v>3.2618332539119575E-2</v>
      </c>
      <c r="AD53" s="11">
        <f>'OddsRatio_working_3-way'!X53^(1/3)*SIN(('OddsRatio_working_3-way'!Y53+2*PI())/3)</f>
        <v>0.44636676709377837</v>
      </c>
      <c r="AE53" s="11">
        <f>'OddsRatio_working_3-way'!X53^(1/3)*SIN(('OddsRatio_working_3-way'!Y53+4*PI())/3)</f>
        <v>-0.47898509963289798</v>
      </c>
      <c r="AF53" s="11">
        <f>-'OddsRatio_working_3-way'!U53/(3*'OddsRatio_working_3-way'!X53^(1/3))*COS(('OddsRatio_working_3-way'!Y53)/3)</f>
        <v>0.53425214934976917</v>
      </c>
      <c r="AG53" s="11">
        <f>-'OddsRatio_working_3-way'!U53/(3*'OddsRatio_working_3-way'!X53^(1/3))*COS(('OddsRatio_working_3-way'!Y53+2*PI())/3)</f>
        <v>-0.29537437928285076</v>
      </c>
      <c r="AH53" s="11">
        <f>-'OddsRatio_working_3-way'!U53/(3*'OddsRatio_working_3-way'!X53^(1/3))*COS(('OddsRatio_working_3-way'!Y53+4*PI())/3)</f>
        <v>-0.23887777006691854</v>
      </c>
      <c r="AI53" s="11">
        <f>'OddsRatio_working_3-way'!U53/(3*'OddsRatio_working_3-way'!X53^(1/3))*SIN(('OddsRatio_working_3-way'!Y53)/3)</f>
        <v>-3.2618332539119568E-2</v>
      </c>
      <c r="AJ53" s="11">
        <f>'OddsRatio_working_3-way'!U53/(3*'OddsRatio_working_3-way'!X53^(1/3))*SIN(('OddsRatio_working_3-way'!Y53+2*PI())/3)</f>
        <v>-0.44636676709377832</v>
      </c>
      <c r="AK53" s="11">
        <f>'OddsRatio_working_3-way'!U53/(3*'OddsRatio_working_3-way'!X53^(1/3))*SIN(('OddsRatio_working_3-way'!Y53+4*PI())/3)</f>
        <v>0.47898509963289787</v>
      </c>
      <c r="AL53" s="11">
        <f>'OddsRatio_working_3-way'!Z53+'OddsRatio_working_3-way'!AF53</f>
        <v>1.0685042986995383</v>
      </c>
      <c r="AM53" s="11">
        <f>'OddsRatio_working_3-way'!AA53+'OddsRatio_working_3-way'!AG53</f>
        <v>-0.59074875856570164</v>
      </c>
      <c r="AN53" s="11">
        <f>'OddsRatio_working_3-way'!AB53+'OddsRatio_working_3-way'!AH53</f>
        <v>-0.47775554013383714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1.0685042986995383</v>
      </c>
      <c r="AS53" s="11">
        <f>IF(('OddsRatio_working_3-way'!X53=0),IF(Q53&gt;0,-Q53^(1/3),(-Q53)^(1/3)),'OddsRatio_working_3-way'!AM53-'OddsRatio_working_3-way'!R53/3)</f>
        <v>-0.59074875856570164</v>
      </c>
      <c r="AT53" s="11">
        <f>IF(('OddsRatio_working_3-way'!X53=0),IF(Q53&gt;0,-Q53^(1/3),(-Q53)^(1/3)),'OddsRatio_working_3-way'!AN53-'OddsRatio_working_3-way'!R53/3)</f>
        <v>-0.47775554013383714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2.63</v>
      </c>
      <c r="B54" s="4">
        <f>IF('True_Odds_Calculator_3-way'!B55="","",'True_Odds_Calculator_3-way'!B55)</f>
        <v>3.17</v>
      </c>
      <c r="C54" s="4">
        <f>IF('True_Odds_Calculator_3-way'!C55="","",'True_Odds_Calculator_3-way'!C55)</f>
        <v>2.88</v>
      </c>
      <c r="D54" s="9">
        <f t="shared" si="13"/>
        <v>0.36529033787474091</v>
      </c>
      <c r="E54" s="9">
        <f t="shared" si="14"/>
        <v>0.30182501475078505</v>
      </c>
      <c r="F54" s="9">
        <f t="shared" si="15"/>
        <v>0.33288464737447415</v>
      </c>
      <c r="G54" s="9">
        <f t="shared" si="16"/>
        <v>1.0659806471125894</v>
      </c>
      <c r="H54" s="9">
        <f t="shared" si="17"/>
        <v>2.7375484547935205</v>
      </c>
      <c r="I54" s="9">
        <f t="shared" si="18"/>
        <v>3.3131780042343193</v>
      </c>
      <c r="J54" s="9">
        <f t="shared" si="19"/>
        <v>3.0040436165716686</v>
      </c>
      <c r="K54" s="11">
        <f t="shared" si="20"/>
        <v>0.38022813688212931</v>
      </c>
      <c r="L54" s="11">
        <f t="shared" si="21"/>
        <v>0.31545741324921134</v>
      </c>
      <c r="M54" s="11">
        <f t="shared" si="22"/>
        <v>0.34722222222222221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-0.27694765299418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0.2365597416634348</v>
      </c>
      <c r="Q54" s="11">
        <f>2*'OddsRatio_working_3-way'!K54*'OddsRatio_working_3-way'!L54*'OddsRatio_working_3-way'!M54</f>
        <v>8.3295683684308022E-2</v>
      </c>
      <c r="R54" s="11">
        <f t="shared" si="23"/>
        <v>0</v>
      </c>
      <c r="S54" s="11">
        <f t="shared" si="24"/>
        <v>-0.85416770680633303</v>
      </c>
      <c r="T54" s="11">
        <f t="shared" si="25"/>
        <v>-0.30076327704448341</v>
      </c>
      <c r="U54" s="11">
        <f>'OddsRatio_working_3-way'!S54-'OddsRatio_working_3-way'!R54^2/3</f>
        <v>-0.85416770680633303</v>
      </c>
      <c r="V54" s="11">
        <f>'OddsRatio_working_3-way'!S54*'OddsRatio_working_3-way'!R54/3-2*'OddsRatio_working_3-way'!R54^3/27-'OddsRatio_working_3-way'!T54</f>
        <v>0.30076327704448341</v>
      </c>
      <c r="W54" s="11">
        <f>'OddsRatio_working_3-way'!V54^2+4*'OddsRatio_working_3-way'!U54^3/27</f>
        <v>-1.8678022679725487E-3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0.15192625767663503</v>
      </c>
      <c r="Y54" s="11">
        <f>IF('OddsRatio_working_3-way'!W54&gt;=0,IF('OddsRatio_working_3-way'!V54+SQRT('OddsRatio_working_3-way'!W54)&gt;0,0,PI()),ACOS('OddsRatio_working_3-way'!V54/(2*'OddsRatio_working_3-way'!X54)))</f>
        <v>0.14271772886197565</v>
      </c>
      <c r="Z54" s="11">
        <f>'OddsRatio_working_3-way'!X54^(1/3)*COS('OddsRatio_working_3-way'!Y54/3)</f>
        <v>0.53299032355629483</v>
      </c>
      <c r="AA54" s="11">
        <f>'OddsRatio_working_3-way'!X54^(1/3)*COS(('OddsRatio_working_3-way'!Y54+2*PI())/3)</f>
        <v>-0.28847044216544548</v>
      </c>
      <c r="AB54" s="11">
        <f>'OddsRatio_working_3-way'!X54^(1/3)*COS(('OddsRatio_working_3-way'!Y54+4*PI())/3)</f>
        <v>-0.24451988139084907</v>
      </c>
      <c r="AC54" s="11">
        <f>'OddsRatio_working_3-way'!X54^(1/3)*SIN('OddsRatio_working_3-way'!Y54/3)</f>
        <v>2.5374868094248226E-2</v>
      </c>
      <c r="AD54" s="11">
        <f>'OddsRatio_working_3-way'!X54^(1/3)*SIN(('OddsRatio_working_3-way'!Y54+2*PI())/3)</f>
        <v>0.44889572612391482</v>
      </c>
      <c r="AE54" s="11">
        <f>'OddsRatio_working_3-way'!X54^(1/3)*SIN(('OddsRatio_working_3-way'!Y54+4*PI())/3)</f>
        <v>-0.47427059421816303</v>
      </c>
      <c r="AF54" s="11">
        <f>-'OddsRatio_working_3-way'!U54/(3*'OddsRatio_working_3-way'!X54^(1/3))*COS(('OddsRatio_working_3-way'!Y54)/3)</f>
        <v>0.53299032355629472</v>
      </c>
      <c r="AG54" s="11">
        <f>-'OddsRatio_working_3-way'!U54/(3*'OddsRatio_working_3-way'!X54^(1/3))*COS(('OddsRatio_working_3-way'!Y54+2*PI())/3)</f>
        <v>-0.28847044216544543</v>
      </c>
      <c r="AH54" s="11">
        <f>-'OddsRatio_working_3-way'!U54/(3*'OddsRatio_working_3-way'!X54^(1/3))*COS(('OddsRatio_working_3-way'!Y54+4*PI())/3)</f>
        <v>-0.24451988139084901</v>
      </c>
      <c r="AI54" s="11">
        <f>'OddsRatio_working_3-way'!U54/(3*'OddsRatio_working_3-way'!X54^(1/3))*SIN(('OddsRatio_working_3-way'!Y54)/3)</f>
        <v>-2.5374868094248222E-2</v>
      </c>
      <c r="AJ54" s="11">
        <f>'OddsRatio_working_3-way'!U54/(3*'OddsRatio_working_3-way'!X54^(1/3))*SIN(('OddsRatio_working_3-way'!Y54+2*PI())/3)</f>
        <v>-0.44889572612391471</v>
      </c>
      <c r="AK54" s="11">
        <f>'OddsRatio_working_3-way'!U54/(3*'OddsRatio_working_3-way'!X54^(1/3))*SIN(('OddsRatio_working_3-way'!Y54+4*PI())/3)</f>
        <v>0.47427059421816292</v>
      </c>
      <c r="AL54" s="11">
        <f>'OddsRatio_working_3-way'!Z54+'OddsRatio_working_3-way'!AF54</f>
        <v>1.0659806471125894</v>
      </c>
      <c r="AM54" s="11">
        <f>'OddsRatio_working_3-way'!AA54+'OddsRatio_working_3-way'!AG54</f>
        <v>-0.57694088433089097</v>
      </c>
      <c r="AN54" s="11">
        <f>'OddsRatio_working_3-way'!AB54+'OddsRatio_working_3-way'!AH54</f>
        <v>-0.48903976278169808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1.0659806471125894</v>
      </c>
      <c r="AS54" s="11">
        <f>IF(('OddsRatio_working_3-way'!X54=0),IF(Q54&gt;0,-Q54^(1/3),(-Q54)^(1/3)),'OddsRatio_working_3-way'!AM54-'OddsRatio_working_3-way'!R54/3)</f>
        <v>-0.57694088433089097</v>
      </c>
      <c r="AT54" s="11">
        <f>IF(('OddsRatio_working_3-way'!X54=0),IF(Q54&gt;0,-Q54^(1/3),(-Q54)^(1/3)),'OddsRatio_working_3-way'!AN54-'OddsRatio_working_3-way'!R54/3)</f>
        <v>-0.48903976278169808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2.6</v>
      </c>
      <c r="B55" s="4">
        <f>IF('True_Odds_Calculator_3-way'!B56="","",'True_Odds_Calculator_3-way'!B56)</f>
        <v>3.32</v>
      </c>
      <c r="C55" s="4">
        <f>IF('True_Odds_Calculator_3-way'!C56="","",'True_Odds_Calculator_3-way'!C56)</f>
        <v>2.79</v>
      </c>
      <c r="D55" s="9">
        <f t="shared" si="13"/>
        <v>0.36911512719801282</v>
      </c>
      <c r="E55" s="9">
        <f t="shared" si="14"/>
        <v>0.28749563577488019</v>
      </c>
      <c r="F55" s="9">
        <f t="shared" si="15"/>
        <v>0.343389237027107</v>
      </c>
      <c r="G55" s="9">
        <f t="shared" si="16"/>
        <v>1.0682386508903954</v>
      </c>
      <c r="H55" s="9">
        <f t="shared" si="17"/>
        <v>2.7091818414246331</v>
      </c>
      <c r="I55" s="9">
        <f t="shared" si="18"/>
        <v>3.4783136700657167</v>
      </c>
      <c r="J55" s="9">
        <f t="shared" si="19"/>
        <v>2.9121471850938079</v>
      </c>
      <c r="K55" s="11">
        <f t="shared" si="20"/>
        <v>0.38461538461538458</v>
      </c>
      <c r="L55" s="11">
        <f t="shared" si="21"/>
        <v>0.30120481927710846</v>
      </c>
      <c r="M55" s="11">
        <f t="shared" si="22"/>
        <v>0.35842293906810035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-0.27589597430250368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0.2370939506578838</v>
      </c>
      <c r="Q55" s="11">
        <f>2*'OddsRatio_working_3-way'!K55*'OddsRatio_working_3-way'!L55*'OddsRatio_working_3-way'!M55</f>
        <v>8.3045166605213244E-2</v>
      </c>
      <c r="R55" s="11">
        <f t="shared" si="23"/>
        <v>0</v>
      </c>
      <c r="S55" s="11">
        <f t="shared" si="24"/>
        <v>-0.85935994991331133</v>
      </c>
      <c r="T55" s="11">
        <f t="shared" si="25"/>
        <v>-0.30100173376998646</v>
      </c>
      <c r="U55" s="11">
        <f>'OddsRatio_working_3-way'!S55-'OddsRatio_working_3-way'!R55^2/3</f>
        <v>-0.85935994991331133</v>
      </c>
      <c r="V55" s="11">
        <f>'OddsRatio_working_3-way'!S55*'OddsRatio_working_3-way'!R55/3-2*'OddsRatio_working_3-way'!R55^3/27-'OddsRatio_working_3-way'!T55</f>
        <v>0.30100173376998646</v>
      </c>
      <c r="W55" s="11">
        <f>'OddsRatio_working_3-way'!V55^2+4*'OddsRatio_working_3-way'!U55^3/27</f>
        <v>-3.4182397547010551E-3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0.15331363563561368</v>
      </c>
      <c r="Y55" s="11">
        <f>IF('OddsRatio_working_3-way'!W55&gt;=0,IF('OddsRatio_working_3-way'!V55+SQRT('OddsRatio_working_3-way'!W55)&gt;0,0,PI()),ACOS('OddsRatio_working_3-way'!V55/(2*'OddsRatio_working_3-way'!X55)))</f>
        <v>0.19184825243173842</v>
      </c>
      <c r="Z55" s="11">
        <f>'OddsRatio_working_3-way'!X55^(1/3)*COS('OddsRatio_working_3-way'!Y55/3)</f>
        <v>0.53411932544519769</v>
      </c>
      <c r="AA55" s="11">
        <f>'OddsRatio_working_3-way'!X55^(1/3)*COS(('OddsRatio_working_3-way'!Y55+2*PI())/3)</f>
        <v>-0.29668055261137677</v>
      </c>
      <c r="AB55" s="11">
        <f>'OddsRatio_working_3-way'!X55^(1/3)*COS(('OddsRatio_working_3-way'!Y55+4*PI())/3)</f>
        <v>-0.23743877283382081</v>
      </c>
      <c r="AC55" s="11">
        <f>'OddsRatio_working_3-way'!X55^(1/3)*SIN('OddsRatio_working_3-way'!Y55/3)</f>
        <v>3.4203257501844511E-2</v>
      </c>
      <c r="AD55" s="11">
        <f>'OddsRatio_working_3-way'!X55^(1/3)*SIN(('OddsRatio_working_3-way'!Y55+2*PI())/3)</f>
        <v>0.44545927573682703</v>
      </c>
      <c r="AE55" s="11">
        <f>'OddsRatio_working_3-way'!X55^(1/3)*SIN(('OddsRatio_working_3-way'!Y55+4*PI())/3)</f>
        <v>-0.47966253323867153</v>
      </c>
      <c r="AF55" s="11">
        <f>-'OddsRatio_working_3-way'!U55/(3*'OddsRatio_working_3-way'!X55^(1/3))*COS(('OddsRatio_working_3-way'!Y55)/3)</f>
        <v>0.53411932544519769</v>
      </c>
      <c r="AG55" s="11">
        <f>-'OddsRatio_working_3-way'!U55/(3*'OddsRatio_working_3-way'!X55^(1/3))*COS(('OddsRatio_working_3-way'!Y55+2*PI())/3)</f>
        <v>-0.29668055261137677</v>
      </c>
      <c r="AH55" s="11">
        <f>-'OddsRatio_working_3-way'!U55/(3*'OddsRatio_working_3-way'!X55^(1/3))*COS(('OddsRatio_working_3-way'!Y55+4*PI())/3)</f>
        <v>-0.23743877283382081</v>
      </c>
      <c r="AI55" s="11">
        <f>'OddsRatio_working_3-way'!U55/(3*'OddsRatio_working_3-way'!X55^(1/3))*SIN(('OddsRatio_working_3-way'!Y55)/3)</f>
        <v>-3.4203257501844511E-2</v>
      </c>
      <c r="AJ55" s="11">
        <f>'OddsRatio_working_3-way'!U55/(3*'OddsRatio_working_3-way'!X55^(1/3))*SIN(('OddsRatio_working_3-way'!Y55+2*PI())/3)</f>
        <v>-0.44545927573682703</v>
      </c>
      <c r="AK55" s="11">
        <f>'OddsRatio_working_3-way'!U55/(3*'OddsRatio_working_3-way'!X55^(1/3))*SIN(('OddsRatio_working_3-way'!Y55+4*PI())/3)</f>
        <v>0.47966253323867153</v>
      </c>
      <c r="AL55" s="11">
        <f>'OddsRatio_working_3-way'!Z55+'OddsRatio_working_3-way'!AF55</f>
        <v>1.0682386508903954</v>
      </c>
      <c r="AM55" s="11">
        <f>'OddsRatio_working_3-way'!AA55+'OddsRatio_working_3-way'!AG55</f>
        <v>-0.59336110522275354</v>
      </c>
      <c r="AN55" s="11">
        <f>'OddsRatio_working_3-way'!AB55+'OddsRatio_working_3-way'!AH55</f>
        <v>-0.47487754566764162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1.0682386508903954</v>
      </c>
      <c r="AS55" s="11">
        <f>IF(('OddsRatio_working_3-way'!X55=0),IF(Q55&gt;0,-Q55^(1/3),(-Q55)^(1/3)),'OddsRatio_working_3-way'!AM55-'OddsRatio_working_3-way'!R55/3)</f>
        <v>-0.59336110522275354</v>
      </c>
      <c r="AT55" s="11">
        <f>IF(('OddsRatio_working_3-way'!X55=0),IF(Q55&gt;0,-Q55^(1/3),(-Q55)^(1/3)),'OddsRatio_working_3-way'!AN55-'OddsRatio_working_3-way'!R55/3)</f>
        <v>-0.47487754566764162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3.96</v>
      </c>
      <c r="B56" s="4">
        <f>IF('True_Odds_Calculator_3-way'!B57="","",'True_Odds_Calculator_3-way'!B57)</f>
        <v>3.17</v>
      </c>
      <c r="C56" s="4">
        <f>IF('True_Odds_Calculator_3-way'!C57="","",'True_Odds_Calculator_3-way'!C57)</f>
        <v>2.1</v>
      </c>
      <c r="D56" s="9">
        <f t="shared" si="13"/>
        <v>0.23986985373596909</v>
      </c>
      <c r="E56" s="9">
        <f t="shared" si="14"/>
        <v>0.30091782763603819</v>
      </c>
      <c r="F56" s="9">
        <f t="shared" si="15"/>
        <v>0.45921231862799272</v>
      </c>
      <c r="G56" s="9">
        <f t="shared" si="16"/>
        <v>1.0705835730898756</v>
      </c>
      <c r="H56" s="9">
        <f t="shared" si="17"/>
        <v>4.1689273763460317</v>
      </c>
      <c r="I56" s="9">
        <f t="shared" si="18"/>
        <v>3.3231663536050302</v>
      </c>
      <c r="J56" s="9">
        <f t="shared" si="19"/>
        <v>2.1776419303988632</v>
      </c>
      <c r="K56" s="11">
        <f t="shared" si="20"/>
        <v>0.25252525252525254</v>
      </c>
      <c r="L56" s="11">
        <f t="shared" si="21"/>
        <v>0.31545741324921134</v>
      </c>
      <c r="M56" s="11">
        <f t="shared" si="22"/>
        <v>0.47619047619047616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-0.26802196518284849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0.23632752339376945</v>
      </c>
      <c r="Q56" s="11">
        <f>2*'OddsRatio_working_3-way'!K56*'OddsRatio_working_3-way'!L56*'OddsRatio_working_3-way'!M56</f>
        <v>7.5867583754019086E-2</v>
      </c>
      <c r="R56" s="11">
        <f t="shared" si="23"/>
        <v>0</v>
      </c>
      <c r="S56" s="11">
        <f t="shared" si="24"/>
        <v>-0.8817468494887849</v>
      </c>
      <c r="T56" s="11">
        <f t="shared" si="25"/>
        <v>-0.28306479919383143</v>
      </c>
      <c r="U56" s="11">
        <f>'OddsRatio_working_3-way'!S56-'OddsRatio_working_3-way'!R56^2/3</f>
        <v>-0.8817468494887849</v>
      </c>
      <c r="V56" s="11">
        <f>'OddsRatio_working_3-way'!S56*'OddsRatio_working_3-way'!R56/3-2*'OddsRatio_working_3-way'!R56^3/27-'OddsRatio_working_3-way'!T56</f>
        <v>0.28306479919383143</v>
      </c>
      <c r="W56" s="11">
        <f>'OddsRatio_working_3-way'!V56^2+4*'OddsRatio_working_3-way'!U56^3/27</f>
        <v>-2.1435555305993975E-2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0.15934336811477132</v>
      </c>
      <c r="Y56" s="11">
        <f>IF('OddsRatio_working_3-way'!W56&gt;=0,IF('OddsRatio_working_3-way'!V56+SQRT('OddsRatio_working_3-way'!W56)&gt;0,0,PI()),ACOS('OddsRatio_working_3-way'!V56/(2*'OddsRatio_working_3-way'!X56)))</f>
        <v>0.47733433510744638</v>
      </c>
      <c r="Z56" s="11">
        <f>'OddsRatio_working_3-way'!X56^(1/3)*COS('OddsRatio_working_3-way'!Y56/3)</f>
        <v>0.53529178654493781</v>
      </c>
      <c r="AA56" s="11">
        <f>'OddsRatio_working_3-way'!X56^(1/3)*COS(('OddsRatio_working_3-way'!Y56+2*PI())/3)</f>
        <v>-0.34203500413785531</v>
      </c>
      <c r="AB56" s="11">
        <f>'OddsRatio_working_3-way'!X56^(1/3)*COS(('OddsRatio_working_3-way'!Y56+4*PI())/3)</f>
        <v>-0.19325678240708258</v>
      </c>
      <c r="AC56" s="11">
        <f>'OddsRatio_working_3-way'!X56^(1/3)*SIN('OddsRatio_working_3-way'!Y56/3)</f>
        <v>8.5897146365815608E-2</v>
      </c>
      <c r="AD56" s="11">
        <f>'OddsRatio_working_3-way'!X56^(1/3)*SIN(('OddsRatio_working_3-way'!Y56+2*PI())/3)</f>
        <v>0.42062771240216557</v>
      </c>
      <c r="AE56" s="11">
        <f>'OddsRatio_working_3-way'!X56^(1/3)*SIN(('OddsRatio_working_3-way'!Y56+4*PI())/3)</f>
        <v>-0.50652485876798103</v>
      </c>
      <c r="AF56" s="11">
        <f>-'OddsRatio_working_3-way'!U56/(3*'OddsRatio_working_3-way'!X56^(1/3))*COS(('OddsRatio_working_3-way'!Y56)/3)</f>
        <v>0.53529178654493792</v>
      </c>
      <c r="AG56" s="11">
        <f>-'OddsRatio_working_3-way'!U56/(3*'OddsRatio_working_3-way'!X56^(1/3))*COS(('OddsRatio_working_3-way'!Y56+2*PI())/3)</f>
        <v>-0.34203500413785543</v>
      </c>
      <c r="AH56" s="11">
        <f>-'OddsRatio_working_3-way'!U56/(3*'OddsRatio_working_3-way'!X56^(1/3))*COS(('OddsRatio_working_3-way'!Y56+4*PI())/3)</f>
        <v>-0.19325678240708263</v>
      </c>
      <c r="AI56" s="11">
        <f>'OddsRatio_working_3-way'!U56/(3*'OddsRatio_working_3-way'!X56^(1/3))*SIN(('OddsRatio_working_3-way'!Y56)/3)</f>
        <v>-8.5897146365815621E-2</v>
      </c>
      <c r="AJ56" s="11">
        <f>'OddsRatio_working_3-way'!U56/(3*'OddsRatio_working_3-way'!X56^(1/3))*SIN(('OddsRatio_working_3-way'!Y56+2*PI())/3)</f>
        <v>-0.42062771240216562</v>
      </c>
      <c r="AK56" s="11">
        <f>'OddsRatio_working_3-way'!U56/(3*'OddsRatio_working_3-way'!X56^(1/3))*SIN(('OddsRatio_working_3-way'!Y56+4*PI())/3)</f>
        <v>0.50652485876798115</v>
      </c>
      <c r="AL56" s="11">
        <f>'OddsRatio_working_3-way'!Z56+'OddsRatio_working_3-way'!AF56</f>
        <v>1.0705835730898756</v>
      </c>
      <c r="AM56" s="11">
        <f>'OddsRatio_working_3-way'!AA56+'OddsRatio_working_3-way'!AG56</f>
        <v>-0.68407000827571074</v>
      </c>
      <c r="AN56" s="11">
        <f>'OddsRatio_working_3-way'!AB56+'OddsRatio_working_3-way'!AH56</f>
        <v>-0.38651356481416521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1.0705835730898756</v>
      </c>
      <c r="AS56" s="11">
        <f>IF(('OddsRatio_working_3-way'!X56=0),IF(Q56&gt;0,-Q56^(1/3),(-Q56)^(1/3)),'OddsRatio_working_3-way'!AM56-'OddsRatio_working_3-way'!R56/3)</f>
        <v>-0.68407000827571074</v>
      </c>
      <c r="AT56" s="11">
        <f>IF(('OddsRatio_working_3-way'!X56=0),IF(Q56&gt;0,-Q56^(1/3),(-Q56)^(1/3)),'OddsRatio_working_3-way'!AN56-'OddsRatio_working_3-way'!R56/3)</f>
        <v>-0.38651356481416521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2.81</v>
      </c>
      <c r="B57" s="4">
        <f>IF('True_Odds_Calculator_3-way'!B58="","",'True_Odds_Calculator_3-way'!B58)</f>
        <v>3.42</v>
      </c>
      <c r="C57" s="4">
        <f>IF('True_Odds_Calculator_3-way'!C58="","",'True_Odds_Calculator_3-way'!C58)</f>
        <v>2.52</v>
      </c>
      <c r="D57" s="9">
        <f t="shared" si="13"/>
        <v>0.34056388035316304</v>
      </c>
      <c r="E57" s="9">
        <f t="shared" si="14"/>
        <v>0.27863891622327613</v>
      </c>
      <c r="F57" s="9">
        <f t="shared" si="15"/>
        <v>0.38079720342356088</v>
      </c>
      <c r="G57" s="9">
        <f t="shared" si="16"/>
        <v>1.0697827012464534</v>
      </c>
      <c r="H57" s="9">
        <f t="shared" si="17"/>
        <v>2.9363066892560803</v>
      </c>
      <c r="I57" s="9">
        <f t="shared" si="18"/>
        <v>3.5888741370164174</v>
      </c>
      <c r="J57" s="9">
        <f t="shared" si="19"/>
        <v>2.6260697058946088</v>
      </c>
      <c r="K57" s="11">
        <f t="shared" si="20"/>
        <v>0.35587188612099646</v>
      </c>
      <c r="L57" s="11">
        <f t="shared" si="21"/>
        <v>0.29239766081871343</v>
      </c>
      <c r="M57" s="11">
        <f t="shared" si="22"/>
        <v>0.3968253968253968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-0.27491887752860467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0.23742960934694718</v>
      </c>
      <c r="Q57" s="11">
        <f>2*'OddsRatio_working_3-way'!K57*'OddsRatio_working_3-way'!L57*'OddsRatio_working_3-way'!M57</f>
        <v>8.2584211946764227E-2</v>
      </c>
      <c r="R57" s="11">
        <f t="shared" si="23"/>
        <v>0</v>
      </c>
      <c r="S57" s="11">
        <f t="shared" si="24"/>
        <v>-0.86363516205700785</v>
      </c>
      <c r="T57" s="11">
        <f t="shared" si="25"/>
        <v>-0.3003948389763505</v>
      </c>
      <c r="U57" s="11">
        <f>'OddsRatio_working_3-way'!S57-'OddsRatio_working_3-way'!R57^2/3</f>
        <v>-0.86363516205700785</v>
      </c>
      <c r="V57" s="11">
        <f>'OddsRatio_working_3-way'!S57*'OddsRatio_working_3-way'!R57/3-2*'OddsRatio_working_3-way'!R57^3/27-'OddsRatio_working_3-way'!T57</f>
        <v>0.3003948389763505</v>
      </c>
      <c r="W57" s="11">
        <f>'OddsRatio_working_3-way'!V57^2+4*'OddsRatio_working_3-way'!U57^3/27</f>
        <v>-5.1934353487861212E-3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0.15445913264712907</v>
      </c>
      <c r="Y57" s="11">
        <f>IF('OddsRatio_working_3-way'!W57&gt;=0,IF('OddsRatio_working_3-way'!V57+SQRT('OddsRatio_working_3-way'!W57)&gt;0,0,PI()),ACOS('OddsRatio_working_3-way'!V57/(2*'OddsRatio_working_3-way'!X57)))</f>
        <v>0.23545285369486124</v>
      </c>
      <c r="Z57" s="11">
        <f>'OddsRatio_working_3-way'!X57^(1/3)*COS('OddsRatio_working_3-way'!Y57/3)</f>
        <v>0.53489135062322668</v>
      </c>
      <c r="AA57" s="11">
        <f>'OddsRatio_working_3-way'!X57^(1/3)*COS(('OddsRatio_working_3-way'!Y57+2*PI())/3)</f>
        <v>-0.30387674427201067</v>
      </c>
      <c r="AB57" s="11">
        <f>'OddsRatio_working_3-way'!X57^(1/3)*COS(('OddsRatio_working_3-way'!Y57+4*PI())/3)</f>
        <v>-0.2310146063512159</v>
      </c>
      <c r="AC57" s="11">
        <f>'OddsRatio_working_3-way'!X57^(1/3)*SIN('OddsRatio_working_3-way'!Y57/3)</f>
        <v>4.2066974942302535E-2</v>
      </c>
      <c r="AD57" s="11">
        <f>'OddsRatio_working_3-way'!X57^(1/3)*SIN(('OddsRatio_working_3-way'!Y57+2*PI())/3)</f>
        <v>0.44219601043313239</v>
      </c>
      <c r="AE57" s="11">
        <f>'OddsRatio_working_3-way'!X57^(1/3)*SIN(('OddsRatio_working_3-way'!Y57+4*PI())/3)</f>
        <v>-0.48426298537543488</v>
      </c>
      <c r="AF57" s="11">
        <f>-'OddsRatio_working_3-way'!U57/(3*'OddsRatio_working_3-way'!X57^(1/3))*COS(('OddsRatio_working_3-way'!Y57)/3)</f>
        <v>0.53489135062322679</v>
      </c>
      <c r="AG57" s="11">
        <f>-'OddsRatio_working_3-way'!U57/(3*'OddsRatio_working_3-way'!X57^(1/3))*COS(('OddsRatio_working_3-way'!Y57+2*PI())/3)</f>
        <v>-0.30387674427201072</v>
      </c>
      <c r="AH57" s="11">
        <f>-'OddsRatio_working_3-way'!U57/(3*'OddsRatio_working_3-way'!X57^(1/3))*COS(('OddsRatio_working_3-way'!Y57+4*PI())/3)</f>
        <v>-0.23101460635121593</v>
      </c>
      <c r="AI57" s="11">
        <f>'OddsRatio_working_3-way'!U57/(3*'OddsRatio_working_3-way'!X57^(1/3))*SIN(('OddsRatio_working_3-way'!Y57)/3)</f>
        <v>-4.2066974942302549E-2</v>
      </c>
      <c r="AJ57" s="11">
        <f>'OddsRatio_working_3-way'!U57/(3*'OddsRatio_working_3-way'!X57^(1/3))*SIN(('OddsRatio_working_3-way'!Y57+2*PI())/3)</f>
        <v>-0.4421960104331325</v>
      </c>
      <c r="AK57" s="11">
        <f>'OddsRatio_working_3-way'!U57/(3*'OddsRatio_working_3-way'!X57^(1/3))*SIN(('OddsRatio_working_3-way'!Y57+4*PI())/3)</f>
        <v>0.48426298537543494</v>
      </c>
      <c r="AL57" s="11">
        <f>'OddsRatio_working_3-way'!Z57+'OddsRatio_working_3-way'!AF57</f>
        <v>1.0697827012464534</v>
      </c>
      <c r="AM57" s="11">
        <f>'OddsRatio_working_3-way'!AA57+'OddsRatio_working_3-way'!AG57</f>
        <v>-0.60775348854402145</v>
      </c>
      <c r="AN57" s="11">
        <f>'OddsRatio_working_3-way'!AB57+'OddsRatio_working_3-way'!AH57</f>
        <v>-0.4620292127024318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1.0697827012464534</v>
      </c>
      <c r="AS57" s="11">
        <f>IF(('OddsRatio_working_3-way'!X57=0),IF(Q57&gt;0,-Q57^(1/3),(-Q57)^(1/3)),'OddsRatio_working_3-way'!AM57-'OddsRatio_working_3-way'!R57/3)</f>
        <v>-0.60775348854402145</v>
      </c>
      <c r="AT57" s="11">
        <f>IF(('OddsRatio_working_3-way'!X57=0),IF(Q57&gt;0,-Q57^(1/3),(-Q57)^(1/3)),'OddsRatio_working_3-way'!AN57-'OddsRatio_working_3-way'!R57/3)</f>
        <v>-0.4620292127024318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2.29</v>
      </c>
      <c r="B58" s="4">
        <f>IF('True_Odds_Calculator_3-way'!B59="","",'True_Odds_Calculator_3-way'!B59)</f>
        <v>3.14</v>
      </c>
      <c r="C58" s="4">
        <f>IF('True_Odds_Calculator_3-way'!C59="","",'True_Odds_Calculator_3-way'!C59)</f>
        <v>3.45</v>
      </c>
      <c r="D58" s="9">
        <f t="shared" si="13"/>
        <v>0.42003566002174392</v>
      </c>
      <c r="E58" s="9">
        <f t="shared" si="14"/>
        <v>0.30390084855428323</v>
      </c>
      <c r="F58" s="9">
        <f t="shared" si="15"/>
        <v>0.2760634914239728</v>
      </c>
      <c r="G58" s="9">
        <f t="shared" si="16"/>
        <v>1.0703490261988544</v>
      </c>
      <c r="H58" s="9">
        <f t="shared" si="17"/>
        <v>2.3807502437965224</v>
      </c>
      <c r="I58" s="9">
        <f t="shared" si="18"/>
        <v>3.2905469160655487</v>
      </c>
      <c r="J58" s="9">
        <f t="shared" si="19"/>
        <v>3.6223551141871924</v>
      </c>
      <c r="K58" s="11">
        <f t="shared" si="20"/>
        <v>0.4366812227074236</v>
      </c>
      <c r="L58" s="11">
        <f t="shared" si="21"/>
        <v>0.31847133757961782</v>
      </c>
      <c r="M58" s="11">
        <f t="shared" si="22"/>
        <v>0.28985507246376813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-0.27263734416551066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0.23702442439948773</v>
      </c>
      <c r="Q58" s="11">
        <f>2*'OddsRatio_working_3-way'!K58*'OddsRatio_working_3-way'!L58*'OddsRatio_working_3-way'!M58</f>
        <v>8.0620552516832575E-2</v>
      </c>
      <c r="R58" s="11">
        <f t="shared" si="23"/>
        <v>0</v>
      </c>
      <c r="S58" s="11">
        <f t="shared" si="24"/>
        <v>-0.86937622256031333</v>
      </c>
      <c r="T58" s="11">
        <f t="shared" si="25"/>
        <v>-0.29570619814976645</v>
      </c>
      <c r="U58" s="11">
        <f>'OddsRatio_working_3-way'!S58-'OddsRatio_working_3-way'!R58^2/3</f>
        <v>-0.86937622256031333</v>
      </c>
      <c r="V58" s="11">
        <f>'OddsRatio_working_3-way'!S58*'OddsRatio_working_3-way'!R58/3-2*'OddsRatio_working_3-way'!R58^3/27-'OddsRatio_working_3-way'!T58</f>
        <v>0.29570619814976645</v>
      </c>
      <c r="W58" s="11">
        <f>'OddsRatio_working_3-way'!V58^2+4*'OddsRatio_working_3-way'!U58^3/27</f>
        <v>-9.9041560604837542E-3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0.15600185230043961</v>
      </c>
      <c r="Y58" s="11">
        <f>IF('OddsRatio_working_3-way'!W58&gt;=0,IF('OddsRatio_working_3-way'!V58+SQRT('OddsRatio_working_3-way'!W58)&gt;0,0,PI()),ACOS('OddsRatio_working_3-way'!V58/(2*'OddsRatio_working_3-way'!X58)))</f>
        <v>0.32464186082222279</v>
      </c>
      <c r="Z58" s="11">
        <f>'OddsRatio_working_3-way'!X58^(1/3)*COS('OddsRatio_working_3-way'!Y58/3)</f>
        <v>0.53517451309942732</v>
      </c>
      <c r="AA58" s="11">
        <f>'OddsRatio_working_3-way'!X58^(1/3)*COS(('OddsRatio_working_3-way'!Y58+2*PI())/3)</f>
        <v>-0.31793838401148522</v>
      </c>
      <c r="AB58" s="11">
        <f>'OddsRatio_working_3-way'!X58^(1/3)*COS(('OddsRatio_working_3-way'!Y58+4*PI())/3)</f>
        <v>-0.21723612908794238</v>
      </c>
      <c r="AC58" s="11">
        <f>'OddsRatio_working_3-way'!X58^(1/3)*SIN('OddsRatio_working_3-way'!Y58/3)</f>
        <v>5.8140473988109988E-2</v>
      </c>
      <c r="AD58" s="11">
        <f>'OddsRatio_working_3-way'!X58^(1/3)*SIN(('OddsRatio_working_3-way'!Y58+2*PI())/3)</f>
        <v>0.43440448680801691</v>
      </c>
      <c r="AE58" s="11">
        <f>'OddsRatio_working_3-way'!X58^(1/3)*SIN(('OddsRatio_working_3-way'!Y58+4*PI())/3)</f>
        <v>-0.49254496079612675</v>
      </c>
      <c r="AF58" s="11">
        <f>-'OddsRatio_working_3-way'!U58/(3*'OddsRatio_working_3-way'!X58^(1/3))*COS(('OddsRatio_working_3-way'!Y58)/3)</f>
        <v>0.5351745130994271</v>
      </c>
      <c r="AG58" s="11">
        <f>-'OddsRatio_working_3-way'!U58/(3*'OddsRatio_working_3-way'!X58^(1/3))*COS(('OddsRatio_working_3-way'!Y58+2*PI())/3)</f>
        <v>-0.31793838401148511</v>
      </c>
      <c r="AH58" s="11">
        <f>-'OddsRatio_working_3-way'!U58/(3*'OddsRatio_working_3-way'!X58^(1/3))*COS(('OddsRatio_working_3-way'!Y58+4*PI())/3)</f>
        <v>-0.21723612908794229</v>
      </c>
      <c r="AI58" s="11">
        <f>'OddsRatio_working_3-way'!U58/(3*'OddsRatio_working_3-way'!X58^(1/3))*SIN(('OddsRatio_working_3-way'!Y58)/3)</f>
        <v>-5.8140473988109967E-2</v>
      </c>
      <c r="AJ58" s="11">
        <f>'OddsRatio_working_3-way'!U58/(3*'OddsRatio_working_3-way'!X58^(1/3))*SIN(('OddsRatio_working_3-way'!Y58+2*PI())/3)</f>
        <v>-0.43440448680801674</v>
      </c>
      <c r="AK58" s="11">
        <f>'OddsRatio_working_3-way'!U58/(3*'OddsRatio_working_3-way'!X58^(1/3))*SIN(('OddsRatio_working_3-way'!Y58+4*PI())/3)</f>
        <v>0.49254496079612653</v>
      </c>
      <c r="AL58" s="11">
        <f>'OddsRatio_working_3-way'!Z58+'OddsRatio_working_3-way'!AF58</f>
        <v>1.0703490261988544</v>
      </c>
      <c r="AM58" s="11">
        <f>'OddsRatio_working_3-way'!AA58+'OddsRatio_working_3-way'!AG58</f>
        <v>-0.63587676802297033</v>
      </c>
      <c r="AN58" s="11">
        <f>'OddsRatio_working_3-way'!AB58+'OddsRatio_working_3-way'!AH58</f>
        <v>-0.43447225817588464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1.0703490261988544</v>
      </c>
      <c r="AS58" s="11">
        <f>IF(('OddsRatio_working_3-way'!X58=0),IF(Q58&gt;0,-Q58^(1/3),(-Q58)^(1/3)),'OddsRatio_working_3-way'!AM58-'OddsRatio_working_3-way'!R58/3)</f>
        <v>-0.63587676802297033</v>
      </c>
      <c r="AT58" s="11">
        <f>IF(('OddsRatio_working_3-way'!X58=0),IF(Q58&gt;0,-Q58^(1/3),(-Q58)^(1/3)),'OddsRatio_working_3-way'!AN58-'OddsRatio_working_3-way'!R58/3)</f>
        <v>-0.43447225817588464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1.61</v>
      </c>
      <c r="B59" s="4">
        <f>IF('True_Odds_Calculator_3-way'!B60="","",'True_Odds_Calculator_3-way'!B60)</f>
        <v>4.07</v>
      </c>
      <c r="C59" s="4">
        <f>IF('True_Odds_Calculator_3-way'!C60="","",'True_Odds_Calculator_3-way'!C60)</f>
        <v>5.49</v>
      </c>
      <c r="D59" s="9">
        <f t="shared" si="13"/>
        <v>0.60047385781816176</v>
      </c>
      <c r="E59" s="9">
        <f t="shared" si="14"/>
        <v>0.22996054958320511</v>
      </c>
      <c r="F59" s="9">
        <f t="shared" si="15"/>
        <v>0.16956559259863352</v>
      </c>
      <c r="G59" s="9">
        <f t="shared" si="16"/>
        <v>1.090740055199912</v>
      </c>
      <c r="H59" s="9">
        <f t="shared" si="17"/>
        <v>1.6653514336719462</v>
      </c>
      <c r="I59" s="9">
        <f t="shared" si="18"/>
        <v>4.3485719694637304</v>
      </c>
      <c r="J59" s="9">
        <f t="shared" si="19"/>
        <v>5.8974228478476043</v>
      </c>
      <c r="K59" s="11">
        <f t="shared" si="20"/>
        <v>0.6211180124223602</v>
      </c>
      <c r="L59" s="11">
        <f t="shared" si="21"/>
        <v>0.24570024570024568</v>
      </c>
      <c r="M59" s="11">
        <f t="shared" si="22"/>
        <v>0.18214936247723132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-0.23373401634271218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0.2271064281042898</v>
      </c>
      <c r="Q59" s="11">
        <f>2*'OddsRatio_working_3-way'!K59*'OddsRatio_working_3-way'!L59*'OddsRatio_working_3-way'!M59</f>
        <v>5.5595208838259427E-2</v>
      </c>
      <c r="R59" s="11">
        <f t="shared" si="23"/>
        <v>0</v>
      </c>
      <c r="S59" s="11">
        <f t="shared" si="24"/>
        <v>-0.97164474242078358</v>
      </c>
      <c r="T59" s="11">
        <f t="shared" si="25"/>
        <v>-0.23785673009076705</v>
      </c>
      <c r="U59" s="11">
        <f>'OddsRatio_working_3-way'!S59-'OddsRatio_working_3-way'!R59^2/3</f>
        <v>-0.97164474242078358</v>
      </c>
      <c r="V59" s="11">
        <f>'OddsRatio_working_3-way'!S59*'OddsRatio_working_3-way'!R59/3-2*'OddsRatio_working_3-way'!R59^3/27-'OddsRatio_working_3-way'!T59</f>
        <v>0.23785673009076705</v>
      </c>
      <c r="W59" s="11">
        <f>'OddsRatio_working_3-way'!V59^2+4*'OddsRatio_working_3-way'!U59^3/27</f>
        <v>-7.9323952387175656E-2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0.18432293430054197</v>
      </c>
      <c r="Y59" s="11">
        <f>IF('OddsRatio_working_3-way'!W59&gt;=0,IF('OddsRatio_working_3-way'!V59+SQRT('OddsRatio_working_3-way'!W59)&gt;0,0,PI()),ACOS('OddsRatio_working_3-way'!V59/(2*'OddsRatio_working_3-way'!X59)))</f>
        <v>0.86948851803752436</v>
      </c>
      <c r="Z59" s="11">
        <f>'OddsRatio_working_3-way'!X59^(1/3)*COS('OddsRatio_working_3-way'!Y59/3)</f>
        <v>0.54537002759995612</v>
      </c>
      <c r="AA59" s="11">
        <f>'OddsRatio_working_3-way'!X59^(1/3)*COS(('OddsRatio_working_3-way'!Y59+2*PI())/3)</f>
        <v>-0.41353896423060421</v>
      </c>
      <c r="AB59" s="11">
        <f>'OddsRatio_working_3-way'!X59^(1/3)*COS(('OddsRatio_working_3-way'!Y59+4*PI())/3)</f>
        <v>-0.13183106336935202</v>
      </c>
      <c r="AC59" s="11">
        <f>'OddsRatio_working_3-way'!X59^(1/3)*SIN('OddsRatio_working_3-way'!Y59/3)</f>
        <v>0.16264413239508838</v>
      </c>
      <c r="AD59" s="11">
        <f>'OddsRatio_working_3-way'!X59^(1/3)*SIN(('OddsRatio_working_3-way'!Y59+2*PI())/3)</f>
        <v>0.39098223216663824</v>
      </c>
      <c r="AE59" s="11">
        <f>'OddsRatio_working_3-way'!X59^(1/3)*SIN(('OddsRatio_working_3-way'!Y59+4*PI())/3)</f>
        <v>-0.55362636456172665</v>
      </c>
      <c r="AF59" s="11">
        <f>-'OddsRatio_working_3-way'!U59/(3*'OddsRatio_working_3-way'!X59^(1/3))*COS(('OddsRatio_working_3-way'!Y59)/3)</f>
        <v>0.54537002759995601</v>
      </c>
      <c r="AG59" s="11">
        <f>-'OddsRatio_working_3-way'!U59/(3*'OddsRatio_working_3-way'!X59^(1/3))*COS(('OddsRatio_working_3-way'!Y59+2*PI())/3)</f>
        <v>-0.4135389642306041</v>
      </c>
      <c r="AH59" s="11">
        <f>-'OddsRatio_working_3-way'!U59/(3*'OddsRatio_working_3-way'!X59^(1/3))*COS(('OddsRatio_working_3-way'!Y59+4*PI())/3)</f>
        <v>-0.13183106336935199</v>
      </c>
      <c r="AI59" s="11">
        <f>'OddsRatio_working_3-way'!U59/(3*'OddsRatio_working_3-way'!X59^(1/3))*SIN(('OddsRatio_working_3-way'!Y59)/3)</f>
        <v>-0.16264413239508835</v>
      </c>
      <c r="AJ59" s="11">
        <f>'OddsRatio_working_3-way'!U59/(3*'OddsRatio_working_3-way'!X59^(1/3))*SIN(('OddsRatio_working_3-way'!Y59+2*PI())/3)</f>
        <v>-0.39098223216663819</v>
      </c>
      <c r="AK59" s="11">
        <f>'OddsRatio_working_3-way'!U59/(3*'OddsRatio_working_3-way'!X59^(1/3))*SIN(('OddsRatio_working_3-way'!Y59+4*PI())/3)</f>
        <v>0.55362636456172654</v>
      </c>
      <c r="AL59" s="11">
        <f>'OddsRatio_working_3-way'!Z59+'OddsRatio_working_3-way'!AF59</f>
        <v>1.090740055199912</v>
      </c>
      <c r="AM59" s="11">
        <f>'OddsRatio_working_3-way'!AA59+'OddsRatio_working_3-way'!AG59</f>
        <v>-0.82707792846120831</v>
      </c>
      <c r="AN59" s="11">
        <f>'OddsRatio_working_3-way'!AB59+'OddsRatio_working_3-way'!AH59</f>
        <v>-0.26366212673870404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1.090740055199912</v>
      </c>
      <c r="AS59" s="11">
        <f>IF(('OddsRatio_working_3-way'!X59=0),IF(Q59&gt;0,-Q59^(1/3),(-Q59)^(1/3)),'OddsRatio_working_3-way'!AM59-'OddsRatio_working_3-way'!R59/3)</f>
        <v>-0.82707792846120831</v>
      </c>
      <c r="AT59" s="11">
        <f>IF(('OddsRatio_working_3-way'!X59=0),IF(Q59&gt;0,-Q59^(1/3),(-Q59)^(1/3)),'OddsRatio_working_3-way'!AN59-'OddsRatio_working_3-way'!R59/3)</f>
        <v>-0.26366212673870404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1.7</v>
      </c>
      <c r="B60" s="4">
        <f>IF('True_Odds_Calculator_3-way'!B61="","",'True_Odds_Calculator_3-way'!B61)</f>
        <v>3.66</v>
      </c>
      <c r="C60" s="4">
        <f>IF('True_Odds_Calculator_3-way'!C61="","",'True_Odds_Calculator_3-way'!C61)</f>
        <v>5.29</v>
      </c>
      <c r="D60" s="9">
        <f t="shared" si="13"/>
        <v>0.56728169795967742</v>
      </c>
      <c r="E60" s="9">
        <f t="shared" si="14"/>
        <v>0.25650154341515691</v>
      </c>
      <c r="F60" s="9">
        <f t="shared" si="15"/>
        <v>0.17621675862516559</v>
      </c>
      <c r="G60" s="9">
        <f t="shared" si="16"/>
        <v>1.0897037664675127</v>
      </c>
      <c r="H60" s="9">
        <f t="shared" si="17"/>
        <v>1.762792636527259</v>
      </c>
      <c r="I60" s="9">
        <f t="shared" si="18"/>
        <v>3.898612018803584</v>
      </c>
      <c r="J60" s="9">
        <f t="shared" si="19"/>
        <v>5.6748291581456289</v>
      </c>
      <c r="K60" s="11">
        <f t="shared" si="20"/>
        <v>0.58823529411764708</v>
      </c>
      <c r="L60" s="11">
        <f t="shared" si="21"/>
        <v>0.27322404371584696</v>
      </c>
      <c r="M60" s="11">
        <f t="shared" si="22"/>
        <v>0.1890359168241966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-0.2426896693785513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0.23242120921007775</v>
      </c>
      <c r="Q60" s="11">
        <f>2*'OddsRatio_working_3-way'!K60*'OddsRatio_working_3-way'!L60*'OddsRatio_working_3-way'!M60</f>
        <v>6.0763714826164127E-2</v>
      </c>
      <c r="R60" s="11">
        <f t="shared" si="23"/>
        <v>0</v>
      </c>
      <c r="S60" s="11">
        <f t="shared" si="24"/>
        <v>-0.95768892761373936</v>
      </c>
      <c r="T60" s="11">
        <f t="shared" si="25"/>
        <v>-0.25037619022581425</v>
      </c>
      <c r="U60" s="11">
        <f>'OddsRatio_working_3-way'!S60-'OddsRatio_working_3-way'!R60^2/3</f>
        <v>-0.95768892761373936</v>
      </c>
      <c r="V60" s="11">
        <f>'OddsRatio_working_3-way'!S60*'OddsRatio_working_3-way'!R60/3-2*'OddsRatio_working_3-way'!R60^3/27-'OddsRatio_working_3-way'!T60</f>
        <v>0.25037619022581425</v>
      </c>
      <c r="W60" s="11">
        <f>'OddsRatio_working_3-way'!V60^2+4*'OddsRatio_working_3-way'!U60^3/27</f>
        <v>-6.7439425140296536E-2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0.18036605956518653</v>
      </c>
      <c r="Y60" s="11">
        <f>IF('OddsRatio_working_3-way'!W60&gt;=0,IF('OddsRatio_working_3-way'!V60+SQRT('OddsRatio_working_3-way'!W60)&gt;0,0,PI()),ACOS('OddsRatio_working_3-way'!V60/(2*'OddsRatio_working_3-way'!X60)))</f>
        <v>0.80365809644489339</v>
      </c>
      <c r="Z60" s="11">
        <f>'OddsRatio_working_3-way'!X60^(1/3)*COS('OddsRatio_working_3-way'!Y60/3)</f>
        <v>0.54485188323375622</v>
      </c>
      <c r="AA60" s="11">
        <f>'OddsRatio_working_3-way'!X60^(1/3)*COS(('OddsRatio_working_3-way'!Y60+2*PI())/3)</f>
        <v>-0.40194254636664278</v>
      </c>
      <c r="AB60" s="11">
        <f>'OddsRatio_working_3-way'!X60^(1/3)*COS(('OddsRatio_working_3-way'!Y60+4*PI())/3)</f>
        <v>-0.14290933686711355</v>
      </c>
      <c r="AC60" s="11">
        <f>'OddsRatio_working_3-way'!X60^(1/3)*SIN('OddsRatio_working_3-way'!Y60/3)</f>
        <v>0.14955289323360596</v>
      </c>
      <c r="AD60" s="11">
        <f>'OddsRatio_working_3-way'!X60^(1/3)*SIN(('OddsRatio_working_3-way'!Y60+2*PI())/3)</f>
        <v>0.39707912556342251</v>
      </c>
      <c r="AE60" s="11">
        <f>'OddsRatio_working_3-way'!X60^(1/3)*SIN(('OddsRatio_working_3-way'!Y60+4*PI())/3)</f>
        <v>-0.5466320187970285</v>
      </c>
      <c r="AF60" s="11">
        <f>-'OddsRatio_working_3-way'!U60/(3*'OddsRatio_working_3-way'!X60^(1/3))*COS(('OddsRatio_working_3-way'!Y60)/3)</f>
        <v>0.54485188323375633</v>
      </c>
      <c r="AG60" s="11">
        <f>-'OddsRatio_working_3-way'!U60/(3*'OddsRatio_working_3-way'!X60^(1/3))*COS(('OddsRatio_working_3-way'!Y60+2*PI())/3)</f>
        <v>-0.40194254636664284</v>
      </c>
      <c r="AH60" s="11">
        <f>-'OddsRatio_working_3-way'!U60/(3*'OddsRatio_working_3-way'!X60^(1/3))*COS(('OddsRatio_working_3-way'!Y60+4*PI())/3)</f>
        <v>-0.14290933686711357</v>
      </c>
      <c r="AI60" s="11">
        <f>'OddsRatio_working_3-way'!U60/(3*'OddsRatio_working_3-way'!X60^(1/3))*SIN(('OddsRatio_working_3-way'!Y60)/3)</f>
        <v>-0.14955289323360599</v>
      </c>
      <c r="AJ60" s="11">
        <f>'OddsRatio_working_3-way'!U60/(3*'OddsRatio_working_3-way'!X60^(1/3))*SIN(('OddsRatio_working_3-way'!Y60+2*PI())/3)</f>
        <v>-0.39707912556342262</v>
      </c>
      <c r="AK60" s="11">
        <f>'OddsRatio_working_3-way'!U60/(3*'OddsRatio_working_3-way'!X60^(1/3))*SIN(('OddsRatio_working_3-way'!Y60+4*PI())/3)</f>
        <v>0.54663201879702861</v>
      </c>
      <c r="AL60" s="11">
        <f>'OddsRatio_working_3-way'!Z60+'OddsRatio_working_3-way'!AF60</f>
        <v>1.0897037664675127</v>
      </c>
      <c r="AM60" s="11">
        <f>'OddsRatio_working_3-way'!AA60+'OddsRatio_working_3-way'!AG60</f>
        <v>-0.80388509273328568</v>
      </c>
      <c r="AN60" s="11">
        <f>'OddsRatio_working_3-way'!AB60+'OddsRatio_working_3-way'!AH60</f>
        <v>-0.28581867373422709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1.0897037664675127</v>
      </c>
      <c r="AS60" s="11">
        <f>IF(('OddsRatio_working_3-way'!X60=0),IF(Q60&gt;0,-Q60^(1/3),(-Q60)^(1/3)),'OddsRatio_working_3-way'!AM60-'OddsRatio_working_3-way'!R60/3)</f>
        <v>-0.80388509273328568</v>
      </c>
      <c r="AT60" s="11">
        <f>IF(('OddsRatio_working_3-way'!X60=0),IF(Q60&gt;0,-Q60^(1/3),(-Q60)^(1/3)),'OddsRatio_working_3-way'!AN60-'OddsRatio_working_3-way'!R60/3)</f>
        <v>-0.28581867373422709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2.19</v>
      </c>
      <c r="B61" s="4">
        <f>IF('True_Odds_Calculator_3-way'!B62="","",'True_Odds_Calculator_3-way'!B62)</f>
        <v>3.48</v>
      </c>
      <c r="C61" s="4">
        <f>IF('True_Odds_Calculator_3-way'!C62="","",'True_Odds_Calculator_3-way'!C62)</f>
        <v>3.32</v>
      </c>
      <c r="D61" s="9">
        <f t="shared" si="13"/>
        <v>0.439604738311132</v>
      </c>
      <c r="E61" s="9">
        <f t="shared" si="14"/>
        <v>0.27347322630676774</v>
      </c>
      <c r="F61" s="9">
        <f t="shared" si="15"/>
        <v>0.28692203538210026</v>
      </c>
      <c r="G61" s="9">
        <f t="shared" si="16"/>
        <v>1.0712359238506273</v>
      </c>
      <c r="H61" s="9">
        <f t="shared" si="17"/>
        <v>2.2747707493822462</v>
      </c>
      <c r="I61" s="9">
        <f t="shared" si="18"/>
        <v>3.6566650911495562</v>
      </c>
      <c r="J61" s="9">
        <f t="shared" si="19"/>
        <v>3.4852673433334544</v>
      </c>
      <c r="K61" s="11">
        <f t="shared" si="20"/>
        <v>0.45662100456621008</v>
      </c>
      <c r="L61" s="11">
        <f t="shared" si="21"/>
        <v>0.28735632183908044</v>
      </c>
      <c r="M61" s="11">
        <f t="shared" si="22"/>
        <v>0.30120481927710846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-0.2705983752361043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0.23673658576994169</v>
      </c>
      <c r="Q61" s="11">
        <f>2*'OddsRatio_working_3-way'!K61*'OddsRatio_working_3-way'!L61*'OddsRatio_working_3-way'!M61</f>
        <v>7.9043935148561492E-2</v>
      </c>
      <c r="R61" s="11">
        <f t="shared" si="23"/>
        <v>0</v>
      </c>
      <c r="S61" s="11">
        <f t="shared" si="24"/>
        <v>-0.87486329348201997</v>
      </c>
      <c r="T61" s="11">
        <f t="shared" si="25"/>
        <v>-0.29210794440134219</v>
      </c>
      <c r="U61" s="11">
        <f>'OddsRatio_working_3-way'!S61-'OddsRatio_working_3-way'!R61^2/3</f>
        <v>-0.87486329348201997</v>
      </c>
      <c r="V61" s="11">
        <f>'OddsRatio_working_3-way'!S61*'OddsRatio_working_3-way'!R61/3-2*'OddsRatio_working_3-way'!R61^3/27-'OddsRatio_working_3-way'!T61</f>
        <v>0.29210794440134219</v>
      </c>
      <c r="W61" s="11">
        <f>'OddsRatio_working_3-way'!V61^2+4*'OddsRatio_working_3-way'!U61^3/27</f>
        <v>-1.3874123080100012E-2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0.15748108954925161</v>
      </c>
      <c r="Y61" s="11">
        <f>IF('OddsRatio_working_3-way'!W61&gt;=0,IF('OddsRatio_working_3-way'!V61+SQRT('OddsRatio_working_3-way'!W61)&gt;0,0,PI()),ACOS('OddsRatio_working_3-way'!V61/(2*'OddsRatio_working_3-way'!X61)))</f>
        <v>0.38329299944208328</v>
      </c>
      <c r="Z61" s="11">
        <f>'OddsRatio_working_3-way'!X61^(1/3)*COS('OddsRatio_working_3-way'!Y61/3)</f>
        <v>0.53561796192531352</v>
      </c>
      <c r="AA61" s="11">
        <f>'OddsRatio_working_3-way'!X61^(1/3)*COS(('OddsRatio_working_3-way'!Y61+2*PI())/3)</f>
        <v>-0.32739817895805723</v>
      </c>
      <c r="AB61" s="11">
        <f>'OddsRatio_working_3-way'!X61^(1/3)*COS(('OddsRatio_working_3-way'!Y61+4*PI())/3)</f>
        <v>-0.20821978296725635</v>
      </c>
      <c r="AC61" s="11">
        <f>'OddsRatio_working_3-way'!X61^(1/3)*SIN('OddsRatio_working_3-way'!Y61/3)</f>
        <v>6.8807679006876829E-2</v>
      </c>
      <c r="AD61" s="11">
        <f>'OddsRatio_working_3-way'!X61^(1/3)*SIN(('OddsRatio_working_3-way'!Y61+2*PI())/3)</f>
        <v>0.42945492224712928</v>
      </c>
      <c r="AE61" s="11">
        <f>'OddsRatio_working_3-way'!X61^(1/3)*SIN(('OddsRatio_working_3-way'!Y61+4*PI())/3)</f>
        <v>-0.49826260125400601</v>
      </c>
      <c r="AF61" s="11">
        <f>-'OddsRatio_working_3-way'!U61/(3*'OddsRatio_working_3-way'!X61^(1/3))*COS(('OddsRatio_working_3-way'!Y61)/3)</f>
        <v>0.53561796192531363</v>
      </c>
      <c r="AG61" s="11">
        <f>-'OddsRatio_working_3-way'!U61/(3*'OddsRatio_working_3-way'!X61^(1/3))*COS(('OddsRatio_working_3-way'!Y61+2*PI())/3)</f>
        <v>-0.32739817895805728</v>
      </c>
      <c r="AH61" s="11">
        <f>-'OddsRatio_working_3-way'!U61/(3*'OddsRatio_working_3-way'!X61^(1/3))*COS(('OddsRatio_working_3-way'!Y61+4*PI())/3)</f>
        <v>-0.20821978296725638</v>
      </c>
      <c r="AI61" s="11">
        <f>'OddsRatio_working_3-way'!U61/(3*'OddsRatio_working_3-way'!X61^(1/3))*SIN(('OddsRatio_working_3-way'!Y61)/3)</f>
        <v>-6.8807679006876843E-2</v>
      </c>
      <c r="AJ61" s="11">
        <f>'OddsRatio_working_3-way'!U61/(3*'OddsRatio_working_3-way'!X61^(1/3))*SIN(('OddsRatio_working_3-way'!Y61+2*PI())/3)</f>
        <v>-0.42945492224712939</v>
      </c>
      <c r="AK61" s="11">
        <f>'OddsRatio_working_3-way'!U61/(3*'OddsRatio_working_3-way'!X61^(1/3))*SIN(('OddsRatio_working_3-way'!Y61+4*PI())/3)</f>
        <v>0.49826260125400612</v>
      </c>
      <c r="AL61" s="11">
        <f>'OddsRatio_working_3-way'!Z61+'OddsRatio_working_3-way'!AF61</f>
        <v>1.0712359238506273</v>
      </c>
      <c r="AM61" s="11">
        <f>'OddsRatio_working_3-way'!AA61+'OddsRatio_working_3-way'!AG61</f>
        <v>-0.65479635791611446</v>
      </c>
      <c r="AN61" s="11">
        <f>'OddsRatio_working_3-way'!AB61+'OddsRatio_working_3-way'!AH61</f>
        <v>-0.4164395659345127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1.0712359238506273</v>
      </c>
      <c r="AS61" s="11">
        <f>IF(('OddsRatio_working_3-way'!X61=0),IF(Q61&gt;0,-Q61^(1/3),(-Q61)^(1/3)),'OddsRatio_working_3-way'!AM61-'OddsRatio_working_3-way'!R61/3)</f>
        <v>-0.65479635791611446</v>
      </c>
      <c r="AT61" s="11">
        <f>IF(('OddsRatio_working_3-way'!X61=0),IF(Q61&gt;0,-Q61^(1/3),(-Q61)^(1/3)),'OddsRatio_working_3-way'!AN61-'OddsRatio_working_3-way'!R61/3)</f>
        <v>-0.4164395659345127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2.19</v>
      </c>
      <c r="B62" s="4">
        <f>IF('True_Odds_Calculator_3-way'!B63="","",'True_Odds_Calculator_3-way'!B63)</f>
        <v>3.47</v>
      </c>
      <c r="C62" s="4">
        <f>IF('True_Odds_Calculator_3-way'!C63="","",'True_Odds_Calculator_3-way'!C63)</f>
        <v>3.34</v>
      </c>
      <c r="D62" s="9">
        <f t="shared" si="13"/>
        <v>0.43996496338283514</v>
      </c>
      <c r="E62" s="9">
        <f t="shared" si="14"/>
        <v>0.27456785867239231</v>
      </c>
      <c r="F62" s="9">
        <f t="shared" si="15"/>
        <v>0.28546717794477261</v>
      </c>
      <c r="G62" s="9">
        <f t="shared" si="16"/>
        <v>1.0696708079003165</v>
      </c>
      <c r="H62" s="9">
        <f t="shared" si="17"/>
        <v>2.2729082614013763</v>
      </c>
      <c r="I62" s="9">
        <f t="shared" si="18"/>
        <v>3.6420868955137813</v>
      </c>
      <c r="J62" s="9">
        <f t="shared" si="19"/>
        <v>3.5030296904867404</v>
      </c>
      <c r="K62" s="11">
        <f t="shared" si="20"/>
        <v>0.45662100456621008</v>
      </c>
      <c r="L62" s="11">
        <f t="shared" si="21"/>
        <v>0.28818443804034583</v>
      </c>
      <c r="M62" s="11">
        <f t="shared" si="22"/>
        <v>0.29940119760479045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-0.27098154565292054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0.23639113939820017</v>
      </c>
      <c r="Q62" s="11">
        <f>2*'OddsRatio_working_3-way'!K62*'OddsRatio_working_3-way'!L62*'OddsRatio_working_3-way'!M62</f>
        <v>7.8797046466066736E-2</v>
      </c>
      <c r="R62" s="11">
        <f t="shared" si="23"/>
        <v>0</v>
      </c>
      <c r="S62" s="11">
        <f t="shared" si="24"/>
        <v>-0.87235143200849341</v>
      </c>
      <c r="T62" s="11">
        <f t="shared" si="25"/>
        <v>-0.29078381066949788</v>
      </c>
      <c r="U62" s="11">
        <f>'OddsRatio_working_3-way'!S62-'OddsRatio_working_3-way'!R62^2/3</f>
        <v>-0.87235143200849341</v>
      </c>
      <c r="V62" s="11">
        <f>'OddsRatio_working_3-way'!S62*'OddsRatio_working_3-way'!R62/3-2*'OddsRatio_working_3-way'!R62^3/27-'OddsRatio_working_3-way'!T62</f>
        <v>0.29078381066949788</v>
      </c>
      <c r="W62" s="11">
        <f>'OddsRatio_working_3-way'!V62^2+4*'OddsRatio_working_3-way'!U62^3/27</f>
        <v>-1.3793937076244212E-2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0.15680334947292945</v>
      </c>
      <c r="Y62" s="11">
        <f>IF('OddsRatio_working_3-way'!W62&gt;=0,IF('OddsRatio_working_3-way'!V62+SQRT('OddsRatio_working_3-way'!W62)&gt;0,0,PI()),ACOS('OddsRatio_working_3-way'!V62/(2*'OddsRatio_working_3-way'!X62)))</f>
        <v>0.38386395290979736</v>
      </c>
      <c r="Z62" s="11">
        <f>'OddsRatio_working_3-way'!X62^(1/3)*COS('OddsRatio_working_3-way'!Y62/3)</f>
        <v>0.53483540395015827</v>
      </c>
      <c r="AA62" s="11">
        <f>'OddsRatio_working_3-way'!X62^(1/3)*COS(('OddsRatio_working_3-way'!Y62+2*PI())/3)</f>
        <v>-0.32700944648072866</v>
      </c>
      <c r="AB62" s="11">
        <f>'OddsRatio_working_3-way'!X62^(1/3)*COS(('OddsRatio_working_3-way'!Y62+4*PI())/3)</f>
        <v>-0.20782595746942956</v>
      </c>
      <c r="AC62" s="11">
        <f>'OddsRatio_working_3-way'!X62^(1/3)*SIN('OddsRatio_working_3-way'!Y62/3)</f>
        <v>6.8810619463632344E-2</v>
      </c>
      <c r="AD62" s="11">
        <f>'OddsRatio_working_3-way'!X62^(1/3)*SIN(('OddsRatio_working_3-way'!Y62+2*PI())/3)</f>
        <v>0.42877573693233306</v>
      </c>
      <c r="AE62" s="11">
        <f>'OddsRatio_working_3-way'!X62^(1/3)*SIN(('OddsRatio_working_3-way'!Y62+4*PI())/3)</f>
        <v>-0.49758635639596538</v>
      </c>
      <c r="AF62" s="11">
        <f>-'OddsRatio_working_3-way'!U62/(3*'OddsRatio_working_3-way'!X62^(1/3))*COS(('OddsRatio_working_3-way'!Y62)/3)</f>
        <v>0.53483540395015827</v>
      </c>
      <c r="AG62" s="11">
        <f>-'OddsRatio_working_3-way'!U62/(3*'OddsRatio_working_3-way'!X62^(1/3))*COS(('OddsRatio_working_3-way'!Y62+2*PI())/3)</f>
        <v>-0.32700944648072866</v>
      </c>
      <c r="AH62" s="11">
        <f>-'OddsRatio_working_3-way'!U62/(3*'OddsRatio_working_3-way'!X62^(1/3))*COS(('OddsRatio_working_3-way'!Y62+4*PI())/3)</f>
        <v>-0.20782595746942956</v>
      </c>
      <c r="AI62" s="11">
        <f>'OddsRatio_working_3-way'!U62/(3*'OddsRatio_working_3-way'!X62^(1/3))*SIN(('OddsRatio_working_3-way'!Y62)/3)</f>
        <v>-6.8810619463632344E-2</v>
      </c>
      <c r="AJ62" s="11">
        <f>'OddsRatio_working_3-way'!U62/(3*'OddsRatio_working_3-way'!X62^(1/3))*SIN(('OddsRatio_working_3-way'!Y62+2*PI())/3)</f>
        <v>-0.42877573693233306</v>
      </c>
      <c r="AK62" s="11">
        <f>'OddsRatio_working_3-way'!U62/(3*'OddsRatio_working_3-way'!X62^(1/3))*SIN(('OddsRatio_working_3-way'!Y62+4*PI())/3)</f>
        <v>0.49758635639596538</v>
      </c>
      <c r="AL62" s="11">
        <f>'OddsRatio_working_3-way'!Z62+'OddsRatio_working_3-way'!AF62</f>
        <v>1.0696708079003165</v>
      </c>
      <c r="AM62" s="11">
        <f>'OddsRatio_working_3-way'!AA62+'OddsRatio_working_3-way'!AG62</f>
        <v>-0.65401889296145732</v>
      </c>
      <c r="AN62" s="11">
        <f>'OddsRatio_working_3-way'!AB62+'OddsRatio_working_3-way'!AH62</f>
        <v>-0.41565191493885911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1.0696708079003165</v>
      </c>
      <c r="AS62" s="11">
        <f>IF(('OddsRatio_working_3-way'!X62=0),IF(Q62&gt;0,-Q62^(1/3),(-Q62)^(1/3)),'OddsRatio_working_3-way'!AM62-'OddsRatio_working_3-way'!R62/3)</f>
        <v>-0.65401889296145732</v>
      </c>
      <c r="AT62" s="11">
        <f>IF(('OddsRatio_working_3-way'!X62=0),IF(Q62&gt;0,-Q62^(1/3),(-Q62)^(1/3)),'OddsRatio_working_3-way'!AN62-'OddsRatio_working_3-way'!R62/3)</f>
        <v>-0.41565191493885911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1.95</v>
      </c>
      <c r="B63" s="4">
        <f>IF('True_Odds_Calculator_3-way'!B64="","",'True_Odds_Calculator_3-way'!B64)</f>
        <v>3.48</v>
      </c>
      <c r="C63" s="4">
        <f>IF('True_Odds_Calculator_3-way'!C64="","",'True_Odds_Calculator_3-way'!C64)</f>
        <v>4.05</v>
      </c>
      <c r="D63" s="9">
        <f t="shared" si="13"/>
        <v>0.49425184467257754</v>
      </c>
      <c r="E63" s="9">
        <f t="shared" si="14"/>
        <v>0.2723869951140569</v>
      </c>
      <c r="F63" s="9">
        <f t="shared" si="15"/>
        <v>0.23336116021336556</v>
      </c>
      <c r="G63" s="9">
        <f t="shared" si="16"/>
        <v>1.0771158166231953</v>
      </c>
      <c r="H63" s="9">
        <f t="shared" si="17"/>
        <v>2.0232600257920348</v>
      </c>
      <c r="I63" s="9">
        <f t="shared" si="18"/>
        <v>3.671247225225525</v>
      </c>
      <c r="J63" s="9">
        <f t="shared" si="19"/>
        <v>4.2852032407007457</v>
      </c>
      <c r="K63" s="11">
        <f t="shared" si="20"/>
        <v>0.51282051282051289</v>
      </c>
      <c r="L63" s="11">
        <f t="shared" si="21"/>
        <v>0.28735632183908044</v>
      </c>
      <c r="M63" s="11">
        <f t="shared" si="22"/>
        <v>0.24691358024691359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-0.26146059607106853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0.23577954612437374</v>
      </c>
      <c r="Q63" s="11">
        <f>2*'OddsRatio_working_3-way'!K63*'OddsRatio_working_3-way'!L63*'OddsRatio_working_3-way'!M63</f>
        <v>7.2771464853201767E-2</v>
      </c>
      <c r="R63" s="11">
        <f t="shared" si="23"/>
        <v>0</v>
      </c>
      <c r="S63" s="11">
        <f t="shared" si="24"/>
        <v>-0.90177850761223566</v>
      </c>
      <c r="T63" s="11">
        <f t="shared" si="25"/>
        <v>-0.27832669988031961</v>
      </c>
      <c r="U63" s="11">
        <f>'OddsRatio_working_3-way'!S63-'OddsRatio_working_3-way'!R63^2/3</f>
        <v>-0.90177850761223566</v>
      </c>
      <c r="V63" s="11">
        <f>'OddsRatio_working_3-way'!S63*'OddsRatio_working_3-way'!R63/3-2*'OddsRatio_working_3-way'!R63^3/27-'OddsRatio_working_3-way'!T63</f>
        <v>0.27832669988031961</v>
      </c>
      <c r="W63" s="11">
        <f>'OddsRatio_working_3-way'!V63^2+4*'OddsRatio_working_3-way'!U63^3/27</f>
        <v>-3.1175776943285091E-2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0.16480407216567389</v>
      </c>
      <c r="Y63" s="11">
        <f>IF('OddsRatio_working_3-way'!W63&gt;=0,IF('OddsRatio_working_3-way'!V63+SQRT('OddsRatio_working_3-way'!W63)&gt;0,0,PI()),ACOS('OddsRatio_working_3-way'!V63/(2*'OddsRatio_working_3-way'!X63)))</f>
        <v>0.56532053466540622</v>
      </c>
      <c r="Z63" s="11">
        <f>'OddsRatio_working_3-way'!X63^(1/3)*COS('OddsRatio_working_3-way'!Y63/3)</f>
        <v>0.53855790831159767</v>
      </c>
      <c r="AA63" s="11">
        <f>'OddsRatio_working_3-way'!X63^(1/3)*COS(('OddsRatio_working_3-way'!Y63+2*PI())/3)</f>
        <v>-0.35822366422523749</v>
      </c>
      <c r="AB63" s="11">
        <f>'OddsRatio_working_3-way'!X63^(1/3)*COS(('OddsRatio_working_3-way'!Y63+4*PI())/3)</f>
        <v>-0.18033424408636003</v>
      </c>
      <c r="AC63" s="11">
        <f>'OddsRatio_working_3-way'!X63^(1/3)*SIN('OddsRatio_working_3-way'!Y63/3)</f>
        <v>0.10270450460316734</v>
      </c>
      <c r="AD63" s="11">
        <f>'OddsRatio_working_3-way'!X63^(1/3)*SIN(('OddsRatio_working_3-way'!Y63+2*PI())/3)</f>
        <v>0.41505257770527043</v>
      </c>
      <c r="AE63" s="11">
        <f>'OddsRatio_working_3-way'!X63^(1/3)*SIN(('OddsRatio_working_3-way'!Y63+4*PI())/3)</f>
        <v>-0.51775708230843764</v>
      </c>
      <c r="AF63" s="11">
        <f>-'OddsRatio_working_3-way'!U63/(3*'OddsRatio_working_3-way'!X63^(1/3))*COS(('OddsRatio_working_3-way'!Y63)/3)</f>
        <v>0.53855790831159767</v>
      </c>
      <c r="AG63" s="11">
        <f>-'OddsRatio_working_3-way'!U63/(3*'OddsRatio_working_3-way'!X63^(1/3))*COS(('OddsRatio_working_3-way'!Y63+2*PI())/3)</f>
        <v>-0.35822366422523749</v>
      </c>
      <c r="AH63" s="11">
        <f>-'OddsRatio_working_3-way'!U63/(3*'OddsRatio_working_3-way'!X63^(1/3))*COS(('OddsRatio_working_3-way'!Y63+4*PI())/3)</f>
        <v>-0.18033424408636003</v>
      </c>
      <c r="AI63" s="11">
        <f>'OddsRatio_working_3-way'!U63/(3*'OddsRatio_working_3-way'!X63^(1/3))*SIN(('OddsRatio_working_3-way'!Y63)/3)</f>
        <v>-0.10270450460316734</v>
      </c>
      <c r="AJ63" s="11">
        <f>'OddsRatio_working_3-way'!U63/(3*'OddsRatio_working_3-way'!X63^(1/3))*SIN(('OddsRatio_working_3-way'!Y63+2*PI())/3)</f>
        <v>-0.41505257770527043</v>
      </c>
      <c r="AK63" s="11">
        <f>'OddsRatio_working_3-way'!U63/(3*'OddsRatio_working_3-way'!X63^(1/3))*SIN(('OddsRatio_working_3-way'!Y63+4*PI())/3)</f>
        <v>0.51775708230843764</v>
      </c>
      <c r="AL63" s="11">
        <f>'OddsRatio_working_3-way'!Z63+'OddsRatio_working_3-way'!AF63</f>
        <v>1.0771158166231953</v>
      </c>
      <c r="AM63" s="11">
        <f>'OddsRatio_working_3-way'!AA63+'OddsRatio_working_3-way'!AG63</f>
        <v>-0.71644732845047499</v>
      </c>
      <c r="AN63" s="11">
        <f>'OddsRatio_working_3-way'!AB63+'OddsRatio_working_3-way'!AH63</f>
        <v>-0.36066848817272007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1.0771158166231953</v>
      </c>
      <c r="AS63" s="11">
        <f>IF(('OddsRatio_working_3-way'!X63=0),IF(Q63&gt;0,-Q63^(1/3),(-Q63)^(1/3)),'OddsRatio_working_3-way'!AM63-'OddsRatio_working_3-way'!R63/3)</f>
        <v>-0.71644732845047499</v>
      </c>
      <c r="AT63" s="11">
        <f>IF(('OddsRatio_working_3-way'!X63=0),IF(Q63&gt;0,-Q63^(1/3),(-Q63)^(1/3)),'OddsRatio_working_3-way'!AN63-'OddsRatio_working_3-way'!R63/3)</f>
        <v>-0.36066848817272007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2.77</v>
      </c>
      <c r="B64" s="4">
        <f>IF('True_Odds_Calculator_3-way'!B65="","",'True_Odds_Calculator_3-way'!B65)</f>
        <v>3.29</v>
      </c>
      <c r="C64" s="4">
        <f>IF('True_Odds_Calculator_3-way'!C65="","",'True_Odds_Calculator_3-way'!C65)</f>
        <v>2.63</v>
      </c>
      <c r="D64" s="9">
        <f t="shared" si="13"/>
        <v>0.34562174192158573</v>
      </c>
      <c r="E64" s="9">
        <f t="shared" si="14"/>
        <v>0.28989112417454566</v>
      </c>
      <c r="F64" s="9">
        <f t="shared" si="15"/>
        <v>0.36448713390386878</v>
      </c>
      <c r="G64" s="9">
        <f t="shared" si="16"/>
        <v>1.0696816366276365</v>
      </c>
      <c r="H64" s="9">
        <f t="shared" si="17"/>
        <v>2.8933364968309165</v>
      </c>
      <c r="I64" s="9">
        <f t="shared" si="18"/>
        <v>3.4495709478772878</v>
      </c>
      <c r="J64" s="9">
        <f t="shared" si="19"/>
        <v>2.7435810677030479</v>
      </c>
      <c r="K64" s="11">
        <f t="shared" si="20"/>
        <v>0.36101083032490977</v>
      </c>
      <c r="L64" s="11">
        <f t="shared" si="21"/>
        <v>0.303951367781155</v>
      </c>
      <c r="M64" s="11">
        <f t="shared" si="22"/>
        <v>0.38022813688212931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-0.27565440540481134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0.2374000744910533</v>
      </c>
      <c r="Q64" s="11">
        <f>2*'OddsRatio_working_3-way'!K64*'OddsRatio_working_3-way'!L64*'OddsRatio_working_3-way'!M64</f>
        <v>8.3444665901951945E-2</v>
      </c>
      <c r="R64" s="11">
        <f t="shared" si="23"/>
        <v>0</v>
      </c>
      <c r="S64" s="11">
        <f t="shared" si="24"/>
        <v>-0.86122358226932827</v>
      </c>
      <c r="T64" s="11">
        <f t="shared" si="25"/>
        <v>-0.30271479165881482</v>
      </c>
      <c r="U64" s="11">
        <f>'OddsRatio_working_3-way'!S64-'OddsRatio_working_3-way'!R64^2/3</f>
        <v>-0.86122358226932827</v>
      </c>
      <c r="V64" s="11">
        <f>'OddsRatio_working_3-way'!S64*'OddsRatio_working_3-way'!R64/3-2*'OddsRatio_working_3-way'!R64^3/27-'OddsRatio_working_3-way'!T64</f>
        <v>0.30271479165881482</v>
      </c>
      <c r="W64" s="11">
        <f>'OddsRatio_working_3-way'!V64^2+4*'OddsRatio_working_3-way'!U64^3/27</f>
        <v>-2.9970510335212697E-3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0.15381262636935966</v>
      </c>
      <c r="Y64" s="11">
        <f>IF('OddsRatio_working_3-way'!W64&gt;=0,IF('OddsRatio_working_3-way'!V64+SQRT('OddsRatio_working_3-way'!W64)&gt;0,0,PI()),ACOS('OddsRatio_working_3-way'!V64/(2*'OddsRatio_working_3-way'!X64)))</f>
        <v>0.17891408926686747</v>
      </c>
      <c r="Z64" s="11">
        <f>'OddsRatio_working_3-way'!X64^(1/3)*COS('OddsRatio_working_3-way'!Y64/3)</f>
        <v>0.53484081831381824</v>
      </c>
      <c r="AA64" s="11">
        <f>'OddsRatio_working_3-way'!X64^(1/3)*COS(('OddsRatio_working_3-way'!Y64+2*PI())/3)</f>
        <v>-0.29507668993336156</v>
      </c>
      <c r="AB64" s="11">
        <f>'OddsRatio_working_3-way'!X64^(1/3)*COS(('OddsRatio_working_3-way'!Y64+4*PI())/3)</f>
        <v>-0.23976412838045635</v>
      </c>
      <c r="AC64" s="11">
        <f>'OddsRatio_working_3-way'!X64^(1/3)*SIN('OddsRatio_working_3-way'!Y64/3)</f>
        <v>3.1934722302137529E-2</v>
      </c>
      <c r="AD64" s="11">
        <f>'OddsRatio_working_3-way'!X64^(1/3)*SIN(('OddsRatio_working_3-way'!Y64+2*PI())/3)</f>
        <v>0.44721837448955531</v>
      </c>
      <c r="AE64" s="11">
        <f>'OddsRatio_working_3-way'!X64^(1/3)*SIN(('OddsRatio_working_3-way'!Y64+4*PI())/3)</f>
        <v>-0.47915309679169293</v>
      </c>
      <c r="AF64" s="11">
        <f>-'OddsRatio_working_3-way'!U64/(3*'OddsRatio_working_3-way'!X64^(1/3))*COS(('OddsRatio_working_3-way'!Y64)/3)</f>
        <v>0.53484081831381836</v>
      </c>
      <c r="AG64" s="11">
        <f>-'OddsRatio_working_3-way'!U64/(3*'OddsRatio_working_3-way'!X64^(1/3))*COS(('OddsRatio_working_3-way'!Y64+2*PI())/3)</f>
        <v>-0.29507668993336161</v>
      </c>
      <c r="AH64" s="11">
        <f>-'OddsRatio_working_3-way'!U64/(3*'OddsRatio_working_3-way'!X64^(1/3))*COS(('OddsRatio_working_3-way'!Y64+4*PI())/3)</f>
        <v>-0.23976412838045641</v>
      </c>
      <c r="AI64" s="11">
        <f>'OddsRatio_working_3-way'!U64/(3*'OddsRatio_working_3-way'!X64^(1/3))*SIN(('OddsRatio_working_3-way'!Y64)/3)</f>
        <v>-3.1934722302137529E-2</v>
      </c>
      <c r="AJ64" s="11">
        <f>'OddsRatio_working_3-way'!U64/(3*'OddsRatio_working_3-way'!X64^(1/3))*SIN(('OddsRatio_working_3-way'!Y64+2*PI())/3)</f>
        <v>-0.44721837448955543</v>
      </c>
      <c r="AK64" s="11">
        <f>'OddsRatio_working_3-way'!U64/(3*'OddsRatio_working_3-way'!X64^(1/3))*SIN(('OddsRatio_working_3-way'!Y64+4*PI())/3)</f>
        <v>0.47915309679169299</v>
      </c>
      <c r="AL64" s="11">
        <f>'OddsRatio_working_3-way'!Z64+'OddsRatio_working_3-way'!AF64</f>
        <v>1.0696816366276365</v>
      </c>
      <c r="AM64" s="11">
        <f>'OddsRatio_working_3-way'!AA64+'OddsRatio_working_3-way'!AG64</f>
        <v>-0.59015337986672312</v>
      </c>
      <c r="AN64" s="11">
        <f>'OddsRatio_working_3-way'!AB64+'OddsRatio_working_3-way'!AH64</f>
        <v>-0.47952825676091276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1.0696816366276365</v>
      </c>
      <c r="AS64" s="11">
        <f>IF(('OddsRatio_working_3-way'!X64=0),IF(Q64&gt;0,-Q64^(1/3),(-Q64)^(1/3)),'OddsRatio_working_3-way'!AM64-'OddsRatio_working_3-way'!R64/3)</f>
        <v>-0.59015337986672312</v>
      </c>
      <c r="AT64" s="11">
        <f>IF(('OddsRatio_working_3-way'!X64=0),IF(Q64&gt;0,-Q64^(1/3),(-Q64)^(1/3)),'OddsRatio_working_3-way'!AN64-'OddsRatio_working_3-way'!R64/3)</f>
        <v>-0.47952825676091276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1.78</v>
      </c>
      <c r="B65" s="4">
        <f>IF('True_Odds_Calculator_3-way'!B66="","",'True_Odds_Calculator_3-way'!B66)</f>
        <v>3.64</v>
      </c>
      <c r="C65" s="4">
        <f>IF('True_Odds_Calculator_3-way'!C66="","",'True_Odds_Calculator_3-way'!C66)</f>
        <v>4.76</v>
      </c>
      <c r="D65" s="9">
        <f t="shared" si="13"/>
        <v>0.54275917690808118</v>
      </c>
      <c r="E65" s="9">
        <f t="shared" si="14"/>
        <v>0.25965071127856132</v>
      </c>
      <c r="F65" s="9">
        <f t="shared" si="15"/>
        <v>0.19759011181335762</v>
      </c>
      <c r="G65" s="9">
        <f t="shared" si="16"/>
        <v>1.0800484052441084</v>
      </c>
      <c r="H65" s="9">
        <f t="shared" si="17"/>
        <v>1.8424377560904046</v>
      </c>
      <c r="I65" s="9">
        <f t="shared" si="18"/>
        <v>3.8513277898444462</v>
      </c>
      <c r="J65" s="9">
        <f t="shared" si="19"/>
        <v>5.0609820037178466</v>
      </c>
      <c r="K65" s="11">
        <f t="shared" si="20"/>
        <v>0.5617977528089888</v>
      </c>
      <c r="L65" s="11">
        <f t="shared" si="21"/>
        <v>0.27472527472527469</v>
      </c>
      <c r="M65" s="11">
        <f t="shared" si="22"/>
        <v>0.21008403361344538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-0.25104873410038187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0.23280703811343037</v>
      </c>
      <c r="Q65" s="11">
        <f>2*'OddsRatio_working_3-way'!K65*'OddsRatio_working_3-way'!L65*'OddsRatio_working_3-way'!M65</f>
        <v>6.4848757134660262E-2</v>
      </c>
      <c r="R65" s="11">
        <f t="shared" si="23"/>
        <v>0</v>
      </c>
      <c r="S65" s="11">
        <f t="shared" si="24"/>
        <v>-0.92733802840185786</v>
      </c>
      <c r="T65" s="11">
        <f t="shared" si="25"/>
        <v>-0.25831142852419436</v>
      </c>
      <c r="U65" s="11">
        <f>'OddsRatio_working_3-way'!S65-'OddsRatio_working_3-way'!R65^2/3</f>
        <v>-0.92733802840185786</v>
      </c>
      <c r="V65" s="11">
        <f>'OddsRatio_working_3-way'!S65*'OddsRatio_working_3-way'!R65/3-2*'OddsRatio_working_3-way'!R65^3/27-'OddsRatio_working_3-way'!T65</f>
        <v>0.25831142852419436</v>
      </c>
      <c r="W65" s="11">
        <f>'OddsRatio_working_3-way'!V65^2+4*'OddsRatio_working_3-way'!U65^3/27</f>
        <v>-5.14188701353019E-2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0.17186016426262943</v>
      </c>
      <c r="Y65" s="11">
        <f>IF('OddsRatio_working_3-way'!W65&gt;=0,IF('OddsRatio_working_3-way'!V65+SQRT('OddsRatio_working_3-way'!W65)&gt;0,0,PI()),ACOS('OddsRatio_working_3-way'!V65/(2*'OddsRatio_working_3-way'!X65)))</f>
        <v>0.72043883289059774</v>
      </c>
      <c r="Z65" s="11">
        <f>'OddsRatio_working_3-way'!X65^(1/3)*COS('OddsRatio_working_3-way'!Y65/3)</f>
        <v>0.54002420262205431</v>
      </c>
      <c r="AA65" s="11">
        <f>'OddsRatio_working_3-way'!X65^(1/3)*COS(('OddsRatio_working_3-way'!Y65+2*PI())/3)</f>
        <v>-0.38453241626551632</v>
      </c>
      <c r="AB65" s="11">
        <f>'OddsRatio_working_3-way'!X65^(1/3)*COS(('OddsRatio_working_3-way'!Y65+4*PI())/3)</f>
        <v>-0.15549178635653835</v>
      </c>
      <c r="AC65" s="11">
        <f>'OddsRatio_working_3-way'!X65^(1/3)*SIN('OddsRatio_working_3-way'!Y65/3)</f>
        <v>0.13223666933331008</v>
      </c>
      <c r="AD65" s="11">
        <f>'OddsRatio_working_3-way'!X65^(1/3)*SIN(('OddsRatio_working_3-way'!Y65+2*PI())/3)</f>
        <v>0.40155634346247904</v>
      </c>
      <c r="AE65" s="11">
        <f>'OddsRatio_working_3-way'!X65^(1/3)*SIN(('OddsRatio_working_3-way'!Y65+4*PI())/3)</f>
        <v>-0.53379301279578895</v>
      </c>
      <c r="AF65" s="11">
        <f>-'OddsRatio_working_3-way'!U65/(3*'OddsRatio_working_3-way'!X65^(1/3))*COS(('OddsRatio_working_3-way'!Y65)/3)</f>
        <v>0.54002420262205408</v>
      </c>
      <c r="AG65" s="11">
        <f>-'OddsRatio_working_3-way'!U65/(3*'OddsRatio_working_3-way'!X65^(1/3))*COS(('OddsRatio_working_3-way'!Y65+2*PI())/3)</f>
        <v>-0.38453241626551615</v>
      </c>
      <c r="AH65" s="11">
        <f>-'OddsRatio_working_3-way'!U65/(3*'OddsRatio_working_3-way'!X65^(1/3))*COS(('OddsRatio_working_3-way'!Y65+4*PI())/3)</f>
        <v>-0.15549178635653826</v>
      </c>
      <c r="AI65" s="11">
        <f>'OddsRatio_working_3-way'!U65/(3*'OddsRatio_working_3-way'!X65^(1/3))*SIN(('OddsRatio_working_3-way'!Y65)/3)</f>
        <v>-0.13223666933331005</v>
      </c>
      <c r="AJ65" s="11">
        <f>'OddsRatio_working_3-way'!U65/(3*'OddsRatio_working_3-way'!X65^(1/3))*SIN(('OddsRatio_working_3-way'!Y65+2*PI())/3)</f>
        <v>-0.40155634346247887</v>
      </c>
      <c r="AK65" s="11">
        <f>'OddsRatio_working_3-way'!U65/(3*'OddsRatio_working_3-way'!X65^(1/3))*SIN(('OddsRatio_working_3-way'!Y65+4*PI())/3)</f>
        <v>0.53379301279578872</v>
      </c>
      <c r="AL65" s="11">
        <f>'OddsRatio_working_3-way'!Z65+'OddsRatio_working_3-way'!AF65</f>
        <v>1.0800484052441084</v>
      </c>
      <c r="AM65" s="11">
        <f>'OddsRatio_working_3-way'!AA65+'OddsRatio_working_3-way'!AG65</f>
        <v>-0.76906483253103253</v>
      </c>
      <c r="AN65" s="11">
        <f>'OddsRatio_working_3-way'!AB65+'OddsRatio_working_3-way'!AH65</f>
        <v>-0.31098357271307664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1.0800484052441084</v>
      </c>
      <c r="AS65" s="11">
        <f>IF(('OddsRatio_working_3-way'!X65=0),IF(Q65&gt;0,-Q65^(1/3),(-Q65)^(1/3)),'OddsRatio_working_3-way'!AM65-'OddsRatio_working_3-way'!R65/3)</f>
        <v>-0.76906483253103253</v>
      </c>
      <c r="AT65" s="11">
        <f>IF(('OddsRatio_working_3-way'!X65=0),IF(Q65&gt;0,-Q65^(1/3),(-Q65)^(1/3)),'OddsRatio_working_3-way'!AN65-'OddsRatio_working_3-way'!R65/3)</f>
        <v>-0.31098357271307664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2.16</v>
      </c>
      <c r="B66" s="4">
        <f>IF('True_Odds_Calculator_3-way'!B67="","",'True_Odds_Calculator_3-way'!B67)</f>
        <v>3.33</v>
      </c>
      <c r="C66" s="4">
        <f>IF('True_Odds_Calculator_3-way'!C67="","",'True_Odds_Calculator_3-way'!C67)</f>
        <v>3.56</v>
      </c>
      <c r="D66" s="9">
        <f t="shared" si="13"/>
        <v>0.44622577001114233</v>
      </c>
      <c r="E66" s="9">
        <f t="shared" si="14"/>
        <v>0.28630862076591423</v>
      </c>
      <c r="F66" s="9">
        <f t="shared" si="15"/>
        <v>0.26746560922294349</v>
      </c>
      <c r="G66" s="9">
        <f t="shared" si="16"/>
        <v>1.0698431369498915</v>
      </c>
      <c r="H66" s="9">
        <f t="shared" si="17"/>
        <v>2.2410180388618746</v>
      </c>
      <c r="I66" s="9">
        <f t="shared" si="18"/>
        <v>3.4927345090932467</v>
      </c>
      <c r="J66" s="9">
        <f t="shared" si="19"/>
        <v>3.7387984305917223</v>
      </c>
      <c r="K66" s="11">
        <f t="shared" si="20"/>
        <v>0.46296296296296291</v>
      </c>
      <c r="L66" s="11">
        <f t="shared" si="21"/>
        <v>0.3003003003003003</v>
      </c>
      <c r="M66" s="11">
        <f t="shared" si="22"/>
        <v>0.2808988764044944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-0.27021278456983822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0.2362693529984416</v>
      </c>
      <c r="Q66" s="11">
        <f>2*'OddsRatio_working_3-way'!K66*'OddsRatio_working_3-way'!L66*'OddsRatio_working_3-way'!M66</f>
        <v>7.8105571239154251E-2</v>
      </c>
      <c r="R66" s="11">
        <f t="shared" si="23"/>
        <v>0</v>
      </c>
      <c r="S66" s="11">
        <f t="shared" si="24"/>
        <v>-0.87438258472694974</v>
      </c>
      <c r="T66" s="11">
        <f t="shared" si="25"/>
        <v>-0.28905209412461152</v>
      </c>
      <c r="U66" s="11">
        <f>'OddsRatio_working_3-way'!S66-'OddsRatio_working_3-way'!R66^2/3</f>
        <v>-0.87438258472694974</v>
      </c>
      <c r="V66" s="11">
        <f>'OddsRatio_working_3-way'!S66*'OddsRatio_working_3-way'!R66/3-2*'OddsRatio_working_3-way'!R66^3/27-'OddsRatio_working_3-way'!T66</f>
        <v>0.28905209412461152</v>
      </c>
      <c r="W66" s="11">
        <f>'OddsRatio_working_3-way'!V66^2+4*'OddsRatio_working_3-way'!U66^3/27</f>
        <v>-1.548662758048841E-2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0.15735131132144378</v>
      </c>
      <c r="Y66" s="11">
        <f>IF('OddsRatio_working_3-way'!W66&gt;=0,IF('OddsRatio_working_3-way'!V66+SQRT('OddsRatio_working_3-way'!W66)&gt;0,0,PI()),ACOS('OddsRatio_working_3-way'!V66/(2*'OddsRatio_working_3-way'!X66)))</f>
        <v>0.40654433747470442</v>
      </c>
      <c r="Z66" s="11">
        <f>'OddsRatio_working_3-way'!X66^(1/3)*COS('OddsRatio_working_3-way'!Y66/3)</f>
        <v>0.53492156847494576</v>
      </c>
      <c r="AA66" s="11">
        <f>'OddsRatio_working_3-way'!X66^(1/3)*COS(('OddsRatio_working_3-way'!Y66+2*PI())/3)</f>
        <v>-0.33062590805564757</v>
      </c>
      <c r="AB66" s="11">
        <f>'OddsRatio_working_3-way'!X66^(1/3)*COS(('OddsRatio_working_3-way'!Y66+4*PI())/3)</f>
        <v>-0.20429566041929811</v>
      </c>
      <c r="AC66" s="11">
        <f>'OddsRatio_working_3-way'!X66^(1/3)*SIN('OddsRatio_working_3-way'!Y66/3)</f>
        <v>7.2936802479638449E-2</v>
      </c>
      <c r="AD66" s="11">
        <f>'OddsRatio_working_3-way'!X66^(1/3)*SIN(('OddsRatio_working_3-way'!Y66+2*PI())/3)</f>
        <v>0.42678726609170098</v>
      </c>
      <c r="AE66" s="11">
        <f>'OddsRatio_working_3-way'!X66^(1/3)*SIN(('OddsRatio_working_3-way'!Y66+4*PI())/3)</f>
        <v>-0.49972406857133939</v>
      </c>
      <c r="AF66" s="11">
        <f>-'OddsRatio_working_3-way'!U66/(3*'OddsRatio_working_3-way'!X66^(1/3))*COS(('OddsRatio_working_3-way'!Y66)/3)</f>
        <v>0.53492156847494576</v>
      </c>
      <c r="AG66" s="11">
        <f>-'OddsRatio_working_3-way'!U66/(3*'OddsRatio_working_3-way'!X66^(1/3))*COS(('OddsRatio_working_3-way'!Y66+2*PI())/3)</f>
        <v>-0.33062590805564757</v>
      </c>
      <c r="AH66" s="11">
        <f>-'OddsRatio_working_3-way'!U66/(3*'OddsRatio_working_3-way'!X66^(1/3))*COS(('OddsRatio_working_3-way'!Y66+4*PI())/3)</f>
        <v>-0.20429566041929811</v>
      </c>
      <c r="AI66" s="11">
        <f>'OddsRatio_working_3-way'!U66/(3*'OddsRatio_working_3-way'!X66^(1/3))*SIN(('OddsRatio_working_3-way'!Y66)/3)</f>
        <v>-7.2936802479638449E-2</v>
      </c>
      <c r="AJ66" s="11">
        <f>'OddsRatio_working_3-way'!U66/(3*'OddsRatio_working_3-way'!X66^(1/3))*SIN(('OddsRatio_working_3-way'!Y66+2*PI())/3)</f>
        <v>-0.42678726609170098</v>
      </c>
      <c r="AK66" s="11">
        <f>'OddsRatio_working_3-way'!U66/(3*'OddsRatio_working_3-way'!X66^(1/3))*SIN(('OddsRatio_working_3-way'!Y66+4*PI())/3)</f>
        <v>0.49972406857133939</v>
      </c>
      <c r="AL66" s="11">
        <f>'OddsRatio_working_3-way'!Z66+'OddsRatio_working_3-way'!AF66</f>
        <v>1.0698431369498915</v>
      </c>
      <c r="AM66" s="11">
        <f>'OddsRatio_working_3-way'!AA66+'OddsRatio_working_3-way'!AG66</f>
        <v>-0.66125181611129513</v>
      </c>
      <c r="AN66" s="11">
        <f>'OddsRatio_working_3-way'!AB66+'OddsRatio_working_3-way'!AH66</f>
        <v>-0.40859132083859623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1.0698431369498915</v>
      </c>
      <c r="AS66" s="11">
        <f>IF(('OddsRatio_working_3-way'!X66=0),IF(Q66&gt;0,-Q66^(1/3),(-Q66)^(1/3)),'OddsRatio_working_3-way'!AM66-'OddsRatio_working_3-way'!R66/3)</f>
        <v>-0.66125181611129513</v>
      </c>
      <c r="AT66" s="11">
        <f>IF(('OddsRatio_working_3-way'!X66=0),IF(Q66&gt;0,-Q66^(1/3),(-Q66)^(1/3)),'OddsRatio_working_3-way'!AN66-'OddsRatio_working_3-way'!R66/3)</f>
        <v>-0.40859132083859623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2.25</v>
      </c>
      <c r="B67" s="4">
        <f>IF('True_Odds_Calculator_3-way'!B68="","",'True_Odds_Calculator_3-way'!B68)</f>
        <v>3.32</v>
      </c>
      <c r="C67" s="4">
        <f>IF('True_Odds_Calculator_3-way'!C68="","",'True_Odds_Calculator_3-way'!C68)</f>
        <v>3.35</v>
      </c>
      <c r="D67" s="9">
        <f t="shared" si="13"/>
        <v>0.42799441600748561</v>
      </c>
      <c r="E67" s="9">
        <f t="shared" si="14"/>
        <v>0.28731461372544043</v>
      </c>
      <c r="F67" s="9">
        <f t="shared" si="15"/>
        <v>0.28469097026707396</v>
      </c>
      <c r="G67" s="9">
        <f t="shared" si="16"/>
        <v>1.0691832651994413</v>
      </c>
      <c r="H67" s="9">
        <f t="shared" si="17"/>
        <v>2.3364790814993017</v>
      </c>
      <c r="I67" s="9">
        <f t="shared" si="18"/>
        <v>3.4805051752627034</v>
      </c>
      <c r="J67" s="9">
        <f t="shared" si="19"/>
        <v>3.5125806732186873</v>
      </c>
      <c r="K67" s="11">
        <f t="shared" si="20"/>
        <v>0.44444444444444442</v>
      </c>
      <c r="L67" s="11">
        <f t="shared" si="21"/>
        <v>0.30120481927710846</v>
      </c>
      <c r="M67" s="11">
        <f t="shared" si="22"/>
        <v>0.29850746268656714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-0.27233311354872236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0.23656816320006391</v>
      </c>
      <c r="Q67" s="11">
        <f>2*'OddsRatio_working_3-way'!K67*'OddsRatio_working_3-way'!L67*'OddsRatio_working_3-way'!M67</f>
        <v>7.9921676756778345E-2</v>
      </c>
      <c r="R67" s="11">
        <f t="shared" si="23"/>
        <v>0</v>
      </c>
      <c r="S67" s="11">
        <f t="shared" si="24"/>
        <v>-0.86867204695524536</v>
      </c>
      <c r="T67" s="11">
        <f t="shared" si="25"/>
        <v>-0.29347028613352882</v>
      </c>
      <c r="U67" s="11">
        <f>'OddsRatio_working_3-way'!S67-'OddsRatio_working_3-way'!R67^2/3</f>
        <v>-0.86867204695524536</v>
      </c>
      <c r="V67" s="11">
        <f>'OddsRatio_working_3-way'!S67*'OddsRatio_working_3-way'!R67/3-2*'OddsRatio_working_3-way'!R67^3/27-'OddsRatio_working_3-way'!T67</f>
        <v>0.29347028613352882</v>
      </c>
      <c r="W67" s="11">
        <f>'OddsRatio_working_3-way'!V67^2+4*'OddsRatio_working_3-way'!U67^3/27</f>
        <v>-1.0985149276442355E-2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0.15581235358576165</v>
      </c>
      <c r="Y67" s="11">
        <f>IF('OddsRatio_working_3-way'!W67&gt;=0,IF('OddsRatio_working_3-way'!V67+SQRT('OddsRatio_working_3-way'!W67)&gt;0,0,PI()),ACOS('OddsRatio_working_3-way'!V67/(2*'OddsRatio_working_3-way'!X67)))</f>
        <v>0.34302166295927061</v>
      </c>
      <c r="Z67" s="11">
        <f>'OddsRatio_working_3-way'!X67^(1/3)*COS('OddsRatio_working_3-way'!Y67/3)</f>
        <v>0.53459163259972065</v>
      </c>
      <c r="AA67" s="11">
        <f>'OddsRatio_working_3-way'!X67^(1/3)*COS(('OddsRatio_working_3-way'!Y67+2*PI())/3)</f>
        <v>-0.32046396000062716</v>
      </c>
      <c r="AB67" s="11">
        <f>'OddsRatio_working_3-way'!X67^(1/3)*COS(('OddsRatio_working_3-way'!Y67+4*PI())/3)</f>
        <v>-0.21412767259909377</v>
      </c>
      <c r="AC67" s="11">
        <f>'OddsRatio_working_3-way'!X67^(1/3)*SIN('OddsRatio_working_3-way'!Y67/3)</f>
        <v>6.1393284155900917E-2</v>
      </c>
      <c r="AD67" s="11">
        <f>'OddsRatio_working_3-way'!X67^(1/3)*SIN(('OddsRatio_working_3-way'!Y67+2*PI())/3)</f>
        <v>0.43227329240400486</v>
      </c>
      <c r="AE67" s="11">
        <f>'OddsRatio_working_3-way'!X67^(1/3)*SIN(('OddsRatio_working_3-way'!Y67+4*PI())/3)</f>
        <v>-0.49366657655990565</v>
      </c>
      <c r="AF67" s="11">
        <f>-'OddsRatio_working_3-way'!U67/(3*'OddsRatio_working_3-way'!X67^(1/3))*COS(('OddsRatio_working_3-way'!Y67)/3)</f>
        <v>0.53459163259972053</v>
      </c>
      <c r="AG67" s="11">
        <f>-'OddsRatio_working_3-way'!U67/(3*'OddsRatio_working_3-way'!X67^(1/3))*COS(('OddsRatio_working_3-way'!Y67+2*PI())/3)</f>
        <v>-0.3204639600006271</v>
      </c>
      <c r="AH67" s="11">
        <f>-'OddsRatio_working_3-way'!U67/(3*'OddsRatio_working_3-way'!X67^(1/3))*COS(('OddsRatio_working_3-way'!Y67+4*PI())/3)</f>
        <v>-0.21412767259909374</v>
      </c>
      <c r="AI67" s="11">
        <f>'OddsRatio_working_3-way'!U67/(3*'OddsRatio_working_3-way'!X67^(1/3))*SIN(('OddsRatio_working_3-way'!Y67)/3)</f>
        <v>-6.1393284155900903E-2</v>
      </c>
      <c r="AJ67" s="11">
        <f>'OddsRatio_working_3-way'!U67/(3*'OddsRatio_working_3-way'!X67^(1/3))*SIN(('OddsRatio_working_3-way'!Y67+2*PI())/3)</f>
        <v>-0.43227329240400481</v>
      </c>
      <c r="AK67" s="11">
        <f>'OddsRatio_working_3-way'!U67/(3*'OddsRatio_working_3-way'!X67^(1/3))*SIN(('OddsRatio_working_3-way'!Y67+4*PI())/3)</f>
        <v>0.49366657655990553</v>
      </c>
      <c r="AL67" s="11">
        <f>'OddsRatio_working_3-way'!Z67+'OddsRatio_working_3-way'!AF67</f>
        <v>1.0691832651994413</v>
      </c>
      <c r="AM67" s="11">
        <f>'OddsRatio_working_3-way'!AA67+'OddsRatio_working_3-way'!AG67</f>
        <v>-0.64092792000125431</v>
      </c>
      <c r="AN67" s="11">
        <f>'OddsRatio_working_3-way'!AB67+'OddsRatio_working_3-way'!AH67</f>
        <v>-0.42825534519818753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1.0691832651994413</v>
      </c>
      <c r="AS67" s="11">
        <f>IF(('OddsRatio_working_3-way'!X67=0),IF(Q67&gt;0,-Q67^(1/3),(-Q67)^(1/3)),'OddsRatio_working_3-way'!AM67-'OddsRatio_working_3-way'!R67/3)</f>
        <v>-0.64092792000125431</v>
      </c>
      <c r="AT67" s="11">
        <f>IF(('OddsRatio_working_3-way'!X67=0),IF(Q67&gt;0,-Q67^(1/3),(-Q67)^(1/3)),'OddsRatio_working_3-way'!AN67-'OddsRatio_working_3-way'!R67/3)</f>
        <v>-0.42825534519818753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2.36</v>
      </c>
      <c r="B68" s="4">
        <f>IF('True_Odds_Calculator_3-way'!B69="","",'True_Odds_Calculator_3-way'!B69)</f>
        <v>3.52</v>
      </c>
      <c r="C68" s="4">
        <f>IF('True_Odds_Calculator_3-way'!C69="","",'True_Odds_Calculator_3-way'!C69)</f>
        <v>2.97</v>
      </c>
      <c r="D68" s="9">
        <f t="shared" ref="D68:D131" si="26">(K68/(AR68+K68-(AR68*K68)))</f>
        <v>0.40744835345089953</v>
      </c>
      <c r="E68" s="9">
        <f t="shared" ref="E68:E131" si="27">(L68/(AR68+L68-(AR68*L68)))</f>
        <v>0.27065576403420294</v>
      </c>
      <c r="F68" s="9">
        <f t="shared" ref="F68:F131" si="28">(M68/(AR68+M68-(AR68*M68)))</f>
        <v>0.32189588251489737</v>
      </c>
      <c r="G68" s="9">
        <f t="shared" ref="G68:G131" si="29">AR68</f>
        <v>1.06933734403258</v>
      </c>
      <c r="H68" s="9">
        <f t="shared" ref="H68:H131" si="30">IF(A68="","",1/D68)</f>
        <v>2.4542987878843086</v>
      </c>
      <c r="I68" s="9">
        <f t="shared" ref="I68:I131" si="31">IF(B68="","",1/E68)</f>
        <v>3.6947301069621017</v>
      </c>
      <c r="J68" s="9">
        <f t="shared" ref="J68:J131" si="32">IF(C68="","",1/F68)</f>
        <v>3.1065945677441831</v>
      </c>
      <c r="K68" s="11">
        <f t="shared" ref="K68:K131" si="33">1/A68</f>
        <v>0.42372881355932207</v>
      </c>
      <c r="L68" s="11">
        <f t="shared" ref="L68:L131" si="34">1/B68</f>
        <v>0.28409090909090912</v>
      </c>
      <c r="M68" s="11">
        <f t="shared" ref="M68:M131" si="35">1/C68</f>
        <v>0.33670033670033667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-0.27364943736284253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0.23710720455712753</v>
      </c>
      <c r="Q68" s="11">
        <f>2*'OddsRatio_working_3-way'!K68*'OddsRatio_working_3-way'!L68*'OddsRatio_working_3-way'!M68</f>
        <v>8.1062292156282911E-2</v>
      </c>
      <c r="R68" s="11">
        <f t="shared" ref="R68:R131" si="36">O68/N68</f>
        <v>0</v>
      </c>
      <c r="S68" s="11">
        <f t="shared" ref="S68:S131" si="37">P68/N68</f>
        <v>-0.86646333660367725</v>
      </c>
      <c r="T68" s="11">
        <f t="shared" ref="T68:T131" si="38">Q68/N68</f>
        <v>-0.2962267817448469</v>
      </c>
      <c r="U68" s="11">
        <f>'OddsRatio_working_3-way'!S68-'OddsRatio_working_3-way'!R68^2/3</f>
        <v>-0.86646333660367725</v>
      </c>
      <c r="V68" s="11">
        <f>'OddsRatio_working_3-way'!S68*'OddsRatio_working_3-way'!R68/3-2*'OddsRatio_working_3-way'!R68^3/27-'OddsRatio_working_3-way'!T68</f>
        <v>0.2962267817448469</v>
      </c>
      <c r="W68" s="11">
        <f>'OddsRatio_working_3-way'!V68^2+4*'OddsRatio_working_3-way'!U68^3/27</f>
        <v>-8.6207900790244152E-3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0.15521847208204118</v>
      </c>
      <c r="Y68" s="11">
        <f>IF('OddsRatio_working_3-way'!W68&gt;=0,IF('OddsRatio_working_3-way'!V68+SQRT('OddsRatio_working_3-way'!W68)&gt;0,0,PI()),ACOS('OddsRatio_working_3-way'!V68/(2*'OddsRatio_working_3-way'!X68)))</f>
        <v>0.30373758928321859</v>
      </c>
      <c r="Z68" s="11">
        <f>'OddsRatio_working_3-way'!X68^(1/3)*COS('OddsRatio_working_3-way'!Y68/3)</f>
        <v>0.53466867201629009</v>
      </c>
      <c r="AA68" s="11">
        <f>'OddsRatio_working_3-way'!X68^(1/3)*COS(('OddsRatio_working_3-way'!Y68+2*PI())/3)</f>
        <v>-0.31437572761353899</v>
      </c>
      <c r="AB68" s="11">
        <f>'OddsRatio_working_3-way'!X68^(1/3)*COS(('OddsRatio_working_3-way'!Y68+4*PI())/3)</f>
        <v>-0.22029294440275074</v>
      </c>
      <c r="AC68" s="11">
        <f>'OddsRatio_working_3-way'!X68^(1/3)*SIN('OddsRatio_working_3-way'!Y68/3)</f>
        <v>5.4318720212857739E-2</v>
      </c>
      <c r="AD68" s="11">
        <f>'OddsRatio_working_3-way'!X68^(1/3)*SIN(('OddsRatio_working_3-way'!Y68+2*PI())/3)</f>
        <v>0.43587729246736834</v>
      </c>
      <c r="AE68" s="11">
        <f>'OddsRatio_working_3-way'!X68^(1/3)*SIN(('OddsRatio_working_3-way'!Y68+4*PI())/3)</f>
        <v>-0.49019601268022611</v>
      </c>
      <c r="AF68" s="11">
        <f>-'OddsRatio_working_3-way'!U68/(3*'OddsRatio_working_3-way'!X68^(1/3))*COS(('OddsRatio_working_3-way'!Y68)/3)</f>
        <v>0.53466867201628987</v>
      </c>
      <c r="AG68" s="11">
        <f>-'OddsRatio_working_3-way'!U68/(3*'OddsRatio_working_3-way'!X68^(1/3))*COS(('OddsRatio_working_3-way'!Y68+2*PI())/3)</f>
        <v>-0.31437572761353888</v>
      </c>
      <c r="AH68" s="11">
        <f>-'OddsRatio_working_3-way'!U68/(3*'OddsRatio_working_3-way'!X68^(1/3))*COS(('OddsRatio_working_3-way'!Y68+4*PI())/3)</f>
        <v>-0.22029294440275063</v>
      </c>
      <c r="AI68" s="11">
        <f>'OddsRatio_working_3-way'!U68/(3*'OddsRatio_working_3-way'!X68^(1/3))*SIN(('OddsRatio_working_3-way'!Y68)/3)</f>
        <v>-5.4318720212857718E-2</v>
      </c>
      <c r="AJ68" s="11">
        <f>'OddsRatio_working_3-way'!U68/(3*'OddsRatio_working_3-way'!X68^(1/3))*SIN(('OddsRatio_working_3-way'!Y68+2*PI())/3)</f>
        <v>-0.43587729246736817</v>
      </c>
      <c r="AK68" s="11">
        <f>'OddsRatio_working_3-way'!U68/(3*'OddsRatio_working_3-way'!X68^(1/3))*SIN(('OddsRatio_working_3-way'!Y68+4*PI())/3)</f>
        <v>0.49019601268022589</v>
      </c>
      <c r="AL68" s="11">
        <f>'OddsRatio_working_3-way'!Z68+'OddsRatio_working_3-way'!AF68</f>
        <v>1.06933734403258</v>
      </c>
      <c r="AM68" s="11">
        <f>'OddsRatio_working_3-way'!AA68+'OddsRatio_working_3-way'!AG68</f>
        <v>-0.62875145522707787</v>
      </c>
      <c r="AN68" s="11">
        <f>'OddsRatio_working_3-way'!AB68+'OddsRatio_working_3-way'!AH68</f>
        <v>-0.44058588880550137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1.06933734403258</v>
      </c>
      <c r="AS68" s="11">
        <f>IF(('OddsRatio_working_3-way'!X68=0),IF(Q68&gt;0,-Q68^(1/3),(-Q68)^(1/3)),'OddsRatio_working_3-way'!AM68-'OddsRatio_working_3-way'!R68/3)</f>
        <v>-0.62875145522707787</v>
      </c>
      <c r="AT68" s="11">
        <f>IF(('OddsRatio_working_3-way'!X68=0),IF(Q68&gt;0,-Q68^(1/3),(-Q68)^(1/3)),'OddsRatio_working_3-way'!AN68-'OddsRatio_working_3-way'!R68/3)</f>
        <v>-0.44058588880550137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2.36</v>
      </c>
      <c r="B69" s="4">
        <f>IF('True_Odds_Calculator_3-way'!B70="","",'True_Odds_Calculator_3-way'!B70)</f>
        <v>2.99</v>
      </c>
      <c r="C69" s="4">
        <f>IF('True_Odds_Calculator_3-way'!C70="","",'True_Odds_Calculator_3-way'!C70)</f>
        <v>3.5</v>
      </c>
      <c r="D69" s="9">
        <f t="shared" si="26"/>
        <v>0.4076780265474434</v>
      </c>
      <c r="E69" s="9">
        <f t="shared" si="27"/>
        <v>0.31990191703902948</v>
      </c>
      <c r="F69" s="9">
        <f t="shared" si="28"/>
        <v>0.27242005641352729</v>
      </c>
      <c r="G69" s="9">
        <f t="shared" si="29"/>
        <v>1.0683206709010049</v>
      </c>
      <c r="H69" s="9">
        <f t="shared" si="30"/>
        <v>2.452916112425366</v>
      </c>
      <c r="I69" s="9">
        <f t="shared" si="31"/>
        <v>3.1259581350929992</v>
      </c>
      <c r="J69" s="9">
        <f t="shared" si="32"/>
        <v>3.6708016772525123</v>
      </c>
      <c r="K69" s="11">
        <f t="shared" si="33"/>
        <v>0.42372881355932207</v>
      </c>
      <c r="L69" s="11">
        <f t="shared" si="34"/>
        <v>0.33444816053511706</v>
      </c>
      <c r="M69" s="11">
        <f t="shared" si="35"/>
        <v>0.2857142857142857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-0.27395596297586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0.23686703863564587</v>
      </c>
      <c r="Q69" s="11">
        <f>2*'OddsRatio_working_3-way'!K69*'OddsRatio_working_3-way'!L69*'OddsRatio_working_3-way'!M69</f>
        <v>8.0980184148938761E-2</v>
      </c>
      <c r="R69" s="11">
        <f t="shared" si="36"/>
        <v>0</v>
      </c>
      <c r="S69" s="11">
        <f t="shared" si="37"/>
        <v>-0.86461720366538519</v>
      </c>
      <c r="T69" s="11">
        <f t="shared" si="38"/>
        <v>-0.29559562518474708</v>
      </c>
      <c r="U69" s="11">
        <f>'OddsRatio_working_3-way'!S69-'OddsRatio_working_3-way'!R69^2/3</f>
        <v>-0.86461720366538519</v>
      </c>
      <c r="V69" s="11">
        <f>'OddsRatio_working_3-way'!S69*'OddsRatio_working_3-way'!R69/3-2*'OddsRatio_working_3-way'!R69^3/27-'OddsRatio_working_3-way'!T69</f>
        <v>0.29559562518474708</v>
      </c>
      <c r="W69" s="11">
        <f>'OddsRatio_working_3-way'!V69^2+4*'OddsRatio_working_3-way'!U69^3/27</f>
        <v>-8.3796340508576206E-3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0.15472266130016241</v>
      </c>
      <c r="Y69" s="11">
        <f>IF('OddsRatio_working_3-way'!W69&gt;=0,IF('OddsRatio_working_3-way'!V69+SQRT('OddsRatio_working_3-way'!W69)&gt;0,0,PI()),ACOS('OddsRatio_working_3-way'!V69/(2*'OddsRatio_working_3-way'!X69)))</f>
        <v>0.30031458820923085</v>
      </c>
      <c r="Z69" s="11">
        <f>'OddsRatio_working_3-way'!X69^(1/3)*COS('OddsRatio_working_3-way'!Y69/3)</f>
        <v>0.53416033545050234</v>
      </c>
      <c r="AA69" s="11">
        <f>'OddsRatio_working_3-way'!X69^(1/3)*COS(('OddsRatio_working_3-way'!Y69+2*PI())/3)</f>
        <v>-0.31354362583914336</v>
      </c>
      <c r="AB69" s="11">
        <f>'OddsRatio_working_3-way'!X69^(1/3)*COS(('OddsRatio_working_3-way'!Y69+4*PI())/3)</f>
        <v>-0.22061670961135904</v>
      </c>
      <c r="AC69" s="11">
        <f>'OddsRatio_working_3-way'!X69^(1/3)*SIN('OddsRatio_working_3-way'!Y69/3)</f>
        <v>5.3651380099073276E-2</v>
      </c>
      <c r="AD69" s="11">
        <f>'OddsRatio_working_3-way'!X69^(1/3)*SIN(('OddsRatio_working_3-way'!Y69+2*PI())/3)</f>
        <v>0.43577073014461587</v>
      </c>
      <c r="AE69" s="11">
        <f>'OddsRatio_working_3-way'!X69^(1/3)*SIN(('OddsRatio_working_3-way'!Y69+4*PI())/3)</f>
        <v>-0.48942211024368898</v>
      </c>
      <c r="AF69" s="11">
        <f>-'OddsRatio_working_3-way'!U69/(3*'OddsRatio_working_3-way'!X69^(1/3))*COS(('OddsRatio_working_3-way'!Y69)/3)</f>
        <v>0.53416033545050245</v>
      </c>
      <c r="AG69" s="11">
        <f>-'OddsRatio_working_3-way'!U69/(3*'OddsRatio_working_3-way'!X69^(1/3))*COS(('OddsRatio_working_3-way'!Y69+2*PI())/3)</f>
        <v>-0.31354362583914341</v>
      </c>
      <c r="AH69" s="11">
        <f>-'OddsRatio_working_3-way'!U69/(3*'OddsRatio_working_3-way'!X69^(1/3))*COS(('OddsRatio_working_3-way'!Y69+4*PI())/3)</f>
        <v>-0.22061670961135907</v>
      </c>
      <c r="AI69" s="11">
        <f>'OddsRatio_working_3-way'!U69/(3*'OddsRatio_working_3-way'!X69^(1/3))*SIN(('OddsRatio_working_3-way'!Y69)/3)</f>
        <v>-5.365138009907329E-2</v>
      </c>
      <c r="AJ69" s="11">
        <f>'OddsRatio_working_3-way'!U69/(3*'OddsRatio_working_3-way'!X69^(1/3))*SIN(('OddsRatio_working_3-way'!Y69+2*PI())/3)</f>
        <v>-0.43577073014461593</v>
      </c>
      <c r="AK69" s="11">
        <f>'OddsRatio_working_3-way'!U69/(3*'OddsRatio_working_3-way'!X69^(1/3))*SIN(('OddsRatio_working_3-way'!Y69+4*PI())/3)</f>
        <v>0.48942211024368909</v>
      </c>
      <c r="AL69" s="11">
        <f>'OddsRatio_working_3-way'!Z69+'OddsRatio_working_3-way'!AF69</f>
        <v>1.0683206709010049</v>
      </c>
      <c r="AM69" s="11">
        <f>'OddsRatio_working_3-way'!AA69+'OddsRatio_working_3-way'!AG69</f>
        <v>-0.62708725167828683</v>
      </c>
      <c r="AN69" s="11">
        <f>'OddsRatio_working_3-way'!AB69+'OddsRatio_working_3-way'!AH69</f>
        <v>-0.44123341922271808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1.0683206709010049</v>
      </c>
      <c r="AS69" s="11">
        <f>IF(('OddsRatio_working_3-way'!X69=0),IF(Q69&gt;0,-Q69^(1/3),(-Q69)^(1/3)),'OddsRatio_working_3-way'!AM69-'OddsRatio_working_3-way'!R69/3)</f>
        <v>-0.62708725167828683</v>
      </c>
      <c r="AT69" s="11">
        <f>IF(('OddsRatio_working_3-way'!X69=0),IF(Q69&gt;0,-Q69^(1/3),(-Q69)^(1/3)),'OddsRatio_working_3-way'!AN69-'OddsRatio_working_3-way'!R69/3)</f>
        <v>-0.44123341922271808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3.07</v>
      </c>
      <c r="B70" s="4">
        <f>IF('True_Odds_Calculator_3-way'!B71="","",'True_Odds_Calculator_3-way'!B71)</f>
        <v>3.47</v>
      </c>
      <c r="C70" s="4">
        <f>IF('True_Odds_Calculator_3-way'!C71="","",'True_Odds_Calculator_3-way'!C71)</f>
        <v>2.33</v>
      </c>
      <c r="D70" s="9">
        <f t="shared" si="26"/>
        <v>0.31162264595339667</v>
      </c>
      <c r="E70" s="9">
        <f t="shared" si="27"/>
        <v>0.27503725164403092</v>
      </c>
      <c r="F70" s="9">
        <f t="shared" si="28"/>
        <v>0.41334010240257246</v>
      </c>
      <c r="G70" s="9">
        <f t="shared" si="29"/>
        <v>1.0671542993350305</v>
      </c>
      <c r="H70" s="9">
        <f t="shared" si="30"/>
        <v>3.2090093996235129</v>
      </c>
      <c r="I70" s="9">
        <f t="shared" si="31"/>
        <v>3.635871119357525</v>
      </c>
      <c r="J70" s="9">
        <f t="shared" si="32"/>
        <v>2.4193152181155901</v>
      </c>
      <c r="K70" s="11">
        <f t="shared" si="33"/>
        <v>0.32573289902280134</v>
      </c>
      <c r="L70" s="11">
        <f t="shared" si="34"/>
        <v>0.28818443804034583</v>
      </c>
      <c r="M70" s="11">
        <f t="shared" si="35"/>
        <v>0.42918454935622319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-0.27396505342175059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0.23649084331224646</v>
      </c>
      <c r="Q70" s="11">
        <f>2*'OddsRatio_working_3-way'!K70*'OddsRatio_working_3-way'!L70*'OddsRatio_working_3-way'!M70</f>
        <v>8.057609652887443E-2</v>
      </c>
      <c r="R70" s="11">
        <f t="shared" si="36"/>
        <v>0</v>
      </c>
      <c r="S70" s="11">
        <f t="shared" si="37"/>
        <v>-0.86321536399821353</v>
      </c>
      <c r="T70" s="11">
        <f t="shared" si="38"/>
        <v>-0.29411085655816477</v>
      </c>
      <c r="U70" s="11">
        <f>'OddsRatio_working_3-way'!S70-'OddsRatio_working_3-way'!R70^2/3</f>
        <v>-0.86321536399821353</v>
      </c>
      <c r="V70" s="11">
        <f>'OddsRatio_working_3-way'!S70*'OddsRatio_working_3-way'!R70/3-2*'OddsRatio_working_3-way'!R70^3/27-'OddsRatio_working_3-way'!T70</f>
        <v>0.29411085655816477</v>
      </c>
      <c r="W70" s="11">
        <f>'OddsRatio_working_3-way'!V70^2+4*'OddsRatio_working_3-way'!U70^3/27</f>
        <v>-8.7902049999325077E-3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0.15434652647963112</v>
      </c>
      <c r="Y70" s="11">
        <f>IF('OddsRatio_working_3-way'!W70&gt;=0,IF('OddsRatio_working_3-way'!V70+SQRT('OddsRatio_working_3-way'!W70)&gt;0,0,PI()),ACOS('OddsRatio_working_3-way'!V70/(2*'OddsRatio_working_3-way'!X70)))</f>
        <v>0.30859413054526108</v>
      </c>
      <c r="Z70" s="11">
        <f>'OddsRatio_working_3-way'!X70^(1/3)*COS('OddsRatio_working_3-way'!Y70/3)</f>
        <v>0.53357714966751524</v>
      </c>
      <c r="AA70" s="11">
        <f>'OddsRatio_working_3-way'!X70^(1/3)*COS(('OddsRatio_working_3-way'!Y70+2*PI())/3)</f>
        <v>-0.31448983282629828</v>
      </c>
      <c r="AB70" s="11">
        <f>'OddsRatio_working_3-way'!X70^(1/3)*COS(('OddsRatio_working_3-way'!Y70+4*PI())/3)</f>
        <v>-0.21908731684121704</v>
      </c>
      <c r="AC70" s="11">
        <f>'OddsRatio_working_3-way'!X70^(1/3)*SIN('OddsRatio_working_3-way'!Y70/3)</f>
        <v>5.5080668285354427E-2</v>
      </c>
      <c r="AD70" s="11">
        <f>'OddsRatio_working_3-way'!X70^(1/3)*SIN(('OddsRatio_working_3-way'!Y70+2*PI())/3)</f>
        <v>0.43455103234828257</v>
      </c>
      <c r="AE70" s="11">
        <f>'OddsRatio_working_3-way'!X70^(1/3)*SIN(('OddsRatio_working_3-way'!Y70+4*PI())/3)</f>
        <v>-0.48963170063363687</v>
      </c>
      <c r="AF70" s="11">
        <f>-'OddsRatio_working_3-way'!U70/(3*'OddsRatio_working_3-way'!X70^(1/3))*COS(('OddsRatio_working_3-way'!Y70)/3)</f>
        <v>0.53357714966751524</v>
      </c>
      <c r="AG70" s="11">
        <f>-'OddsRatio_working_3-way'!U70/(3*'OddsRatio_working_3-way'!X70^(1/3))*COS(('OddsRatio_working_3-way'!Y70+2*PI())/3)</f>
        <v>-0.31448983282629828</v>
      </c>
      <c r="AH70" s="11">
        <f>-'OddsRatio_working_3-way'!U70/(3*'OddsRatio_working_3-way'!X70^(1/3))*COS(('OddsRatio_working_3-way'!Y70+4*PI())/3)</f>
        <v>-0.21908731684121704</v>
      </c>
      <c r="AI70" s="11">
        <f>'OddsRatio_working_3-way'!U70/(3*'OddsRatio_working_3-way'!X70^(1/3))*SIN(('OddsRatio_working_3-way'!Y70)/3)</f>
        <v>-5.5080668285354427E-2</v>
      </c>
      <c r="AJ70" s="11">
        <f>'OddsRatio_working_3-way'!U70/(3*'OddsRatio_working_3-way'!X70^(1/3))*SIN(('OddsRatio_working_3-way'!Y70+2*PI())/3)</f>
        <v>-0.43455103234828257</v>
      </c>
      <c r="AK70" s="11">
        <f>'OddsRatio_working_3-way'!U70/(3*'OddsRatio_working_3-way'!X70^(1/3))*SIN(('OddsRatio_working_3-way'!Y70+4*PI())/3)</f>
        <v>0.48963170063363687</v>
      </c>
      <c r="AL70" s="11">
        <f>'OddsRatio_working_3-way'!Z70+'OddsRatio_working_3-way'!AF70</f>
        <v>1.0671542993350305</v>
      </c>
      <c r="AM70" s="11">
        <f>'OddsRatio_working_3-way'!AA70+'OddsRatio_working_3-way'!AG70</f>
        <v>-0.62897966565259655</v>
      </c>
      <c r="AN70" s="11">
        <f>'OddsRatio_working_3-way'!AB70+'OddsRatio_working_3-way'!AH70</f>
        <v>-0.43817463368243409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1.0671542993350305</v>
      </c>
      <c r="AS70" s="11">
        <f>IF(('OddsRatio_working_3-way'!X70=0),IF(Q70&gt;0,-Q70^(1/3),(-Q70)^(1/3)),'OddsRatio_working_3-way'!AM70-'OddsRatio_working_3-way'!R70/3)</f>
        <v>-0.62897966565259655</v>
      </c>
      <c r="AT70" s="11">
        <f>IF(('OddsRatio_working_3-way'!X70=0),IF(Q70&gt;0,-Q70^(1/3),(-Q70)^(1/3)),'OddsRatio_working_3-way'!AN70-'OddsRatio_working_3-way'!R70/3)</f>
        <v>-0.43817463368243409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2.27</v>
      </c>
      <c r="B71" s="4">
        <f>IF('True_Odds_Calculator_3-way'!B72="","",'True_Odds_Calculator_3-way'!B72)</f>
        <v>3.44</v>
      </c>
      <c r="C71" s="4">
        <f>IF('True_Odds_Calculator_3-way'!C72="","",'True_Odds_Calculator_3-way'!C72)</f>
        <v>3.19</v>
      </c>
      <c r="D71" s="9">
        <f t="shared" si="26"/>
        <v>0.42393424034408572</v>
      </c>
      <c r="E71" s="9">
        <f t="shared" si="27"/>
        <v>0.27695336062105502</v>
      </c>
      <c r="F71" s="9">
        <f t="shared" si="28"/>
        <v>0.2991123990348592</v>
      </c>
      <c r="G71" s="9">
        <f t="shared" si="29"/>
        <v>1.069965676693347</v>
      </c>
      <c r="H71" s="9">
        <f t="shared" si="30"/>
        <v>2.3588564094005502</v>
      </c>
      <c r="I71" s="9">
        <f t="shared" si="31"/>
        <v>3.6107162511317665</v>
      </c>
      <c r="J71" s="9">
        <f t="shared" si="32"/>
        <v>3.3432248319584299</v>
      </c>
      <c r="K71" s="11">
        <f t="shared" si="33"/>
        <v>0.44052863436123346</v>
      </c>
      <c r="L71" s="11">
        <f t="shared" si="34"/>
        <v>0.29069767441860467</v>
      </c>
      <c r="M71" s="11">
        <f t="shared" si="35"/>
        <v>0.31347962382445144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-0.27243486088679314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0.23685198501232752</v>
      </c>
      <c r="Q71" s="11">
        <f>2*'OddsRatio_working_3-way'!K71*'OddsRatio_working_3-way'!L71*'OddsRatio_working_3-way'!M71</f>
        <v>8.0288808478755094E-2</v>
      </c>
      <c r="R71" s="11">
        <f t="shared" si="36"/>
        <v>0</v>
      </c>
      <c r="S71" s="11">
        <f t="shared" si="37"/>
        <v>-0.8693894174973017</v>
      </c>
      <c r="T71" s="11">
        <f t="shared" si="38"/>
        <v>-0.2947082771177294</v>
      </c>
      <c r="U71" s="11">
        <f>'OddsRatio_working_3-way'!S71-'OddsRatio_working_3-way'!R71^2/3</f>
        <v>-0.8693894174973017</v>
      </c>
      <c r="V71" s="11">
        <f>'OddsRatio_working_3-way'!S71*'OddsRatio_working_3-way'!R71/3-2*'OddsRatio_working_3-way'!R71^3/27-'OddsRatio_working_3-way'!T71</f>
        <v>0.2947082771177294</v>
      </c>
      <c r="W71" s="11">
        <f>'OddsRatio_working_3-way'!V71^2+4*'OddsRatio_working_3-way'!U71^3/27</f>
        <v>-1.0497775564252465E-2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0.1560054038855328</v>
      </c>
      <c r="Y71" s="11">
        <f>IF('OddsRatio_working_3-way'!W71&gt;=0,IF('OddsRatio_working_3-way'!V71+SQRT('OddsRatio_working_3-way'!W71)&gt;0,0,PI()),ACOS('OddsRatio_working_3-way'!V71/(2*'OddsRatio_working_3-way'!X71)))</f>
        <v>0.33458979795999566</v>
      </c>
      <c r="Z71" s="11">
        <f>'OddsRatio_working_3-way'!X71^(1/3)*COS('OddsRatio_working_3-way'!Y71/3)</f>
        <v>0.53498283834667337</v>
      </c>
      <c r="AA71" s="11">
        <f>'OddsRatio_working_3-way'!X71^(1/3)*COS(('OddsRatio_working_3-way'!Y71+2*PI())/3)</f>
        <v>-0.31937953322875706</v>
      </c>
      <c r="AB71" s="11">
        <f>'OddsRatio_working_3-way'!X71^(1/3)*COS(('OddsRatio_working_3-way'!Y71+4*PI())/3)</f>
        <v>-0.21560330511791637</v>
      </c>
      <c r="AC71" s="11">
        <f>'OddsRatio_working_3-way'!X71^(1/3)*SIN('OddsRatio_working_3-way'!Y71/3)</f>
        <v>5.9915233235277837E-2</v>
      </c>
      <c r="AD71" s="11">
        <f>'OddsRatio_working_3-way'!X71^(1/3)*SIN(('OddsRatio_working_3-way'!Y71+2*PI())/3)</f>
        <v>0.43335111197928383</v>
      </c>
      <c r="AE71" s="11">
        <f>'OddsRatio_working_3-way'!X71^(1/3)*SIN(('OddsRatio_working_3-way'!Y71+4*PI())/3)</f>
        <v>-0.49326634521456175</v>
      </c>
      <c r="AF71" s="11">
        <f>-'OddsRatio_working_3-way'!U71/(3*'OddsRatio_working_3-way'!X71^(1/3))*COS(('OddsRatio_working_3-way'!Y71)/3)</f>
        <v>0.53498283834667348</v>
      </c>
      <c r="AG71" s="11">
        <f>-'OddsRatio_working_3-way'!U71/(3*'OddsRatio_working_3-way'!X71^(1/3))*COS(('OddsRatio_working_3-way'!Y71+2*PI())/3)</f>
        <v>-0.31937953322875712</v>
      </c>
      <c r="AH71" s="11">
        <f>-'OddsRatio_working_3-way'!U71/(3*'OddsRatio_working_3-way'!X71^(1/3))*COS(('OddsRatio_working_3-way'!Y71+4*PI())/3)</f>
        <v>-0.21560330511791642</v>
      </c>
      <c r="AI71" s="11">
        <f>'OddsRatio_working_3-way'!U71/(3*'OddsRatio_working_3-way'!X71^(1/3))*SIN(('OddsRatio_working_3-way'!Y71)/3)</f>
        <v>-5.9915233235277851E-2</v>
      </c>
      <c r="AJ71" s="11">
        <f>'OddsRatio_working_3-way'!U71/(3*'OddsRatio_working_3-way'!X71^(1/3))*SIN(('OddsRatio_working_3-way'!Y71+2*PI())/3)</f>
        <v>-0.43335111197928394</v>
      </c>
      <c r="AK71" s="11">
        <f>'OddsRatio_working_3-way'!U71/(3*'OddsRatio_working_3-way'!X71^(1/3))*SIN(('OddsRatio_working_3-way'!Y71+4*PI())/3)</f>
        <v>0.49326634521456186</v>
      </c>
      <c r="AL71" s="11">
        <f>'OddsRatio_working_3-way'!Z71+'OddsRatio_working_3-way'!AF71</f>
        <v>1.069965676693347</v>
      </c>
      <c r="AM71" s="11">
        <f>'OddsRatio_working_3-way'!AA71+'OddsRatio_working_3-way'!AG71</f>
        <v>-0.63875906645751424</v>
      </c>
      <c r="AN71" s="11">
        <f>'OddsRatio_working_3-way'!AB71+'OddsRatio_working_3-way'!AH71</f>
        <v>-0.43120661023583279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1.069965676693347</v>
      </c>
      <c r="AS71" s="11">
        <f>IF(('OddsRatio_working_3-way'!X71=0),IF(Q71&gt;0,-Q71^(1/3),(-Q71)^(1/3)),'OddsRatio_working_3-way'!AM71-'OddsRatio_working_3-way'!R71/3)</f>
        <v>-0.63875906645751424</v>
      </c>
      <c r="AT71" s="11">
        <f>IF(('OddsRatio_working_3-way'!X71=0),IF(Q71&gt;0,-Q71^(1/3),(-Q71)^(1/3)),'OddsRatio_working_3-way'!AN71-'OddsRatio_working_3-way'!R71/3)</f>
        <v>-0.43120661023583279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3.24</v>
      </c>
      <c r="B72" s="4">
        <f>IF('True_Odds_Calculator_3-way'!B73="","",'True_Odds_Calculator_3-way'!B73)</f>
        <v>3.31</v>
      </c>
      <c r="C72" s="4">
        <f>IF('True_Odds_Calculator_3-way'!C73="","",'True_Odds_Calculator_3-way'!C73)</f>
        <v>2.2999999999999998</v>
      </c>
      <c r="D72" s="9">
        <f t="shared" si="26"/>
        <v>0.29418163204401054</v>
      </c>
      <c r="E72" s="9">
        <f t="shared" si="27"/>
        <v>0.28783295129626418</v>
      </c>
      <c r="F72" s="9">
        <f t="shared" si="28"/>
        <v>0.41798541665972549</v>
      </c>
      <c r="G72" s="9">
        <f t="shared" si="29"/>
        <v>1.0710984350222739</v>
      </c>
      <c r="H72" s="9">
        <f t="shared" si="30"/>
        <v>3.3992604944498939</v>
      </c>
      <c r="I72" s="9">
        <f t="shared" si="31"/>
        <v>3.4742373849014525</v>
      </c>
      <c r="J72" s="9">
        <f t="shared" si="32"/>
        <v>2.392427965528956</v>
      </c>
      <c r="K72" s="11">
        <f t="shared" si="33"/>
        <v>0.30864197530864196</v>
      </c>
      <c r="L72" s="11">
        <f t="shared" si="34"/>
        <v>0.30211480362537763</v>
      </c>
      <c r="M72" s="11">
        <f t="shared" si="35"/>
        <v>0.43478260869565222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-0.27271090872824766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0.23716741830494625</v>
      </c>
      <c r="Q72" s="11">
        <f>2*'OddsRatio_working_3-way'!K72*'OddsRatio_working_3-way'!L72*'OddsRatio_working_3-way'!M72</f>
        <v>8.1082878052973067E-2</v>
      </c>
      <c r="R72" s="11">
        <f t="shared" si="36"/>
        <v>0</v>
      </c>
      <c r="S72" s="11">
        <f t="shared" si="37"/>
        <v>-0.8696660482374764</v>
      </c>
      <c r="T72" s="11">
        <f t="shared" si="38"/>
        <v>-0.29732172589315431</v>
      </c>
      <c r="U72" s="11">
        <f>'OddsRatio_working_3-way'!S72-'OddsRatio_working_3-way'!R72^2/3</f>
        <v>-0.8696660482374764</v>
      </c>
      <c r="V72" s="11">
        <f>'OddsRatio_working_3-way'!S72*'OddsRatio_working_3-way'!R72/3-2*'OddsRatio_working_3-way'!R72^3/27-'OddsRatio_working_3-way'!T72</f>
        <v>0.29732172589315431</v>
      </c>
      <c r="W72" s="11">
        <f>'OddsRatio_working_3-way'!V72^2+4*'OddsRatio_working_3-way'!U72^3/27</f>
        <v>-9.0434930560136656E-3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0.15607986877244745</v>
      </c>
      <c r="Y72" s="11">
        <f>IF('OddsRatio_working_3-way'!W72&gt;=0,IF('OddsRatio_working_3-way'!V72+SQRT('OddsRatio_working_3-way'!W72)&gt;0,0,PI()),ACOS('OddsRatio_working_3-way'!V72/(2*'OddsRatio_working_3-way'!X72)))</f>
        <v>0.30956360106954972</v>
      </c>
      <c r="Z72" s="11">
        <f>'OddsRatio_working_3-way'!X72^(1/3)*COS('OddsRatio_working_3-way'!Y72/3)</f>
        <v>0.53554921751113704</v>
      </c>
      <c r="AA72" s="11">
        <f>'OddsRatio_working_3-way'!X72^(1/3)*COS(('OddsRatio_working_3-way'!Y72+2*PI())/3)</f>
        <v>-0.3158036497284607</v>
      </c>
      <c r="AB72" s="11">
        <f>'OddsRatio_working_3-way'!X72^(1/3)*COS(('OddsRatio_working_3-way'!Y72+4*PI())/3)</f>
        <v>-0.21974556778267604</v>
      </c>
      <c r="AC72" s="11">
        <f>'OddsRatio_working_3-way'!X72^(1/3)*SIN('OddsRatio_working_3-way'!Y72/3)</f>
        <v>5.5459159469237872E-2</v>
      </c>
      <c r="AD72" s="11">
        <f>'OddsRatio_working_3-way'!X72^(1/3)*SIN(('OddsRatio_working_3-way'!Y72+2*PI())/3)</f>
        <v>0.43606964760690375</v>
      </c>
      <c r="AE72" s="11">
        <f>'OddsRatio_working_3-way'!X72^(1/3)*SIN(('OddsRatio_working_3-way'!Y72+4*PI())/3)</f>
        <v>-0.49152880707614166</v>
      </c>
      <c r="AF72" s="11">
        <f>-'OddsRatio_working_3-way'!U72/(3*'OddsRatio_working_3-way'!X72^(1/3))*COS(('OddsRatio_working_3-way'!Y72)/3)</f>
        <v>0.53554921751113693</v>
      </c>
      <c r="AG72" s="11">
        <f>-'OddsRatio_working_3-way'!U72/(3*'OddsRatio_working_3-way'!X72^(1/3))*COS(('OddsRatio_working_3-way'!Y72+2*PI())/3)</f>
        <v>-0.31580364972846064</v>
      </c>
      <c r="AH72" s="11">
        <f>-'OddsRatio_working_3-way'!U72/(3*'OddsRatio_working_3-way'!X72^(1/3))*COS(('OddsRatio_working_3-way'!Y72+4*PI())/3)</f>
        <v>-0.21974556778267601</v>
      </c>
      <c r="AI72" s="11">
        <f>'OddsRatio_working_3-way'!U72/(3*'OddsRatio_working_3-way'!X72^(1/3))*SIN(('OddsRatio_working_3-way'!Y72)/3)</f>
        <v>-5.5459159469237865E-2</v>
      </c>
      <c r="AJ72" s="11">
        <f>'OddsRatio_working_3-way'!U72/(3*'OddsRatio_working_3-way'!X72^(1/3))*SIN(('OddsRatio_working_3-way'!Y72+2*PI())/3)</f>
        <v>-0.43606964760690364</v>
      </c>
      <c r="AK72" s="11">
        <f>'OddsRatio_working_3-way'!U72/(3*'OddsRatio_working_3-way'!X72^(1/3))*SIN(('OddsRatio_working_3-way'!Y72+4*PI())/3)</f>
        <v>0.49152880707614155</v>
      </c>
      <c r="AL72" s="11">
        <f>'OddsRatio_working_3-way'!Z72+'OddsRatio_working_3-way'!AF72</f>
        <v>1.0710984350222739</v>
      </c>
      <c r="AM72" s="11">
        <f>'OddsRatio_working_3-way'!AA72+'OddsRatio_working_3-way'!AG72</f>
        <v>-0.63160729945692129</v>
      </c>
      <c r="AN72" s="11">
        <f>'OddsRatio_working_3-way'!AB72+'OddsRatio_working_3-way'!AH72</f>
        <v>-0.43949113556535202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1.0710984350222739</v>
      </c>
      <c r="AS72" s="11">
        <f>IF(('OddsRatio_working_3-way'!X72=0),IF(Q72&gt;0,-Q72^(1/3),(-Q72)^(1/3)),'OddsRatio_working_3-way'!AM72-'OddsRatio_working_3-way'!R72/3)</f>
        <v>-0.63160729945692129</v>
      </c>
      <c r="AT72" s="11">
        <f>IF(('OddsRatio_working_3-way'!X72=0),IF(Q72&gt;0,-Q72^(1/3),(-Q72)^(1/3)),'OddsRatio_working_3-way'!AN72-'OddsRatio_working_3-way'!R72/3)</f>
        <v>-0.43949113556535202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3.02</v>
      </c>
      <c r="B73" s="4">
        <f>IF('True_Odds_Calculator_3-way'!B74="","",'True_Odds_Calculator_3-way'!B74)</f>
        <v>3.14</v>
      </c>
      <c r="C73" s="4">
        <f>IF('True_Odds_Calculator_3-way'!C74="","",'True_Odds_Calculator_3-way'!C74)</f>
        <v>2.5299999999999998</v>
      </c>
      <c r="D73" s="9">
        <f t="shared" si="26"/>
        <v>0.31648190713848678</v>
      </c>
      <c r="E73" s="9">
        <f t="shared" si="27"/>
        <v>0.304132592508291</v>
      </c>
      <c r="F73" s="9">
        <f t="shared" si="28"/>
        <v>0.37938550035322205</v>
      </c>
      <c r="G73" s="9">
        <f t="shared" si="29"/>
        <v>1.069177371165587</v>
      </c>
      <c r="H73" s="9">
        <f t="shared" si="30"/>
        <v>3.1597382897544852</v>
      </c>
      <c r="I73" s="9">
        <f t="shared" si="31"/>
        <v>3.288039574294356</v>
      </c>
      <c r="J73" s="9">
        <f t="shared" si="32"/>
        <v>2.6358413778833474</v>
      </c>
      <c r="K73" s="11">
        <f t="shared" si="33"/>
        <v>0.33112582781456956</v>
      </c>
      <c r="L73" s="11">
        <f t="shared" si="34"/>
        <v>0.31847133757961782</v>
      </c>
      <c r="M73" s="11">
        <f t="shared" si="35"/>
        <v>0.39525691699604748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-0.27567631914724389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0.23716748826375225</v>
      </c>
      <c r="Q73" s="11">
        <f>2*'OddsRatio_working_3-way'!K73*'OddsRatio_working_3-way'!L73*'OddsRatio_working_3-way'!M73</f>
        <v>8.3362913273726635E-2</v>
      </c>
      <c r="R73" s="11">
        <f t="shared" si="36"/>
        <v>0</v>
      </c>
      <c r="S73" s="11">
        <f t="shared" si="37"/>
        <v>-0.86031142971361518</v>
      </c>
      <c r="T73" s="11">
        <f t="shared" si="38"/>
        <v>-0.30239417564626198</v>
      </c>
      <c r="U73" s="11">
        <f>'OddsRatio_working_3-way'!S73-'OddsRatio_working_3-way'!R73^2/3</f>
        <v>-0.86031142971361518</v>
      </c>
      <c r="V73" s="11">
        <f>'OddsRatio_working_3-way'!S73*'OddsRatio_working_3-way'!R73/3-2*'OddsRatio_working_3-way'!R73^3/27-'OddsRatio_working_3-way'!T73</f>
        <v>0.30239417564626198</v>
      </c>
      <c r="W73" s="11">
        <f>'OddsRatio_working_3-way'!V73^2+4*'OddsRatio_working_3-way'!U73^3/27</f>
        <v>-2.8906885365536927E-3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0.15356832844155727</v>
      </c>
      <c r="Y73" s="11">
        <f>IF('OddsRatio_working_3-way'!W73&gt;=0,IF('OddsRatio_working_3-way'!V73+SQRT('OddsRatio_working_3-way'!W73)&gt;0,0,PI()),ACOS('OddsRatio_working_3-way'!V73/(2*'OddsRatio_working_3-way'!X73)))</f>
        <v>0.1759593695993531</v>
      </c>
      <c r="Z73" s="11">
        <f>'OddsRatio_working_3-way'!X73^(1/3)*COS('OddsRatio_working_3-way'!Y73/3)</f>
        <v>0.53458868558279349</v>
      </c>
      <c r="AA73" s="11">
        <f>'OddsRatio_working_3-way'!X73^(1/3)*COS(('OddsRatio_working_3-way'!Y73+2*PI())/3)</f>
        <v>-0.29448000746139757</v>
      </c>
      <c r="AB73" s="11">
        <f>'OddsRatio_working_3-way'!X73^(1/3)*COS(('OddsRatio_working_3-way'!Y73+4*PI())/3)</f>
        <v>-0.240108678121396</v>
      </c>
      <c r="AC73" s="11">
        <f>'OddsRatio_working_3-way'!X73^(1/3)*SIN('OddsRatio_working_3-way'!Y73/3)</f>
        <v>3.1391301630647989E-2</v>
      </c>
      <c r="AD73" s="11">
        <f>'OddsRatio_working_3-way'!X73^(1/3)*SIN(('OddsRatio_working_3-way'!Y73+2*PI())/3)</f>
        <v>0.44727173147510718</v>
      </c>
      <c r="AE73" s="11">
        <f>'OddsRatio_working_3-way'!X73^(1/3)*SIN(('OddsRatio_working_3-way'!Y73+4*PI())/3)</f>
        <v>-0.47866303310575492</v>
      </c>
      <c r="AF73" s="11">
        <f>-'OddsRatio_working_3-way'!U73/(3*'OddsRatio_working_3-way'!X73^(1/3))*COS(('OddsRatio_working_3-way'!Y73)/3)</f>
        <v>0.53458868558279338</v>
      </c>
      <c r="AG73" s="11">
        <f>-'OddsRatio_working_3-way'!U73/(3*'OddsRatio_working_3-way'!X73^(1/3))*COS(('OddsRatio_working_3-way'!Y73+2*PI())/3)</f>
        <v>-0.29448000746139752</v>
      </c>
      <c r="AH73" s="11">
        <f>-'OddsRatio_working_3-way'!U73/(3*'OddsRatio_working_3-way'!X73^(1/3))*COS(('OddsRatio_working_3-way'!Y73+4*PI())/3)</f>
        <v>-0.24010867812139594</v>
      </c>
      <c r="AI73" s="11">
        <f>'OddsRatio_working_3-way'!U73/(3*'OddsRatio_working_3-way'!X73^(1/3))*SIN(('OddsRatio_working_3-way'!Y73)/3)</f>
        <v>-3.1391301630647982E-2</v>
      </c>
      <c r="AJ73" s="11">
        <f>'OddsRatio_working_3-way'!U73/(3*'OddsRatio_working_3-way'!X73^(1/3))*SIN(('OddsRatio_working_3-way'!Y73+2*PI())/3)</f>
        <v>-0.44727173147510707</v>
      </c>
      <c r="AK73" s="11">
        <f>'OddsRatio_working_3-way'!U73/(3*'OddsRatio_working_3-way'!X73^(1/3))*SIN(('OddsRatio_working_3-way'!Y73+4*PI())/3)</f>
        <v>0.47866303310575481</v>
      </c>
      <c r="AL73" s="11">
        <f>'OddsRatio_working_3-way'!Z73+'OddsRatio_working_3-way'!AF73</f>
        <v>1.069177371165587</v>
      </c>
      <c r="AM73" s="11">
        <f>'OddsRatio_working_3-way'!AA73+'OddsRatio_working_3-way'!AG73</f>
        <v>-0.58896001492279515</v>
      </c>
      <c r="AN73" s="11">
        <f>'OddsRatio_working_3-way'!AB73+'OddsRatio_working_3-way'!AH73</f>
        <v>-0.48021735624279194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1.069177371165587</v>
      </c>
      <c r="AS73" s="11">
        <f>IF(('OddsRatio_working_3-way'!X73=0),IF(Q73&gt;0,-Q73^(1/3),(-Q73)^(1/3)),'OddsRatio_working_3-way'!AM73-'OddsRatio_working_3-way'!R73/3)</f>
        <v>-0.58896001492279515</v>
      </c>
      <c r="AT73" s="11">
        <f>IF(('OddsRatio_working_3-way'!X73=0),IF(Q73&gt;0,-Q73^(1/3),(-Q73)^(1/3)),'OddsRatio_working_3-way'!AN73-'OddsRatio_working_3-way'!R73/3)</f>
        <v>-0.48021735624279194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1.54</v>
      </c>
      <c r="B74" s="4">
        <f>IF('True_Odds_Calculator_3-way'!B75="","",'True_Odds_Calculator_3-way'!B75)</f>
        <v>4.3600000000000003</v>
      </c>
      <c r="C74" s="4">
        <f>IF('True_Odds_Calculator_3-way'!C75="","",'True_Odds_Calculator_3-way'!C75)</f>
        <v>5.5</v>
      </c>
      <c r="D74" s="9">
        <f t="shared" si="26"/>
        <v>0.62372450172308291</v>
      </c>
      <c r="E74" s="9">
        <f t="shared" si="27"/>
        <v>0.21036280180731673</v>
      </c>
      <c r="F74" s="9">
        <f t="shared" si="28"/>
        <v>0.16591269646960036</v>
      </c>
      <c r="G74" s="9">
        <f t="shared" si="29"/>
        <v>1.1171702832991335</v>
      </c>
      <c r="H74" s="9">
        <f t="shared" si="30"/>
        <v>1.6032719529815318</v>
      </c>
      <c r="I74" s="9">
        <f t="shared" si="31"/>
        <v>4.7536921518850894</v>
      </c>
      <c r="J74" s="9">
        <f t="shared" si="32"/>
        <v>6.0272662748461014</v>
      </c>
      <c r="K74" s="11">
        <f t="shared" si="33"/>
        <v>0.64935064935064934</v>
      </c>
      <c r="L74" s="11">
        <f t="shared" si="34"/>
        <v>0.2293577981651376</v>
      </c>
      <c r="M74" s="11">
        <f t="shared" si="35"/>
        <v>0.18181818181818182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-0.22109333535522024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0.22746227917203729</v>
      </c>
      <c r="Q74" s="11">
        <f>2*'OddsRatio_working_3-way'!K74*'OddsRatio_working_3-way'!L74*'OddsRatio_working_3-way'!M74</f>
        <v>5.4157685517151735E-2</v>
      </c>
      <c r="R74" s="11">
        <f t="shared" si="36"/>
        <v>0</v>
      </c>
      <c r="S74" s="11">
        <f t="shared" si="37"/>
        <v>-1.0288065843621399</v>
      </c>
      <c r="T74" s="11">
        <f t="shared" si="38"/>
        <v>-0.24495394865765235</v>
      </c>
      <c r="U74" s="11">
        <f>'OddsRatio_working_3-way'!S74-'OddsRatio_working_3-way'!R74^2/3</f>
        <v>-1.0288065843621399</v>
      </c>
      <c r="V74" s="11">
        <f>'OddsRatio_working_3-way'!S74*'OddsRatio_working_3-way'!R74/3-2*'OddsRatio_working_3-way'!R74^3/27-'OddsRatio_working_3-way'!T74</f>
        <v>0.24495394865765235</v>
      </c>
      <c r="W74" s="11">
        <f>'OddsRatio_working_3-way'!V74^2+4*'OddsRatio_working_3-way'!U74^3/27</f>
        <v>-0.10132098751909903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0.20082543693595864</v>
      </c>
      <c r="Y74" s="11">
        <f>IF('OddsRatio_working_3-way'!W74&gt;=0,IF('OddsRatio_working_3-way'!V74+SQRT('OddsRatio_working_3-way'!W74)&gt;0,0,PI()),ACOS('OddsRatio_working_3-way'!V74/(2*'OddsRatio_working_3-way'!X74)))</f>
        <v>0.9149025163092005</v>
      </c>
      <c r="Z74" s="11">
        <f>'OddsRatio_working_3-way'!X74^(1/3)*COS('OddsRatio_working_3-way'!Y74/3)</f>
        <v>0.55858514164956674</v>
      </c>
      <c r="AA74" s="11">
        <f>'OddsRatio_working_3-way'!X74^(1/3)*COS(('OddsRatio_working_3-way'!Y74+2*PI())/3)</f>
        <v>-0.43157069051630398</v>
      </c>
      <c r="AB74" s="11">
        <f>'OddsRatio_working_3-way'!X74^(1/3)*COS(('OddsRatio_working_3-way'!Y74+4*PI())/3)</f>
        <v>-0.12701445113326262</v>
      </c>
      <c r="AC74" s="11">
        <f>'OddsRatio_working_3-way'!X74^(1/3)*SIN('OddsRatio_working_3-way'!Y74/3)</f>
        <v>0.17583562679117901</v>
      </c>
      <c r="AD74" s="11">
        <f>'OddsRatio_working_3-way'!X74^(1/3)*SIN(('OddsRatio_working_3-way'!Y74+2*PI())/3)</f>
        <v>0.39583110944946442</v>
      </c>
      <c r="AE74" s="11">
        <f>'OddsRatio_working_3-way'!X74^(1/3)*SIN(('OddsRatio_working_3-way'!Y74+4*PI())/3)</f>
        <v>-0.57166673624064335</v>
      </c>
      <c r="AF74" s="11">
        <f>-'OddsRatio_working_3-way'!U74/(3*'OddsRatio_working_3-way'!X74^(1/3))*COS(('OddsRatio_working_3-way'!Y74)/3)</f>
        <v>0.55858514164956674</v>
      </c>
      <c r="AG74" s="11">
        <f>-'OddsRatio_working_3-way'!U74/(3*'OddsRatio_working_3-way'!X74^(1/3))*COS(('OddsRatio_working_3-way'!Y74+2*PI())/3)</f>
        <v>-0.43157069051630398</v>
      </c>
      <c r="AH74" s="11">
        <f>-'OddsRatio_working_3-way'!U74/(3*'OddsRatio_working_3-way'!X74^(1/3))*COS(('OddsRatio_working_3-way'!Y74+4*PI())/3)</f>
        <v>-0.12701445113326262</v>
      </c>
      <c r="AI74" s="11">
        <f>'OddsRatio_working_3-way'!U74/(3*'OddsRatio_working_3-way'!X74^(1/3))*SIN(('OddsRatio_working_3-way'!Y74)/3)</f>
        <v>-0.17583562679117901</v>
      </c>
      <c r="AJ74" s="11">
        <f>'OddsRatio_working_3-way'!U74/(3*'OddsRatio_working_3-way'!X74^(1/3))*SIN(('OddsRatio_working_3-way'!Y74+2*PI())/3)</f>
        <v>-0.39583110944946442</v>
      </c>
      <c r="AK74" s="11">
        <f>'OddsRatio_working_3-way'!U74/(3*'OddsRatio_working_3-way'!X74^(1/3))*SIN(('OddsRatio_working_3-way'!Y74+4*PI())/3)</f>
        <v>0.57166673624064335</v>
      </c>
      <c r="AL74" s="11">
        <f>'OddsRatio_working_3-way'!Z74+'OddsRatio_working_3-way'!AF74</f>
        <v>1.1171702832991335</v>
      </c>
      <c r="AM74" s="11">
        <f>'OddsRatio_working_3-way'!AA74+'OddsRatio_working_3-way'!AG74</f>
        <v>-0.86314138103260796</v>
      </c>
      <c r="AN74" s="11">
        <f>'OddsRatio_working_3-way'!AB74+'OddsRatio_working_3-way'!AH74</f>
        <v>-0.25402890226652525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1.1171702832991335</v>
      </c>
      <c r="AS74" s="11">
        <f>IF(('OddsRatio_working_3-way'!X74=0),IF(Q74&gt;0,-Q74^(1/3),(-Q74)^(1/3)),'OddsRatio_working_3-way'!AM74-'OddsRatio_working_3-way'!R74/3)</f>
        <v>-0.86314138103260796</v>
      </c>
      <c r="AT74" s="11">
        <f>IF(('OddsRatio_working_3-way'!X74=0),IF(Q74&gt;0,-Q74^(1/3),(-Q74)^(1/3)),'OddsRatio_working_3-way'!AN74-'OddsRatio_working_3-way'!R74/3)</f>
        <v>-0.25402890226652525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1.67</v>
      </c>
      <c r="B75" s="4">
        <f>IF('True_Odds_Calculator_3-way'!B76="","",'True_Odds_Calculator_3-way'!B76)</f>
        <v>3.9</v>
      </c>
      <c r="C75" s="4">
        <f>IF('True_Odds_Calculator_3-way'!C76="","",'True_Odds_Calculator_3-way'!C76)</f>
        <v>4.8600000000000003</v>
      </c>
      <c r="D75" s="9">
        <f t="shared" si="26"/>
        <v>0.57360079481689585</v>
      </c>
      <c r="E75" s="9">
        <f t="shared" si="27"/>
        <v>0.23710259217127358</v>
      </c>
      <c r="F75" s="9">
        <f t="shared" si="28"/>
        <v>0.18929661301183073</v>
      </c>
      <c r="G75" s="9">
        <f t="shared" si="29"/>
        <v>1.109511580012791</v>
      </c>
      <c r="H75" s="9">
        <f t="shared" si="30"/>
        <v>1.7433727586085699</v>
      </c>
      <c r="I75" s="9">
        <f t="shared" si="31"/>
        <v>4.2175835820370926</v>
      </c>
      <c r="J75" s="9">
        <f t="shared" si="32"/>
        <v>5.2827146988493743</v>
      </c>
      <c r="K75" s="11">
        <f t="shared" si="33"/>
        <v>0.5988023952095809</v>
      </c>
      <c r="L75" s="11">
        <f t="shared" si="34"/>
        <v>0.25641025641025644</v>
      </c>
      <c r="M75" s="11">
        <f t="shared" si="35"/>
        <v>0.20576131687242796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-0.23694238619942776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0.23473154987903269</v>
      </c>
      <c r="Q75" s="11">
        <f>2*'OddsRatio_working_3-way'!K75*'OddsRatio_working_3-way'!L75*'OddsRatio_working_3-way'!M75</f>
        <v>6.3184804812660228E-2</v>
      </c>
      <c r="R75" s="11">
        <f t="shared" si="36"/>
        <v>0</v>
      </c>
      <c r="S75" s="11">
        <f t="shared" si="37"/>
        <v>-0.99066930845148882</v>
      </c>
      <c r="T75" s="11">
        <f t="shared" si="38"/>
        <v>-0.26666737777967403</v>
      </c>
      <c r="U75" s="11">
        <f>'OddsRatio_working_3-way'!S75-'OddsRatio_working_3-way'!R75^2/3</f>
        <v>-0.99066930845148882</v>
      </c>
      <c r="V75" s="11">
        <f>'OddsRatio_working_3-way'!S75*'OddsRatio_working_3-way'!R75/3-2*'OddsRatio_working_3-way'!R75^3/27-'OddsRatio_working_3-way'!T75</f>
        <v>0.26666737777967403</v>
      </c>
      <c r="W75" s="11">
        <f>'OddsRatio_working_3-way'!V75^2+4*'OddsRatio_working_3-way'!U75^3/27</f>
        <v>-7.2928257542474229E-2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0.18976284404116209</v>
      </c>
      <c r="Y75" s="11">
        <f>IF('OddsRatio_working_3-way'!W75&gt;=0,IF('OddsRatio_working_3-way'!V75+SQRT('OddsRatio_working_3-way'!W75)&gt;0,0,PI()),ACOS('OddsRatio_working_3-way'!V75/(2*'OddsRatio_working_3-way'!X75)))</f>
        <v>0.79170480920501607</v>
      </c>
      <c r="Z75" s="11">
        <f>'OddsRatio_working_3-way'!X75^(1/3)*COS('OddsRatio_working_3-way'!Y75/3)</f>
        <v>0.55475579000639563</v>
      </c>
      <c r="AA75" s="11">
        <f>'OddsRatio_working_3-way'!X75^(1/3)*COS(('OddsRatio_working_3-way'!Y75+2*PI())/3)</f>
        <v>-0.4071925213118584</v>
      </c>
      <c r="AB75" s="11">
        <f>'OddsRatio_working_3-way'!X75^(1/3)*COS(('OddsRatio_working_3-way'!Y75+4*PI())/3)</f>
        <v>-0.14756326869453731</v>
      </c>
      <c r="AC75" s="11">
        <f>'OddsRatio_working_3-way'!X75^(1/3)*SIN('OddsRatio_working_3-way'!Y75/3)</f>
        <v>0.14989701888811172</v>
      </c>
      <c r="AD75" s="11">
        <f>'OddsRatio_working_3-way'!X75^(1/3)*SIN(('OddsRatio_working_3-way'!Y75+2*PI())/3)</f>
        <v>0.40548409759798815</v>
      </c>
      <c r="AE75" s="11">
        <f>'OddsRatio_working_3-way'!X75^(1/3)*SIN(('OddsRatio_working_3-way'!Y75+4*PI())/3)</f>
        <v>-0.55538111648609989</v>
      </c>
      <c r="AF75" s="11">
        <f>-'OddsRatio_working_3-way'!U75/(3*'OddsRatio_working_3-way'!X75^(1/3))*COS(('OddsRatio_working_3-way'!Y75)/3)</f>
        <v>0.55475579000639541</v>
      </c>
      <c r="AG75" s="11">
        <f>-'OddsRatio_working_3-way'!U75/(3*'OddsRatio_working_3-way'!X75^(1/3))*COS(('OddsRatio_working_3-way'!Y75+2*PI())/3)</f>
        <v>-0.40719252131185824</v>
      </c>
      <c r="AH75" s="11">
        <f>-'OddsRatio_working_3-way'!U75/(3*'OddsRatio_working_3-way'!X75^(1/3))*COS(('OddsRatio_working_3-way'!Y75+4*PI())/3)</f>
        <v>-0.14756326869453726</v>
      </c>
      <c r="AI75" s="11">
        <f>'OddsRatio_working_3-way'!U75/(3*'OddsRatio_working_3-way'!X75^(1/3))*SIN(('OddsRatio_working_3-way'!Y75)/3)</f>
        <v>-0.14989701888811166</v>
      </c>
      <c r="AJ75" s="11">
        <f>'OddsRatio_working_3-way'!U75/(3*'OddsRatio_working_3-way'!X75^(1/3))*SIN(('OddsRatio_working_3-way'!Y75+2*PI())/3)</f>
        <v>-0.40548409759798798</v>
      </c>
      <c r="AK75" s="11">
        <f>'OddsRatio_working_3-way'!U75/(3*'OddsRatio_working_3-way'!X75^(1/3))*SIN(('OddsRatio_working_3-way'!Y75+4*PI())/3)</f>
        <v>0.55538111648609967</v>
      </c>
      <c r="AL75" s="11">
        <f>'OddsRatio_working_3-way'!Z75+'OddsRatio_working_3-way'!AF75</f>
        <v>1.109511580012791</v>
      </c>
      <c r="AM75" s="11">
        <f>'OddsRatio_working_3-way'!AA75+'OddsRatio_working_3-way'!AG75</f>
        <v>-0.81438504262371669</v>
      </c>
      <c r="AN75" s="11">
        <f>'OddsRatio_working_3-way'!AB75+'OddsRatio_working_3-way'!AH75</f>
        <v>-0.29512653738907457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1.109511580012791</v>
      </c>
      <c r="AS75" s="11">
        <f>IF(('OddsRatio_working_3-way'!X75=0),IF(Q75&gt;0,-Q75^(1/3),(-Q75)^(1/3)),'OddsRatio_working_3-way'!AM75-'OddsRatio_working_3-way'!R75/3)</f>
        <v>-0.81438504262371669</v>
      </c>
      <c r="AT75" s="11">
        <f>IF(('OddsRatio_working_3-way'!X75=0),IF(Q75&gt;0,-Q75^(1/3),(-Q75)^(1/3)),'OddsRatio_working_3-way'!AN75-'OddsRatio_working_3-way'!R75/3)</f>
        <v>-0.29512653738907457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3.29</v>
      </c>
      <c r="B76" s="4">
        <f>IF('True_Odds_Calculator_3-way'!B77="","",'True_Odds_Calculator_3-way'!B77)</f>
        <v>3.77</v>
      </c>
      <c r="C76" s="4">
        <f>IF('True_Odds_Calculator_3-way'!C77="","",'True_Odds_Calculator_3-way'!C77)</f>
        <v>2.0499999999999998</v>
      </c>
      <c r="D76" s="9">
        <f t="shared" si="26"/>
        <v>0.28566872584864977</v>
      </c>
      <c r="E76" s="9">
        <f t="shared" si="27"/>
        <v>0.24846617687824887</v>
      </c>
      <c r="F76" s="9">
        <f t="shared" si="28"/>
        <v>0.46586509727310138</v>
      </c>
      <c r="G76" s="9">
        <f t="shared" si="29"/>
        <v>1.0919468110759518</v>
      </c>
      <c r="H76" s="9">
        <f t="shared" si="30"/>
        <v>3.5005581973639295</v>
      </c>
      <c r="I76" s="9">
        <f t="shared" si="31"/>
        <v>4.0246926666803864</v>
      </c>
      <c r="J76" s="9">
        <f t="shared" si="32"/>
        <v>2.1465441516297492</v>
      </c>
      <c r="K76" s="11">
        <f t="shared" si="33"/>
        <v>0.303951367781155</v>
      </c>
      <c r="L76" s="11">
        <f t="shared" si="34"/>
        <v>0.26525198938992045</v>
      </c>
      <c r="M76" s="11">
        <f t="shared" si="35"/>
        <v>0.48780487804878053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-0.26194700741521781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0.24029796948215787</v>
      </c>
      <c r="Q76" s="11">
        <f>2*'OddsRatio_working_3-way'!K76*'OddsRatio_working_3-way'!L76*'OddsRatio_working_3-way'!M76</f>
        <v>7.8657273152915846E-2</v>
      </c>
      <c r="R76" s="11">
        <f t="shared" si="36"/>
        <v>0</v>
      </c>
      <c r="S76" s="11">
        <f t="shared" si="37"/>
        <v>-0.91735336797055445</v>
      </c>
      <c r="T76" s="11">
        <f t="shared" si="38"/>
        <v>-0.30027933485124536</v>
      </c>
      <c r="U76" s="11">
        <f>'OddsRatio_working_3-way'!S76-'OddsRatio_working_3-way'!R76^2/3</f>
        <v>-0.91735336797055445</v>
      </c>
      <c r="V76" s="11">
        <f>'OddsRatio_working_3-way'!S76*'OddsRatio_working_3-way'!R76/3-2*'OddsRatio_working_3-way'!R76^3/27-'OddsRatio_working_3-way'!T76</f>
        <v>0.30027933485124536</v>
      </c>
      <c r="W76" s="11">
        <f>'OddsRatio_working_3-way'!V76^2+4*'OddsRatio_working_3-way'!U76^3/27</f>
        <v>-2.4200763472657441E-2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0.16909201815236857</v>
      </c>
      <c r="Y76" s="11">
        <f>IF('OddsRatio_working_3-way'!W76&gt;=0,IF('OddsRatio_working_3-way'!V76+SQRT('OddsRatio_working_3-way'!W76)&gt;0,0,PI()),ACOS('OddsRatio_working_3-way'!V76/(2*'OddsRatio_working_3-way'!X76)))</f>
        <v>0.47799949130232133</v>
      </c>
      <c r="Z76" s="11">
        <f>'OddsRatio_working_3-way'!X76^(1/3)*COS('OddsRatio_working_3-way'!Y76/3)</f>
        <v>0.54597340553797591</v>
      </c>
      <c r="AA76" s="11">
        <f>'OddsRatio_working_3-way'!X76^(1/3)*COS(('OddsRatio_working_3-way'!Y76+2*PI())/3)</f>
        <v>-0.34896776834842913</v>
      </c>
      <c r="AB76" s="11">
        <f>'OddsRatio_working_3-way'!X76^(1/3)*COS(('OddsRatio_working_3-way'!Y76+4*PI())/3)</f>
        <v>-0.19700563718954686</v>
      </c>
      <c r="AC76" s="11">
        <f>'OddsRatio_working_3-way'!X76^(1/3)*SIN('OddsRatio_working_3-way'!Y76/3)</f>
        <v>8.7735377331209979E-2</v>
      </c>
      <c r="AD76" s="11">
        <f>'OddsRatio_working_3-way'!X76^(1/3)*SIN(('OddsRatio_working_3-way'!Y76+2*PI())/3)</f>
        <v>0.42895915032098564</v>
      </c>
      <c r="AE76" s="11">
        <f>'OddsRatio_working_3-way'!X76^(1/3)*SIN(('OddsRatio_working_3-way'!Y76+4*PI())/3)</f>
        <v>-0.51669452765219559</v>
      </c>
      <c r="AF76" s="11">
        <f>-'OddsRatio_working_3-way'!U76/(3*'OddsRatio_working_3-way'!X76^(1/3))*COS(('OddsRatio_working_3-way'!Y76)/3)</f>
        <v>0.5459734055379758</v>
      </c>
      <c r="AG76" s="11">
        <f>-'OddsRatio_working_3-way'!U76/(3*'OddsRatio_working_3-way'!X76^(1/3))*COS(('OddsRatio_working_3-way'!Y76+2*PI())/3)</f>
        <v>-0.34896776834842907</v>
      </c>
      <c r="AH76" s="11">
        <f>-'OddsRatio_working_3-way'!U76/(3*'OddsRatio_working_3-way'!X76^(1/3))*COS(('OddsRatio_working_3-way'!Y76+4*PI())/3)</f>
        <v>-0.19700563718954683</v>
      </c>
      <c r="AI76" s="11">
        <f>'OddsRatio_working_3-way'!U76/(3*'OddsRatio_working_3-way'!X76^(1/3))*SIN(('OddsRatio_working_3-way'!Y76)/3)</f>
        <v>-8.7735377331209952E-2</v>
      </c>
      <c r="AJ76" s="11">
        <f>'OddsRatio_working_3-way'!U76/(3*'OddsRatio_working_3-way'!X76^(1/3))*SIN(('OddsRatio_working_3-way'!Y76+2*PI())/3)</f>
        <v>-0.42895915032098558</v>
      </c>
      <c r="AK76" s="11">
        <f>'OddsRatio_working_3-way'!U76/(3*'OddsRatio_working_3-way'!X76^(1/3))*SIN(('OddsRatio_working_3-way'!Y76+4*PI())/3)</f>
        <v>0.51669452765219548</v>
      </c>
      <c r="AL76" s="11">
        <f>'OddsRatio_working_3-way'!Z76+'OddsRatio_working_3-way'!AF76</f>
        <v>1.0919468110759518</v>
      </c>
      <c r="AM76" s="11">
        <f>'OddsRatio_working_3-way'!AA76+'OddsRatio_working_3-way'!AG76</f>
        <v>-0.69793553669685826</v>
      </c>
      <c r="AN76" s="11">
        <f>'OddsRatio_working_3-way'!AB76+'OddsRatio_working_3-way'!AH76</f>
        <v>-0.39401127437909367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1.0919468110759518</v>
      </c>
      <c r="AS76" s="11">
        <f>IF(('OddsRatio_working_3-way'!X76=0),IF(Q76&gt;0,-Q76^(1/3),(-Q76)^(1/3)),'OddsRatio_working_3-way'!AM76-'OddsRatio_working_3-way'!R76/3)</f>
        <v>-0.69793553669685826</v>
      </c>
      <c r="AT76" s="11">
        <f>IF(('OddsRatio_working_3-way'!X76=0),IF(Q76&gt;0,-Q76^(1/3),(-Q76)^(1/3)),'OddsRatio_working_3-way'!AN76-'OddsRatio_working_3-way'!R76/3)</f>
        <v>-0.39401127437909367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1.57</v>
      </c>
      <c r="B77" s="4">
        <f>IF('True_Odds_Calculator_3-way'!B78="","",'True_Odds_Calculator_3-way'!B78)</f>
        <v>4.2</v>
      </c>
      <c r="C77" s="4">
        <f>IF('True_Odds_Calculator_3-way'!C78="","",'True_Odds_Calculator_3-way'!C78)</f>
        <v>5.33</v>
      </c>
      <c r="D77" s="9">
        <f t="shared" si="26"/>
        <v>0.6105877648505893</v>
      </c>
      <c r="E77" s="9">
        <f t="shared" si="27"/>
        <v>0.21831955194244149</v>
      </c>
      <c r="F77" s="9">
        <f t="shared" si="28"/>
        <v>0.17109268320696938</v>
      </c>
      <c r="G77" s="9">
        <f t="shared" si="29"/>
        <v>1.1188880603895179</v>
      </c>
      <c r="H77" s="9">
        <f t="shared" si="30"/>
        <v>1.6377661944220252</v>
      </c>
      <c r="I77" s="9">
        <f t="shared" si="31"/>
        <v>4.5804417932464583</v>
      </c>
      <c r="J77" s="9">
        <f t="shared" si="32"/>
        <v>5.8447853014866125</v>
      </c>
      <c r="K77" s="11">
        <f t="shared" si="33"/>
        <v>0.63694267515923564</v>
      </c>
      <c r="L77" s="11">
        <f t="shared" si="34"/>
        <v>0.23809523809523808</v>
      </c>
      <c r="M77" s="11">
        <f t="shared" si="35"/>
        <v>0.18761726078799248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-0.22471733641533254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0.23046706284239296</v>
      </c>
      <c r="Q77" s="11">
        <f>2*'OddsRatio_working_3-way'!K77*'OddsRatio_working_3-way'!L77*'OddsRatio_working_3-way'!M77</f>
        <v>5.6905447615405655E-2</v>
      </c>
      <c r="R77" s="11">
        <f t="shared" si="36"/>
        <v>0</v>
      </c>
      <c r="S77" s="11">
        <f t="shared" si="37"/>
        <v>-1.0255864835298401</v>
      </c>
      <c r="T77" s="11">
        <f t="shared" si="38"/>
        <v>-0.253231230501195</v>
      </c>
      <c r="U77" s="11">
        <f>'OddsRatio_working_3-way'!S77-'OddsRatio_working_3-way'!R77^2/3</f>
        <v>-1.0255864835298401</v>
      </c>
      <c r="V77" s="11">
        <f>'OddsRatio_working_3-way'!S77*'OddsRatio_working_3-way'!R77/3-2*'OddsRatio_working_3-way'!R77^3/27-'OddsRatio_working_3-way'!T77</f>
        <v>0.253231230501195</v>
      </c>
      <c r="W77" s="11">
        <f>'OddsRatio_working_3-way'!V77^2+4*'OddsRatio_working_3-way'!U77^3/27</f>
        <v>-9.5687307700829227E-2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0.19988331833971199</v>
      </c>
      <c r="Y77" s="11">
        <f>IF('OddsRatio_working_3-way'!W77&gt;=0,IF('OddsRatio_working_3-way'!V77+SQRT('OddsRatio_working_3-way'!W77)&gt;0,0,PI()),ACOS('OddsRatio_working_3-way'!V77/(2*'OddsRatio_working_3-way'!X77)))</f>
        <v>0.8847956537872218</v>
      </c>
      <c r="Z77" s="11">
        <f>'OddsRatio_working_3-way'!X77^(1/3)*COS('OddsRatio_working_3-way'!Y77/3)</f>
        <v>0.55944403019475897</v>
      </c>
      <c r="AA77" s="11">
        <f>'OddsRatio_working_3-way'!X77^(1/3)*COS(('OddsRatio_working_3-way'!Y77+2*PI())/3)</f>
        <v>-0.42690694534516072</v>
      </c>
      <c r="AB77" s="11">
        <f>'OddsRatio_working_3-way'!X77^(1/3)*COS(('OddsRatio_working_3-way'!Y77+4*PI())/3)</f>
        <v>-0.13253708484959842</v>
      </c>
      <c r="AC77" s="11">
        <f>'OddsRatio_working_3-way'!X77^(1/3)*SIN('OddsRatio_working_3-way'!Y77/3)</f>
        <v>0.16995451819842561</v>
      </c>
      <c r="AD77" s="11">
        <f>'OddsRatio_working_3-way'!X77^(1/3)*SIN(('OddsRatio_working_3-way'!Y77+2*PI())/3)</f>
        <v>0.39951548304499712</v>
      </c>
      <c r="AE77" s="11">
        <f>'OddsRatio_working_3-way'!X77^(1/3)*SIN(('OddsRatio_working_3-way'!Y77+4*PI())/3)</f>
        <v>-0.56947000124342262</v>
      </c>
      <c r="AF77" s="11">
        <f>-'OddsRatio_working_3-way'!U77/(3*'OddsRatio_working_3-way'!X77^(1/3))*COS(('OddsRatio_working_3-way'!Y77)/3)</f>
        <v>0.55944403019475886</v>
      </c>
      <c r="AG77" s="11">
        <f>-'OddsRatio_working_3-way'!U77/(3*'OddsRatio_working_3-way'!X77^(1/3))*COS(('OddsRatio_working_3-way'!Y77+2*PI())/3)</f>
        <v>-0.42690694534516066</v>
      </c>
      <c r="AH77" s="11">
        <f>-'OddsRatio_working_3-way'!U77/(3*'OddsRatio_working_3-way'!X77^(1/3))*COS(('OddsRatio_working_3-way'!Y77+4*PI())/3)</f>
        <v>-0.13253708484959839</v>
      </c>
      <c r="AI77" s="11">
        <f>'OddsRatio_working_3-way'!U77/(3*'OddsRatio_working_3-way'!X77^(1/3))*SIN(('OddsRatio_working_3-way'!Y77)/3)</f>
        <v>-0.16995451819842555</v>
      </c>
      <c r="AJ77" s="11">
        <f>'OddsRatio_working_3-way'!U77/(3*'OddsRatio_working_3-way'!X77^(1/3))*SIN(('OddsRatio_working_3-way'!Y77+2*PI())/3)</f>
        <v>-0.39951548304499707</v>
      </c>
      <c r="AK77" s="11">
        <f>'OddsRatio_working_3-way'!U77/(3*'OddsRatio_working_3-way'!X77^(1/3))*SIN(('OddsRatio_working_3-way'!Y77+4*PI())/3)</f>
        <v>0.56947000124342251</v>
      </c>
      <c r="AL77" s="11">
        <f>'OddsRatio_working_3-way'!Z77+'OddsRatio_working_3-way'!AF77</f>
        <v>1.1188880603895179</v>
      </c>
      <c r="AM77" s="11">
        <f>'OddsRatio_working_3-way'!AA77+'OddsRatio_working_3-way'!AG77</f>
        <v>-0.85381389069032143</v>
      </c>
      <c r="AN77" s="11">
        <f>'OddsRatio_working_3-way'!AB77+'OddsRatio_working_3-way'!AH77</f>
        <v>-0.26507416969919684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1.1188880603895179</v>
      </c>
      <c r="AS77" s="11">
        <f>IF(('OddsRatio_working_3-way'!X77=0),IF(Q77&gt;0,-Q77^(1/3),(-Q77)^(1/3)),'OddsRatio_working_3-way'!AM77-'OddsRatio_working_3-way'!R77/3)</f>
        <v>-0.85381389069032143</v>
      </c>
      <c r="AT77" s="11">
        <f>IF(('OddsRatio_working_3-way'!X77=0),IF(Q77&gt;0,-Q77^(1/3),(-Q77)^(1/3)),'OddsRatio_working_3-way'!AN77-'OddsRatio_working_3-way'!R77/3)</f>
        <v>-0.26507416969919684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2.2999999999999998</v>
      </c>
      <c r="B78" s="4">
        <f>IF('True_Odds_Calculator_3-way'!B79="","",'True_Odds_Calculator_3-way'!B79)</f>
        <v>3.65</v>
      </c>
      <c r="C78" s="4">
        <f>IF('True_Odds_Calculator_3-way'!C79="","",'True_Odds_Calculator_3-way'!C79)</f>
        <v>2.88</v>
      </c>
      <c r="D78" s="9">
        <f t="shared" si="26"/>
        <v>0.41415898647356603</v>
      </c>
      <c r="E78" s="9">
        <f t="shared" si="27"/>
        <v>0.25750176962762539</v>
      </c>
      <c r="F78" s="9">
        <f t="shared" si="28"/>
        <v>0.32833924389880842</v>
      </c>
      <c r="G78" s="9">
        <f t="shared" si="29"/>
        <v>1.0881013045714392</v>
      </c>
      <c r="H78" s="9">
        <f t="shared" si="30"/>
        <v>2.4145316959428711</v>
      </c>
      <c r="I78" s="9">
        <f t="shared" si="31"/>
        <v>3.8834684571143145</v>
      </c>
      <c r="J78" s="9">
        <f t="shared" si="32"/>
        <v>3.0456304525943056</v>
      </c>
      <c r="K78" s="11">
        <f t="shared" si="33"/>
        <v>0.43478260869565222</v>
      </c>
      <c r="L78" s="11">
        <f t="shared" si="34"/>
        <v>0.27397260273972601</v>
      </c>
      <c r="M78" s="11">
        <f t="shared" si="35"/>
        <v>0.34722222222222221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-0.26787605055919528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0.24113228773740986</v>
      </c>
      <c r="Q78" s="11">
        <f>2*'OddsRatio_working_3-way'!K78*'OddsRatio_working_3-way'!L78*'OddsRatio_working_3-way'!M78</f>
        <v>8.2721196479385889E-2</v>
      </c>
      <c r="R78" s="11">
        <f t="shared" si="36"/>
        <v>0</v>
      </c>
      <c r="S78" s="11">
        <f t="shared" si="37"/>
        <v>-0.90016366612111309</v>
      </c>
      <c r="T78" s="11">
        <f t="shared" si="38"/>
        <v>-0.30880400209986725</v>
      </c>
      <c r="U78" s="11">
        <f>'OddsRatio_working_3-way'!S78-'OddsRatio_working_3-way'!R78^2/3</f>
        <v>-0.90016366612111309</v>
      </c>
      <c r="V78" s="11">
        <f>'OddsRatio_working_3-way'!S78*'OddsRatio_working_3-way'!R78/3-2*'OddsRatio_working_3-way'!R78^3/27-'OddsRatio_working_3-way'!T78</f>
        <v>0.30880400209986725</v>
      </c>
      <c r="W78" s="11">
        <f>'OddsRatio_working_3-way'!V78^2+4*'OddsRatio_working_3-way'!U78^3/27</f>
        <v>-1.2699018805995069E-2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0.16436159110243023</v>
      </c>
      <c r="Y78" s="11">
        <f>IF('OddsRatio_working_3-way'!W78&gt;=0,IF('OddsRatio_working_3-way'!V78+SQRT('OddsRatio_working_3-way'!W78)&gt;0,0,PI()),ACOS('OddsRatio_working_3-way'!V78/(2*'OddsRatio_working_3-way'!X78)))</f>
        <v>0.34990759299917729</v>
      </c>
      <c r="Z78" s="11">
        <f>'OddsRatio_working_3-way'!X78^(1/3)*COS('OddsRatio_working_3-way'!Y78/3)</f>
        <v>0.54405065228571958</v>
      </c>
      <c r="AA78" s="11">
        <f>'OddsRatio_working_3-way'!X78^(1/3)*COS(('OddsRatio_working_3-way'!Y78+2*PI())/3)</f>
        <v>-0.32723023843235233</v>
      </c>
      <c r="AB78" s="11">
        <f>'OddsRatio_working_3-way'!X78^(1/3)*COS(('OddsRatio_working_3-way'!Y78+4*PI())/3)</f>
        <v>-0.21682041385336742</v>
      </c>
      <c r="AC78" s="11">
        <f>'OddsRatio_working_3-way'!X78^(1/3)*SIN('OddsRatio_working_3-way'!Y78/3)</f>
        <v>6.3745141941856584E-2</v>
      </c>
      <c r="AD78" s="11">
        <f>'OddsRatio_working_3-way'!X78^(1/3)*SIN(('OddsRatio_working_3-way'!Y78+2*PI())/3)</f>
        <v>0.43928911485399941</v>
      </c>
      <c r="AE78" s="11">
        <f>'OddsRatio_working_3-way'!X78^(1/3)*SIN(('OddsRatio_working_3-way'!Y78+4*PI())/3)</f>
        <v>-0.50303425679585578</v>
      </c>
      <c r="AF78" s="11">
        <f>-'OddsRatio_working_3-way'!U78/(3*'OddsRatio_working_3-way'!X78^(1/3))*COS(('OddsRatio_working_3-way'!Y78)/3)</f>
        <v>0.54405065228571947</v>
      </c>
      <c r="AG78" s="11">
        <f>-'OddsRatio_working_3-way'!U78/(3*'OddsRatio_working_3-way'!X78^(1/3))*COS(('OddsRatio_working_3-way'!Y78+2*PI())/3)</f>
        <v>-0.32723023843235227</v>
      </c>
      <c r="AH78" s="11">
        <f>-'OddsRatio_working_3-way'!U78/(3*'OddsRatio_working_3-way'!X78^(1/3))*COS(('OddsRatio_working_3-way'!Y78+4*PI())/3)</f>
        <v>-0.21682041385336737</v>
      </c>
      <c r="AI78" s="11">
        <f>'OddsRatio_working_3-way'!U78/(3*'OddsRatio_working_3-way'!X78^(1/3))*SIN(('OddsRatio_working_3-way'!Y78)/3)</f>
        <v>-6.3745141941856584E-2</v>
      </c>
      <c r="AJ78" s="11">
        <f>'OddsRatio_working_3-way'!U78/(3*'OddsRatio_working_3-way'!X78^(1/3))*SIN(('OddsRatio_working_3-way'!Y78+2*PI())/3)</f>
        <v>-0.4392891148539993</v>
      </c>
      <c r="AK78" s="11">
        <f>'OddsRatio_working_3-way'!U78/(3*'OddsRatio_working_3-way'!X78^(1/3))*SIN(('OddsRatio_working_3-way'!Y78+4*PI())/3)</f>
        <v>0.50303425679585567</v>
      </c>
      <c r="AL78" s="11">
        <f>'OddsRatio_working_3-way'!Z78+'OddsRatio_working_3-way'!AF78</f>
        <v>1.0881013045714392</v>
      </c>
      <c r="AM78" s="11">
        <f>'OddsRatio_working_3-way'!AA78+'OddsRatio_working_3-way'!AG78</f>
        <v>-0.65446047686470465</v>
      </c>
      <c r="AN78" s="11">
        <f>'OddsRatio_working_3-way'!AB78+'OddsRatio_working_3-way'!AH78</f>
        <v>-0.43364082770673479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1.0881013045714392</v>
      </c>
      <c r="AS78" s="11">
        <f>IF(('OddsRatio_working_3-way'!X78=0),IF(Q78&gt;0,-Q78^(1/3),(-Q78)^(1/3)),'OddsRatio_working_3-way'!AM78-'OddsRatio_working_3-way'!R78/3)</f>
        <v>-0.65446047686470465</v>
      </c>
      <c r="AT78" s="11">
        <f>IF(('OddsRatio_working_3-way'!X78=0),IF(Q78&gt;0,-Q78^(1/3),(-Q78)^(1/3)),'OddsRatio_working_3-way'!AN78-'OddsRatio_working_3-way'!R78/3)</f>
        <v>-0.43364082770673479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2.2799999999999998</v>
      </c>
      <c r="B79" s="4">
        <f>IF('True_Odds_Calculator_3-way'!B80="","",'True_Odds_Calculator_3-way'!B80)</f>
        <v>3.57</v>
      </c>
      <c r="C79" s="4">
        <f>IF('True_Odds_Calculator_3-way'!C80="","",'True_Odds_Calculator_3-way'!C80)</f>
        <v>2.98</v>
      </c>
      <c r="D79" s="9">
        <f t="shared" si="26"/>
        <v>0.41854132187468274</v>
      </c>
      <c r="E79" s="9">
        <f t="shared" si="27"/>
        <v>0.26389720836195879</v>
      </c>
      <c r="F79" s="9">
        <f t="shared" si="28"/>
        <v>0.31756146976335864</v>
      </c>
      <c r="G79" s="9">
        <f t="shared" si="29"/>
        <v>1.0853518363508621</v>
      </c>
      <c r="H79" s="9">
        <f t="shared" si="30"/>
        <v>2.3892503505291032</v>
      </c>
      <c r="I79" s="9">
        <f t="shared" si="31"/>
        <v>3.7893542194217149</v>
      </c>
      <c r="J79" s="9">
        <f t="shared" si="32"/>
        <v>3.148996635974707</v>
      </c>
      <c r="K79" s="11">
        <f t="shared" si="33"/>
        <v>0.43859649122807021</v>
      </c>
      <c r="L79" s="11">
        <f t="shared" si="34"/>
        <v>0.28011204481792717</v>
      </c>
      <c r="M79" s="11">
        <f t="shared" si="35"/>
        <v>0.33557046979865773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-0.26852761592097096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0.2403528231026309</v>
      </c>
      <c r="Q79" s="11">
        <f>2*'OddsRatio_working_3-way'!K79*'OddsRatio_working_3-way'!L79*'OddsRatio_working_3-way'!M79</f>
        <v>8.2453798662995167E-2</v>
      </c>
      <c r="R79" s="11">
        <f t="shared" si="36"/>
        <v>0</v>
      </c>
      <c r="S79" s="11">
        <f t="shared" si="37"/>
        <v>-0.89507674016428895</v>
      </c>
      <c r="T79" s="11">
        <f t="shared" si="38"/>
        <v>-0.30705891600833241</v>
      </c>
      <c r="U79" s="11">
        <f>'OddsRatio_working_3-way'!S79-'OddsRatio_working_3-way'!R79^2/3</f>
        <v>-0.89507674016428895</v>
      </c>
      <c r="V79" s="11">
        <f>'OddsRatio_working_3-way'!S79*'OddsRatio_working_3-way'!R79/3-2*'OddsRatio_working_3-way'!R79^3/27-'OddsRatio_working_3-way'!T79</f>
        <v>0.30705891600833241</v>
      </c>
      <c r="W79" s="11">
        <f>'OddsRatio_working_3-way'!V79^2+4*'OddsRatio_working_3-way'!U79^3/27</f>
        <v>-1.1952126275025995E-2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0.16297032258607558</v>
      </c>
      <c r="Y79" s="11">
        <f>IF('OddsRatio_working_3-way'!W79&gt;=0,IF('OddsRatio_working_3-way'!V79+SQRT('OddsRatio_working_3-way'!W79)&gt;0,0,PI()),ACOS('OddsRatio_working_3-way'!V79/(2*'OddsRatio_working_3-way'!X79)))</f>
        <v>0.34204701395616466</v>
      </c>
      <c r="Z79" s="11">
        <f>'OddsRatio_working_3-way'!X79^(1/3)*COS('OddsRatio_working_3-way'!Y79/3)</f>
        <v>0.54267591817543115</v>
      </c>
      <c r="AA79" s="11">
        <f>'OddsRatio_working_3-way'!X79^(1/3)*COS(('OddsRatio_working_3-way'!Y79+2*PI())/3)</f>
        <v>-0.32515543687525023</v>
      </c>
      <c r="AB79" s="11">
        <f>'OddsRatio_working_3-way'!X79^(1/3)*COS(('OddsRatio_working_3-way'!Y79+4*PI())/3)</f>
        <v>-0.21752048130018115</v>
      </c>
      <c r="AC79" s="11">
        <f>'OddsRatio_working_3-way'!X79^(1/3)*SIN('OddsRatio_working_3-way'!Y79/3)</f>
        <v>6.2143070575479645E-2</v>
      </c>
      <c r="AD79" s="11">
        <f>'OddsRatio_working_3-way'!X79^(1/3)*SIN(('OddsRatio_working_3-way'!Y79+2*PI())/3)</f>
        <v>0.438899595874229</v>
      </c>
      <c r="AE79" s="11">
        <f>'OddsRatio_working_3-way'!X79^(1/3)*SIN(('OddsRatio_working_3-way'!Y79+4*PI())/3)</f>
        <v>-0.50104266644970863</v>
      </c>
      <c r="AF79" s="11">
        <f>-'OddsRatio_working_3-way'!U79/(3*'OddsRatio_working_3-way'!X79^(1/3))*COS(('OddsRatio_working_3-way'!Y79)/3)</f>
        <v>0.54267591817543104</v>
      </c>
      <c r="AG79" s="11">
        <f>-'OddsRatio_working_3-way'!U79/(3*'OddsRatio_working_3-way'!X79^(1/3))*COS(('OddsRatio_working_3-way'!Y79+2*PI())/3)</f>
        <v>-0.32515543687525017</v>
      </c>
      <c r="AH79" s="11">
        <f>-'OddsRatio_working_3-way'!U79/(3*'OddsRatio_working_3-way'!X79^(1/3))*COS(('OddsRatio_working_3-way'!Y79+4*PI())/3)</f>
        <v>-0.21752048130018109</v>
      </c>
      <c r="AI79" s="11">
        <f>'OddsRatio_working_3-way'!U79/(3*'OddsRatio_working_3-way'!X79^(1/3))*SIN(('OddsRatio_working_3-way'!Y79)/3)</f>
        <v>-6.2143070575479638E-2</v>
      </c>
      <c r="AJ79" s="11">
        <f>'OddsRatio_working_3-way'!U79/(3*'OddsRatio_working_3-way'!X79^(1/3))*SIN(('OddsRatio_working_3-way'!Y79+2*PI())/3)</f>
        <v>-0.43889959587422889</v>
      </c>
      <c r="AK79" s="11">
        <f>'OddsRatio_working_3-way'!U79/(3*'OddsRatio_working_3-way'!X79^(1/3))*SIN(('OddsRatio_working_3-way'!Y79+4*PI())/3)</f>
        <v>0.50104266644970852</v>
      </c>
      <c r="AL79" s="11">
        <f>'OddsRatio_working_3-way'!Z79+'OddsRatio_working_3-way'!AF79</f>
        <v>1.0853518363508621</v>
      </c>
      <c r="AM79" s="11">
        <f>'OddsRatio_working_3-way'!AA79+'OddsRatio_working_3-way'!AG79</f>
        <v>-0.65031087375050034</v>
      </c>
      <c r="AN79" s="11">
        <f>'OddsRatio_working_3-way'!AB79+'OddsRatio_working_3-way'!AH79</f>
        <v>-0.43504096260036224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1.0853518363508621</v>
      </c>
      <c r="AS79" s="11">
        <f>IF(('OddsRatio_working_3-way'!X79=0),IF(Q79&gt;0,-Q79^(1/3),(-Q79)^(1/3)),'OddsRatio_working_3-way'!AM79-'OddsRatio_working_3-way'!R79/3)</f>
        <v>-0.65031087375050034</v>
      </c>
      <c r="AT79" s="11">
        <f>IF(('OddsRatio_working_3-way'!X79=0),IF(Q79&gt;0,-Q79^(1/3),(-Q79)^(1/3)),'OddsRatio_working_3-way'!AN79-'OddsRatio_working_3-way'!R79/3)</f>
        <v>-0.43504096260036224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2.7</v>
      </c>
      <c r="B80" s="4">
        <f>IF('True_Odds_Calculator_3-way'!B81="","",'True_Odds_Calculator_3-way'!B81)</f>
        <v>3.77</v>
      </c>
      <c r="C80" s="4">
        <f>IF('True_Odds_Calculator_3-way'!C81="","",'True_Odds_Calculator_3-way'!C81)</f>
        <v>2.38</v>
      </c>
      <c r="D80" s="9">
        <f t="shared" si="26"/>
        <v>0.35098240649424028</v>
      </c>
      <c r="E80" s="9">
        <f t="shared" si="27"/>
        <v>0.24918890927955381</v>
      </c>
      <c r="F80" s="9">
        <f t="shared" si="28"/>
        <v>0.39982868422620571</v>
      </c>
      <c r="G80" s="9">
        <f t="shared" si="29"/>
        <v>1.0877327408422481</v>
      </c>
      <c r="H80" s="9">
        <f t="shared" si="30"/>
        <v>2.8491456594318221</v>
      </c>
      <c r="I80" s="9">
        <f t="shared" si="31"/>
        <v>4.0130196921330281</v>
      </c>
      <c r="J80" s="9">
        <f t="shared" si="32"/>
        <v>2.5010711823623026</v>
      </c>
      <c r="K80" s="11">
        <f t="shared" si="33"/>
        <v>0.37037037037037035</v>
      </c>
      <c r="L80" s="11">
        <f t="shared" si="34"/>
        <v>0.26525198938992045</v>
      </c>
      <c r="M80" s="11">
        <f t="shared" si="35"/>
        <v>0.42016806722689076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-0.26824133720685439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0.24147590070510966</v>
      </c>
      <c r="Q80" s="11">
        <f>2*'OddsRatio_working_3-way'!K80*'OddsRatio_working_3-way'!L80*'OddsRatio_working_3-way'!M80</f>
        <v>8.2555863488926379E-2</v>
      </c>
      <c r="R80" s="11">
        <f t="shared" si="36"/>
        <v>0</v>
      </c>
      <c r="S80" s="11">
        <f t="shared" si="37"/>
        <v>-0.90021882242145046</v>
      </c>
      <c r="T80" s="11">
        <f t="shared" si="38"/>
        <v>-0.30776711877656426</v>
      </c>
      <c r="U80" s="11">
        <f>'OddsRatio_working_3-way'!S80-'OddsRatio_working_3-way'!R80^2/3</f>
        <v>-0.90021882242145046</v>
      </c>
      <c r="V80" s="11">
        <f>'OddsRatio_working_3-way'!S80*'OddsRatio_working_3-way'!R80/3-2*'OddsRatio_working_3-way'!R80^3/27-'OddsRatio_working_3-way'!T80</f>
        <v>0.30776711877656426</v>
      </c>
      <c r="W80" s="11">
        <f>'OddsRatio_working_3-way'!V80^2+4*'OddsRatio_working_3-way'!U80^3/27</f>
        <v>-1.3358195826547486E-2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0.1643766978821628</v>
      </c>
      <c r="Y80" s="11">
        <f>IF('OddsRatio_working_3-way'!W80&gt;=0,IF('OddsRatio_working_3-way'!V80+SQRT('OddsRatio_working_3-way'!W80)&gt;0,0,PI()),ACOS('OddsRatio_working_3-way'!V80/(2*'OddsRatio_working_3-way'!X80)))</f>
        <v>0.35924058707489781</v>
      </c>
      <c r="Z80" s="11">
        <f>'OddsRatio_working_3-way'!X80^(1/3)*COS('OddsRatio_working_3-way'!Y80/3)</f>
        <v>0.54386637042112407</v>
      </c>
      <c r="AA80" s="11">
        <f>'OddsRatio_working_3-way'!X80^(1/3)*COS(('OddsRatio_working_3-way'!Y80+2*PI())/3)</f>
        <v>-0.32860534723987889</v>
      </c>
      <c r="AB80" s="11">
        <f>'OddsRatio_working_3-way'!X80^(1/3)*COS(('OddsRatio_working_3-way'!Y80+4*PI())/3)</f>
        <v>-0.21526102318124524</v>
      </c>
      <c r="AC80" s="11">
        <f>'OddsRatio_working_3-way'!X80^(1/3)*SIN('OddsRatio_working_3-way'!Y80/3)</f>
        <v>6.5439376006368372E-2</v>
      </c>
      <c r="AD80" s="11">
        <f>'OddsRatio_working_3-way'!X80^(1/3)*SIN(('OddsRatio_working_3-way'!Y80+2*PI())/3)</f>
        <v>0.43828240504554683</v>
      </c>
      <c r="AE80" s="11">
        <f>'OddsRatio_working_3-way'!X80^(1/3)*SIN(('OddsRatio_working_3-way'!Y80+4*PI())/3)</f>
        <v>-0.50372178105191512</v>
      </c>
      <c r="AF80" s="11">
        <f>-'OddsRatio_working_3-way'!U80/(3*'OddsRatio_working_3-way'!X80^(1/3))*COS(('OddsRatio_working_3-way'!Y80)/3)</f>
        <v>0.54386637042112407</v>
      </c>
      <c r="AG80" s="11">
        <f>-'OddsRatio_working_3-way'!U80/(3*'OddsRatio_working_3-way'!X80^(1/3))*COS(('OddsRatio_working_3-way'!Y80+2*PI())/3)</f>
        <v>-0.32860534723987889</v>
      </c>
      <c r="AH80" s="11">
        <f>-'OddsRatio_working_3-way'!U80/(3*'OddsRatio_working_3-way'!X80^(1/3))*COS(('OddsRatio_working_3-way'!Y80+4*PI())/3)</f>
        <v>-0.21526102318124524</v>
      </c>
      <c r="AI80" s="11">
        <f>'OddsRatio_working_3-way'!U80/(3*'OddsRatio_working_3-way'!X80^(1/3))*SIN(('OddsRatio_working_3-way'!Y80)/3)</f>
        <v>-6.5439376006368372E-2</v>
      </c>
      <c r="AJ80" s="11">
        <f>'OddsRatio_working_3-way'!U80/(3*'OddsRatio_working_3-way'!X80^(1/3))*SIN(('OddsRatio_working_3-way'!Y80+2*PI())/3)</f>
        <v>-0.43828240504554683</v>
      </c>
      <c r="AK80" s="11">
        <f>'OddsRatio_working_3-way'!U80/(3*'OddsRatio_working_3-way'!X80^(1/3))*SIN(('OddsRatio_working_3-way'!Y80+4*PI())/3)</f>
        <v>0.50372178105191512</v>
      </c>
      <c r="AL80" s="11">
        <f>'OddsRatio_working_3-way'!Z80+'OddsRatio_working_3-way'!AF80</f>
        <v>1.0877327408422481</v>
      </c>
      <c r="AM80" s="11">
        <f>'OddsRatio_working_3-way'!AA80+'OddsRatio_working_3-way'!AG80</f>
        <v>-0.65721069447975777</v>
      </c>
      <c r="AN80" s="11">
        <f>'OddsRatio_working_3-way'!AB80+'OddsRatio_working_3-way'!AH80</f>
        <v>-0.43052204636249047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1.0877327408422481</v>
      </c>
      <c r="AS80" s="11">
        <f>IF(('OddsRatio_working_3-way'!X80=0),IF(Q80&gt;0,-Q80^(1/3),(-Q80)^(1/3)),'OddsRatio_working_3-way'!AM80-'OddsRatio_working_3-way'!R80/3)</f>
        <v>-0.65721069447975777</v>
      </c>
      <c r="AT80" s="11">
        <f>IF(('OddsRatio_working_3-way'!X80=0),IF(Q80&gt;0,-Q80^(1/3),(-Q80)^(1/3)),'OddsRatio_working_3-way'!AN80-'OddsRatio_working_3-way'!R80/3)</f>
        <v>-0.43052204636249047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2.14</v>
      </c>
      <c r="B81" s="4">
        <f>IF('True_Odds_Calculator_3-way'!B82="","",'True_Odds_Calculator_3-way'!B82)</f>
        <v>3.84</v>
      </c>
      <c r="C81" s="4">
        <f>IF('True_Odds_Calculator_3-way'!C82="","",'True_Odds_Calculator_3-way'!C82)</f>
        <v>3.05</v>
      </c>
      <c r="D81" s="9">
        <f t="shared" si="26"/>
        <v>0.44620112910192561</v>
      </c>
      <c r="E81" s="9">
        <f t="shared" si="27"/>
        <v>0.24438123060709122</v>
      </c>
      <c r="F81" s="9">
        <f t="shared" si="28"/>
        <v>0.30941764029098318</v>
      </c>
      <c r="G81" s="9">
        <f t="shared" si="29"/>
        <v>1.0887208739737551</v>
      </c>
      <c r="H81" s="9">
        <f t="shared" si="30"/>
        <v>2.2411417963300813</v>
      </c>
      <c r="I81" s="9">
        <f t="shared" si="31"/>
        <v>4.0919672820854638</v>
      </c>
      <c r="J81" s="9">
        <f t="shared" si="32"/>
        <v>3.2318777916461969</v>
      </c>
      <c r="K81" s="11">
        <f t="shared" si="33"/>
        <v>0.46728971962616822</v>
      </c>
      <c r="L81" s="11">
        <f t="shared" si="34"/>
        <v>0.26041666666666669</v>
      </c>
      <c r="M81" s="11">
        <f t="shared" si="35"/>
        <v>0.32786885245901642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-0.26480867933200547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0.24058717634441554</v>
      </c>
      <c r="Q81" s="11">
        <f>2*'OddsRatio_working_3-way'!K81*'OddsRatio_working_3-way'!L81*'OddsRatio_working_3-way'!M81</f>
        <v>7.9796741739441304E-2</v>
      </c>
      <c r="R81" s="11">
        <f t="shared" si="36"/>
        <v>0</v>
      </c>
      <c r="S81" s="11">
        <f t="shared" si="37"/>
        <v>-0.90853206530582753</v>
      </c>
      <c r="T81" s="11">
        <f t="shared" si="38"/>
        <v>-0.30133733509314348</v>
      </c>
      <c r="U81" s="11">
        <f>'OddsRatio_working_3-way'!S81-'OddsRatio_working_3-way'!R81^2/3</f>
        <v>-0.90853206530582753</v>
      </c>
      <c r="V81" s="11">
        <f>'OddsRatio_working_3-way'!S81*'OddsRatio_working_3-way'!R81/3-2*'OddsRatio_working_3-way'!R81^3/27-'OddsRatio_working_3-way'!T81</f>
        <v>0.30133733509314348</v>
      </c>
      <c r="W81" s="11">
        <f>'OddsRatio_working_3-way'!V81^2+4*'OddsRatio_working_3-way'!U81^3/27</f>
        <v>-2.0296564459436839E-2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0.16665889863766223</v>
      </c>
      <c r="Y81" s="11">
        <f>IF('OddsRatio_working_3-way'!W81&gt;=0,IF('OddsRatio_working_3-way'!V81+SQRT('OddsRatio_working_3-way'!W81)&gt;0,0,PI()),ACOS('OddsRatio_working_3-way'!V81/(2*'OddsRatio_working_3-way'!X81)))</f>
        <v>0.44163476980512573</v>
      </c>
      <c r="Z81" s="11">
        <f>'OddsRatio_working_3-way'!X81^(1/3)*COS('OddsRatio_working_3-way'!Y81/3)</f>
        <v>0.54436043698687753</v>
      </c>
      <c r="AA81" s="11">
        <f>'OddsRatio_working_3-way'!X81^(1/3)*COS(('OddsRatio_working_3-way'!Y81+2*PI())/3)</f>
        <v>-0.34208588571040105</v>
      </c>
      <c r="AB81" s="11">
        <f>'OddsRatio_working_3-way'!X81^(1/3)*COS(('OddsRatio_working_3-way'!Y81+4*PI())/3)</f>
        <v>-0.20227455127647689</v>
      </c>
      <c r="AC81" s="11">
        <f>'OddsRatio_working_3-way'!X81^(1/3)*SIN('OddsRatio_working_3-way'!Y81/3)</f>
        <v>8.0720111571187109E-2</v>
      </c>
      <c r="AD81" s="11">
        <f>'OddsRatio_working_3-way'!X81^(1/3)*SIN(('OddsRatio_working_3-way'!Y81+2*PI())/3)</f>
        <v>0.43106991146024054</v>
      </c>
      <c r="AE81" s="11">
        <f>'OddsRatio_working_3-way'!X81^(1/3)*SIN(('OddsRatio_working_3-way'!Y81+4*PI())/3)</f>
        <v>-0.51179002303142751</v>
      </c>
      <c r="AF81" s="11">
        <f>-'OddsRatio_working_3-way'!U81/(3*'OddsRatio_working_3-way'!X81^(1/3))*COS(('OddsRatio_working_3-way'!Y81)/3)</f>
        <v>0.54436043698687753</v>
      </c>
      <c r="AG81" s="11">
        <f>-'OddsRatio_working_3-way'!U81/(3*'OddsRatio_working_3-way'!X81^(1/3))*COS(('OddsRatio_working_3-way'!Y81+2*PI())/3)</f>
        <v>-0.34208588571040105</v>
      </c>
      <c r="AH81" s="11">
        <f>-'OddsRatio_working_3-way'!U81/(3*'OddsRatio_working_3-way'!X81^(1/3))*COS(('OddsRatio_working_3-way'!Y81+4*PI())/3)</f>
        <v>-0.20227455127647689</v>
      </c>
      <c r="AI81" s="11">
        <f>'OddsRatio_working_3-way'!U81/(3*'OddsRatio_working_3-way'!X81^(1/3))*SIN(('OddsRatio_working_3-way'!Y81)/3)</f>
        <v>-8.0720111571187109E-2</v>
      </c>
      <c r="AJ81" s="11">
        <f>'OddsRatio_working_3-way'!U81/(3*'OddsRatio_working_3-way'!X81^(1/3))*SIN(('OddsRatio_working_3-way'!Y81+2*PI())/3)</f>
        <v>-0.43106991146024054</v>
      </c>
      <c r="AK81" s="11">
        <f>'OddsRatio_working_3-way'!U81/(3*'OddsRatio_working_3-way'!X81^(1/3))*SIN(('OddsRatio_working_3-way'!Y81+4*PI())/3)</f>
        <v>0.51179002303142751</v>
      </c>
      <c r="AL81" s="11">
        <f>'OddsRatio_working_3-way'!Z81+'OddsRatio_working_3-way'!AF81</f>
        <v>1.0887208739737551</v>
      </c>
      <c r="AM81" s="11">
        <f>'OddsRatio_working_3-way'!AA81+'OddsRatio_working_3-way'!AG81</f>
        <v>-0.6841717714208021</v>
      </c>
      <c r="AN81" s="11">
        <f>'OddsRatio_working_3-way'!AB81+'OddsRatio_working_3-way'!AH81</f>
        <v>-0.40454910255295379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1.0887208739737551</v>
      </c>
      <c r="AS81" s="11">
        <f>IF(('OddsRatio_working_3-way'!X81=0),IF(Q81&gt;0,-Q81^(1/3),(-Q81)^(1/3)),'OddsRatio_working_3-way'!AM81-'OddsRatio_working_3-way'!R81/3)</f>
        <v>-0.6841717714208021</v>
      </c>
      <c r="AT81" s="11">
        <f>IF(('OddsRatio_working_3-way'!X81=0),IF(Q81&gt;0,-Q81^(1/3),(-Q81)^(1/3)),'OddsRatio_working_3-way'!AN81-'OddsRatio_working_3-way'!R81/3)</f>
        <v>-0.40454910255295379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4.07</v>
      </c>
      <c r="B82" s="4">
        <f>IF('True_Odds_Calculator_3-way'!B83="","",'True_Odds_Calculator_3-way'!B83)</f>
        <v>3.7</v>
      </c>
      <c r="C82" s="4">
        <f>IF('True_Odds_Calculator_3-way'!C83="","",'True_Odds_Calculator_3-way'!C83)</f>
        <v>1.84</v>
      </c>
      <c r="D82" s="9">
        <f t="shared" si="26"/>
        <v>0.22843637843870182</v>
      </c>
      <c r="E82" s="9">
        <f t="shared" si="27"/>
        <v>0.25185644710426947</v>
      </c>
      <c r="F82" s="9">
        <f t="shared" si="28"/>
        <v>0.51970717445702863</v>
      </c>
      <c r="G82" s="9">
        <f t="shared" si="29"/>
        <v>1.1001910332733318</v>
      </c>
      <c r="H82" s="9">
        <f t="shared" si="30"/>
        <v>4.3775864721491287</v>
      </c>
      <c r="I82" s="9">
        <f t="shared" si="31"/>
        <v>3.9705157898379961</v>
      </c>
      <c r="J82" s="9">
        <f t="shared" si="32"/>
        <v>1.9241604679495987</v>
      </c>
      <c r="K82" s="11">
        <f t="shared" si="33"/>
        <v>0.24570024570024568</v>
      </c>
      <c r="L82" s="11">
        <f t="shared" si="34"/>
        <v>0.27027027027027023</v>
      </c>
      <c r="M82" s="11">
        <f t="shared" si="35"/>
        <v>0.54347826086956519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-0.2512855233184258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0.23855443949450994</v>
      </c>
      <c r="Q82" s="11">
        <f>2*'OddsRatio_working_3-way'!K82*'OddsRatio_working_3-way'!L82*'OddsRatio_working_3-way'!M82</f>
        <v>7.2179860663996953E-2</v>
      </c>
      <c r="R82" s="11">
        <f t="shared" si="36"/>
        <v>0</v>
      </c>
      <c r="S82" s="11">
        <f t="shared" si="37"/>
        <v>-0.94933618277809351</v>
      </c>
      <c r="T82" s="11">
        <f t="shared" si="38"/>
        <v>-0.28724241536402223</v>
      </c>
      <c r="U82" s="11">
        <f>'OddsRatio_working_3-way'!S82-'OddsRatio_working_3-way'!R82^2/3</f>
        <v>-0.94933618277809351</v>
      </c>
      <c r="V82" s="11">
        <f>'OddsRatio_working_3-way'!S82*'OddsRatio_working_3-way'!R82/3-2*'OddsRatio_working_3-way'!R82^3/27-'OddsRatio_working_3-way'!T82</f>
        <v>0.28724241536402223</v>
      </c>
      <c r="W82" s="11">
        <f>'OddsRatio_working_3-way'!V82^2+4*'OddsRatio_working_3-way'!U82^3/27</f>
        <v>-4.4244234881189448E-2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0.17801154461533311</v>
      </c>
      <c r="Y82" s="11">
        <f>IF('OddsRatio_working_3-way'!W82&gt;=0,IF('OddsRatio_working_3-way'!V82+SQRT('OddsRatio_working_3-way'!W82)&gt;0,0,PI()),ACOS('OddsRatio_working_3-way'!V82/(2*'OddsRatio_working_3-way'!X82)))</f>
        <v>0.63206637542425537</v>
      </c>
      <c r="Z82" s="11">
        <f>'OddsRatio_working_3-way'!X82^(1/3)*COS('OddsRatio_working_3-way'!Y82/3)</f>
        <v>0.55009551663666589</v>
      </c>
      <c r="AA82" s="11">
        <f>'OddsRatio_working_3-way'!X82^(1/3)*COS(('OddsRatio_working_3-way'!Y82+2*PI())/3)</f>
        <v>-0.37693120950989367</v>
      </c>
      <c r="AB82" s="11">
        <f>'OddsRatio_working_3-way'!X82^(1/3)*COS(('OddsRatio_working_3-way'!Y82+4*PI())/3)</f>
        <v>-0.1731643071267723</v>
      </c>
      <c r="AC82" s="11">
        <f>'OddsRatio_working_3-way'!X82^(1/3)*SIN('OddsRatio_working_3-way'!Y82/3)</f>
        <v>0.11764487594283156</v>
      </c>
      <c r="AD82" s="11">
        <f>'OddsRatio_working_3-way'!X82^(1/3)*SIN(('OddsRatio_working_3-way'!Y82+2*PI())/3)</f>
        <v>0.41757425394386227</v>
      </c>
      <c r="AE82" s="11">
        <f>'OddsRatio_working_3-way'!X82^(1/3)*SIN(('OddsRatio_working_3-way'!Y82+4*PI())/3)</f>
        <v>-0.53521912988669362</v>
      </c>
      <c r="AF82" s="11">
        <f>-'OddsRatio_working_3-way'!U82/(3*'OddsRatio_working_3-way'!X82^(1/3))*COS(('OddsRatio_working_3-way'!Y82)/3)</f>
        <v>0.55009551663666578</v>
      </c>
      <c r="AG82" s="11">
        <f>-'OddsRatio_working_3-way'!U82/(3*'OddsRatio_working_3-way'!X82^(1/3))*COS(('OddsRatio_working_3-way'!Y82+2*PI())/3)</f>
        <v>-0.37693120950989362</v>
      </c>
      <c r="AH82" s="11">
        <f>-'OddsRatio_working_3-way'!U82/(3*'OddsRatio_working_3-way'!X82^(1/3))*COS(('OddsRatio_working_3-way'!Y82+4*PI())/3)</f>
        <v>-0.17316430712677228</v>
      </c>
      <c r="AI82" s="11">
        <f>'OddsRatio_working_3-way'!U82/(3*'OddsRatio_working_3-way'!X82^(1/3))*SIN(('OddsRatio_working_3-way'!Y82)/3)</f>
        <v>-0.11764487594283153</v>
      </c>
      <c r="AJ82" s="11">
        <f>'OddsRatio_working_3-way'!U82/(3*'OddsRatio_working_3-way'!X82^(1/3))*SIN(('OddsRatio_working_3-way'!Y82+2*PI())/3)</f>
        <v>-0.41757425394386216</v>
      </c>
      <c r="AK82" s="11">
        <f>'OddsRatio_working_3-way'!U82/(3*'OddsRatio_working_3-way'!X82^(1/3))*SIN(('OddsRatio_working_3-way'!Y82+4*PI())/3)</f>
        <v>0.53521912988669351</v>
      </c>
      <c r="AL82" s="11">
        <f>'OddsRatio_working_3-way'!Z82+'OddsRatio_working_3-way'!AF82</f>
        <v>1.1001910332733318</v>
      </c>
      <c r="AM82" s="11">
        <f>'OddsRatio_working_3-way'!AA82+'OddsRatio_working_3-way'!AG82</f>
        <v>-0.75386241901978734</v>
      </c>
      <c r="AN82" s="11">
        <f>'OddsRatio_working_3-way'!AB82+'OddsRatio_working_3-way'!AH82</f>
        <v>-0.34632861425354455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1.1001910332733318</v>
      </c>
      <c r="AS82" s="11">
        <f>IF(('OddsRatio_working_3-way'!X82=0),IF(Q82&gt;0,-Q82^(1/3),(-Q82)^(1/3)),'OddsRatio_working_3-way'!AM82-'OddsRatio_working_3-way'!R82/3)</f>
        <v>-0.75386241901978734</v>
      </c>
      <c r="AT82" s="11">
        <f>IF(('OddsRatio_working_3-way'!X82=0),IF(Q82&gt;0,-Q82^(1/3),(-Q82)^(1/3)),'OddsRatio_working_3-way'!AN82-'OddsRatio_working_3-way'!R82/3)</f>
        <v>-0.34632861425354455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1.96</v>
      </c>
      <c r="B83" s="4">
        <f>IF('True_Odds_Calculator_3-way'!B84="","",'True_Odds_Calculator_3-way'!B84)</f>
        <v>3.78</v>
      </c>
      <c r="C83" s="4">
        <f>IF('True_Odds_Calculator_3-way'!C84="","",'True_Odds_Calculator_3-way'!C84)</f>
        <v>3.55</v>
      </c>
      <c r="D83" s="9">
        <f t="shared" si="26"/>
        <v>0.48811840107497506</v>
      </c>
      <c r="E83" s="9">
        <f t="shared" si="27"/>
        <v>0.24772023334651597</v>
      </c>
      <c r="F83" s="9">
        <f t="shared" si="28"/>
        <v>0.26416136557850922</v>
      </c>
      <c r="G83" s="9">
        <f t="shared" si="29"/>
        <v>1.0923784018507701</v>
      </c>
      <c r="H83" s="9">
        <f t="shared" si="30"/>
        <v>2.0486832657767389</v>
      </c>
      <c r="I83" s="9">
        <f t="shared" si="31"/>
        <v>4.0368119571451402</v>
      </c>
      <c r="J83" s="9">
        <f t="shared" si="32"/>
        <v>3.7855649247194636</v>
      </c>
      <c r="K83" s="11">
        <f t="shared" si="33"/>
        <v>0.51020408163265307</v>
      </c>
      <c r="L83" s="11">
        <f t="shared" si="34"/>
        <v>0.26455026455026459</v>
      </c>
      <c r="M83" s="11">
        <f t="shared" si="35"/>
        <v>0.28169014084507044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-0.25874977757702688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0.23915222248076515</v>
      </c>
      <c r="Q83" s="11">
        <f>2*'OddsRatio_working_3-way'!K83*'OddsRatio_working_3-way'!L83*'OddsRatio_working_3-way'!M83</f>
        <v>7.6042042124249684E-2</v>
      </c>
      <c r="R83" s="11">
        <f t="shared" si="36"/>
        <v>0</v>
      </c>
      <c r="S83" s="11">
        <f t="shared" si="37"/>
        <v>-0.9242605915267782</v>
      </c>
      <c r="T83" s="11">
        <f t="shared" si="38"/>
        <v>-0.29388254102600275</v>
      </c>
      <c r="U83" s="11">
        <f>'OddsRatio_working_3-way'!S83-'OddsRatio_working_3-way'!R83^2/3</f>
        <v>-0.9242605915267782</v>
      </c>
      <c r="V83" s="11">
        <f>'OddsRatio_working_3-way'!S83*'OddsRatio_working_3-way'!R83/3-2*'OddsRatio_working_3-way'!R83^3/27-'OddsRatio_working_3-way'!T83</f>
        <v>0.29388254102600275</v>
      </c>
      <c r="W83" s="11">
        <f>'OddsRatio_working_3-way'!V83^2+4*'OddsRatio_working_3-way'!U83^3/27</f>
        <v>-3.0604410988635547E-2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0.17100537923449641</v>
      </c>
      <c r="Y83" s="11">
        <f>IF('OddsRatio_working_3-way'!W83&gt;=0,IF('OddsRatio_working_3-way'!V83+SQRT('OddsRatio_working_3-way'!W83)&gt;0,0,PI()),ACOS('OddsRatio_working_3-way'!V83/(2*'OddsRatio_working_3-way'!X83)))</f>
        <v>0.53693858199600908</v>
      </c>
      <c r="Z83" s="11">
        <f>'OddsRatio_working_3-way'!X83^(1/3)*COS('OddsRatio_working_3-way'!Y83/3)</f>
        <v>0.54618920092538514</v>
      </c>
      <c r="AA83" s="11">
        <f>'OddsRatio_working_3-way'!X83^(1/3)*COS(('OddsRatio_working_3-way'!Y83+2*PI())/3)</f>
        <v>-0.35867009623140844</v>
      </c>
      <c r="AB83" s="11">
        <f>'OddsRatio_working_3-way'!X83^(1/3)*COS(('OddsRatio_working_3-way'!Y83+4*PI())/3)</f>
        <v>-0.18751910469397642</v>
      </c>
      <c r="AC83" s="11">
        <f>'OddsRatio_working_3-way'!X83^(1/3)*SIN('OddsRatio_working_3-way'!Y83/3)</f>
        <v>9.8814071036207693E-2</v>
      </c>
      <c r="AD83" s="11">
        <f>'OddsRatio_working_3-way'!X83^(1/3)*SIN(('OddsRatio_working_3-way'!Y83+2*PI())/3)</f>
        <v>0.4236066877560028</v>
      </c>
      <c r="AE83" s="11">
        <f>'OddsRatio_working_3-way'!X83^(1/3)*SIN(('OddsRatio_working_3-way'!Y83+4*PI())/3)</f>
        <v>-0.5224207587922105</v>
      </c>
      <c r="AF83" s="11">
        <f>-'OddsRatio_working_3-way'!U83/(3*'OddsRatio_working_3-way'!X83^(1/3))*COS(('OddsRatio_working_3-way'!Y83)/3)</f>
        <v>0.54618920092538503</v>
      </c>
      <c r="AG83" s="11">
        <f>-'OddsRatio_working_3-way'!U83/(3*'OddsRatio_working_3-way'!X83^(1/3))*COS(('OddsRatio_working_3-way'!Y83+2*PI())/3)</f>
        <v>-0.35867009623140839</v>
      </c>
      <c r="AH83" s="11">
        <f>-'OddsRatio_working_3-way'!U83/(3*'OddsRatio_working_3-way'!X83^(1/3))*COS(('OddsRatio_working_3-way'!Y83+4*PI())/3)</f>
        <v>-0.1875191046939764</v>
      </c>
      <c r="AI83" s="11">
        <f>'OddsRatio_working_3-way'!U83/(3*'OddsRatio_working_3-way'!X83^(1/3))*SIN(('OddsRatio_working_3-way'!Y83)/3)</f>
        <v>-9.8814071036207665E-2</v>
      </c>
      <c r="AJ83" s="11">
        <f>'OddsRatio_working_3-way'!U83/(3*'OddsRatio_working_3-way'!X83^(1/3))*SIN(('OddsRatio_working_3-way'!Y83+2*PI())/3)</f>
        <v>-0.42360668775600274</v>
      </c>
      <c r="AK83" s="11">
        <f>'OddsRatio_working_3-way'!U83/(3*'OddsRatio_working_3-way'!X83^(1/3))*SIN(('OddsRatio_working_3-way'!Y83+4*PI())/3)</f>
        <v>0.52242075879221039</v>
      </c>
      <c r="AL83" s="11">
        <f>'OddsRatio_working_3-way'!Z83+'OddsRatio_working_3-way'!AF83</f>
        <v>1.0923784018507701</v>
      </c>
      <c r="AM83" s="11">
        <f>'OddsRatio_working_3-way'!AA83+'OddsRatio_working_3-way'!AG83</f>
        <v>-0.71734019246281688</v>
      </c>
      <c r="AN83" s="11">
        <f>'OddsRatio_working_3-way'!AB83+'OddsRatio_working_3-way'!AH83</f>
        <v>-0.37503820938795285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1.0923784018507701</v>
      </c>
      <c r="AS83" s="11">
        <f>IF(('OddsRatio_working_3-way'!X83=0),IF(Q83&gt;0,-Q83^(1/3),(-Q83)^(1/3)),'OddsRatio_working_3-way'!AM83-'OddsRatio_working_3-way'!R83/3)</f>
        <v>-0.71734019246281688</v>
      </c>
      <c r="AT83" s="11">
        <f>IF(('OddsRatio_working_3-way'!X83=0),IF(Q83&gt;0,-Q83^(1/3),(-Q83)^(1/3)),'OddsRatio_working_3-way'!AN83-'OddsRatio_working_3-way'!R83/3)</f>
        <v>-0.37503820938795285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2.56</v>
      </c>
      <c r="B84" s="4">
        <f>IF('True_Odds_Calculator_3-way'!B85="","",'True_Odds_Calculator_3-way'!B85)</f>
        <v>3.41</v>
      </c>
      <c r="C84" s="4">
        <f>IF('True_Odds_Calculator_3-way'!C85="","",'True_Odds_Calculator_3-way'!C85)</f>
        <v>2.96</v>
      </c>
      <c r="D84" s="9">
        <f t="shared" si="26"/>
        <v>0.38288548746956708</v>
      </c>
      <c r="E84" s="9">
        <f t="shared" si="27"/>
        <v>0.28653768146072173</v>
      </c>
      <c r="F84" s="9">
        <f t="shared" si="28"/>
        <v>0.33057683106971081</v>
      </c>
      <c r="G84" s="9">
        <f t="shared" si="29"/>
        <v>1.0331711149341722</v>
      </c>
      <c r="H84" s="9">
        <f t="shared" si="30"/>
        <v>2.6117469392973089</v>
      </c>
      <c r="I84" s="9">
        <f t="shared" si="31"/>
        <v>3.4899423869913559</v>
      </c>
      <c r="J84" s="9">
        <f t="shared" si="32"/>
        <v>3.0250153852709771</v>
      </c>
      <c r="K84" s="11">
        <f t="shared" si="33"/>
        <v>0.390625</v>
      </c>
      <c r="L84" s="11">
        <f t="shared" si="34"/>
        <v>0.29325513196480935</v>
      </c>
      <c r="M84" s="11">
        <f t="shared" si="35"/>
        <v>0.33783783783783783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-0.28517513572957098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0.22949257450265514</v>
      </c>
      <c r="Q84" s="11">
        <f>2*'OddsRatio_working_3-way'!K84*'OddsRatio_working_3-way'!L84*'OddsRatio_working_3-way'!M84</f>
        <v>7.7400531029563277E-2</v>
      </c>
      <c r="R84" s="11">
        <f t="shared" si="36"/>
        <v>0</v>
      </c>
      <c r="S84" s="11">
        <f t="shared" si="37"/>
        <v>-0.80474258008342248</v>
      </c>
      <c r="T84" s="11">
        <f t="shared" si="38"/>
        <v>-0.2714140236369047</v>
      </c>
      <c r="U84" s="11">
        <f>'OddsRatio_working_3-way'!S84-'OddsRatio_working_3-way'!R84^2/3</f>
        <v>-0.80474258008342248</v>
      </c>
      <c r="V84" s="11">
        <f>'OddsRatio_working_3-way'!S84*'OddsRatio_working_3-way'!R84/3-2*'OddsRatio_working_3-way'!R84^3/27-'OddsRatio_working_3-way'!T84</f>
        <v>0.2714140236369047</v>
      </c>
      <c r="W84" s="11">
        <f>'OddsRatio_working_3-way'!V84^2+4*'OddsRatio_working_3-way'!U84^3/27</f>
        <v>-3.5432931641337373E-3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0.13893241647551877</v>
      </c>
      <c r="Y84" s="11">
        <f>IF('OddsRatio_working_3-way'!W84&gt;=0,IF('OddsRatio_working_3-way'!V84+SQRT('OddsRatio_working_3-way'!W84)&gt;0,0,PI()),ACOS('OddsRatio_working_3-way'!V84/(2*'OddsRatio_working_3-way'!X84)))</f>
        <v>0.21589824322645934</v>
      </c>
      <c r="Z84" s="11">
        <f>'OddsRatio_working_3-way'!X84^(1/3)*COS('OddsRatio_working_3-way'!Y84/3)</f>
        <v>0.51658555746708612</v>
      </c>
      <c r="AA84" s="11">
        <f>'OddsRatio_working_3-way'!X84^(1/3)*COS(('OddsRatio_working_3-way'!Y84+2*PI())/3)</f>
        <v>-0.29054438928511928</v>
      </c>
      <c r="AB84" s="11">
        <f>'OddsRatio_working_3-way'!X84^(1/3)*COS(('OddsRatio_working_3-way'!Y84+4*PI())/3)</f>
        <v>-0.22604116818196696</v>
      </c>
      <c r="AC84" s="11">
        <f>'OddsRatio_working_3-way'!X84^(1/3)*SIN('OddsRatio_working_3-way'!Y84/3)</f>
        <v>3.7240952067503059E-2</v>
      </c>
      <c r="AD84" s="11">
        <f>'OddsRatio_working_3-way'!X84^(1/3)*SIN(('OddsRatio_working_3-way'!Y84+2*PI())/3)</f>
        <v>0.42875573996089106</v>
      </c>
      <c r="AE84" s="11">
        <f>'OddsRatio_working_3-way'!X84^(1/3)*SIN(('OddsRatio_working_3-way'!Y84+4*PI())/3)</f>
        <v>-0.46599669202839406</v>
      </c>
      <c r="AF84" s="11">
        <f>-'OddsRatio_working_3-way'!U84/(3*'OddsRatio_working_3-way'!X84^(1/3))*COS(('OddsRatio_working_3-way'!Y84)/3)</f>
        <v>0.51658555746708612</v>
      </c>
      <c r="AG84" s="11">
        <f>-'OddsRatio_working_3-way'!U84/(3*'OddsRatio_working_3-way'!X84^(1/3))*COS(('OddsRatio_working_3-way'!Y84+2*PI())/3)</f>
        <v>-0.29054438928511928</v>
      </c>
      <c r="AH84" s="11">
        <f>-'OddsRatio_working_3-way'!U84/(3*'OddsRatio_working_3-way'!X84^(1/3))*COS(('OddsRatio_working_3-way'!Y84+4*PI())/3)</f>
        <v>-0.22604116818196696</v>
      </c>
      <c r="AI84" s="11">
        <f>'OddsRatio_working_3-way'!U84/(3*'OddsRatio_working_3-way'!X84^(1/3))*SIN(('OddsRatio_working_3-way'!Y84)/3)</f>
        <v>-3.7240952067503059E-2</v>
      </c>
      <c r="AJ84" s="11">
        <f>'OddsRatio_working_3-way'!U84/(3*'OddsRatio_working_3-way'!X84^(1/3))*SIN(('OddsRatio_working_3-way'!Y84+2*PI())/3)</f>
        <v>-0.42875573996089106</v>
      </c>
      <c r="AK84" s="11">
        <f>'OddsRatio_working_3-way'!U84/(3*'OddsRatio_working_3-way'!X84^(1/3))*SIN(('OddsRatio_working_3-way'!Y84+4*PI())/3)</f>
        <v>0.46599669202839406</v>
      </c>
      <c r="AL84" s="11">
        <f>'OddsRatio_working_3-way'!Z84+'OddsRatio_working_3-way'!AF84</f>
        <v>1.0331711149341722</v>
      </c>
      <c r="AM84" s="11">
        <f>'OddsRatio_working_3-way'!AA84+'OddsRatio_working_3-way'!AG84</f>
        <v>-0.58108877857023855</v>
      </c>
      <c r="AN84" s="11">
        <f>'OddsRatio_working_3-way'!AB84+'OddsRatio_working_3-way'!AH84</f>
        <v>-0.45208233636393391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1.0331711149341722</v>
      </c>
      <c r="AS84" s="11">
        <f>IF(('OddsRatio_working_3-way'!X84=0),IF(Q84&gt;0,-Q84^(1/3),(-Q84)^(1/3)),'OddsRatio_working_3-way'!AM84-'OddsRatio_working_3-way'!R84/3)</f>
        <v>-0.58108877857023855</v>
      </c>
      <c r="AT84" s="11">
        <f>IF(('OddsRatio_working_3-way'!X84=0),IF(Q84&gt;0,-Q84^(1/3),(-Q84)^(1/3)),'OddsRatio_working_3-way'!AN84-'OddsRatio_working_3-way'!R84/3)</f>
        <v>-0.45208233636393391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1.97</v>
      </c>
      <c r="B85" s="4">
        <f>IF('True_Odds_Calculator_3-way'!B86="","",'True_Odds_Calculator_3-way'!B86)</f>
        <v>3.53</v>
      </c>
      <c r="C85" s="4">
        <f>IF('True_Odds_Calculator_3-way'!C86="","",'True_Odds_Calculator_3-way'!C86)</f>
        <v>4.32</v>
      </c>
      <c r="D85" s="9">
        <f t="shared" si="26"/>
        <v>0.49869962662718254</v>
      </c>
      <c r="E85" s="9">
        <f t="shared" si="27"/>
        <v>0.27610202405985618</v>
      </c>
      <c r="F85" s="9">
        <f t="shared" si="28"/>
        <v>0.22519834931296126</v>
      </c>
      <c r="G85" s="9">
        <f t="shared" si="29"/>
        <v>1.0363041819923455</v>
      </c>
      <c r="H85" s="9">
        <f t="shared" si="30"/>
        <v>2.0052150565325753</v>
      </c>
      <c r="I85" s="9">
        <f t="shared" si="31"/>
        <v>3.6218495804406343</v>
      </c>
      <c r="J85" s="9">
        <f t="shared" si="32"/>
        <v>4.4405298842145875</v>
      </c>
      <c r="K85" s="11">
        <f t="shared" si="33"/>
        <v>0.50761421319796951</v>
      </c>
      <c r="L85" s="11">
        <f t="shared" si="34"/>
        <v>0.28328611898016998</v>
      </c>
      <c r="M85" s="11">
        <f t="shared" si="35"/>
        <v>0.23148148148148145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-0.2712099763155974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0.2270176879400215</v>
      </c>
      <c r="Q85" s="11">
        <f>2*'OddsRatio_working_3-way'!K85*'OddsRatio_working_3-way'!L85*'OddsRatio_working_3-way'!M85</f>
        <v>6.6574102035196911E-2</v>
      </c>
      <c r="R85" s="11">
        <f t="shared" si="36"/>
        <v>0</v>
      </c>
      <c r="S85" s="11">
        <f t="shared" si="37"/>
        <v>-0.83705507822414726</v>
      </c>
      <c r="T85" s="11">
        <f t="shared" si="38"/>
        <v>-0.2454706974264361</v>
      </c>
      <c r="U85" s="11">
        <f>'OddsRatio_working_3-way'!S85-'OddsRatio_working_3-way'!R85^2/3</f>
        <v>-0.83705507822414726</v>
      </c>
      <c r="V85" s="11">
        <f>'OddsRatio_working_3-way'!S85*'OddsRatio_working_3-way'!R85/3-2*'OddsRatio_working_3-way'!R85^3/27-'OddsRatio_working_3-way'!T85</f>
        <v>0.2454706974264361</v>
      </c>
      <c r="W85" s="11">
        <f>'OddsRatio_working_3-way'!V85^2+4*'OddsRatio_working_3-way'!U85^3/27</f>
        <v>-2.6631843209690413E-2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0.14738360365446979</v>
      </c>
      <c r="Y85" s="11">
        <f>IF('OddsRatio_working_3-way'!W85&gt;=0,IF('OddsRatio_working_3-way'!V85+SQRT('OddsRatio_working_3-way'!W85)&gt;0,0,PI()),ACOS('OddsRatio_working_3-way'!V85/(2*'OddsRatio_working_3-way'!X85)))</f>
        <v>0.58671974011951444</v>
      </c>
      <c r="Z85" s="11">
        <f>'OddsRatio_working_3-way'!X85^(1/3)*COS('OddsRatio_working_3-way'!Y85/3)</f>
        <v>0.51815209099617277</v>
      </c>
      <c r="AA85" s="11">
        <f>'OddsRatio_working_3-way'!X85^(1/3)*COS(('OddsRatio_working_3-way'!Y85+2*PI())/3)</f>
        <v>-0.34797248807740011</v>
      </c>
      <c r="AB85" s="11">
        <f>'OddsRatio_working_3-way'!X85^(1/3)*COS(('OddsRatio_working_3-way'!Y85+4*PI())/3)</f>
        <v>-0.17017960291877257</v>
      </c>
      <c r="AC85" s="11">
        <f>'OddsRatio_working_3-way'!X85^(1/3)*SIN('OddsRatio_working_3-way'!Y85/3)</f>
        <v>0.10264877010633379</v>
      </c>
      <c r="AD85" s="11">
        <f>'OddsRatio_working_3-way'!X85^(1/3)*SIN(('OddsRatio_working_3-way'!Y85+2*PI())/3)</f>
        <v>0.39740848877354484</v>
      </c>
      <c r="AE85" s="11">
        <f>'OddsRatio_working_3-way'!X85^(1/3)*SIN(('OddsRatio_working_3-way'!Y85+4*PI())/3)</f>
        <v>-0.50005725887987862</v>
      </c>
      <c r="AF85" s="11">
        <f>-'OddsRatio_working_3-way'!U85/(3*'OddsRatio_working_3-way'!X85^(1/3))*COS(('OddsRatio_working_3-way'!Y85)/3)</f>
        <v>0.51815209099617277</v>
      </c>
      <c r="AG85" s="11">
        <f>-'OddsRatio_working_3-way'!U85/(3*'OddsRatio_working_3-way'!X85^(1/3))*COS(('OddsRatio_working_3-way'!Y85+2*PI())/3)</f>
        <v>-0.34797248807740011</v>
      </c>
      <c r="AH85" s="11">
        <f>-'OddsRatio_working_3-way'!U85/(3*'OddsRatio_working_3-way'!X85^(1/3))*COS(('OddsRatio_working_3-way'!Y85+4*PI())/3)</f>
        <v>-0.17017960291877257</v>
      </c>
      <c r="AI85" s="11">
        <f>'OddsRatio_working_3-way'!U85/(3*'OddsRatio_working_3-way'!X85^(1/3))*SIN(('OddsRatio_working_3-way'!Y85)/3)</f>
        <v>-0.10264877010633379</v>
      </c>
      <c r="AJ85" s="11">
        <f>'OddsRatio_working_3-way'!U85/(3*'OddsRatio_working_3-way'!X85^(1/3))*SIN(('OddsRatio_working_3-way'!Y85+2*PI())/3)</f>
        <v>-0.39740848877354484</v>
      </c>
      <c r="AK85" s="11">
        <f>'OddsRatio_working_3-way'!U85/(3*'OddsRatio_working_3-way'!X85^(1/3))*SIN(('OddsRatio_working_3-way'!Y85+4*PI())/3)</f>
        <v>0.50005725887987862</v>
      </c>
      <c r="AL85" s="11">
        <f>'OddsRatio_working_3-way'!Z85+'OddsRatio_working_3-way'!AF85</f>
        <v>1.0363041819923455</v>
      </c>
      <c r="AM85" s="11">
        <f>'OddsRatio_working_3-way'!AA85+'OddsRatio_working_3-way'!AG85</f>
        <v>-0.69594497615480022</v>
      </c>
      <c r="AN85" s="11">
        <f>'OddsRatio_working_3-way'!AB85+'OddsRatio_working_3-way'!AH85</f>
        <v>-0.34035920583754514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1.0363041819923455</v>
      </c>
      <c r="AS85" s="11">
        <f>IF(('OddsRatio_working_3-way'!X85=0),IF(Q85&gt;0,-Q85^(1/3),(-Q85)^(1/3)),'OddsRatio_working_3-way'!AM85-'OddsRatio_working_3-way'!R85/3)</f>
        <v>-0.69594497615480022</v>
      </c>
      <c r="AT85" s="11">
        <f>IF(('OddsRatio_working_3-way'!X85=0),IF(Q85&gt;0,-Q85^(1/3),(-Q85)^(1/3)),'OddsRatio_working_3-way'!AN85-'OddsRatio_working_3-way'!R85/3)</f>
        <v>-0.34035920583754514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2.5099999999999998</v>
      </c>
      <c r="B86" s="4">
        <f>IF('True_Odds_Calculator_3-way'!B87="","",'True_Odds_Calculator_3-way'!B87)</f>
        <v>3.1</v>
      </c>
      <c r="C86" s="4">
        <f>IF('True_Odds_Calculator_3-way'!C87="","",'True_Odds_Calculator_3-way'!C87)</f>
        <v>3.09</v>
      </c>
      <c r="D86" s="9">
        <f t="shared" si="26"/>
        <v>0.38256397247486029</v>
      </c>
      <c r="E86" s="9">
        <f t="shared" si="27"/>
        <v>0.30820867853306294</v>
      </c>
      <c r="F86" s="9">
        <f t="shared" si="28"/>
        <v>0.30922734899207699</v>
      </c>
      <c r="G86" s="9">
        <f t="shared" si="29"/>
        <v>1.0688357004147135</v>
      </c>
      <c r="H86" s="9">
        <f t="shared" si="30"/>
        <v>2.6139419076262174</v>
      </c>
      <c r="I86" s="9">
        <f t="shared" si="31"/>
        <v>3.2445549708708978</v>
      </c>
      <c r="J86" s="9">
        <f t="shared" si="32"/>
        <v>3.2338666138667507</v>
      </c>
      <c r="K86" s="11">
        <f t="shared" si="33"/>
        <v>0.39840637450199207</v>
      </c>
      <c r="L86" s="11">
        <f t="shared" si="34"/>
        <v>0.32258064516129031</v>
      </c>
      <c r="M86" s="11">
        <f t="shared" si="35"/>
        <v>0.3236245954692557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-0.27564405703212835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0.23707238069332442</v>
      </c>
      <c r="Q86" s="11">
        <f>2*'OddsRatio_working_3-way'!K86*'OddsRatio_working_3-way'!L86*'OddsRatio_working_3-way'!M86</f>
        <v>8.3183291471341902E-2</v>
      </c>
      <c r="R86" s="11">
        <f t="shared" si="36"/>
        <v>0</v>
      </c>
      <c r="S86" s="11">
        <f t="shared" si="37"/>
        <v>-0.86006708523264797</v>
      </c>
      <c r="T86" s="11">
        <f t="shared" si="38"/>
        <v>-0.30177792464303438</v>
      </c>
      <c r="U86" s="11">
        <f>'OddsRatio_working_3-way'!S86-'OddsRatio_working_3-way'!R86^2/3</f>
        <v>-0.86006708523264797</v>
      </c>
      <c r="V86" s="11">
        <f>'OddsRatio_working_3-way'!S86*'OddsRatio_working_3-way'!R86/3-2*'OddsRatio_working_3-way'!R86^3/27-'OddsRatio_working_3-way'!T86</f>
        <v>0.30177792464303438</v>
      </c>
      <c r="W86" s="11">
        <f>'OddsRatio_working_3-way'!V86^2+4*'OddsRatio_working_3-way'!U86^3/27</f>
        <v>-3.1826560982329416E-3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0.15350290868586974</v>
      </c>
      <c r="Y86" s="11">
        <f>IF('OddsRatio_working_3-way'!W86&gt;=0,IF('OddsRatio_working_3-way'!V86+SQRT('OddsRatio_working_3-way'!W86)&gt;0,0,PI()),ACOS('OddsRatio_working_3-way'!V86/(2*'OddsRatio_working_3-way'!X86)))</f>
        <v>0.18480905634733524</v>
      </c>
      <c r="Z86" s="11">
        <f>'OddsRatio_working_3-way'!X86^(1/3)*COS('OddsRatio_working_3-way'!Y86/3)</f>
        <v>0.53441785020735677</v>
      </c>
      <c r="AA86" s="11">
        <f>'OddsRatio_working_3-way'!X86^(1/3)*COS(('OddsRatio_working_3-way'!Y86+2*PI())/3)</f>
        <v>-0.29575612011426294</v>
      </c>
      <c r="AB86" s="11">
        <f>'OddsRatio_working_3-way'!X86^(1/3)*COS(('OddsRatio_working_3-way'!Y86+4*PI())/3)</f>
        <v>-0.23866173009309377</v>
      </c>
      <c r="AC86" s="11">
        <f>'OddsRatio_working_3-way'!X86^(1/3)*SIN('OddsRatio_working_3-way'!Y86/3)</f>
        <v>3.2963461447939484E-2</v>
      </c>
      <c r="AD86" s="11">
        <f>'OddsRatio_working_3-way'!X86^(1/3)*SIN(('OddsRatio_working_3-way'!Y86+2*PI())/3)</f>
        <v>0.44633770379146809</v>
      </c>
      <c r="AE86" s="11">
        <f>'OddsRatio_working_3-way'!X86^(1/3)*SIN(('OddsRatio_working_3-way'!Y86+4*PI())/3)</f>
        <v>-0.47930116523940758</v>
      </c>
      <c r="AF86" s="11">
        <f>-'OddsRatio_working_3-way'!U86/(3*'OddsRatio_working_3-way'!X86^(1/3))*COS(('OddsRatio_working_3-way'!Y86)/3)</f>
        <v>0.53441785020735677</v>
      </c>
      <c r="AG86" s="11">
        <f>-'OddsRatio_working_3-way'!U86/(3*'OddsRatio_working_3-way'!X86^(1/3))*COS(('OddsRatio_working_3-way'!Y86+2*PI())/3)</f>
        <v>-0.29575612011426294</v>
      </c>
      <c r="AH86" s="11">
        <f>-'OddsRatio_working_3-way'!U86/(3*'OddsRatio_working_3-way'!X86^(1/3))*COS(('OddsRatio_working_3-way'!Y86+4*PI())/3)</f>
        <v>-0.23866173009309377</v>
      </c>
      <c r="AI86" s="11">
        <f>'OddsRatio_working_3-way'!U86/(3*'OddsRatio_working_3-way'!X86^(1/3))*SIN(('OddsRatio_working_3-way'!Y86)/3)</f>
        <v>-3.2963461447939484E-2</v>
      </c>
      <c r="AJ86" s="11">
        <f>'OddsRatio_working_3-way'!U86/(3*'OddsRatio_working_3-way'!X86^(1/3))*SIN(('OddsRatio_working_3-way'!Y86+2*PI())/3)</f>
        <v>-0.44633770379146809</v>
      </c>
      <c r="AK86" s="11">
        <f>'OddsRatio_working_3-way'!U86/(3*'OddsRatio_working_3-way'!X86^(1/3))*SIN(('OddsRatio_working_3-way'!Y86+4*PI())/3)</f>
        <v>0.47930116523940758</v>
      </c>
      <c r="AL86" s="11">
        <f>'OddsRatio_working_3-way'!Z86+'OddsRatio_working_3-way'!AF86</f>
        <v>1.0688357004147135</v>
      </c>
      <c r="AM86" s="11">
        <f>'OddsRatio_working_3-way'!AA86+'OddsRatio_working_3-way'!AG86</f>
        <v>-0.59151224022852589</v>
      </c>
      <c r="AN86" s="11">
        <f>'OddsRatio_working_3-way'!AB86+'OddsRatio_working_3-way'!AH86</f>
        <v>-0.47732346018618754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1.0688357004147135</v>
      </c>
      <c r="AS86" s="11">
        <f>IF(('OddsRatio_working_3-way'!X86=0),IF(Q86&gt;0,-Q86^(1/3),(-Q86)^(1/3)),'OddsRatio_working_3-way'!AM86-'OddsRatio_working_3-way'!R86/3)</f>
        <v>-0.59151224022852589</v>
      </c>
      <c r="AT86" s="11">
        <f>IF(('OddsRatio_working_3-way'!X86=0),IF(Q86&gt;0,-Q86^(1/3),(-Q86)^(1/3)),'OddsRatio_working_3-way'!AN86-'OddsRatio_working_3-way'!R86/3)</f>
        <v>-0.47732346018618754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1.68</v>
      </c>
      <c r="B87" s="4">
        <f>IF('True_Odds_Calculator_3-way'!B88="","",'True_Odds_Calculator_3-way'!B88)</f>
        <v>3.6</v>
      </c>
      <c r="C87" s="4">
        <f>IF('True_Odds_Calculator_3-way'!C88="","",'True_Odds_Calculator_3-way'!C88)</f>
        <v>5.63</v>
      </c>
      <c r="D87" s="9">
        <f t="shared" si="26"/>
        <v>0.57409544794756728</v>
      </c>
      <c r="E87" s="9">
        <f t="shared" si="27"/>
        <v>0.26064988204790257</v>
      </c>
      <c r="F87" s="9">
        <f t="shared" si="28"/>
        <v>0.16525467000453017</v>
      </c>
      <c r="G87" s="9">
        <f t="shared" si="29"/>
        <v>1.090986221621673</v>
      </c>
      <c r="H87" s="9">
        <f t="shared" si="30"/>
        <v>1.7418706307027381</v>
      </c>
      <c r="I87" s="9">
        <f t="shared" si="31"/>
        <v>3.8365641762163496</v>
      </c>
      <c r="J87" s="9">
        <f t="shared" si="32"/>
        <v>6.0512662061083464</v>
      </c>
      <c r="K87" s="11">
        <f t="shared" si="33"/>
        <v>0.59523809523809523</v>
      </c>
      <c r="L87" s="11">
        <f t="shared" si="34"/>
        <v>0.27777777777777779</v>
      </c>
      <c r="M87" s="11">
        <f t="shared" si="35"/>
        <v>0.17761989342806395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-0.24040476660370091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0.23230379580290769</v>
      </c>
      <c r="Q87" s="11">
        <f>2*'OddsRatio_working_3-way'!K87*'OddsRatio_working_3-way'!L87*'OddsRatio_working_3-way'!M87</f>
        <v>5.8736737244730143E-2</v>
      </c>
      <c r="R87" s="11">
        <f t="shared" si="36"/>
        <v>0</v>
      </c>
      <c r="S87" s="11">
        <f t="shared" si="37"/>
        <v>-0.96630278627483546</v>
      </c>
      <c r="T87" s="11">
        <f t="shared" si="38"/>
        <v>-0.2443243454550785</v>
      </c>
      <c r="U87" s="11">
        <f>'OddsRatio_working_3-way'!S87-'OddsRatio_working_3-way'!R87^2/3</f>
        <v>-0.96630278627483546</v>
      </c>
      <c r="V87" s="11">
        <f>'OddsRatio_working_3-way'!S87*'OddsRatio_working_3-way'!R87/3-2*'OddsRatio_working_3-way'!R87^3/27-'OddsRatio_working_3-way'!T87</f>
        <v>0.2443243454550785</v>
      </c>
      <c r="W87" s="11">
        <f>'OddsRatio_working_3-way'!V87^2+4*'OddsRatio_working_3-way'!U87^3/27</f>
        <v>-7.3976221951617585E-2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0.18280495598702332</v>
      </c>
      <c r="Y87" s="11">
        <f>IF('OddsRatio_working_3-way'!W87&gt;=0,IF('OddsRatio_working_3-way'!V87+SQRT('OddsRatio_working_3-way'!W87)&gt;0,0,PI()),ACOS('OddsRatio_working_3-way'!V87/(2*'OddsRatio_working_3-way'!X87)))</f>
        <v>0.83892208095199483</v>
      </c>
      <c r="Z87" s="11">
        <f>'OddsRatio_working_3-way'!X87^(1/3)*COS('OddsRatio_working_3-way'!Y87/3)</f>
        <v>0.54549311081083662</v>
      </c>
      <c r="AA87" s="11">
        <f>'OddsRatio_working_3-way'!X87^(1/3)*COS(('OddsRatio_working_3-way'!Y87+2*PI())/3)</f>
        <v>-0.40840659414986979</v>
      </c>
      <c r="AB87" s="11">
        <f>'OddsRatio_working_3-way'!X87^(1/3)*COS(('OddsRatio_working_3-way'!Y87+4*PI())/3)</f>
        <v>-0.13708651666096677</v>
      </c>
      <c r="AC87" s="11">
        <f>'OddsRatio_working_3-way'!X87^(1/3)*SIN('OddsRatio_working_3-way'!Y87/3)</f>
        <v>0.15664671977476829</v>
      </c>
      <c r="AD87" s="11">
        <f>'OddsRatio_working_3-way'!X87^(1/3)*SIN(('OddsRatio_working_3-way'!Y87+2*PI())/3)</f>
        <v>0.39408753166420024</v>
      </c>
      <c r="AE87" s="11">
        <f>'OddsRatio_working_3-way'!X87^(1/3)*SIN(('OddsRatio_working_3-way'!Y87+4*PI())/3)</f>
        <v>-0.55073425143896859</v>
      </c>
      <c r="AF87" s="11">
        <f>-'OddsRatio_working_3-way'!U87/(3*'OddsRatio_working_3-way'!X87^(1/3))*COS(('OddsRatio_working_3-way'!Y87)/3)</f>
        <v>0.54549311081083651</v>
      </c>
      <c r="AG87" s="11">
        <f>-'OddsRatio_working_3-way'!U87/(3*'OddsRatio_working_3-way'!X87^(1/3))*COS(('OddsRatio_working_3-way'!Y87+2*PI())/3)</f>
        <v>-0.40840659414986974</v>
      </c>
      <c r="AH87" s="11">
        <f>-'OddsRatio_working_3-way'!U87/(3*'OddsRatio_working_3-way'!X87^(1/3))*COS(('OddsRatio_working_3-way'!Y87+4*PI())/3)</f>
        <v>-0.13708651666096675</v>
      </c>
      <c r="AI87" s="11">
        <f>'OddsRatio_working_3-way'!U87/(3*'OddsRatio_working_3-way'!X87^(1/3))*SIN(('OddsRatio_working_3-way'!Y87)/3)</f>
        <v>-0.15664671977476827</v>
      </c>
      <c r="AJ87" s="11">
        <f>'OddsRatio_working_3-way'!U87/(3*'OddsRatio_working_3-way'!X87^(1/3))*SIN(('OddsRatio_working_3-way'!Y87+2*PI())/3)</f>
        <v>-0.39408753166420019</v>
      </c>
      <c r="AK87" s="11">
        <f>'OddsRatio_working_3-way'!U87/(3*'OddsRatio_working_3-way'!X87^(1/3))*SIN(('OddsRatio_working_3-way'!Y87+4*PI())/3)</f>
        <v>0.55073425143896848</v>
      </c>
      <c r="AL87" s="11">
        <f>'OddsRatio_working_3-way'!Z87+'OddsRatio_working_3-way'!AF87</f>
        <v>1.090986221621673</v>
      </c>
      <c r="AM87" s="11">
        <f>'OddsRatio_working_3-way'!AA87+'OddsRatio_working_3-way'!AG87</f>
        <v>-0.81681318829973959</v>
      </c>
      <c r="AN87" s="11">
        <f>'OddsRatio_working_3-way'!AB87+'OddsRatio_working_3-way'!AH87</f>
        <v>-0.27417303332193355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1.090986221621673</v>
      </c>
      <c r="AS87" s="11">
        <f>IF(('OddsRatio_working_3-way'!X87=0),IF(Q87&gt;0,-Q87^(1/3),(-Q87)^(1/3)),'OddsRatio_working_3-way'!AM87-'OddsRatio_working_3-way'!R87/3)</f>
        <v>-0.81681318829973959</v>
      </c>
      <c r="AT87" s="11">
        <f>IF(('OddsRatio_working_3-way'!X87=0),IF(Q87&gt;0,-Q87^(1/3),(-Q87)^(1/3)),'OddsRatio_working_3-way'!AN87-'OddsRatio_working_3-way'!R87/3)</f>
        <v>-0.27417303332193355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2.2599999999999998</v>
      </c>
      <c r="B88" s="4">
        <f>IF('True_Odds_Calculator_3-way'!B89="","",'True_Odds_Calculator_3-way'!B89)</f>
        <v>3.19</v>
      </c>
      <c r="C88" s="4">
        <f>IF('True_Odds_Calculator_3-way'!C89="","",'True_Odds_Calculator_3-way'!C89)</f>
        <v>3.45</v>
      </c>
      <c r="D88" s="9">
        <f t="shared" si="26"/>
        <v>0.42544963898782295</v>
      </c>
      <c r="E88" s="9">
        <f t="shared" si="27"/>
        <v>0.29875552249965071</v>
      </c>
      <c r="F88" s="9">
        <f t="shared" si="28"/>
        <v>0.27579483851252629</v>
      </c>
      <c r="G88" s="9">
        <f t="shared" si="29"/>
        <v>1.071789251236656</v>
      </c>
      <c r="H88" s="9">
        <f t="shared" si="30"/>
        <v>2.3504544565581864</v>
      </c>
      <c r="I88" s="9">
        <f t="shared" si="31"/>
        <v>3.3472184602082766</v>
      </c>
      <c r="J88" s="9">
        <f t="shared" si="32"/>
        <v>3.6258836655298072</v>
      </c>
      <c r="K88" s="11">
        <f t="shared" si="33"/>
        <v>0.44247787610619471</v>
      </c>
      <c r="L88" s="11">
        <f t="shared" si="34"/>
        <v>0.31347962382445144</v>
      </c>
      <c r="M88" s="11">
        <f t="shared" si="35"/>
        <v>0.28985507246376813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-0.27180818279516716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0.23721043742006712</v>
      </c>
      <c r="Q88" s="11">
        <f>2*'OddsRatio_working_3-way'!K88*'OddsRatio_working_3-way'!L88*'OddsRatio_working_3-way'!M88</f>
        <v>8.0410317769514295E-2</v>
      </c>
      <c r="R88" s="11">
        <f t="shared" si="36"/>
        <v>0</v>
      </c>
      <c r="S88" s="11">
        <f t="shared" si="37"/>
        <v>-0.87271264235200496</v>
      </c>
      <c r="T88" s="11">
        <f t="shared" si="38"/>
        <v>-0.29583479401762885</v>
      </c>
      <c r="U88" s="11">
        <f>'OddsRatio_working_3-way'!S88-'OddsRatio_working_3-way'!R88^2/3</f>
        <v>-0.87271264235200496</v>
      </c>
      <c r="V88" s="11">
        <f>'OddsRatio_working_3-way'!S88*'OddsRatio_working_3-way'!R88/3-2*'OddsRatio_working_3-way'!R88^3/27-'OddsRatio_working_3-way'!T88</f>
        <v>0.29583479401762885</v>
      </c>
      <c r="W88" s="11">
        <f>'OddsRatio_working_3-way'!V88^2+4*'OddsRatio_working_3-way'!U88^3/27</f>
        <v>-1.0953155751946428E-2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0.15690074976191107</v>
      </c>
      <c r="Y88" s="11">
        <f>IF('OddsRatio_working_3-way'!W88&gt;=0,IF('OddsRatio_working_3-way'!V88+SQRT('OddsRatio_working_3-way'!W88)&gt;0,0,PI()),ACOS('OddsRatio_working_3-way'!V88/(2*'OddsRatio_working_3-way'!X88)))</f>
        <v>0.34002898824839289</v>
      </c>
      <c r="Z88" s="11">
        <f>'OddsRatio_working_3-way'!X88^(1/3)*COS('OddsRatio_working_3-way'!Y88/3)</f>
        <v>0.53589462561832801</v>
      </c>
      <c r="AA88" s="11">
        <f>'OddsRatio_working_3-way'!X88^(1/3)*COS(('OddsRatio_working_3-way'!Y88+2*PI())/3)</f>
        <v>-0.32077602908209019</v>
      </c>
      <c r="AB88" s="11">
        <f>'OddsRatio_working_3-way'!X88^(1/3)*COS(('OddsRatio_working_3-way'!Y88+4*PI())/3)</f>
        <v>-0.21511859653623785</v>
      </c>
      <c r="AC88" s="11">
        <f>'OddsRatio_working_3-way'!X88^(1/3)*SIN('OddsRatio_working_3-way'!Y88/3)</f>
        <v>6.1001347122232645E-2</v>
      </c>
      <c r="AD88" s="11">
        <f>'OddsRatio_working_3-way'!X88^(1/3)*SIN(('OddsRatio_working_3-way'!Y88+2*PI())/3)</f>
        <v>0.43359768597590675</v>
      </c>
      <c r="AE88" s="11">
        <f>'OddsRatio_working_3-way'!X88^(1/3)*SIN(('OddsRatio_working_3-way'!Y88+4*PI())/3)</f>
        <v>-0.4945990330981393</v>
      </c>
      <c r="AF88" s="11">
        <f>-'OddsRatio_working_3-way'!U88/(3*'OddsRatio_working_3-way'!X88^(1/3))*COS(('OddsRatio_working_3-way'!Y88)/3)</f>
        <v>0.53589462561832801</v>
      </c>
      <c r="AG88" s="11">
        <f>-'OddsRatio_working_3-way'!U88/(3*'OddsRatio_working_3-way'!X88^(1/3))*COS(('OddsRatio_working_3-way'!Y88+2*PI())/3)</f>
        <v>-0.32077602908209019</v>
      </c>
      <c r="AH88" s="11">
        <f>-'OddsRatio_working_3-way'!U88/(3*'OddsRatio_working_3-way'!X88^(1/3))*COS(('OddsRatio_working_3-way'!Y88+4*PI())/3)</f>
        <v>-0.21511859653623785</v>
      </c>
      <c r="AI88" s="11">
        <f>'OddsRatio_working_3-way'!U88/(3*'OddsRatio_working_3-way'!X88^(1/3))*SIN(('OddsRatio_working_3-way'!Y88)/3)</f>
        <v>-6.1001347122232645E-2</v>
      </c>
      <c r="AJ88" s="11">
        <f>'OddsRatio_working_3-way'!U88/(3*'OddsRatio_working_3-way'!X88^(1/3))*SIN(('OddsRatio_working_3-way'!Y88+2*PI())/3)</f>
        <v>-0.43359768597590675</v>
      </c>
      <c r="AK88" s="11">
        <f>'OddsRatio_working_3-way'!U88/(3*'OddsRatio_working_3-way'!X88^(1/3))*SIN(('OddsRatio_working_3-way'!Y88+4*PI())/3)</f>
        <v>0.4945990330981393</v>
      </c>
      <c r="AL88" s="11">
        <f>'OddsRatio_working_3-way'!Z88+'OddsRatio_working_3-way'!AF88</f>
        <v>1.071789251236656</v>
      </c>
      <c r="AM88" s="11">
        <f>'OddsRatio_working_3-way'!AA88+'OddsRatio_working_3-way'!AG88</f>
        <v>-0.64155205816418037</v>
      </c>
      <c r="AN88" s="11">
        <f>'OddsRatio_working_3-way'!AB88+'OddsRatio_working_3-way'!AH88</f>
        <v>-0.43023719307247571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1.071789251236656</v>
      </c>
      <c r="AS88" s="11">
        <f>IF(('OddsRatio_working_3-way'!X88=0),IF(Q88&gt;0,-Q88^(1/3),(-Q88)^(1/3)),'OddsRatio_working_3-way'!AM88-'OddsRatio_working_3-way'!R88/3)</f>
        <v>-0.64155205816418037</v>
      </c>
      <c r="AT88" s="11">
        <f>IF(('OddsRatio_working_3-way'!X88=0),IF(Q88&gt;0,-Q88^(1/3),(-Q88)^(1/3)),'OddsRatio_working_3-way'!AN88-'OddsRatio_working_3-way'!R88/3)</f>
        <v>-0.43023719307247571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2.16</v>
      </c>
      <c r="B89" s="4">
        <f>IF('True_Odds_Calculator_3-way'!B90="","",'True_Odds_Calculator_3-way'!B90)</f>
        <v>3.34</v>
      </c>
      <c r="C89" s="4">
        <f>IF('True_Odds_Calculator_3-way'!C90="","",'True_Odds_Calculator_3-way'!C90)</f>
        <v>3.54</v>
      </c>
      <c r="D89" s="9">
        <f t="shared" si="26"/>
        <v>0.44597196403298156</v>
      </c>
      <c r="E89" s="9">
        <f t="shared" si="27"/>
        <v>0.28522486510787975</v>
      </c>
      <c r="F89" s="9">
        <f t="shared" si="28"/>
        <v>0.26880317085913868</v>
      </c>
      <c r="G89" s="9">
        <f t="shared" si="29"/>
        <v>1.0709426025675353</v>
      </c>
      <c r="H89" s="9">
        <f t="shared" si="30"/>
        <v>2.242293418978341</v>
      </c>
      <c r="I89" s="9">
        <f t="shared" si="31"/>
        <v>3.5060056900080325</v>
      </c>
      <c r="J89" s="9">
        <f t="shared" si="32"/>
        <v>3.7201942105215395</v>
      </c>
      <c r="K89" s="11">
        <f t="shared" si="33"/>
        <v>0.46296296296296291</v>
      </c>
      <c r="L89" s="11">
        <f t="shared" si="34"/>
        <v>0.29940119760479045</v>
      </c>
      <c r="M89" s="11">
        <f t="shared" si="35"/>
        <v>0.2824858757062147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-0.26996289906063586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0.23650125987823475</v>
      </c>
      <c r="Q89" s="11">
        <f>2*'OddsRatio_working_3-way'!K89*'OddsRatio_working_3-way'!L89*'OddsRatio_working_3-way'!M89</f>
        <v>7.831167545636912E-2</v>
      </c>
      <c r="R89" s="11">
        <f t="shared" si="36"/>
        <v>0</v>
      </c>
      <c r="S89" s="11">
        <f t="shared" si="37"/>
        <v>-0.87605097108219543</v>
      </c>
      <c r="T89" s="11">
        <f t="shared" si="38"/>
        <v>-0.29008310300734946</v>
      </c>
      <c r="U89" s="11">
        <f>'OddsRatio_working_3-way'!S89-'OddsRatio_working_3-way'!R89^2/3</f>
        <v>-0.87605097108219543</v>
      </c>
      <c r="V89" s="11">
        <f>'OddsRatio_working_3-way'!S89*'OddsRatio_working_3-way'!R89/3-2*'OddsRatio_working_3-way'!R89^3/27-'OddsRatio_working_3-way'!T89</f>
        <v>0.29008310300734946</v>
      </c>
      <c r="W89" s="11">
        <f>'OddsRatio_working_3-way'!V89^2+4*'OddsRatio_working_3-way'!U89^3/27</f>
        <v>-1.5457530354564292E-2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0.15780188291409644</v>
      </c>
      <c r="Y89" s="11">
        <f>IF('OddsRatio_working_3-way'!W89&gt;=0,IF('OddsRatio_working_3-way'!V89+SQRT('OddsRatio_working_3-way'!W89)&gt;0,0,PI()),ACOS('OddsRatio_working_3-way'!V89/(2*'OddsRatio_working_3-way'!X89)))</f>
        <v>0.40491213457529973</v>
      </c>
      <c r="Z89" s="11">
        <f>'OddsRatio_working_3-way'!X89^(1/3)*COS('OddsRatio_working_3-way'!Y89/3)</f>
        <v>0.53547130128376763</v>
      </c>
      <c r="AA89" s="11">
        <f>'OddsRatio_working_3-way'!X89^(1/3)*COS(('OddsRatio_working_3-way'!Y89+2*PI())/3)</f>
        <v>-0.33070871549226472</v>
      </c>
      <c r="AB89" s="11">
        <f>'OddsRatio_working_3-way'!X89^(1/3)*COS(('OddsRatio_working_3-way'!Y89+4*PI())/3)</f>
        <v>-0.20476258579150305</v>
      </c>
      <c r="AC89" s="11">
        <f>'OddsRatio_working_3-way'!X89^(1/3)*SIN('OddsRatio_working_3-way'!Y89/3)</f>
        <v>7.2715031886126297E-2</v>
      </c>
      <c r="AD89" s="11">
        <f>'OddsRatio_working_3-way'!X89^(1/3)*SIN(('OddsRatio_working_3-way'!Y89+2*PI())/3)</f>
        <v>0.42737423396619051</v>
      </c>
      <c r="AE89" s="11">
        <f>'OddsRatio_working_3-way'!X89^(1/3)*SIN(('OddsRatio_working_3-way'!Y89+4*PI())/3)</f>
        <v>-0.50008926585231672</v>
      </c>
      <c r="AF89" s="11">
        <f>-'OddsRatio_working_3-way'!U89/(3*'OddsRatio_working_3-way'!X89^(1/3))*COS(('OddsRatio_working_3-way'!Y89)/3)</f>
        <v>0.53547130128376763</v>
      </c>
      <c r="AG89" s="11">
        <f>-'OddsRatio_working_3-way'!U89/(3*'OddsRatio_working_3-way'!X89^(1/3))*COS(('OddsRatio_working_3-way'!Y89+2*PI())/3)</f>
        <v>-0.33070871549226472</v>
      </c>
      <c r="AH89" s="11">
        <f>-'OddsRatio_working_3-way'!U89/(3*'OddsRatio_working_3-way'!X89^(1/3))*COS(('OddsRatio_working_3-way'!Y89+4*PI())/3)</f>
        <v>-0.20476258579150305</v>
      </c>
      <c r="AI89" s="11">
        <f>'OddsRatio_working_3-way'!U89/(3*'OddsRatio_working_3-way'!X89^(1/3))*SIN(('OddsRatio_working_3-way'!Y89)/3)</f>
        <v>-7.2715031886126297E-2</v>
      </c>
      <c r="AJ89" s="11">
        <f>'OddsRatio_working_3-way'!U89/(3*'OddsRatio_working_3-way'!X89^(1/3))*SIN(('OddsRatio_working_3-way'!Y89+2*PI())/3)</f>
        <v>-0.42737423396619051</v>
      </c>
      <c r="AK89" s="11">
        <f>'OddsRatio_working_3-way'!U89/(3*'OddsRatio_working_3-way'!X89^(1/3))*SIN(('OddsRatio_working_3-way'!Y89+4*PI())/3)</f>
        <v>0.50008926585231672</v>
      </c>
      <c r="AL89" s="11">
        <f>'OddsRatio_working_3-way'!Z89+'OddsRatio_working_3-way'!AF89</f>
        <v>1.0709426025675353</v>
      </c>
      <c r="AM89" s="11">
        <f>'OddsRatio_working_3-way'!AA89+'OddsRatio_working_3-way'!AG89</f>
        <v>-0.66141743098452943</v>
      </c>
      <c r="AN89" s="11">
        <f>'OddsRatio_working_3-way'!AB89+'OddsRatio_working_3-way'!AH89</f>
        <v>-0.40952517158300611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1.0709426025675353</v>
      </c>
      <c r="AS89" s="11">
        <f>IF(('OddsRatio_working_3-way'!X89=0),IF(Q89&gt;0,-Q89^(1/3),(-Q89)^(1/3)),'OddsRatio_working_3-way'!AM89-'OddsRatio_working_3-way'!R89/3)</f>
        <v>-0.66141743098452943</v>
      </c>
      <c r="AT89" s="11">
        <f>IF(('OddsRatio_working_3-way'!X89=0),IF(Q89&gt;0,-Q89^(1/3),(-Q89)^(1/3)),'OddsRatio_working_3-way'!AN89-'OddsRatio_working_3-way'!R89/3)</f>
        <v>-0.40952517158300611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2.74</v>
      </c>
      <c r="B90" s="4">
        <f>IF('True_Odds_Calculator_3-way'!B91="","",'True_Odds_Calculator_3-way'!B91)</f>
        <v>3.34</v>
      </c>
      <c r="C90" s="4">
        <f>IF('True_Odds_Calculator_3-way'!C91="","",'True_Odds_Calculator_3-way'!C91)</f>
        <v>2.63</v>
      </c>
      <c r="D90" s="9">
        <f t="shared" si="26"/>
        <v>0.3496865772901161</v>
      </c>
      <c r="E90" s="9">
        <f t="shared" si="27"/>
        <v>0.28563423940393995</v>
      </c>
      <c r="F90" s="9">
        <f t="shared" si="28"/>
        <v>0.36467918330594407</v>
      </c>
      <c r="G90" s="9">
        <f t="shared" si="29"/>
        <v>1.0687952316651723</v>
      </c>
      <c r="H90" s="9">
        <f t="shared" si="30"/>
        <v>2.8597037030973995</v>
      </c>
      <c r="I90" s="9">
        <f t="shared" si="31"/>
        <v>3.5009808420965038</v>
      </c>
      <c r="J90" s="9">
        <f t="shared" si="32"/>
        <v>2.7421362276142309</v>
      </c>
      <c r="K90" s="11">
        <f t="shared" si="33"/>
        <v>0.36496350364963503</v>
      </c>
      <c r="L90" s="11">
        <f t="shared" si="34"/>
        <v>0.29940119760479045</v>
      </c>
      <c r="M90" s="11">
        <f t="shared" si="35"/>
        <v>0.38022813688212931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-0.27574010204453026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0.23723749525732751</v>
      </c>
      <c r="Q90" s="11">
        <f>2*'OddsRatio_working_3-way'!K90*'OddsRatio_working_3-way'!L90*'OddsRatio_working_3-way'!M90</f>
        <v>8.309544492375745E-2</v>
      </c>
      <c r="R90" s="11">
        <f t="shared" si="36"/>
        <v>0</v>
      </c>
      <c r="S90" s="11">
        <f t="shared" si="37"/>
        <v>-0.86036631414249343</v>
      </c>
      <c r="T90" s="11">
        <f t="shared" si="38"/>
        <v>-0.30135422561908703</v>
      </c>
      <c r="U90" s="11">
        <f>'OddsRatio_working_3-way'!S90-'OddsRatio_working_3-way'!R90^2/3</f>
        <v>-0.86036631414249343</v>
      </c>
      <c r="V90" s="11">
        <f>'OddsRatio_working_3-way'!S90*'OddsRatio_working_3-way'!R90/3-2*'OddsRatio_working_3-way'!R90^3/27-'OddsRatio_working_3-way'!T90</f>
        <v>0.30135422561908703</v>
      </c>
      <c r="W90" s="11">
        <f>'OddsRatio_working_3-way'!V90^2+4*'OddsRatio_working_3-way'!U90^3/27</f>
        <v>-3.5366120450063543E-3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0.15358302424379947</v>
      </c>
      <c r="Y90" s="11">
        <f>IF('OddsRatio_working_3-way'!W90&gt;=0,IF('OddsRatio_working_3-way'!V90+SQRT('OddsRatio_working_3-way'!W90)&gt;0,0,PI()),ACOS('OddsRatio_working_3-way'!V90/(2*'OddsRatio_working_3-way'!X90)))</f>
        <v>0.19483713329228425</v>
      </c>
      <c r="Z90" s="11">
        <f>'OddsRatio_working_3-way'!X90^(1/3)*COS('OddsRatio_working_3-way'!Y90/3)</f>
        <v>0.53439761583258616</v>
      </c>
      <c r="AA90" s="11">
        <f>'OddsRatio_working_3-way'!X90^(1/3)*COS(('OddsRatio_working_3-way'!Y90+2*PI())/3)</f>
        <v>-0.2972981381407197</v>
      </c>
      <c r="AB90" s="11">
        <f>'OddsRatio_working_3-way'!X90^(1/3)*COS(('OddsRatio_working_3-way'!Y90+4*PI())/3)</f>
        <v>-0.23709947769186687</v>
      </c>
      <c r="AC90" s="11">
        <f>'OddsRatio_working_3-way'!X90^(1/3)*SIN('OddsRatio_working_3-way'!Y90/3)</f>
        <v>3.4755712815000221E-2</v>
      </c>
      <c r="AD90" s="11">
        <f>'OddsRatio_working_3-way'!X90^(1/3)*SIN(('OddsRatio_working_3-way'!Y90+2*PI())/3)</f>
        <v>0.44542405462535667</v>
      </c>
      <c r="AE90" s="11">
        <f>'OddsRatio_working_3-way'!X90^(1/3)*SIN(('OddsRatio_working_3-way'!Y90+4*PI())/3)</f>
        <v>-0.48017976744035673</v>
      </c>
      <c r="AF90" s="11">
        <f>-'OddsRatio_working_3-way'!U90/(3*'OddsRatio_working_3-way'!X90^(1/3))*COS(('OddsRatio_working_3-way'!Y90)/3)</f>
        <v>0.53439761583258616</v>
      </c>
      <c r="AG90" s="11">
        <f>-'OddsRatio_working_3-way'!U90/(3*'OddsRatio_working_3-way'!X90^(1/3))*COS(('OddsRatio_working_3-way'!Y90+2*PI())/3)</f>
        <v>-0.2972981381407197</v>
      </c>
      <c r="AH90" s="11">
        <f>-'OddsRatio_working_3-way'!U90/(3*'OddsRatio_working_3-way'!X90^(1/3))*COS(('OddsRatio_working_3-way'!Y90+4*PI())/3)</f>
        <v>-0.23709947769186687</v>
      </c>
      <c r="AI90" s="11">
        <f>'OddsRatio_working_3-way'!U90/(3*'OddsRatio_working_3-way'!X90^(1/3))*SIN(('OddsRatio_working_3-way'!Y90)/3)</f>
        <v>-3.4755712815000221E-2</v>
      </c>
      <c r="AJ90" s="11">
        <f>'OddsRatio_working_3-way'!U90/(3*'OddsRatio_working_3-way'!X90^(1/3))*SIN(('OddsRatio_working_3-way'!Y90+2*PI())/3)</f>
        <v>-0.44542405462535667</v>
      </c>
      <c r="AK90" s="11">
        <f>'OddsRatio_working_3-way'!U90/(3*'OddsRatio_working_3-way'!X90^(1/3))*SIN(('OddsRatio_working_3-way'!Y90+4*PI())/3)</f>
        <v>0.48017976744035673</v>
      </c>
      <c r="AL90" s="11">
        <f>'OddsRatio_working_3-way'!Z90+'OddsRatio_working_3-way'!AF90</f>
        <v>1.0687952316651723</v>
      </c>
      <c r="AM90" s="11">
        <f>'OddsRatio_working_3-way'!AA90+'OddsRatio_working_3-way'!AG90</f>
        <v>-0.59459627628143941</v>
      </c>
      <c r="AN90" s="11">
        <f>'OddsRatio_working_3-way'!AB90+'OddsRatio_working_3-way'!AH90</f>
        <v>-0.47419895538373374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1.0687952316651723</v>
      </c>
      <c r="AS90" s="11">
        <f>IF(('OddsRatio_working_3-way'!X90=0),IF(Q90&gt;0,-Q90^(1/3),(-Q90)^(1/3)),'OddsRatio_working_3-way'!AM90-'OddsRatio_working_3-way'!R90/3)</f>
        <v>-0.59459627628143941</v>
      </c>
      <c r="AT90" s="11">
        <f>IF(('OddsRatio_working_3-way'!X90=0),IF(Q90&gt;0,-Q90^(1/3),(-Q90)^(1/3)),'OddsRatio_working_3-way'!AN90-'OddsRatio_working_3-way'!R90/3)</f>
        <v>-0.47419895538373374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1.91</v>
      </c>
      <c r="B91" s="4">
        <f>IF('True_Odds_Calculator_3-way'!B92="","",'True_Odds_Calculator_3-way'!B92)</f>
        <v>3.28</v>
      </c>
      <c r="C91" s="4">
        <f>IF('True_Odds_Calculator_3-way'!C92="","",'True_Odds_Calculator_3-way'!C92)</f>
        <v>4.59</v>
      </c>
      <c r="D91" s="9">
        <f t="shared" si="26"/>
        <v>0.50506868244829362</v>
      </c>
      <c r="E91" s="9">
        <f t="shared" si="27"/>
        <v>0.28941833821315049</v>
      </c>
      <c r="F91" s="9">
        <f t="shared" si="28"/>
        <v>0.20551297933855572</v>
      </c>
      <c r="G91" s="9">
        <f t="shared" si="29"/>
        <v>1.0768447691147802</v>
      </c>
      <c r="H91" s="9">
        <f t="shared" si="30"/>
        <v>1.9799287398944498</v>
      </c>
      <c r="I91" s="9">
        <f t="shared" si="31"/>
        <v>3.4552060735816994</v>
      </c>
      <c r="J91" s="9">
        <f t="shared" si="32"/>
        <v>4.8658727211220612</v>
      </c>
      <c r="K91" s="11">
        <f t="shared" si="33"/>
        <v>0.52356020942408377</v>
      </c>
      <c r="L91" s="11">
        <f t="shared" si="34"/>
        <v>0.3048780487804878</v>
      </c>
      <c r="M91" s="11">
        <f t="shared" si="35"/>
        <v>0.2178649237472767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-0.25903043292828976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0.23578153859764656</v>
      </c>
      <c r="Q91" s="11">
        <f>2*'OddsRatio_working_3-way'!K91*'OddsRatio_working_3-way'!L91*'OddsRatio_working_3-way'!M91</f>
        <v>6.9552076282491604E-2</v>
      </c>
      <c r="R91" s="11">
        <f t="shared" si="36"/>
        <v>0</v>
      </c>
      <c r="S91" s="11">
        <f t="shared" si="37"/>
        <v>-0.91024647541287385</v>
      </c>
      <c r="T91" s="11">
        <f t="shared" si="38"/>
        <v>-0.26850928478255864</v>
      </c>
      <c r="U91" s="11">
        <f>'OddsRatio_working_3-way'!S91-'OddsRatio_working_3-way'!R91^2/3</f>
        <v>-0.91024647541287385</v>
      </c>
      <c r="V91" s="11">
        <f>'OddsRatio_working_3-way'!S91*'OddsRatio_working_3-way'!R91/3-2*'OddsRatio_working_3-way'!R91^3/27-'OddsRatio_working_3-way'!T91</f>
        <v>0.26850928478255864</v>
      </c>
      <c r="W91" s="11">
        <f>'OddsRatio_working_3-way'!V91^2+4*'OddsRatio_working_3-way'!U91^3/27</f>
        <v>-3.9633650612377849E-2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0.16713085189965604</v>
      </c>
      <c r="Y91" s="11">
        <f>IF('OddsRatio_working_3-way'!W91&gt;=0,IF('OddsRatio_working_3-way'!V91+SQRT('OddsRatio_working_3-way'!W91)&gt;0,0,PI()),ACOS('OddsRatio_working_3-way'!V91/(2*'OddsRatio_working_3-way'!X91)))</f>
        <v>0.63799654667627903</v>
      </c>
      <c r="Z91" s="11">
        <f>'OddsRatio_working_3-way'!X91^(1/3)*COS('OddsRatio_working_3-way'!Y91/3)</f>
        <v>0.53842238455739</v>
      </c>
      <c r="AA91" s="11">
        <f>'OddsRatio_working_3-way'!X91^(1/3)*COS(('OddsRatio_working_3-way'!Y91+2*PI())/3)</f>
        <v>-0.3698969445422049</v>
      </c>
      <c r="AB91" s="11">
        <f>'OddsRatio_working_3-way'!X91^(1/3)*COS(('OddsRatio_working_3-way'!Y91+4*PI())/3)</f>
        <v>-0.16852544001518532</v>
      </c>
      <c r="AC91" s="11">
        <f>'OddsRatio_working_3-way'!X91^(1/3)*SIN('OddsRatio_working_3-way'!Y91/3)</f>
        <v>0.11626189234579497</v>
      </c>
      <c r="AD91" s="11">
        <f>'OddsRatio_working_3-way'!X91^(1/3)*SIN(('OddsRatio_working_3-way'!Y91+2*PI())/3)</f>
        <v>0.40815651681999671</v>
      </c>
      <c r="AE91" s="11">
        <f>'OddsRatio_working_3-way'!X91^(1/3)*SIN(('OddsRatio_working_3-way'!Y91+4*PI())/3)</f>
        <v>-0.52441840916579141</v>
      </c>
      <c r="AF91" s="11">
        <f>-'OddsRatio_working_3-way'!U91/(3*'OddsRatio_working_3-way'!X91^(1/3))*COS(('OddsRatio_working_3-way'!Y91)/3)</f>
        <v>0.53842238455739011</v>
      </c>
      <c r="AG91" s="11">
        <f>-'OddsRatio_working_3-way'!U91/(3*'OddsRatio_working_3-way'!X91^(1/3))*COS(('OddsRatio_working_3-way'!Y91+2*PI())/3)</f>
        <v>-0.36989694454220501</v>
      </c>
      <c r="AH91" s="11">
        <f>-'OddsRatio_working_3-way'!U91/(3*'OddsRatio_working_3-way'!X91^(1/3))*COS(('OddsRatio_working_3-way'!Y91+4*PI())/3)</f>
        <v>-0.16852544001518535</v>
      </c>
      <c r="AI91" s="11">
        <f>'OddsRatio_working_3-way'!U91/(3*'OddsRatio_working_3-way'!X91^(1/3))*SIN(('OddsRatio_working_3-way'!Y91)/3)</f>
        <v>-0.116261892345795</v>
      </c>
      <c r="AJ91" s="11">
        <f>'OddsRatio_working_3-way'!U91/(3*'OddsRatio_working_3-way'!X91^(1/3))*SIN(('OddsRatio_working_3-way'!Y91+2*PI())/3)</f>
        <v>-0.40815651681999676</v>
      </c>
      <c r="AK91" s="11">
        <f>'OddsRatio_working_3-way'!U91/(3*'OddsRatio_working_3-way'!X91^(1/3))*SIN(('OddsRatio_working_3-way'!Y91+4*PI())/3)</f>
        <v>0.52441840916579152</v>
      </c>
      <c r="AL91" s="11">
        <f>'OddsRatio_working_3-way'!Z91+'OddsRatio_working_3-way'!AF91</f>
        <v>1.0768447691147802</v>
      </c>
      <c r="AM91" s="11">
        <f>'OddsRatio_working_3-way'!AA91+'OddsRatio_working_3-way'!AG91</f>
        <v>-0.73979388908440991</v>
      </c>
      <c r="AN91" s="11">
        <f>'OddsRatio_working_3-way'!AB91+'OddsRatio_working_3-way'!AH91</f>
        <v>-0.33705088003037065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1.0768447691147802</v>
      </c>
      <c r="AS91" s="11">
        <f>IF(('OddsRatio_working_3-way'!X91=0),IF(Q91&gt;0,-Q91^(1/3),(-Q91)^(1/3)),'OddsRatio_working_3-way'!AM91-'OddsRatio_working_3-way'!R91/3)</f>
        <v>-0.73979388908440991</v>
      </c>
      <c r="AT91" s="11">
        <f>IF(('OddsRatio_working_3-way'!X91=0),IF(Q91&gt;0,-Q91^(1/3),(-Q91)^(1/3)),'OddsRatio_working_3-way'!AN91-'OddsRatio_working_3-way'!R91/3)</f>
        <v>-0.33705088003037065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2.86</v>
      </c>
      <c r="B92" s="4">
        <f>IF('True_Odds_Calculator_3-way'!B93="","",'True_Odds_Calculator_3-way'!B93)</f>
        <v>3</v>
      </c>
      <c r="C92" s="4">
        <f>IF('True_Odds_Calculator_3-way'!C93="","",'True_Odds_Calculator_3-way'!C93)</f>
        <v>2.77</v>
      </c>
      <c r="D92" s="9">
        <f t="shared" si="26"/>
        <v>0.33494346457452051</v>
      </c>
      <c r="E92" s="9">
        <f t="shared" si="27"/>
        <v>0.31897615044046623</v>
      </c>
      <c r="F92" s="9">
        <f t="shared" si="28"/>
        <v>0.34608038498501326</v>
      </c>
      <c r="G92" s="9">
        <f t="shared" si="29"/>
        <v>1.0675153120681984</v>
      </c>
      <c r="H92" s="9">
        <f t="shared" si="30"/>
        <v>2.9855784804468493</v>
      </c>
      <c r="I92" s="9">
        <f t="shared" si="31"/>
        <v>3.1350306241363968</v>
      </c>
      <c r="J92" s="9">
        <f t="shared" si="32"/>
        <v>2.8895021023607108</v>
      </c>
      <c r="K92" s="11">
        <f t="shared" si="33"/>
        <v>0.34965034965034969</v>
      </c>
      <c r="L92" s="11">
        <f t="shared" si="34"/>
        <v>0.33333333333333331</v>
      </c>
      <c r="M92" s="11">
        <f t="shared" si="35"/>
        <v>0.36101083032490977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-0.27704425538360555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0.23688705999175316</v>
      </c>
      <c r="Q92" s="11">
        <f>2*'OddsRatio_working_3-way'!K92*'OddsRatio_working_3-way'!L92*'OddsRatio_working_3-way'!M92</f>
        <v>8.415170870044518E-2</v>
      </c>
      <c r="R92" s="11">
        <f t="shared" si="36"/>
        <v>0</v>
      </c>
      <c r="S92" s="11">
        <f t="shared" si="37"/>
        <v>-0.85505133345483275</v>
      </c>
      <c r="T92" s="11">
        <f t="shared" si="38"/>
        <v>-0.30374825344754275</v>
      </c>
      <c r="U92" s="11">
        <f>'OddsRatio_working_3-way'!S92-'OddsRatio_working_3-way'!R92^2/3</f>
        <v>-0.85505133345483275</v>
      </c>
      <c r="V92" s="11">
        <f>'OddsRatio_working_3-way'!S92*'OddsRatio_working_3-way'!R92/3-2*'OddsRatio_working_3-way'!R92^3/27-'OddsRatio_working_3-way'!T92</f>
        <v>0.30374825344754275</v>
      </c>
      <c r="W92" s="11">
        <f>'OddsRatio_working_3-way'!V92^2+4*'OddsRatio_working_3-way'!U92^3/27</f>
        <v>-3.5017776840949588E-4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0.15216206757996731</v>
      </c>
      <c r="Y92" s="11">
        <f>IF('OddsRatio_working_3-way'!W92&gt;=0,IF('OddsRatio_working_3-way'!V92+SQRT('OddsRatio_working_3-way'!W92)&gt;0,0,PI()),ACOS('OddsRatio_working_3-way'!V92/(2*'OddsRatio_working_3-way'!X92)))</f>
        <v>6.1529296949040413E-2</v>
      </c>
      <c r="Z92" s="11">
        <f>'OddsRatio_working_3-way'!X92^(1/3)*COS('OddsRatio_working_3-way'!Y92/3)</f>
        <v>0.53375765603409919</v>
      </c>
      <c r="AA92" s="11">
        <f>'OddsRatio_working_3-way'!X92^(1/3)*COS(('OddsRatio_working_3-way'!Y92+2*PI())/3)</f>
        <v>-0.27636074936487592</v>
      </c>
      <c r="AB92" s="11">
        <f>'OddsRatio_working_3-way'!X92^(1/3)*COS(('OddsRatio_working_3-way'!Y92+4*PI())/3)</f>
        <v>-0.25739690666922344</v>
      </c>
      <c r="AC92" s="11">
        <f>'OddsRatio_working_3-way'!X92^(1/3)*SIN('OddsRatio_working_3-way'!Y92/3)</f>
        <v>1.094877968520484E-2</v>
      </c>
      <c r="AD92" s="11">
        <f>'OddsRatio_working_3-way'!X92^(1/3)*SIN(('OddsRatio_working_3-way'!Y92+2*PI())/3)</f>
        <v>0.45677329974736391</v>
      </c>
      <c r="AE92" s="11">
        <f>'OddsRatio_working_3-way'!X92^(1/3)*SIN(('OddsRatio_working_3-way'!Y92+4*PI())/3)</f>
        <v>-0.4677220794325686</v>
      </c>
      <c r="AF92" s="11">
        <f>-'OddsRatio_working_3-way'!U92/(3*'OddsRatio_working_3-way'!X92^(1/3))*COS(('OddsRatio_working_3-way'!Y92)/3)</f>
        <v>0.53375765603409919</v>
      </c>
      <c r="AG92" s="11">
        <f>-'OddsRatio_working_3-way'!U92/(3*'OddsRatio_working_3-way'!X92^(1/3))*COS(('OddsRatio_working_3-way'!Y92+2*PI())/3)</f>
        <v>-0.27636074936487592</v>
      </c>
      <c r="AH92" s="11">
        <f>-'OddsRatio_working_3-way'!U92/(3*'OddsRatio_working_3-way'!X92^(1/3))*COS(('OddsRatio_working_3-way'!Y92+4*PI())/3)</f>
        <v>-0.25739690666922344</v>
      </c>
      <c r="AI92" s="11">
        <f>'OddsRatio_working_3-way'!U92/(3*'OddsRatio_working_3-way'!X92^(1/3))*SIN(('OddsRatio_working_3-way'!Y92)/3)</f>
        <v>-1.094877968520484E-2</v>
      </c>
      <c r="AJ92" s="11">
        <f>'OddsRatio_working_3-way'!U92/(3*'OddsRatio_working_3-way'!X92^(1/3))*SIN(('OddsRatio_working_3-way'!Y92+2*PI())/3)</f>
        <v>-0.45677329974736391</v>
      </c>
      <c r="AK92" s="11">
        <f>'OddsRatio_working_3-way'!U92/(3*'OddsRatio_working_3-way'!X92^(1/3))*SIN(('OddsRatio_working_3-way'!Y92+4*PI())/3)</f>
        <v>0.4677220794325686</v>
      </c>
      <c r="AL92" s="11">
        <f>'OddsRatio_working_3-way'!Z92+'OddsRatio_working_3-way'!AF92</f>
        <v>1.0675153120681984</v>
      </c>
      <c r="AM92" s="11">
        <f>'OddsRatio_working_3-way'!AA92+'OddsRatio_working_3-way'!AG92</f>
        <v>-0.55272149872975185</v>
      </c>
      <c r="AN92" s="11">
        <f>'OddsRatio_working_3-way'!AB92+'OddsRatio_working_3-way'!AH92</f>
        <v>-0.51479381333844687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1.0675153120681984</v>
      </c>
      <c r="AS92" s="11">
        <f>IF(('OddsRatio_working_3-way'!X92=0),IF(Q92&gt;0,-Q92^(1/3),(-Q92)^(1/3)),'OddsRatio_working_3-way'!AM92-'OddsRatio_working_3-way'!R92/3)</f>
        <v>-0.55272149872975185</v>
      </c>
      <c r="AT92" s="11">
        <f>IF(('OddsRatio_working_3-way'!X92=0),IF(Q92&gt;0,-Q92^(1/3),(-Q92)^(1/3)),'OddsRatio_working_3-way'!AN92-'OddsRatio_working_3-way'!R92/3)</f>
        <v>-0.51479381333844687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2.11</v>
      </c>
      <c r="B93" s="4">
        <f>IF('True_Odds_Calculator_3-way'!B94="","",'True_Odds_Calculator_3-way'!B94)</f>
        <v>3.16</v>
      </c>
      <c r="C93" s="4">
        <f>IF('True_Odds_Calculator_3-way'!C94="","",'True_Odds_Calculator_3-way'!C94)</f>
        <v>3.91</v>
      </c>
      <c r="D93" s="9">
        <f t="shared" si="26"/>
        <v>0.45625294667296867</v>
      </c>
      <c r="E93" s="9">
        <f t="shared" si="27"/>
        <v>0.3012852666952841</v>
      </c>
      <c r="F93" s="9">
        <f t="shared" si="28"/>
        <v>0.24246178663174719</v>
      </c>
      <c r="G93" s="9">
        <f t="shared" si="29"/>
        <v>1.0736636634933436</v>
      </c>
      <c r="H93" s="9">
        <f t="shared" si="30"/>
        <v>2.1917666664776116</v>
      </c>
      <c r="I93" s="9">
        <f t="shared" si="31"/>
        <v>3.3191135131456218</v>
      </c>
      <c r="J93" s="9">
        <f t="shared" si="32"/>
        <v>4.1243612607656299</v>
      </c>
      <c r="K93" s="11">
        <f t="shared" si="33"/>
        <v>0.47393364928909953</v>
      </c>
      <c r="L93" s="11">
        <f t="shared" si="34"/>
        <v>0.31645569620253161</v>
      </c>
      <c r="M93" s="11">
        <f t="shared" si="35"/>
        <v>0.25575447570332482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-0.26762299313901683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0.23705121180732908</v>
      </c>
      <c r="Q93" s="11">
        <f>2*'OddsRatio_working_3-way'!K93*'OddsRatio_working_3-way'!L93*'OddsRatio_working_3-way'!M93</f>
        <v>7.6715602526643709E-2</v>
      </c>
      <c r="R93" s="11">
        <f t="shared" si="36"/>
        <v>0</v>
      </c>
      <c r="S93" s="11">
        <f t="shared" si="37"/>
        <v>-0.88576549057648712</v>
      </c>
      <c r="T93" s="11">
        <f t="shared" si="38"/>
        <v>-0.28665549856844241</v>
      </c>
      <c r="U93" s="11">
        <f>'OddsRatio_working_3-way'!S93-'OddsRatio_working_3-way'!R93^2/3</f>
        <v>-0.88576549057648712</v>
      </c>
      <c r="V93" s="11">
        <f>'OddsRatio_working_3-way'!S93*'OddsRatio_working_3-way'!R93/3-2*'OddsRatio_working_3-way'!R93^3/27-'OddsRatio_working_3-way'!T93</f>
        <v>0.28665549856844241</v>
      </c>
      <c r="W93" s="11">
        <f>'OddsRatio_working_3-way'!V93^2+4*'OddsRatio_working_3-way'!U93^3/27</f>
        <v>-2.0784822960429633E-2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0.16043394109410883</v>
      </c>
      <c r="Y93" s="11">
        <f>IF('OddsRatio_working_3-way'!W93&gt;=0,IF('OddsRatio_working_3-way'!V93+SQRT('OddsRatio_working_3-way'!W93)&gt;0,0,PI()),ACOS('OddsRatio_working_3-way'!V93/(2*'OddsRatio_working_3-way'!X93)))</f>
        <v>0.46599380171973293</v>
      </c>
      <c r="Z93" s="11">
        <f>'OddsRatio_working_3-way'!X93^(1/3)*COS('OddsRatio_working_3-way'!Y93/3)</f>
        <v>0.53683183174667182</v>
      </c>
      <c r="AA93" s="11">
        <f>'OddsRatio_working_3-way'!X93^(1/3)*COS(('OddsRatio_working_3-way'!Y93+2*PI())/3)</f>
        <v>-0.34121743345200056</v>
      </c>
      <c r="AB93" s="11">
        <f>'OddsRatio_working_3-way'!X93^(1/3)*COS(('OddsRatio_working_3-way'!Y93+4*PI())/3)</f>
        <v>-0.19561439829467134</v>
      </c>
      <c r="AC93" s="11">
        <f>'OddsRatio_working_3-way'!X93^(1/3)*SIN('OddsRatio_working_3-way'!Y93/3)</f>
        <v>8.406395154291052E-2</v>
      </c>
      <c r="AD93" s="11">
        <f>'OddsRatio_working_3-way'!X93^(1/3)*SIN(('OddsRatio_working_3-way'!Y93+2*PI())/3)</f>
        <v>0.42287802808129593</v>
      </c>
      <c r="AE93" s="11">
        <f>'OddsRatio_working_3-way'!X93^(1/3)*SIN(('OddsRatio_working_3-way'!Y93+4*PI())/3)</f>
        <v>-0.50694197962420651</v>
      </c>
      <c r="AF93" s="11">
        <f>-'OddsRatio_working_3-way'!U93/(3*'OddsRatio_working_3-way'!X93^(1/3))*COS(('OddsRatio_working_3-way'!Y93)/3)</f>
        <v>0.53683183174667171</v>
      </c>
      <c r="AG93" s="11">
        <f>-'OddsRatio_working_3-way'!U93/(3*'OddsRatio_working_3-way'!X93^(1/3))*COS(('OddsRatio_working_3-way'!Y93+2*PI())/3)</f>
        <v>-0.34121743345200051</v>
      </c>
      <c r="AH93" s="11">
        <f>-'OddsRatio_working_3-way'!U93/(3*'OddsRatio_working_3-way'!X93^(1/3))*COS(('OddsRatio_working_3-way'!Y93+4*PI())/3)</f>
        <v>-0.19561439829467131</v>
      </c>
      <c r="AI93" s="11">
        <f>'OddsRatio_working_3-way'!U93/(3*'OddsRatio_working_3-way'!X93^(1/3))*SIN(('OddsRatio_working_3-way'!Y93)/3)</f>
        <v>-8.4063951542910506E-2</v>
      </c>
      <c r="AJ93" s="11">
        <f>'OddsRatio_working_3-way'!U93/(3*'OddsRatio_working_3-way'!X93^(1/3))*SIN(('OddsRatio_working_3-way'!Y93+2*PI())/3)</f>
        <v>-0.42287802808129582</v>
      </c>
      <c r="AK93" s="11">
        <f>'OddsRatio_working_3-way'!U93/(3*'OddsRatio_working_3-way'!X93^(1/3))*SIN(('OddsRatio_working_3-way'!Y93+4*PI())/3)</f>
        <v>0.5069419796242064</v>
      </c>
      <c r="AL93" s="11">
        <f>'OddsRatio_working_3-way'!Z93+'OddsRatio_working_3-way'!AF93</f>
        <v>1.0736636634933436</v>
      </c>
      <c r="AM93" s="11">
        <f>'OddsRatio_working_3-way'!AA93+'OddsRatio_working_3-way'!AG93</f>
        <v>-0.68243486690400101</v>
      </c>
      <c r="AN93" s="11">
        <f>'OddsRatio_working_3-way'!AB93+'OddsRatio_working_3-way'!AH93</f>
        <v>-0.39122879658934262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1.0736636634933436</v>
      </c>
      <c r="AS93" s="11">
        <f>IF(('OddsRatio_working_3-way'!X93=0),IF(Q93&gt;0,-Q93^(1/3),(-Q93)^(1/3)),'OddsRatio_working_3-way'!AM93-'OddsRatio_working_3-way'!R93/3)</f>
        <v>-0.68243486690400101</v>
      </c>
      <c r="AT93" s="11">
        <f>IF(('OddsRatio_working_3-way'!X93=0),IF(Q93&gt;0,-Q93^(1/3),(-Q93)^(1/3)),'OddsRatio_working_3-way'!AN93-'OddsRatio_working_3-way'!R93/3)</f>
        <v>-0.39122879658934262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4.1500000000000004</v>
      </c>
      <c r="B94" s="4">
        <f>IF('True_Odds_Calculator_3-way'!B95="","",'True_Odds_Calculator_3-way'!B95)</f>
        <v>3.44</v>
      </c>
      <c r="C94" s="4">
        <f>IF('True_Odds_Calculator_3-way'!C95="","",'True_Odds_Calculator_3-way'!C95)</f>
        <v>1.94</v>
      </c>
      <c r="D94" s="9">
        <f t="shared" si="26"/>
        <v>0.22759486004369256</v>
      </c>
      <c r="E94" s="9">
        <f t="shared" si="27"/>
        <v>0.27557115509035851</v>
      </c>
      <c r="F94" s="9">
        <f t="shared" si="28"/>
        <v>0.49683398486594899</v>
      </c>
      <c r="G94" s="9">
        <f t="shared" si="29"/>
        <v>1.0773880433478875</v>
      </c>
      <c r="H94" s="9">
        <f t="shared" si="30"/>
        <v>4.3937723365458465</v>
      </c>
      <c r="I94" s="9">
        <f t="shared" si="31"/>
        <v>3.6288268257688459</v>
      </c>
      <c r="J94" s="9">
        <f t="shared" si="32"/>
        <v>2.0127447607470139</v>
      </c>
      <c r="K94" s="11">
        <f t="shared" si="33"/>
        <v>0.24096385542168672</v>
      </c>
      <c r="L94" s="11">
        <f t="shared" si="34"/>
        <v>0.29069767441860467</v>
      </c>
      <c r="M94" s="11">
        <f t="shared" si="35"/>
        <v>0.51546391752577325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-0.26086749298801537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0.23577888634374472</v>
      </c>
      <c r="Q94" s="11">
        <f>2*'OddsRatio_working_3-way'!K94*'OddsRatio_working_3-way'!L94*'OddsRatio_working_3-way'!M94</f>
        <v>7.2214054010335288E-2</v>
      </c>
      <c r="R94" s="11">
        <f t="shared" si="36"/>
        <v>0</v>
      </c>
      <c r="S94" s="11">
        <f t="shared" si="37"/>
        <v>-0.90382624390297928</v>
      </c>
      <c r="T94" s="11">
        <f t="shared" si="38"/>
        <v>-0.27682273932709933</v>
      </c>
      <c r="U94" s="11">
        <f>'OddsRatio_working_3-way'!S94-'OddsRatio_working_3-way'!R94^2/3</f>
        <v>-0.90382624390297928</v>
      </c>
      <c r="V94" s="11">
        <f>'OddsRatio_working_3-way'!S94*'OddsRatio_working_3-way'!R94/3-2*'OddsRatio_working_3-way'!R94^3/27-'OddsRatio_working_3-way'!T94</f>
        <v>0.27682273932709933</v>
      </c>
      <c r="W94" s="11">
        <f>'OddsRatio_working_3-way'!V94^2+4*'OddsRatio_working_3-way'!U94^3/27</f>
        <v>-3.2752483152253986E-2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0.16536574022512429</v>
      </c>
      <c r="Y94" s="11">
        <f>IF('OddsRatio_working_3-way'!W94&gt;=0,IF('OddsRatio_working_3-way'!V94+SQRT('OddsRatio_working_3-way'!W94)&gt;0,0,PI()),ACOS('OddsRatio_working_3-way'!V94/(2*'OddsRatio_working_3-way'!X94)))</f>
        <v>0.57901603341984298</v>
      </c>
      <c r="Z94" s="11">
        <f>'OddsRatio_working_3-way'!X94^(1/3)*COS('OddsRatio_working_3-way'!Y94/3)</f>
        <v>0.53869402167394376</v>
      </c>
      <c r="AA94" s="11">
        <f>'OddsRatio_working_3-way'!X94^(1/3)*COS(('OddsRatio_working_3-way'!Y94+2*PI())/3)</f>
        <v>-0.36052334677623427</v>
      </c>
      <c r="AB94" s="11">
        <f>'OddsRatio_working_3-way'!X94^(1/3)*COS(('OddsRatio_working_3-way'!Y94+4*PI())/3)</f>
        <v>-0.17817067489770957</v>
      </c>
      <c r="AC94" s="11">
        <f>'OddsRatio_working_3-way'!X94^(1/3)*SIN('OddsRatio_working_3-way'!Y94/3)</f>
        <v>0.10528136419651375</v>
      </c>
      <c r="AD94" s="11">
        <f>'OddsRatio_working_3-way'!X94^(1/3)*SIN(('OddsRatio_working_3-way'!Y94+2*PI())/3)</f>
        <v>0.41388202553818337</v>
      </c>
      <c r="AE94" s="11">
        <f>'OddsRatio_working_3-way'!X94^(1/3)*SIN(('OddsRatio_working_3-way'!Y94+4*PI())/3)</f>
        <v>-0.51916338973469711</v>
      </c>
      <c r="AF94" s="11">
        <f>-'OddsRatio_working_3-way'!U94/(3*'OddsRatio_working_3-way'!X94^(1/3))*COS(('OddsRatio_working_3-way'!Y94)/3)</f>
        <v>0.53869402167394387</v>
      </c>
      <c r="AG94" s="11">
        <f>-'OddsRatio_working_3-way'!U94/(3*'OddsRatio_working_3-way'!X94^(1/3))*COS(('OddsRatio_working_3-way'!Y94+2*PI())/3)</f>
        <v>-0.36052334677623432</v>
      </c>
      <c r="AH94" s="11">
        <f>-'OddsRatio_working_3-way'!U94/(3*'OddsRatio_working_3-way'!X94^(1/3))*COS(('OddsRatio_working_3-way'!Y94+4*PI())/3)</f>
        <v>-0.1781706748977096</v>
      </c>
      <c r="AI94" s="11">
        <f>'OddsRatio_working_3-way'!U94/(3*'OddsRatio_working_3-way'!X94^(1/3))*SIN(('OddsRatio_working_3-way'!Y94)/3)</f>
        <v>-0.10528136419651377</v>
      </c>
      <c r="AJ94" s="11">
        <f>'OddsRatio_working_3-way'!U94/(3*'OddsRatio_working_3-way'!X94^(1/3))*SIN(('OddsRatio_working_3-way'!Y94+2*PI())/3)</f>
        <v>-0.41388202553818348</v>
      </c>
      <c r="AK94" s="11">
        <f>'OddsRatio_working_3-way'!U94/(3*'OddsRatio_working_3-way'!X94^(1/3))*SIN(('OddsRatio_working_3-way'!Y94+4*PI())/3)</f>
        <v>0.51916338973469722</v>
      </c>
      <c r="AL94" s="11">
        <f>'OddsRatio_working_3-way'!Z94+'OddsRatio_working_3-way'!AF94</f>
        <v>1.0773880433478875</v>
      </c>
      <c r="AM94" s="11">
        <f>'OddsRatio_working_3-way'!AA94+'OddsRatio_working_3-way'!AG94</f>
        <v>-0.72104669355246864</v>
      </c>
      <c r="AN94" s="11">
        <f>'OddsRatio_working_3-way'!AB94+'OddsRatio_working_3-way'!AH94</f>
        <v>-0.3563413497954192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1.0773880433478875</v>
      </c>
      <c r="AS94" s="11">
        <f>IF(('OddsRatio_working_3-way'!X94=0),IF(Q94&gt;0,-Q94^(1/3),(-Q94)^(1/3)),'OddsRatio_working_3-way'!AM94-'OddsRatio_working_3-way'!R94/3)</f>
        <v>-0.72104669355246864</v>
      </c>
      <c r="AT94" s="11">
        <f>IF(('OddsRatio_working_3-way'!X94=0),IF(Q94&gt;0,-Q94^(1/3),(-Q94)^(1/3)),'OddsRatio_working_3-way'!AN94-'OddsRatio_working_3-way'!R94/3)</f>
        <v>-0.3563413497954192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2.68</v>
      </c>
      <c r="B95" s="4">
        <f>IF('True_Odds_Calculator_3-way'!B96="","",'True_Odds_Calculator_3-way'!B96)</f>
        <v>3.02</v>
      </c>
      <c r="C95" s="4">
        <f>IF('True_Odds_Calculator_3-way'!C96="","",'True_Odds_Calculator_3-way'!C96)</f>
        <v>2.95</v>
      </c>
      <c r="D95" s="9">
        <f t="shared" si="26"/>
        <v>0.35822413323030661</v>
      </c>
      <c r="E95" s="9">
        <f t="shared" si="27"/>
        <v>0.31704527485758777</v>
      </c>
      <c r="F95" s="9">
        <f t="shared" si="28"/>
        <v>0.32473059191210579</v>
      </c>
      <c r="G95" s="9">
        <f t="shared" si="29"/>
        <v>1.0663978472387603</v>
      </c>
      <c r="H95" s="9">
        <f t="shared" si="30"/>
        <v>2.7915483833611177</v>
      </c>
      <c r="I95" s="9">
        <f t="shared" si="31"/>
        <v>3.1541236514222954</v>
      </c>
      <c r="J95" s="9">
        <f t="shared" si="32"/>
        <v>3.0794758021155828</v>
      </c>
      <c r="K95" s="11">
        <f t="shared" si="33"/>
        <v>0.37313432835820892</v>
      </c>
      <c r="L95" s="11">
        <f t="shared" si="34"/>
        <v>0.33112582781456956</v>
      </c>
      <c r="M95" s="11">
        <f t="shared" si="35"/>
        <v>0.33898305084745761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-0.27716061068548847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0.23663811373037164</v>
      </c>
      <c r="Q95" s="11">
        <f>2*'OddsRatio_working_3-way'!K95*'OddsRatio_working_3-way'!L95*'OddsRatio_working_3-way'!M95</f>
        <v>8.3765703975352782E-2</v>
      </c>
      <c r="R95" s="11">
        <f t="shared" si="36"/>
        <v>0</v>
      </c>
      <c r="S95" s="11">
        <f t="shared" si="37"/>
        <v>-0.85379417062585328</v>
      </c>
      <c r="T95" s="11">
        <f t="shared" si="38"/>
        <v>-0.30222802500030199</v>
      </c>
      <c r="U95" s="11">
        <f>'OddsRatio_working_3-way'!S95-'OddsRatio_working_3-way'!R95^2/3</f>
        <v>-0.85379417062585328</v>
      </c>
      <c r="V95" s="11">
        <f>'OddsRatio_working_3-way'!S95*'OddsRatio_working_3-way'!R95/3-2*'OddsRatio_working_3-way'!R95^3/27-'OddsRatio_working_3-way'!T95</f>
        <v>0.30222802500030199</v>
      </c>
      <c r="W95" s="11">
        <f>'OddsRatio_working_3-way'!V95^2+4*'OddsRatio_working_3-way'!U95^3/27</f>
        <v>-8.6349921030982879E-4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0.1518266102383678</v>
      </c>
      <c r="Y95" s="11">
        <f>IF('OddsRatio_working_3-way'!W95&gt;=0,IF('OddsRatio_working_3-way'!V95+SQRT('OddsRatio_working_3-way'!W95)&gt;0,0,PI()),ACOS('OddsRatio_working_3-way'!V95/(2*'OddsRatio_working_3-way'!X95)))</f>
        <v>9.6924435291020572E-2</v>
      </c>
      <c r="Z95" s="11">
        <f>'OddsRatio_working_3-way'!X95^(1/3)*COS('OddsRatio_working_3-way'!Y95/3)</f>
        <v>0.53319892361938015</v>
      </c>
      <c r="AA95" s="11">
        <f>'OddsRatio_working_3-way'!X95^(1/3)*COS(('OddsRatio_working_3-way'!Y95+2*PI())/3)</f>
        <v>-0.28152338705789887</v>
      </c>
      <c r="AB95" s="11">
        <f>'OddsRatio_working_3-way'!X95^(1/3)*COS(('OddsRatio_working_3-way'!Y95+4*PI())/3)</f>
        <v>-0.25167553656148145</v>
      </c>
      <c r="AC95" s="11">
        <f>'OddsRatio_working_3-way'!X95^(1/3)*SIN('OddsRatio_working_3-way'!Y95/3)</f>
        <v>1.7232664518838463E-2</v>
      </c>
      <c r="AD95" s="11">
        <f>'OddsRatio_working_3-way'!X95^(1/3)*SIN(('OddsRatio_working_3-way'!Y95+2*PI())/3)</f>
        <v>0.45314748086548257</v>
      </c>
      <c r="AE95" s="11">
        <f>'OddsRatio_working_3-way'!X95^(1/3)*SIN(('OddsRatio_working_3-way'!Y95+4*PI())/3)</f>
        <v>-0.47038014538432088</v>
      </c>
      <c r="AF95" s="11">
        <f>-'OddsRatio_working_3-way'!U95/(3*'OddsRatio_working_3-way'!X95^(1/3))*COS(('OddsRatio_working_3-way'!Y95)/3)</f>
        <v>0.53319892361938015</v>
      </c>
      <c r="AG95" s="11">
        <f>-'OddsRatio_working_3-way'!U95/(3*'OddsRatio_working_3-way'!X95^(1/3))*COS(('OddsRatio_working_3-way'!Y95+2*PI())/3)</f>
        <v>-0.28152338705789887</v>
      </c>
      <c r="AH95" s="11">
        <f>-'OddsRatio_working_3-way'!U95/(3*'OddsRatio_working_3-way'!X95^(1/3))*COS(('OddsRatio_working_3-way'!Y95+4*PI())/3)</f>
        <v>-0.25167553656148145</v>
      </c>
      <c r="AI95" s="11">
        <f>'OddsRatio_working_3-way'!U95/(3*'OddsRatio_working_3-way'!X95^(1/3))*SIN(('OddsRatio_working_3-way'!Y95)/3)</f>
        <v>-1.7232664518838463E-2</v>
      </c>
      <c r="AJ95" s="11">
        <f>'OddsRatio_working_3-way'!U95/(3*'OddsRatio_working_3-way'!X95^(1/3))*SIN(('OddsRatio_working_3-way'!Y95+2*PI())/3)</f>
        <v>-0.45314748086548257</v>
      </c>
      <c r="AK95" s="11">
        <f>'OddsRatio_working_3-way'!U95/(3*'OddsRatio_working_3-way'!X95^(1/3))*SIN(('OddsRatio_working_3-way'!Y95+4*PI())/3)</f>
        <v>0.47038014538432088</v>
      </c>
      <c r="AL95" s="11">
        <f>'OddsRatio_working_3-way'!Z95+'OddsRatio_working_3-way'!AF95</f>
        <v>1.0663978472387603</v>
      </c>
      <c r="AM95" s="11">
        <f>'OddsRatio_working_3-way'!AA95+'OddsRatio_working_3-way'!AG95</f>
        <v>-0.56304677411579773</v>
      </c>
      <c r="AN95" s="11">
        <f>'OddsRatio_working_3-way'!AB95+'OddsRatio_working_3-way'!AH95</f>
        <v>-0.5033510731229629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1.0663978472387603</v>
      </c>
      <c r="AS95" s="11">
        <f>IF(('OddsRatio_working_3-way'!X95=0),IF(Q95&gt;0,-Q95^(1/3),(-Q95)^(1/3)),'OddsRatio_working_3-way'!AM95-'OddsRatio_working_3-way'!R95/3)</f>
        <v>-0.56304677411579773</v>
      </c>
      <c r="AT95" s="11">
        <f>IF(('OddsRatio_working_3-way'!X95=0),IF(Q95&gt;0,-Q95^(1/3),(-Q95)^(1/3)),'OddsRatio_working_3-way'!AN95-'OddsRatio_working_3-way'!R95/3)</f>
        <v>-0.5033510731229629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3.32</v>
      </c>
      <c r="B96" s="4">
        <f>IF('True_Odds_Calculator_3-way'!B97="","",'True_Odds_Calculator_3-way'!B97)</f>
        <v>3.37</v>
      </c>
      <c r="C96" s="4">
        <f>IF('True_Odds_Calculator_3-way'!C97="","",'True_Odds_Calculator_3-way'!C97)</f>
        <v>2.1800000000000002</v>
      </c>
      <c r="D96" s="9">
        <f t="shared" si="26"/>
        <v>0.28342558645379629</v>
      </c>
      <c r="E96" s="9">
        <f t="shared" si="27"/>
        <v>0.27911509644205357</v>
      </c>
      <c r="F96" s="9">
        <f t="shared" si="28"/>
        <v>0.43745931710415026</v>
      </c>
      <c r="G96" s="9">
        <f t="shared" si="29"/>
        <v>1.0897685193686679</v>
      </c>
      <c r="H96" s="9">
        <f t="shared" si="30"/>
        <v>3.5282629649353088</v>
      </c>
      <c r="I96" s="9">
        <f t="shared" si="31"/>
        <v>3.5827513909037436</v>
      </c>
      <c r="J96" s="9">
        <f t="shared" si="32"/>
        <v>2.2859268528550283</v>
      </c>
      <c r="K96" s="11">
        <f t="shared" si="33"/>
        <v>0.30120481927710846</v>
      </c>
      <c r="L96" s="11">
        <f t="shared" si="34"/>
        <v>0.29673590504451036</v>
      </c>
      <c r="M96" s="11">
        <f t="shared" si="35"/>
        <v>0.4587155963302752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-0.26600748678431363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0.24066538115000491</v>
      </c>
      <c r="Q96" s="11">
        <f>2*'OddsRatio_working_3-way'!K96*'OddsRatio_working_3-way'!L96*'OddsRatio_working_3-way'!M96</f>
        <v>8.1998426286202714E-2</v>
      </c>
      <c r="R96" s="11">
        <f t="shared" si="36"/>
        <v>0</v>
      </c>
      <c r="S96" s="11">
        <f t="shared" si="37"/>
        <v>-0.90473160759247051</v>
      </c>
      <c r="T96" s="11">
        <f t="shared" si="38"/>
        <v>-0.30825608435859309</v>
      </c>
      <c r="U96" s="11">
        <f>'OddsRatio_working_3-way'!S96-'OddsRatio_working_3-way'!R96^2/3</f>
        <v>-0.90473160759247051</v>
      </c>
      <c r="V96" s="11">
        <f>'OddsRatio_working_3-way'!S96*'OddsRatio_working_3-way'!R96/3-2*'OddsRatio_working_3-way'!R96^3/27-'OddsRatio_working_3-way'!T96</f>
        <v>0.30825608435859309</v>
      </c>
      <c r="W96" s="11">
        <f>'OddsRatio_working_3-way'!V96^2+4*'OddsRatio_working_3-way'!U96^3/27</f>
        <v>-1.4690536126954049E-2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0.16561427298926118</v>
      </c>
      <c r="Y96" s="11">
        <f>IF('OddsRatio_working_3-way'!W96&gt;=0,IF('OddsRatio_working_3-way'!V96+SQRT('OddsRatio_working_3-way'!W96)&gt;0,0,PI()),ACOS('OddsRatio_working_3-way'!V96/(2*'OddsRatio_working_3-way'!X96)))</f>
        <v>0.37462562346065642</v>
      </c>
      <c r="Z96" s="11">
        <f>'OddsRatio_working_3-way'!X96^(1/3)*COS('OddsRatio_working_3-way'!Y96/3)</f>
        <v>0.54488425968433407</v>
      </c>
      <c r="AA96" s="11">
        <f>'OddsRatio_working_3-way'!X96^(1/3)*COS(('OddsRatio_working_3-way'!Y96+2*PI())/3)</f>
        <v>-0.33167691319881532</v>
      </c>
      <c r="AB96" s="11">
        <f>'OddsRatio_working_3-way'!X96^(1/3)*COS(('OddsRatio_working_3-way'!Y96+4*PI())/3)</f>
        <v>-0.21320734648551887</v>
      </c>
      <c r="AC96" s="11">
        <f>'OddsRatio_working_3-way'!X96^(1/3)*SIN('OddsRatio_working_3-way'!Y96/3)</f>
        <v>6.8398436232700061E-2</v>
      </c>
      <c r="AD96" s="11">
        <f>'OddsRatio_working_3-way'!X96^(1/3)*SIN(('OddsRatio_working_3-way'!Y96+2*PI())/3)</f>
        <v>0.43768439289256028</v>
      </c>
      <c r="AE96" s="11">
        <f>'OddsRatio_working_3-way'!X96^(1/3)*SIN(('OddsRatio_working_3-way'!Y96+4*PI())/3)</f>
        <v>-0.50608282912526037</v>
      </c>
      <c r="AF96" s="11">
        <f>-'OddsRatio_working_3-way'!U96/(3*'OddsRatio_working_3-way'!X96^(1/3))*COS(('OddsRatio_working_3-way'!Y96)/3)</f>
        <v>0.54488425968433396</v>
      </c>
      <c r="AG96" s="11">
        <f>-'OddsRatio_working_3-way'!U96/(3*'OddsRatio_working_3-way'!X96^(1/3))*COS(('OddsRatio_working_3-way'!Y96+2*PI())/3)</f>
        <v>-0.33167691319881526</v>
      </c>
      <c r="AH96" s="11">
        <f>-'OddsRatio_working_3-way'!U96/(3*'OddsRatio_working_3-way'!X96^(1/3))*COS(('OddsRatio_working_3-way'!Y96+4*PI())/3)</f>
        <v>-0.21320734648551884</v>
      </c>
      <c r="AI96" s="11">
        <f>'OddsRatio_working_3-way'!U96/(3*'OddsRatio_working_3-way'!X96^(1/3))*SIN(('OddsRatio_working_3-way'!Y96)/3)</f>
        <v>-6.8398436232700047E-2</v>
      </c>
      <c r="AJ96" s="11">
        <f>'OddsRatio_working_3-way'!U96/(3*'OddsRatio_working_3-way'!X96^(1/3))*SIN(('OddsRatio_working_3-way'!Y96+2*PI())/3)</f>
        <v>-0.43768439289256023</v>
      </c>
      <c r="AK96" s="11">
        <f>'OddsRatio_working_3-way'!U96/(3*'OddsRatio_working_3-way'!X96^(1/3))*SIN(('OddsRatio_working_3-way'!Y96+4*PI())/3)</f>
        <v>0.50608282912526026</v>
      </c>
      <c r="AL96" s="11">
        <f>'OddsRatio_working_3-way'!Z96+'OddsRatio_working_3-way'!AF96</f>
        <v>1.0897685193686679</v>
      </c>
      <c r="AM96" s="11">
        <f>'OddsRatio_working_3-way'!AA96+'OddsRatio_working_3-way'!AG96</f>
        <v>-0.66335382639763063</v>
      </c>
      <c r="AN96" s="11">
        <f>'OddsRatio_working_3-way'!AB96+'OddsRatio_working_3-way'!AH96</f>
        <v>-0.42641469297103773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1.0897685193686679</v>
      </c>
      <c r="AS96" s="11">
        <f>IF(('OddsRatio_working_3-way'!X96=0),IF(Q96&gt;0,-Q96^(1/3),(-Q96)^(1/3)),'OddsRatio_working_3-way'!AM96-'OddsRatio_working_3-way'!R96/3)</f>
        <v>-0.66335382639763063</v>
      </c>
      <c r="AT96" s="11">
        <f>IF(('OddsRatio_working_3-way'!X96=0),IF(Q96&gt;0,-Q96^(1/3),(-Q96)^(1/3)),'OddsRatio_working_3-way'!AN96-'OddsRatio_working_3-way'!R96/3)</f>
        <v>-0.42641469297103773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3.56</v>
      </c>
      <c r="B97" s="4">
        <f>IF('True_Odds_Calculator_3-way'!B98="","",'True_Odds_Calculator_3-way'!B98)</f>
        <v>3.42</v>
      </c>
      <c r="C97" s="4">
        <f>IF('True_Odds_Calculator_3-way'!C98="","",'True_Odds_Calculator_3-way'!C98)</f>
        <v>2.23</v>
      </c>
      <c r="D97" s="9">
        <f t="shared" si="26"/>
        <v>0.27422592459381295</v>
      </c>
      <c r="E97" s="9">
        <f t="shared" si="27"/>
        <v>0.28556002166309846</v>
      </c>
      <c r="F97" s="9">
        <f t="shared" si="28"/>
        <v>0.44021405374308858</v>
      </c>
      <c r="G97" s="9">
        <f t="shared" si="29"/>
        <v>1.0338391551618393</v>
      </c>
      <c r="H97" s="9">
        <f t="shared" si="30"/>
        <v>3.6466282372143084</v>
      </c>
      <c r="I97" s="9">
        <f t="shared" si="31"/>
        <v>3.5018907554916505</v>
      </c>
      <c r="J97" s="9">
        <f t="shared" si="32"/>
        <v>2.2716221608490619</v>
      </c>
      <c r="K97" s="11">
        <f t="shared" si="33"/>
        <v>0.2808988764044944</v>
      </c>
      <c r="L97" s="11">
        <f t="shared" si="34"/>
        <v>0.29239766081871343</v>
      </c>
      <c r="M97" s="11">
        <f t="shared" si="35"/>
        <v>0.44843049327354262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-0.28065932453444276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0.22872341836098786</v>
      </c>
      <c r="Q97" s="11">
        <f>2*'OddsRatio_working_3-way'!K97*'OddsRatio_working_3-way'!L97*'OddsRatio_working_3-way'!M97</f>
        <v>7.3662936670205445E-2</v>
      </c>
      <c r="R97" s="11">
        <f t="shared" si="36"/>
        <v>0</v>
      </c>
      <c r="S97" s="11">
        <f t="shared" si="37"/>
        <v>-0.81495036283007494</v>
      </c>
      <c r="T97" s="11">
        <f t="shared" si="38"/>
        <v>-0.26246388496942835</v>
      </c>
      <c r="U97" s="11">
        <f>'OddsRatio_working_3-way'!S97-'OddsRatio_working_3-way'!R97^2/3</f>
        <v>-0.81495036283007494</v>
      </c>
      <c r="V97" s="11">
        <f>'OddsRatio_working_3-way'!S97*'OddsRatio_working_3-way'!R97/3-2*'OddsRatio_working_3-way'!R97^3/27-'OddsRatio_working_3-way'!T97</f>
        <v>0.26246388496942835</v>
      </c>
      <c r="W97" s="11">
        <f>'OddsRatio_working_3-way'!V97^2+4*'OddsRatio_working_3-way'!U97^3/27</f>
        <v>-1.1297075053629826E-2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0.14158422048985114</v>
      </c>
      <c r="Y97" s="11">
        <f>IF('OddsRatio_working_3-way'!W97&gt;=0,IF('OddsRatio_working_3-way'!V97+SQRT('OddsRatio_working_3-way'!W97)&gt;0,0,PI()),ACOS('OddsRatio_working_3-way'!V97/(2*'OddsRatio_working_3-way'!X97)))</f>
        <v>0.38477597500848248</v>
      </c>
      <c r="Z97" s="11">
        <f>'OddsRatio_working_3-way'!X97^(1/3)*COS('OddsRatio_working_3-way'!Y97/3)</f>
        <v>0.51691957758091966</v>
      </c>
      <c r="AA97" s="11">
        <f>'OddsRatio_working_3-way'!X97^(1/3)*COS(('OddsRatio_working_3-way'!Y97+2*PI())/3)</f>
        <v>-0.31619369081250759</v>
      </c>
      <c r="AB97" s="11">
        <f>'OddsRatio_working_3-way'!X97^(1/3)*COS(('OddsRatio_working_3-way'!Y97+4*PI())/3)</f>
        <v>-0.20072588676841199</v>
      </c>
      <c r="AC97" s="11">
        <f>'OddsRatio_working_3-way'!X97^(1/3)*SIN('OddsRatio_working_3-way'!Y97/3)</f>
        <v>6.6665367747593574E-2</v>
      </c>
      <c r="AD97" s="11">
        <f>'OddsRatio_working_3-way'!X97^(1/3)*SIN(('OddsRatio_working_3-way'!Y97+2*PI())/3)</f>
        <v>0.41433280202480066</v>
      </c>
      <c r="AE97" s="11">
        <f>'OddsRatio_working_3-way'!X97^(1/3)*SIN(('OddsRatio_working_3-way'!Y97+4*PI())/3)</f>
        <v>-0.48099816977239424</v>
      </c>
      <c r="AF97" s="11">
        <f>-'OddsRatio_working_3-way'!U97/(3*'OddsRatio_working_3-way'!X97^(1/3))*COS(('OddsRatio_working_3-way'!Y97)/3)</f>
        <v>0.51691957758091966</v>
      </c>
      <c r="AG97" s="11">
        <f>-'OddsRatio_working_3-way'!U97/(3*'OddsRatio_working_3-way'!X97^(1/3))*COS(('OddsRatio_working_3-way'!Y97+2*PI())/3)</f>
        <v>-0.31619369081250759</v>
      </c>
      <c r="AH97" s="11">
        <f>-'OddsRatio_working_3-way'!U97/(3*'OddsRatio_working_3-way'!X97^(1/3))*COS(('OddsRatio_working_3-way'!Y97+4*PI())/3)</f>
        <v>-0.20072588676841199</v>
      </c>
      <c r="AI97" s="11">
        <f>'OddsRatio_working_3-way'!U97/(3*'OddsRatio_working_3-way'!X97^(1/3))*SIN(('OddsRatio_working_3-way'!Y97)/3)</f>
        <v>-6.6665367747593574E-2</v>
      </c>
      <c r="AJ97" s="11">
        <f>'OddsRatio_working_3-way'!U97/(3*'OddsRatio_working_3-way'!X97^(1/3))*SIN(('OddsRatio_working_3-way'!Y97+2*PI())/3)</f>
        <v>-0.41433280202480066</v>
      </c>
      <c r="AK97" s="11">
        <f>'OddsRatio_working_3-way'!U97/(3*'OddsRatio_working_3-way'!X97^(1/3))*SIN(('OddsRatio_working_3-way'!Y97+4*PI())/3)</f>
        <v>0.48099816977239424</v>
      </c>
      <c r="AL97" s="11">
        <f>'OddsRatio_working_3-way'!Z97+'OddsRatio_working_3-way'!AF97</f>
        <v>1.0338391551618393</v>
      </c>
      <c r="AM97" s="11">
        <f>'OddsRatio_working_3-way'!AA97+'OddsRatio_working_3-way'!AG97</f>
        <v>-0.63238738162501518</v>
      </c>
      <c r="AN97" s="11">
        <f>'OddsRatio_working_3-way'!AB97+'OddsRatio_working_3-way'!AH97</f>
        <v>-0.40145177353682399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1.0338391551618393</v>
      </c>
      <c r="AS97" s="11">
        <f>IF(('OddsRatio_working_3-way'!X97=0),IF(Q97&gt;0,-Q97^(1/3),(-Q97)^(1/3)),'OddsRatio_working_3-way'!AM97-'OddsRatio_working_3-way'!R97/3)</f>
        <v>-0.63238738162501518</v>
      </c>
      <c r="AT97" s="11">
        <f>IF(('OddsRatio_working_3-way'!X97=0),IF(Q97&gt;0,-Q97^(1/3),(-Q97)^(1/3)),'OddsRatio_working_3-way'!AN97-'OddsRatio_working_3-way'!R97/3)</f>
        <v>-0.40145177353682399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1.4</v>
      </c>
      <c r="B98" s="4">
        <f>IF('True_Odds_Calculator_3-way'!B99="","",'True_Odds_Calculator_3-way'!B99)</f>
        <v>5.3</v>
      </c>
      <c r="C98" s="4">
        <f>IF('True_Odds_Calculator_3-way'!C99="","",'True_Odds_Calculator_3-way'!C99)</f>
        <v>8.33</v>
      </c>
      <c r="D98" s="9">
        <f t="shared" si="26"/>
        <v>0.70398094934589672</v>
      </c>
      <c r="E98" s="9">
        <f t="shared" si="27"/>
        <v>0.18114958875935969</v>
      </c>
      <c r="F98" s="9">
        <f t="shared" si="28"/>
        <v>0.11486946189474337</v>
      </c>
      <c r="G98" s="9">
        <f t="shared" si="29"/>
        <v>1.0512324620756752</v>
      </c>
      <c r="H98" s="9">
        <f t="shared" si="30"/>
        <v>1.4204929848302701</v>
      </c>
      <c r="I98" s="9">
        <f t="shared" si="31"/>
        <v>5.5202995869254039</v>
      </c>
      <c r="J98" s="9">
        <f t="shared" si="32"/>
        <v>8.7055339470147004</v>
      </c>
      <c r="K98" s="11">
        <f t="shared" si="33"/>
        <v>0.7142857142857143</v>
      </c>
      <c r="L98" s="11">
        <f t="shared" si="34"/>
        <v>0.18867924528301888</v>
      </c>
      <c r="M98" s="11">
        <f t="shared" si="35"/>
        <v>0.12004801920768307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-0.20397808719174981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0.1946331093084134</v>
      </c>
      <c r="Q98" s="11">
        <f>2*'OddsRatio_working_3-way'!K98*'OddsRatio_working_3-way'!L98*'OddsRatio_working_3-way'!M98</f>
        <v>3.2357956659752857E-2</v>
      </c>
      <c r="R98" s="11">
        <f t="shared" si="36"/>
        <v>0</v>
      </c>
      <c r="S98" s="11">
        <f t="shared" si="37"/>
        <v>-0.95418636378057775</v>
      </c>
      <c r="T98" s="11">
        <f t="shared" si="38"/>
        <v>-0.15863447444398635</v>
      </c>
      <c r="U98" s="11">
        <f>'OddsRatio_working_3-way'!S98-'OddsRatio_working_3-way'!R98^2/3</f>
        <v>-0.95418636378057775</v>
      </c>
      <c r="V98" s="11">
        <f>'OddsRatio_working_3-way'!S98*'OddsRatio_working_3-way'!R98/3-2*'OddsRatio_working_3-way'!R98^3/27-'OddsRatio_working_3-way'!T98</f>
        <v>0.15863447444398635</v>
      </c>
      <c r="W98" s="11">
        <f>'OddsRatio_working_3-way'!V98^2+4*'OddsRatio_working_3-way'!U98^3/27</f>
        <v>-0.10354022964876625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0.17937748334928078</v>
      </c>
      <c r="Y98" s="11">
        <f>IF('OddsRatio_working_3-way'!W98&gt;=0,IF('OddsRatio_working_3-way'!V98+SQRT('OddsRatio_working_3-way'!W98)&gt;0,0,PI()),ACOS('OddsRatio_working_3-way'!V98/(2*'OddsRatio_working_3-way'!X98)))</f>
        <v>1.1127679508225161</v>
      </c>
      <c r="Z98" s="11">
        <f>'OddsRatio_working_3-way'!X98^(1/3)*COS('OddsRatio_working_3-way'!Y98/3)</f>
        <v>0.52561623103783761</v>
      </c>
      <c r="AA98" s="11">
        <f>'OddsRatio_working_3-way'!X98^(1/3)*COS(('OddsRatio_working_3-way'!Y98+2*PI())/3)</f>
        <v>-0.4398456092803486</v>
      </c>
      <c r="AB98" s="11">
        <f>'OddsRatio_working_3-way'!X98^(1/3)*COS(('OddsRatio_working_3-way'!Y98+4*PI())/3)</f>
        <v>-8.5770621757488952E-2</v>
      </c>
      <c r="AC98" s="11">
        <f>'OddsRatio_working_3-way'!X98^(1/3)*SIN('OddsRatio_working_3-way'!Y98/3)</f>
        <v>0.20442528935963647</v>
      </c>
      <c r="AD98" s="11">
        <f>'OddsRatio_working_3-way'!X98^(1/3)*SIN(('OddsRatio_working_3-way'!Y98+2*PI())/3)</f>
        <v>0.35298436404037997</v>
      </c>
      <c r="AE98" s="11">
        <f>'OddsRatio_working_3-way'!X98^(1/3)*SIN(('OddsRatio_working_3-way'!Y98+4*PI())/3)</f>
        <v>-0.55740965340001636</v>
      </c>
      <c r="AF98" s="11">
        <f>-'OddsRatio_working_3-way'!U98/(3*'OddsRatio_working_3-way'!X98^(1/3))*COS(('OddsRatio_working_3-way'!Y98)/3)</f>
        <v>0.5256162310378375</v>
      </c>
      <c r="AG98" s="11">
        <f>-'OddsRatio_working_3-way'!U98/(3*'OddsRatio_working_3-way'!X98^(1/3))*COS(('OddsRatio_working_3-way'!Y98+2*PI())/3)</f>
        <v>-0.43984560928034849</v>
      </c>
      <c r="AH98" s="11">
        <f>-'OddsRatio_working_3-way'!U98/(3*'OddsRatio_working_3-way'!X98^(1/3))*COS(('OddsRatio_working_3-way'!Y98+4*PI())/3)</f>
        <v>-8.5770621757488938E-2</v>
      </c>
      <c r="AI98" s="11">
        <f>'OddsRatio_working_3-way'!U98/(3*'OddsRatio_working_3-way'!X98^(1/3))*SIN(('OddsRatio_working_3-way'!Y98)/3)</f>
        <v>-0.20442528935963641</v>
      </c>
      <c r="AJ98" s="11">
        <f>'OddsRatio_working_3-way'!U98/(3*'OddsRatio_working_3-way'!X98^(1/3))*SIN(('OddsRatio_working_3-way'!Y98+2*PI())/3)</f>
        <v>-0.35298436404037992</v>
      </c>
      <c r="AK98" s="11">
        <f>'OddsRatio_working_3-way'!U98/(3*'OddsRatio_working_3-way'!X98^(1/3))*SIN(('OddsRatio_working_3-way'!Y98+4*PI())/3)</f>
        <v>0.55740965340001625</v>
      </c>
      <c r="AL98" s="11">
        <f>'OddsRatio_working_3-way'!Z98+'OddsRatio_working_3-way'!AF98</f>
        <v>1.0512324620756752</v>
      </c>
      <c r="AM98" s="11">
        <f>'OddsRatio_working_3-way'!AA98+'OddsRatio_working_3-way'!AG98</f>
        <v>-0.8796912185606971</v>
      </c>
      <c r="AN98" s="11">
        <f>'OddsRatio_working_3-way'!AB98+'OddsRatio_working_3-way'!AH98</f>
        <v>-0.1715412435149779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1.0512324620756752</v>
      </c>
      <c r="AS98" s="11">
        <f>IF(('OddsRatio_working_3-way'!X98=0),IF(Q98&gt;0,-Q98^(1/3),(-Q98)^(1/3)),'OddsRatio_working_3-way'!AM98-'OddsRatio_working_3-way'!R98/3)</f>
        <v>-0.8796912185606971</v>
      </c>
      <c r="AT98" s="11">
        <f>IF(('OddsRatio_working_3-way'!X98=0),IF(Q98&gt;0,-Q98^(1/3),(-Q98)^(1/3)),'OddsRatio_working_3-way'!AN98-'OddsRatio_working_3-way'!R98/3)</f>
        <v>-0.1715412435149779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9.7899999999999991</v>
      </c>
      <c r="B99" s="4">
        <f>IF('True_Odds_Calculator_3-way'!B100="","",'True_Odds_Calculator_3-way'!B100)</f>
        <v>5.69</v>
      </c>
      <c r="C99" s="4">
        <f>IF('True_Odds_Calculator_3-way'!C100="","",'True_Odds_Calculator_3-way'!C100)</f>
        <v>1.34</v>
      </c>
      <c r="D99" s="9">
        <f t="shared" si="26"/>
        <v>9.7034430817394407E-2</v>
      </c>
      <c r="E99" s="9">
        <f t="shared" si="27"/>
        <v>0.16764136674033925</v>
      </c>
      <c r="F99" s="9">
        <f t="shared" si="28"/>
        <v>0.73532420244226604</v>
      </c>
      <c r="G99" s="9">
        <f t="shared" si="29"/>
        <v>1.0586598748218168</v>
      </c>
      <c r="H99" s="9">
        <f t="shared" si="30"/>
        <v>10.305620299683769</v>
      </c>
      <c r="I99" s="9">
        <f t="shared" si="31"/>
        <v>5.9651148129143223</v>
      </c>
      <c r="J99" s="9">
        <f t="shared" si="32"/>
        <v>1.3599443574394179</v>
      </c>
      <c r="K99" s="11">
        <f t="shared" si="33"/>
        <v>0.10214504596527069</v>
      </c>
      <c r="L99" s="11">
        <f t="shared" si="34"/>
        <v>0.17574692442882248</v>
      </c>
      <c r="M99" s="11">
        <f t="shared" si="35"/>
        <v>0.74626865671641784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-0.18777634363819462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0.18514342198148634</v>
      </c>
      <c r="Q99" s="11">
        <f>2*'OddsRatio_working_3-way'!K99*'OddsRatio_working_3-way'!L99*'OddsRatio_working_3-way'!M99</f>
        <v>2.6793548767219441E-2</v>
      </c>
      <c r="R99" s="11">
        <f t="shared" si="36"/>
        <v>0</v>
      </c>
      <c r="S99" s="11">
        <f t="shared" si="37"/>
        <v>-0.98597841663281416</v>
      </c>
      <c r="T99" s="11">
        <f t="shared" si="38"/>
        <v>-0.14268862758796153</v>
      </c>
      <c r="U99" s="11">
        <f>'OddsRatio_working_3-way'!S99-'OddsRatio_working_3-way'!R99^2/3</f>
        <v>-0.98597841663281416</v>
      </c>
      <c r="V99" s="11">
        <f>'OddsRatio_working_3-way'!S99*'OddsRatio_working_3-way'!R99/3-2*'OddsRatio_working_3-way'!R99^3/27-'OddsRatio_working_3-way'!T99</f>
        <v>0.14268862758796153</v>
      </c>
      <c r="W99" s="11">
        <f>'OddsRatio_working_3-way'!V99^2+4*'OddsRatio_working_3-way'!U99^3/27</f>
        <v>-0.12164326038494787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0.18841662932706063</v>
      </c>
      <c r="Y99" s="11">
        <f>IF('OddsRatio_working_3-way'!W99&gt;=0,IF('OddsRatio_working_3-way'!V99+SQRT('OddsRatio_working_3-way'!W99)&gt;0,0,PI()),ACOS('OddsRatio_working_3-way'!V99/(2*'OddsRatio_working_3-way'!X99)))</f>
        <v>1.1824570266046823</v>
      </c>
      <c r="Z99" s="11">
        <f>'OddsRatio_working_3-way'!X99^(1/3)*COS('OddsRatio_working_3-way'!Y99/3)</f>
        <v>0.52932993741090828</v>
      </c>
      <c r="AA99" s="11">
        <f>'OddsRatio_working_3-way'!X99^(1/3)*COS(('OddsRatio_working_3-way'!Y99+2*PI())/3)</f>
        <v>-0.45532688723830234</v>
      </c>
      <c r="AB99" s="11">
        <f>'OddsRatio_working_3-way'!X99^(1/3)*COS(('OddsRatio_working_3-way'!Y99+4*PI())/3)</f>
        <v>-7.4003050172605875E-2</v>
      </c>
      <c r="AC99" s="11">
        <f>'OddsRatio_working_3-way'!X99^(1/3)*SIN('OddsRatio_working_3-way'!Y99/3)</f>
        <v>0.22015741997830079</v>
      </c>
      <c r="AD99" s="11">
        <f>'OddsRatio_working_3-way'!X99^(1/3)*SIN(('OddsRatio_working_3-way'!Y99+2*PI())/3)</f>
        <v>0.34833446279232316</v>
      </c>
      <c r="AE99" s="11">
        <f>'OddsRatio_working_3-way'!X99^(1/3)*SIN(('OddsRatio_working_3-way'!Y99+4*PI())/3)</f>
        <v>-0.5684918827706239</v>
      </c>
      <c r="AF99" s="11">
        <f>-'OddsRatio_working_3-way'!U99/(3*'OddsRatio_working_3-way'!X99^(1/3))*COS(('OddsRatio_working_3-way'!Y99)/3)</f>
        <v>0.52932993741090839</v>
      </c>
      <c r="AG99" s="11">
        <f>-'OddsRatio_working_3-way'!U99/(3*'OddsRatio_working_3-way'!X99^(1/3))*COS(('OddsRatio_working_3-way'!Y99+2*PI())/3)</f>
        <v>-0.45532688723830245</v>
      </c>
      <c r="AH99" s="11">
        <f>-'OddsRatio_working_3-way'!U99/(3*'OddsRatio_working_3-way'!X99^(1/3))*COS(('OddsRatio_working_3-way'!Y99+4*PI())/3)</f>
        <v>-7.4003050172605889E-2</v>
      </c>
      <c r="AI99" s="11">
        <f>'OddsRatio_working_3-way'!U99/(3*'OddsRatio_working_3-way'!X99^(1/3))*SIN(('OddsRatio_working_3-way'!Y99)/3)</f>
        <v>-0.22015741997830085</v>
      </c>
      <c r="AJ99" s="11">
        <f>'OddsRatio_working_3-way'!U99/(3*'OddsRatio_working_3-way'!X99^(1/3))*SIN(('OddsRatio_working_3-way'!Y99+2*PI())/3)</f>
        <v>-0.34833446279232322</v>
      </c>
      <c r="AK99" s="11">
        <f>'OddsRatio_working_3-way'!U99/(3*'OddsRatio_working_3-way'!X99^(1/3))*SIN(('OddsRatio_working_3-way'!Y99+4*PI())/3)</f>
        <v>0.56849188277062401</v>
      </c>
      <c r="AL99" s="11">
        <f>'OddsRatio_working_3-way'!Z99+'OddsRatio_working_3-way'!AF99</f>
        <v>1.0586598748218168</v>
      </c>
      <c r="AM99" s="11">
        <f>'OddsRatio_working_3-way'!AA99+'OddsRatio_working_3-way'!AG99</f>
        <v>-0.91065377447660478</v>
      </c>
      <c r="AN99" s="11">
        <f>'OddsRatio_working_3-way'!AB99+'OddsRatio_working_3-way'!AH99</f>
        <v>-0.14800610034521178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1.0586598748218168</v>
      </c>
      <c r="AS99" s="11">
        <f>IF(('OddsRatio_working_3-way'!X99=0),IF(Q99&gt;0,-Q99^(1/3),(-Q99)^(1/3)),'OddsRatio_working_3-way'!AM99-'OddsRatio_working_3-way'!R99/3)</f>
        <v>-0.91065377447660478</v>
      </c>
      <c r="AT99" s="11">
        <f>IF(('OddsRatio_working_3-way'!X99=0),IF(Q99&gt;0,-Q99^(1/3),(-Q99)^(1/3)),'OddsRatio_working_3-way'!AN99-'OddsRatio_working_3-way'!R99/3)</f>
        <v>-0.14800610034521178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2.94</v>
      </c>
      <c r="B100" s="4">
        <f>IF('True_Odds_Calculator_3-way'!B101="","",'True_Odds_Calculator_3-way'!B101)</f>
        <v>3.17</v>
      </c>
      <c r="C100" s="4">
        <f>IF('True_Odds_Calculator_3-way'!C101="","",'True_Odds_Calculator_3-way'!C101)</f>
        <v>2.7</v>
      </c>
      <c r="D100" s="9">
        <f t="shared" si="26"/>
        <v>0.33148555302059274</v>
      </c>
      <c r="E100" s="9">
        <f t="shared" si="27"/>
        <v>0.30714240791570174</v>
      </c>
      <c r="F100" s="9">
        <f t="shared" si="28"/>
        <v>0.3613720390637053</v>
      </c>
      <c r="G100" s="9">
        <f t="shared" si="29"/>
        <v>1.0395477951377685</v>
      </c>
      <c r="H100" s="9">
        <f t="shared" si="30"/>
        <v>3.016722722567271</v>
      </c>
      <c r="I100" s="9">
        <f t="shared" si="31"/>
        <v>3.2558187154489584</v>
      </c>
      <c r="J100" s="9">
        <f t="shared" si="32"/>
        <v>2.767231251734207</v>
      </c>
      <c r="K100" s="11">
        <f t="shared" si="33"/>
        <v>0.3401360544217687</v>
      </c>
      <c r="L100" s="11">
        <f t="shared" si="34"/>
        <v>0.31545741324921134</v>
      </c>
      <c r="M100" s="11">
        <f t="shared" si="35"/>
        <v>0.37037037037037035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-0.28440683435425806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0.23089034655806473</v>
      </c>
      <c r="Q100" s="11">
        <f>2*'OddsRatio_working_3-way'!K100*'OddsRatio_working_3-way'!L100*'OddsRatio_working_3-way'!M100</f>
        <v>7.9480325837543789E-2</v>
      </c>
      <c r="R100" s="11">
        <f t="shared" si="36"/>
        <v>0</v>
      </c>
      <c r="S100" s="11">
        <f t="shared" si="37"/>
        <v>-0.81183121735558217</v>
      </c>
      <c r="T100" s="11">
        <f t="shared" si="38"/>
        <v>-0.27945997155097491</v>
      </c>
      <c r="U100" s="11">
        <f>'OddsRatio_working_3-way'!S100-'OddsRatio_working_3-way'!R100^2/3</f>
        <v>-0.81183121735558217</v>
      </c>
      <c r="V100" s="11">
        <f>'OddsRatio_working_3-way'!S100*'OddsRatio_working_3-way'!R100/3-2*'OddsRatio_working_3-way'!R100^3/27-'OddsRatio_working_3-way'!T100</f>
        <v>0.27945997155097491</v>
      </c>
      <c r="W100" s="11">
        <f>'OddsRatio_working_3-way'!V100^2+4*'OddsRatio_working_3-way'!U100^3/27</f>
        <v>-1.1693153998744016E-3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0.14077214843422162</v>
      </c>
      <c r="Y100" s="11">
        <f>IF('OddsRatio_working_3-way'!W100&gt;=0,IF('OddsRatio_working_3-way'!V100+SQRT('OddsRatio_working_3-way'!W100)&gt;0,0,PI()),ACOS('OddsRatio_working_3-way'!V100/(2*'OddsRatio_working_3-way'!X100)))</f>
        <v>0.12175664628070093</v>
      </c>
      <c r="Z100" s="11">
        <f>'OddsRatio_working_3-way'!X100^(1/3)*COS('OddsRatio_working_3-way'!Y100/3)</f>
        <v>0.51977389756888426</v>
      </c>
      <c r="AA100" s="11">
        <f>'OddsRatio_working_3-way'!X100^(1/3)*COS(('OddsRatio_working_3-way'!Y100+2*PI())/3)</f>
        <v>-0.27816605963354601</v>
      </c>
      <c r="AB100" s="11">
        <f>'OddsRatio_working_3-way'!X100^(1/3)*COS(('OddsRatio_working_3-way'!Y100+4*PI())/3)</f>
        <v>-0.2416078379353383</v>
      </c>
      <c r="AC100" s="11">
        <f>'OddsRatio_working_3-way'!X100^(1/3)*SIN('OddsRatio_working_3-way'!Y100/3)</f>
        <v>2.1106899138554364E-2</v>
      </c>
      <c r="AD100" s="11">
        <f>'OddsRatio_working_3-way'!X100^(1/3)*SIN(('OddsRatio_working_3-way'!Y100+2*PI())/3)</f>
        <v>0.43958394994942723</v>
      </c>
      <c r="AE100" s="11">
        <f>'OddsRatio_working_3-way'!X100^(1/3)*SIN(('OddsRatio_working_3-way'!Y100+4*PI())/3)</f>
        <v>-0.46069084908798152</v>
      </c>
      <c r="AF100" s="11">
        <f>-'OddsRatio_working_3-way'!U100/(3*'OddsRatio_working_3-way'!X100^(1/3))*COS(('OddsRatio_working_3-way'!Y100)/3)</f>
        <v>0.51977389756888426</v>
      </c>
      <c r="AG100" s="11">
        <f>-'OddsRatio_working_3-way'!U100/(3*'OddsRatio_working_3-way'!X100^(1/3))*COS(('OddsRatio_working_3-way'!Y100+2*PI())/3)</f>
        <v>-0.27816605963354601</v>
      </c>
      <c r="AH100" s="11">
        <f>-'OddsRatio_working_3-way'!U100/(3*'OddsRatio_working_3-way'!X100^(1/3))*COS(('OddsRatio_working_3-way'!Y100+4*PI())/3)</f>
        <v>-0.2416078379353383</v>
      </c>
      <c r="AI100" s="11">
        <f>'OddsRatio_working_3-way'!U100/(3*'OddsRatio_working_3-way'!X100^(1/3))*SIN(('OddsRatio_working_3-way'!Y100)/3)</f>
        <v>-2.1106899138554364E-2</v>
      </c>
      <c r="AJ100" s="11">
        <f>'OddsRatio_working_3-way'!U100/(3*'OddsRatio_working_3-way'!X100^(1/3))*SIN(('OddsRatio_working_3-way'!Y100+2*PI())/3)</f>
        <v>-0.43958394994942723</v>
      </c>
      <c r="AK100" s="11">
        <f>'OddsRatio_working_3-way'!U100/(3*'OddsRatio_working_3-way'!X100^(1/3))*SIN(('OddsRatio_working_3-way'!Y100+4*PI())/3)</f>
        <v>0.46069084908798152</v>
      </c>
      <c r="AL100" s="11">
        <f>'OddsRatio_working_3-way'!Z100+'OddsRatio_working_3-way'!AF100</f>
        <v>1.0395477951377685</v>
      </c>
      <c r="AM100" s="11">
        <f>'OddsRatio_working_3-way'!AA100+'OddsRatio_working_3-way'!AG100</f>
        <v>-0.55633211926709203</v>
      </c>
      <c r="AN100" s="11">
        <f>'OddsRatio_working_3-way'!AB100+'OddsRatio_working_3-way'!AH100</f>
        <v>-0.4832156758706766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1.0395477951377685</v>
      </c>
      <c r="AS100" s="11">
        <f>IF(('OddsRatio_working_3-way'!X100=0),IF(Q100&gt;0,-Q100^(1/3),(-Q100)^(1/3)),'OddsRatio_working_3-way'!AM100-'OddsRatio_working_3-way'!R100/3)</f>
        <v>-0.55633211926709203</v>
      </c>
      <c r="AT100" s="11">
        <f>IF(('OddsRatio_working_3-way'!X100=0),IF(Q100&gt;0,-Q100^(1/3),(-Q100)^(1/3)),'OddsRatio_working_3-way'!AN100-'OddsRatio_working_3-way'!R100/3)</f>
        <v>-0.4832156758706766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1.59</v>
      </c>
      <c r="B101" s="4">
        <f>IF('True_Odds_Calculator_3-way'!B102="","",'True_Odds_Calculator_3-way'!B102)</f>
        <v>4.12</v>
      </c>
      <c r="C101" s="4">
        <f>IF('True_Odds_Calculator_3-way'!C102="","",'True_Odds_Calculator_3-way'!C102)</f>
        <v>6.25</v>
      </c>
      <c r="D101" s="9">
        <f t="shared" si="26"/>
        <v>0.61535258874352183</v>
      </c>
      <c r="E101" s="9">
        <f t="shared" si="27"/>
        <v>0.23225933581916736</v>
      </c>
      <c r="F101" s="9">
        <f t="shared" si="28"/>
        <v>0.15238807543731092</v>
      </c>
      <c r="G101" s="9">
        <f t="shared" si="29"/>
        <v>1.0594653809333663</v>
      </c>
      <c r="H101" s="9">
        <f t="shared" si="30"/>
        <v>1.6250845747506861</v>
      </c>
      <c r="I101" s="9">
        <f t="shared" si="31"/>
        <v>4.3055319885121035</v>
      </c>
      <c r="J101" s="9">
        <f t="shared" si="32"/>
        <v>6.5621932499001723</v>
      </c>
      <c r="K101" s="11">
        <f t="shared" si="33"/>
        <v>0.62893081761006286</v>
      </c>
      <c r="L101" s="11">
        <f t="shared" si="34"/>
        <v>0.24271844660194175</v>
      </c>
      <c r="M101" s="11">
        <f t="shared" si="35"/>
        <v>0.16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-0.23604323136105521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0.2188435000305306</v>
      </c>
      <c r="Q101" s="11">
        <f>2*'OddsRatio_working_3-way'!K101*'OddsRatio_working_3-way'!L101*'OddsRatio_working_3-way'!M101</f>
        <v>4.8848995542529153E-2</v>
      </c>
      <c r="R101" s="11">
        <f t="shared" si="36"/>
        <v>0</v>
      </c>
      <c r="S101" s="11">
        <f t="shared" si="37"/>
        <v>-0.92713313052296065</v>
      </c>
      <c r="T101" s="11">
        <f t="shared" si="38"/>
        <v>-0.20694935949173229</v>
      </c>
      <c r="U101" s="11">
        <f>'OddsRatio_working_3-way'!S101-'OddsRatio_working_3-way'!R101^2/3</f>
        <v>-0.92713313052296065</v>
      </c>
      <c r="V101" s="11">
        <f>'OddsRatio_working_3-way'!S101*'OddsRatio_working_3-way'!R101/3-2*'OddsRatio_working_3-way'!R101^3/27-'OddsRatio_working_3-way'!T101</f>
        <v>0.20694935949173229</v>
      </c>
      <c r="W101" s="11">
        <f>'OddsRatio_working_3-way'!V101^2+4*'OddsRatio_working_3-way'!U101^3/27</f>
        <v>-7.523733165034184E-2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0.17180320794762541</v>
      </c>
      <c r="Y101" s="11">
        <f>IF('OddsRatio_working_3-way'!W101&gt;=0,IF('OddsRatio_working_3-way'!V101+SQRT('OddsRatio_working_3-way'!W101)&gt;0,0,PI()),ACOS('OddsRatio_working_3-way'!V101/(2*'OddsRatio_working_3-way'!X101)))</f>
        <v>0.92443455187364787</v>
      </c>
      <c r="Z101" s="11">
        <f>'OddsRatio_working_3-way'!X101^(1/3)*COS('OddsRatio_working_3-way'!Y101/3)</f>
        <v>0.52973269046668325</v>
      </c>
      <c r="AA101" s="11">
        <f>'OddsRatio_working_3-way'!X101^(1/3)*COS(('OddsRatio_working_3-way'!Y101+2*PI())/3)</f>
        <v>-0.41088257761500907</v>
      </c>
      <c r="AB101" s="11">
        <f>'OddsRatio_working_3-way'!X101^(1/3)*COS(('OddsRatio_working_3-way'!Y101+4*PI())/3)</f>
        <v>-0.11885011285167411</v>
      </c>
      <c r="AC101" s="11">
        <f>'OddsRatio_working_3-way'!X101^(1/3)*SIN('OddsRatio_working_3-way'!Y101/3)</f>
        <v>0.16860502214322126</v>
      </c>
      <c r="AD101" s="11">
        <f>'OddsRatio_working_3-way'!X101^(1/3)*SIN(('OddsRatio_working_3-way'!Y101+2*PI())/3)</f>
        <v>0.37445945608761577</v>
      </c>
      <c r="AE101" s="11">
        <f>'OddsRatio_working_3-way'!X101^(1/3)*SIN(('OddsRatio_working_3-way'!Y101+4*PI())/3)</f>
        <v>-0.54306447823083703</v>
      </c>
      <c r="AF101" s="11">
        <f>-'OddsRatio_working_3-way'!U101/(3*'OddsRatio_working_3-way'!X101^(1/3))*COS(('OddsRatio_working_3-way'!Y101)/3)</f>
        <v>0.52973269046668303</v>
      </c>
      <c r="AG101" s="11">
        <f>-'OddsRatio_working_3-way'!U101/(3*'OddsRatio_working_3-way'!X101^(1/3))*COS(('OddsRatio_working_3-way'!Y101+2*PI())/3)</f>
        <v>-0.4108825776150089</v>
      </c>
      <c r="AH101" s="11">
        <f>-'OddsRatio_working_3-way'!U101/(3*'OddsRatio_working_3-way'!X101^(1/3))*COS(('OddsRatio_working_3-way'!Y101+4*PI())/3)</f>
        <v>-0.11885011285167406</v>
      </c>
      <c r="AI101" s="11">
        <f>'OddsRatio_working_3-way'!U101/(3*'OddsRatio_working_3-way'!X101^(1/3))*SIN(('OddsRatio_working_3-way'!Y101)/3)</f>
        <v>-0.16860502214322121</v>
      </c>
      <c r="AJ101" s="11">
        <f>'OddsRatio_working_3-way'!U101/(3*'OddsRatio_working_3-way'!X101^(1/3))*SIN(('OddsRatio_working_3-way'!Y101+2*PI())/3)</f>
        <v>-0.37445945608761566</v>
      </c>
      <c r="AK101" s="11">
        <f>'OddsRatio_working_3-way'!U101/(3*'OddsRatio_working_3-way'!X101^(1/3))*SIN(('OddsRatio_working_3-way'!Y101+4*PI())/3)</f>
        <v>0.54306447823083681</v>
      </c>
      <c r="AL101" s="11">
        <f>'OddsRatio_working_3-way'!Z101+'OddsRatio_working_3-way'!AF101</f>
        <v>1.0594653809333663</v>
      </c>
      <c r="AM101" s="11">
        <f>'OddsRatio_working_3-way'!AA101+'OddsRatio_working_3-way'!AG101</f>
        <v>-0.82176515523001803</v>
      </c>
      <c r="AN101" s="11">
        <f>'OddsRatio_working_3-way'!AB101+'OddsRatio_working_3-way'!AH101</f>
        <v>-0.23770022570334817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1.0594653809333663</v>
      </c>
      <c r="AS101" s="11">
        <f>IF(('OddsRatio_working_3-way'!X101=0),IF(Q101&gt;0,-Q101^(1/3),(-Q101)^(1/3)),'OddsRatio_working_3-way'!AM101-'OddsRatio_working_3-way'!R101/3)</f>
        <v>-0.82176515523001803</v>
      </c>
      <c r="AT101" s="11">
        <f>IF(('OddsRatio_working_3-way'!X101=0),IF(Q101&gt;0,-Q101^(1/3),(-Q101)^(1/3)),'OddsRatio_working_3-way'!AN101-'OddsRatio_working_3-way'!R101/3)</f>
        <v>-0.23770022570334817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1.81</v>
      </c>
      <c r="B102" s="4">
        <f>IF('True_Odds_Calculator_3-way'!B103="","",'True_Odds_Calculator_3-way'!B103)</f>
        <v>3.61</v>
      </c>
      <c r="C102" s="4">
        <f>IF('True_Odds_Calculator_3-way'!C103="","",'True_Odds_Calculator_3-way'!C103)</f>
        <v>4.99</v>
      </c>
      <c r="D102" s="9">
        <f t="shared" si="26"/>
        <v>0.540214248645559</v>
      </c>
      <c r="E102" s="9">
        <f t="shared" si="27"/>
        <v>0.26720182364759221</v>
      </c>
      <c r="F102" s="9">
        <f t="shared" si="28"/>
        <v>0.19258392770684868</v>
      </c>
      <c r="G102" s="9">
        <f t="shared" si="29"/>
        <v>1.0507622327445207</v>
      </c>
      <c r="H102" s="9">
        <f t="shared" si="30"/>
        <v>1.8511174085230615</v>
      </c>
      <c r="I102" s="9">
        <f t="shared" si="31"/>
        <v>3.742489427463199</v>
      </c>
      <c r="J102" s="9">
        <f t="shared" si="32"/>
        <v>5.1925413086506387</v>
      </c>
      <c r="K102" s="11">
        <f t="shared" si="33"/>
        <v>0.5524861878453039</v>
      </c>
      <c r="L102" s="11">
        <f t="shared" si="34"/>
        <v>0.2770083102493075</v>
      </c>
      <c r="M102" s="11">
        <f t="shared" si="35"/>
        <v>0.20040080160320639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-0.25870933492457426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0.2272646485177392</v>
      </c>
      <c r="Q102" s="11">
        <f>2*'OddsRatio_working_3-way'!K102*'OddsRatio_working_3-way'!L102*'OddsRatio_working_3-way'!M102</f>
        <v>6.1339986104652952E-2</v>
      </c>
      <c r="R102" s="11">
        <f t="shared" si="36"/>
        <v>0</v>
      </c>
      <c r="S102" s="11">
        <f t="shared" si="37"/>
        <v>-0.87845554001365023</v>
      </c>
      <c r="T102" s="11">
        <f t="shared" si="38"/>
        <v>-0.23710001079990559</v>
      </c>
      <c r="U102" s="11">
        <f>'OddsRatio_working_3-way'!S102-'OddsRatio_working_3-way'!R102^2/3</f>
        <v>-0.87845554001365023</v>
      </c>
      <c r="V102" s="11">
        <f>'OddsRatio_working_3-way'!S102*'OddsRatio_working_3-way'!R102/3-2*'OddsRatio_working_3-way'!R102^3/27-'OddsRatio_working_3-way'!T102</f>
        <v>0.23710001079990559</v>
      </c>
      <c r="W102" s="11">
        <f>'OddsRatio_working_3-way'!V102^2+4*'OddsRatio_working_3-way'!U102^3/27</f>
        <v>-4.4211763281229673E-2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0.15845202618028037</v>
      </c>
      <c r="Y102" s="11">
        <f>IF('OddsRatio_working_3-way'!W102&gt;=0,IF('OddsRatio_working_3-way'!V102+SQRT('OddsRatio_working_3-way'!W102)&gt;0,0,PI()),ACOS('OddsRatio_working_3-way'!V102/(2*'OddsRatio_working_3-way'!X102)))</f>
        <v>0.72548756065072384</v>
      </c>
      <c r="Z102" s="11">
        <f>'OddsRatio_working_3-way'!X102^(1/3)*COS('OddsRatio_working_3-way'!Y102/3)</f>
        <v>0.52538111637226037</v>
      </c>
      <c r="AA102" s="11">
        <f>'OddsRatio_working_3-way'!X102^(1/3)*COS(('OddsRatio_working_3-way'!Y102+2*PI())/3)</f>
        <v>-0.37491754657569099</v>
      </c>
      <c r="AB102" s="11">
        <f>'OddsRatio_working_3-way'!X102^(1/3)*COS(('OddsRatio_working_3-way'!Y102+4*PI())/3)</f>
        <v>-0.15046356979656952</v>
      </c>
      <c r="AC102" s="11">
        <f>'OddsRatio_working_3-way'!X102^(1/3)*SIN('OddsRatio_working_3-way'!Y102/3)</f>
        <v>0.12958856391410806</v>
      </c>
      <c r="AD102" s="11">
        <f>'OddsRatio_working_3-way'!X102^(1/3)*SIN(('OddsRatio_working_3-way'!Y102+2*PI())/3)</f>
        <v>0.39019911148995201</v>
      </c>
      <c r="AE102" s="11">
        <f>'OddsRatio_working_3-way'!X102^(1/3)*SIN(('OddsRatio_working_3-way'!Y102+4*PI())/3)</f>
        <v>-0.5197876754040599</v>
      </c>
      <c r="AF102" s="11">
        <f>-'OddsRatio_working_3-way'!U102/(3*'OddsRatio_working_3-way'!X102^(1/3))*COS(('OddsRatio_working_3-way'!Y102)/3)</f>
        <v>0.52538111637226026</v>
      </c>
      <c r="AG102" s="11">
        <f>-'OddsRatio_working_3-way'!U102/(3*'OddsRatio_working_3-way'!X102^(1/3))*COS(('OddsRatio_working_3-way'!Y102+2*PI())/3)</f>
        <v>-0.37491754657569093</v>
      </c>
      <c r="AH102" s="11">
        <f>-'OddsRatio_working_3-way'!U102/(3*'OddsRatio_working_3-way'!X102^(1/3))*COS(('OddsRatio_working_3-way'!Y102+4*PI())/3)</f>
        <v>-0.1504635697965695</v>
      </c>
      <c r="AI102" s="11">
        <f>'OddsRatio_working_3-way'!U102/(3*'OddsRatio_working_3-way'!X102^(1/3))*SIN(('OddsRatio_working_3-way'!Y102)/3)</f>
        <v>-0.12958856391410806</v>
      </c>
      <c r="AJ102" s="11">
        <f>'OddsRatio_working_3-way'!U102/(3*'OddsRatio_working_3-way'!X102^(1/3))*SIN(('OddsRatio_working_3-way'!Y102+2*PI())/3)</f>
        <v>-0.3901991114899519</v>
      </c>
      <c r="AK102" s="11">
        <f>'OddsRatio_working_3-way'!U102/(3*'OddsRatio_working_3-way'!X102^(1/3))*SIN(('OddsRatio_working_3-way'!Y102+4*PI())/3)</f>
        <v>0.51978767540405979</v>
      </c>
      <c r="AL102" s="11">
        <f>'OddsRatio_working_3-way'!Z102+'OddsRatio_working_3-way'!AF102</f>
        <v>1.0507622327445207</v>
      </c>
      <c r="AM102" s="11">
        <f>'OddsRatio_working_3-way'!AA102+'OddsRatio_working_3-way'!AG102</f>
        <v>-0.74983509315138197</v>
      </c>
      <c r="AN102" s="11">
        <f>'OddsRatio_working_3-way'!AB102+'OddsRatio_working_3-way'!AH102</f>
        <v>-0.30092713959313899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1.0507622327445207</v>
      </c>
      <c r="AS102" s="11">
        <f>IF(('OddsRatio_working_3-way'!X102=0),IF(Q102&gt;0,-Q102^(1/3),(-Q102)^(1/3)),'OddsRatio_working_3-way'!AM102-'OddsRatio_working_3-way'!R102/3)</f>
        <v>-0.74983509315138197</v>
      </c>
      <c r="AT102" s="11">
        <f>IF(('OddsRatio_working_3-way'!X102=0),IF(Q102&gt;0,-Q102^(1/3),(-Q102)^(1/3)),'OddsRatio_working_3-way'!AN102-'OddsRatio_working_3-way'!R102/3)</f>
        <v>-0.30092713959313899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1.91</v>
      </c>
      <c r="B103" s="4">
        <f>IF('True_Odds_Calculator_3-way'!B104="","",'True_Odds_Calculator_3-way'!B104)</f>
        <v>3.41</v>
      </c>
      <c r="C103" s="4">
        <f>IF('True_Odds_Calculator_3-way'!C104="","",'True_Odds_Calculator_3-way'!C104)</f>
        <v>4.71</v>
      </c>
      <c r="D103" s="9">
        <f t="shared" si="26"/>
        <v>0.51182733101885447</v>
      </c>
      <c r="E103" s="9">
        <f t="shared" si="27"/>
        <v>0.28361109316042088</v>
      </c>
      <c r="F103" s="9">
        <f t="shared" si="28"/>
        <v>0.20456157582072473</v>
      </c>
      <c r="G103" s="9">
        <f t="shared" si="29"/>
        <v>1.0481141781330581</v>
      </c>
      <c r="H103" s="9">
        <f t="shared" si="30"/>
        <v>1.9537839021010828</v>
      </c>
      <c r="I103" s="9">
        <f t="shared" si="31"/>
        <v>3.5259551693006705</v>
      </c>
      <c r="J103" s="9">
        <f t="shared" si="32"/>
        <v>4.8885036008736451</v>
      </c>
      <c r="K103" s="11">
        <f t="shared" si="33"/>
        <v>0.52356020942408377</v>
      </c>
      <c r="L103" s="11">
        <f t="shared" si="34"/>
        <v>0.29325513196480935</v>
      </c>
      <c r="M103" s="11">
        <f t="shared" si="35"/>
        <v>0.21231422505307856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-0.26523063871828978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0.22916414643152139</v>
      </c>
      <c r="Q103" s="11">
        <f>2*'OddsRatio_working_3-way'!K103*'OddsRatio_working_3-way'!L103*'OddsRatio_working_3-way'!M103</f>
        <v>6.5196058728740083E-2</v>
      </c>
      <c r="R103" s="11">
        <f t="shared" si="36"/>
        <v>0</v>
      </c>
      <c r="S103" s="11">
        <f t="shared" si="37"/>
        <v>-0.86401837864185893</v>
      </c>
      <c r="T103" s="11">
        <f t="shared" si="38"/>
        <v>-0.24580892706738519</v>
      </c>
      <c r="U103" s="11">
        <f>'OddsRatio_working_3-way'!S103-'OddsRatio_working_3-way'!R103^2/3</f>
        <v>-0.86401837864185893</v>
      </c>
      <c r="V103" s="11">
        <f>'OddsRatio_working_3-way'!S103*'OddsRatio_working_3-way'!R103/3-2*'OddsRatio_working_3-way'!R103^3/27-'OddsRatio_working_3-way'!T103</f>
        <v>0.24580892706738519</v>
      </c>
      <c r="W103" s="11">
        <f>'OddsRatio_working_3-way'!V103^2+4*'OddsRatio_working_3-way'!U103^3/27</f>
        <v>-3.5135557095968613E-2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0.15456195013811427</v>
      </c>
      <c r="Y103" s="11">
        <f>IF('OddsRatio_working_3-way'!W103&gt;=0,IF('OddsRatio_working_3-way'!V103+SQRT('OddsRatio_working_3-way'!W103)&gt;0,0,PI()),ACOS('OddsRatio_working_3-way'!V103/(2*'OddsRatio_working_3-way'!X103)))</f>
        <v>0.65149311037280255</v>
      </c>
      <c r="Z103" s="11">
        <f>'OddsRatio_working_3-way'!X103^(1/3)*COS('OddsRatio_working_3-way'!Y103/3)</f>
        <v>0.52405708906652904</v>
      </c>
      <c r="AA103" s="11">
        <f>'OddsRatio_working_3-way'!X103^(1/3)*COS(('OddsRatio_working_3-way'!Y103+2*PI())/3)</f>
        <v>-0.36216704966391711</v>
      </c>
      <c r="AB103" s="11">
        <f>'OddsRatio_working_3-way'!X103^(1/3)*COS(('OddsRatio_working_3-way'!Y103+4*PI())/3)</f>
        <v>-0.16189003940261215</v>
      </c>
      <c r="AC103" s="11">
        <f>'OddsRatio_working_3-way'!X103^(1/3)*SIN('OddsRatio_working_3-way'!Y103/3)</f>
        <v>0.115629985786858</v>
      </c>
      <c r="AD103" s="11">
        <f>'OddsRatio_working_3-way'!X103^(1/3)*SIN(('OddsRatio_working_3-way'!Y103+2*PI())/3)</f>
        <v>0.39603175927150946</v>
      </c>
      <c r="AE103" s="11">
        <f>'OddsRatio_working_3-way'!X103^(1/3)*SIN(('OddsRatio_working_3-way'!Y103+4*PI())/3)</f>
        <v>-0.51166174505836737</v>
      </c>
      <c r="AF103" s="11">
        <f>-'OddsRatio_working_3-way'!U103/(3*'OddsRatio_working_3-way'!X103^(1/3))*COS(('OddsRatio_working_3-way'!Y103)/3)</f>
        <v>0.52405708906652892</v>
      </c>
      <c r="AG103" s="11">
        <f>-'OddsRatio_working_3-way'!U103/(3*'OddsRatio_working_3-way'!X103^(1/3))*COS(('OddsRatio_working_3-way'!Y103+2*PI())/3)</f>
        <v>-0.362167049663917</v>
      </c>
      <c r="AH103" s="11">
        <f>-'OddsRatio_working_3-way'!U103/(3*'OddsRatio_working_3-way'!X103^(1/3))*COS(('OddsRatio_working_3-way'!Y103+4*PI())/3)</f>
        <v>-0.16189003940261212</v>
      </c>
      <c r="AI103" s="11">
        <f>'OddsRatio_working_3-way'!U103/(3*'OddsRatio_working_3-way'!X103^(1/3))*SIN(('OddsRatio_working_3-way'!Y103)/3)</f>
        <v>-0.11562998578685797</v>
      </c>
      <c r="AJ103" s="11">
        <f>'OddsRatio_working_3-way'!U103/(3*'OddsRatio_working_3-way'!X103^(1/3))*SIN(('OddsRatio_working_3-way'!Y103+2*PI())/3)</f>
        <v>-0.39603175927150941</v>
      </c>
      <c r="AK103" s="11">
        <f>'OddsRatio_working_3-way'!U103/(3*'OddsRatio_working_3-way'!X103^(1/3))*SIN(('OddsRatio_working_3-way'!Y103+4*PI())/3)</f>
        <v>0.51166174505836726</v>
      </c>
      <c r="AL103" s="11">
        <f>'OddsRatio_working_3-way'!Z103+'OddsRatio_working_3-way'!AF103</f>
        <v>1.0481141781330581</v>
      </c>
      <c r="AM103" s="11">
        <f>'OddsRatio_working_3-way'!AA103+'OddsRatio_working_3-way'!AG103</f>
        <v>-0.7243340993278341</v>
      </c>
      <c r="AN103" s="11">
        <f>'OddsRatio_working_3-way'!AB103+'OddsRatio_working_3-way'!AH103</f>
        <v>-0.3237800788052243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1.0481141781330581</v>
      </c>
      <c r="AS103" s="11">
        <f>IF(('OddsRatio_working_3-way'!X103=0),IF(Q103&gt;0,-Q103^(1/3),(-Q103)^(1/3)),'OddsRatio_working_3-way'!AM103-'OddsRatio_working_3-way'!R103/3)</f>
        <v>-0.7243340993278341</v>
      </c>
      <c r="AT103" s="11">
        <f>IF(('OddsRatio_working_3-way'!X103=0),IF(Q103&gt;0,-Q103^(1/3),(-Q103)^(1/3)),'OddsRatio_working_3-way'!AN103-'OddsRatio_working_3-way'!R103/3)</f>
        <v>-0.3237800788052243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2.4700000000000002</v>
      </c>
      <c r="B104" s="4">
        <f>IF('True_Odds_Calculator_3-way'!B105="","",'True_Odds_Calculator_3-way'!B105)</f>
        <v>3.13</v>
      </c>
      <c r="C104" s="4">
        <f>IF('True_Odds_Calculator_3-way'!C105="","",'True_Odds_Calculator_3-way'!C105)</f>
        <v>3.29</v>
      </c>
      <c r="D104" s="9">
        <f t="shared" si="26"/>
        <v>0.39465476405189409</v>
      </c>
      <c r="E104" s="9">
        <f t="shared" si="27"/>
        <v>0.3103149821381363</v>
      </c>
      <c r="F104" s="9">
        <f t="shared" si="28"/>
        <v>0.29503025380996961</v>
      </c>
      <c r="G104" s="9">
        <f t="shared" si="29"/>
        <v>1.04344231400855</v>
      </c>
      <c r="H104" s="9">
        <f t="shared" si="30"/>
        <v>2.5338602015925686</v>
      </c>
      <c r="I104" s="9">
        <f t="shared" si="31"/>
        <v>3.2225321288382118</v>
      </c>
      <c r="J104" s="9">
        <f t="shared" si="32"/>
        <v>3.3894828990795798</v>
      </c>
      <c r="K104" s="11">
        <f t="shared" si="33"/>
        <v>0.40485829959514169</v>
      </c>
      <c r="L104" s="11">
        <f t="shared" si="34"/>
        <v>0.31948881789137379</v>
      </c>
      <c r="M104" s="11">
        <f t="shared" si="35"/>
        <v>0.303951367781155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-0.28190010119393438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0.23156776606576079</v>
      </c>
      <c r="Q104" s="11">
        <f>2*'OddsRatio_working_3-way'!K104*'OddsRatio_working_3-way'!L104*'OddsRatio_working_3-way'!M104</f>
        <v>7.8630820395844056E-2</v>
      </c>
      <c r="R104" s="11">
        <f t="shared" si="36"/>
        <v>0</v>
      </c>
      <c r="S104" s="11">
        <f t="shared" si="37"/>
        <v>-0.82145329173348813</v>
      </c>
      <c r="T104" s="11">
        <f t="shared" si="38"/>
        <v>-0.27893150822868862</v>
      </c>
      <c r="U104" s="11">
        <f>'OddsRatio_working_3-way'!S104-'OddsRatio_working_3-way'!R104^2/3</f>
        <v>-0.82145329173348813</v>
      </c>
      <c r="V104" s="11">
        <f>'OddsRatio_working_3-way'!S104*'OddsRatio_working_3-way'!R104/3-2*'OddsRatio_working_3-way'!R104^3/27-'OddsRatio_working_3-way'!T104</f>
        <v>0.27893150822868862</v>
      </c>
      <c r="W104" s="11">
        <f>'OddsRatio_working_3-way'!V104^2+4*'OddsRatio_working_3-way'!U104^3/27</f>
        <v>-4.3164402082481318E-3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0.14328226206598213</v>
      </c>
      <c r="Y104" s="11">
        <f>IF('OddsRatio_working_3-way'!W104&gt;=0,IF('OddsRatio_working_3-way'!V104+SQRT('OddsRatio_working_3-way'!W104)&gt;0,0,PI()),ACOS('OddsRatio_working_3-way'!V104/(2*'OddsRatio_working_3-way'!X104)))</f>
        <v>0.23132395601607048</v>
      </c>
      <c r="Z104" s="11">
        <f>'OddsRatio_working_3-way'!X104^(1/3)*COS('OddsRatio_working_3-way'!Y104/3)</f>
        <v>0.52172115700427502</v>
      </c>
      <c r="AA104" s="11">
        <f>'OddsRatio_working_3-way'!X104^(1/3)*COS(('OddsRatio_working_3-way'!Y104+2*PI())/3)</f>
        <v>-0.29576901135098499</v>
      </c>
      <c r="AB104" s="11">
        <f>'OddsRatio_working_3-way'!X104^(1/3)*COS(('OddsRatio_working_3-way'!Y104+4*PI())/3)</f>
        <v>-0.22595214565329017</v>
      </c>
      <c r="AC104" s="11">
        <f>'OddsRatio_working_3-way'!X104^(1/3)*SIN('OddsRatio_working_3-way'!Y104/3)</f>
        <v>4.0308786204540058E-2</v>
      </c>
      <c r="AD104" s="11">
        <f>'OddsRatio_working_3-way'!X104^(1/3)*SIN(('OddsRatio_working_3-way'!Y104+2*PI())/3)</f>
        <v>0.43166938255524173</v>
      </c>
      <c r="AE104" s="11">
        <f>'OddsRatio_working_3-way'!X104^(1/3)*SIN(('OddsRatio_working_3-way'!Y104+4*PI())/3)</f>
        <v>-0.47197816875978177</v>
      </c>
      <c r="AF104" s="11">
        <f>-'OddsRatio_working_3-way'!U104/(3*'OddsRatio_working_3-way'!X104^(1/3))*COS(('OddsRatio_working_3-way'!Y104)/3)</f>
        <v>0.52172115700427502</v>
      </c>
      <c r="AG104" s="11">
        <f>-'OddsRatio_working_3-way'!U104/(3*'OddsRatio_working_3-way'!X104^(1/3))*COS(('OddsRatio_working_3-way'!Y104+2*PI())/3)</f>
        <v>-0.29576901135098499</v>
      </c>
      <c r="AH104" s="11">
        <f>-'OddsRatio_working_3-way'!U104/(3*'OddsRatio_working_3-way'!X104^(1/3))*COS(('OddsRatio_working_3-way'!Y104+4*PI())/3)</f>
        <v>-0.22595214565329017</v>
      </c>
      <c r="AI104" s="11">
        <f>'OddsRatio_working_3-way'!U104/(3*'OddsRatio_working_3-way'!X104^(1/3))*SIN(('OddsRatio_working_3-way'!Y104)/3)</f>
        <v>-4.0308786204540058E-2</v>
      </c>
      <c r="AJ104" s="11">
        <f>'OddsRatio_working_3-way'!U104/(3*'OddsRatio_working_3-way'!X104^(1/3))*SIN(('OddsRatio_working_3-way'!Y104+2*PI())/3)</f>
        <v>-0.43166938255524173</v>
      </c>
      <c r="AK104" s="11">
        <f>'OddsRatio_working_3-way'!U104/(3*'OddsRatio_working_3-way'!X104^(1/3))*SIN(('OddsRatio_working_3-way'!Y104+4*PI())/3)</f>
        <v>0.47197816875978177</v>
      </c>
      <c r="AL104" s="11">
        <f>'OddsRatio_working_3-way'!Z104+'OddsRatio_working_3-way'!AF104</f>
        <v>1.04344231400855</v>
      </c>
      <c r="AM104" s="11">
        <f>'OddsRatio_working_3-way'!AA104+'OddsRatio_working_3-way'!AG104</f>
        <v>-0.59153802270196998</v>
      </c>
      <c r="AN104" s="11">
        <f>'OddsRatio_working_3-way'!AB104+'OddsRatio_working_3-way'!AH104</f>
        <v>-0.45190429130658033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1.04344231400855</v>
      </c>
      <c r="AS104" s="11">
        <f>IF(('OddsRatio_working_3-way'!X104=0),IF(Q104&gt;0,-Q104^(1/3),(-Q104)^(1/3)),'OddsRatio_working_3-way'!AM104-'OddsRatio_working_3-way'!R104/3)</f>
        <v>-0.59153802270196998</v>
      </c>
      <c r="AT104" s="11">
        <f>IF(('OddsRatio_working_3-way'!X104=0),IF(Q104&gt;0,-Q104^(1/3),(-Q104)^(1/3)),'OddsRatio_working_3-way'!AN104-'OddsRatio_working_3-way'!R104/3)</f>
        <v>-0.45190429130658033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2.74</v>
      </c>
      <c r="B105" s="4">
        <f>IF('True_Odds_Calculator_3-way'!B106="","",'True_Odds_Calculator_3-way'!B106)</f>
        <v>3.16</v>
      </c>
      <c r="C105" s="4">
        <f>IF('True_Odds_Calculator_3-way'!C106="","",'True_Odds_Calculator_3-way'!C106)</f>
        <v>2.89</v>
      </c>
      <c r="D105" s="9">
        <f t="shared" si="26"/>
        <v>0.35552458028392786</v>
      </c>
      <c r="E105" s="9">
        <f t="shared" si="27"/>
        <v>0.30766351149394011</v>
      </c>
      <c r="F105" s="9">
        <f t="shared" si="28"/>
        <v>0.33681190822213214</v>
      </c>
      <c r="G105" s="9">
        <f t="shared" si="29"/>
        <v>1.041807494589595</v>
      </c>
      <c r="H105" s="9">
        <f t="shared" si="30"/>
        <v>2.8127450405858951</v>
      </c>
      <c r="I105" s="9">
        <f t="shared" si="31"/>
        <v>3.2503041883135255</v>
      </c>
      <c r="J105" s="9">
        <f t="shared" si="32"/>
        <v>2.9690161647743349</v>
      </c>
      <c r="K105" s="11">
        <f t="shared" si="33"/>
        <v>0.36496350364963503</v>
      </c>
      <c r="L105" s="11">
        <f t="shared" si="34"/>
        <v>0.31645569620253161</v>
      </c>
      <c r="M105" s="11">
        <f t="shared" si="35"/>
        <v>0.34602076124567471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-0.28387641722884793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0.23138919518761625</v>
      </c>
      <c r="Q105" s="11">
        <f>2*'OddsRatio_working_3-way'!K105*'OddsRatio_working_3-way'!L105*'OddsRatio_working_3-way'!M105</f>
        <v>7.992718313907296E-2</v>
      </c>
      <c r="R105" s="11">
        <f t="shared" si="36"/>
        <v>0</v>
      </c>
      <c r="S105" s="11">
        <f t="shared" si="37"/>
        <v>-0.81510538087804973</v>
      </c>
      <c r="T105" s="11">
        <f t="shared" si="38"/>
        <v>-0.2815562628248876</v>
      </c>
      <c r="U105" s="11">
        <f>'OddsRatio_working_3-way'!S105-'OddsRatio_working_3-way'!R105^2/3</f>
        <v>-0.81510538087804973</v>
      </c>
      <c r="V105" s="11">
        <f>'OddsRatio_working_3-way'!S105*'OddsRatio_working_3-way'!R105/3-2*'OddsRatio_working_3-way'!R105^3/27-'OddsRatio_working_3-way'!T105</f>
        <v>0.2815562628248876</v>
      </c>
      <c r="W105" s="11">
        <f>'OddsRatio_working_3-way'!V105^2+4*'OddsRatio_working_3-way'!U105^3/27</f>
        <v>-9.5620301139830166E-4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0.14162462016481764</v>
      </c>
      <c r="Y105" s="11">
        <f>IF('OddsRatio_working_3-way'!W105&gt;=0,IF('OddsRatio_working_3-way'!V105+SQRT('OddsRatio_working_3-way'!W105)&gt;0,0,PI()),ACOS('OddsRatio_working_3-way'!V105/(2*'OddsRatio_working_3-way'!X105)))</f>
        <v>0.10938877693613613</v>
      </c>
      <c r="Z105" s="11">
        <f>'OddsRatio_working_3-way'!X105^(1/3)*COS('OddsRatio_working_3-way'!Y105/3)</f>
        <v>0.52090374729479749</v>
      </c>
      <c r="AA105" s="11">
        <f>'OddsRatio_working_3-way'!X105^(1/3)*COS(('OddsRatio_working_3-way'!Y105+2*PI())/3)</f>
        <v>-0.27690817214343816</v>
      </c>
      <c r="AB105" s="11">
        <f>'OddsRatio_working_3-way'!X105^(1/3)*COS(('OddsRatio_working_3-way'!Y105+4*PI())/3)</f>
        <v>-0.24399557515135933</v>
      </c>
      <c r="AC105" s="11">
        <f>'OddsRatio_working_3-way'!X105^(1/3)*SIN('OddsRatio_working_3-way'!Y105/3)</f>
        <v>1.900209673310637E-2</v>
      </c>
      <c r="AD105" s="11">
        <f>'OddsRatio_working_3-way'!X105^(1/3)*SIN(('OddsRatio_working_3-way'!Y105+2*PI())/3)</f>
        <v>0.44161482971725113</v>
      </c>
      <c r="AE105" s="11">
        <f>'OddsRatio_working_3-way'!X105^(1/3)*SIN(('OddsRatio_working_3-way'!Y105+4*PI())/3)</f>
        <v>-0.46061692645035746</v>
      </c>
      <c r="AF105" s="11">
        <f>-'OddsRatio_working_3-way'!U105/(3*'OddsRatio_working_3-way'!X105^(1/3))*COS(('OddsRatio_working_3-way'!Y105)/3)</f>
        <v>0.52090374729479738</v>
      </c>
      <c r="AG105" s="11">
        <f>-'OddsRatio_working_3-way'!U105/(3*'OddsRatio_working_3-way'!X105^(1/3))*COS(('OddsRatio_working_3-way'!Y105+2*PI())/3)</f>
        <v>-0.2769081721434381</v>
      </c>
      <c r="AH105" s="11">
        <f>-'OddsRatio_working_3-way'!U105/(3*'OddsRatio_working_3-way'!X105^(1/3))*COS(('OddsRatio_working_3-way'!Y105+4*PI())/3)</f>
        <v>-0.24399557515135928</v>
      </c>
      <c r="AI105" s="11">
        <f>'OddsRatio_working_3-way'!U105/(3*'OddsRatio_working_3-way'!X105^(1/3))*SIN(('OddsRatio_working_3-way'!Y105)/3)</f>
        <v>-1.9002096733106367E-2</v>
      </c>
      <c r="AJ105" s="11">
        <f>'OddsRatio_working_3-way'!U105/(3*'OddsRatio_working_3-way'!X105^(1/3))*SIN(('OddsRatio_working_3-way'!Y105+2*PI())/3)</f>
        <v>-0.44161482971725102</v>
      </c>
      <c r="AK105" s="11">
        <f>'OddsRatio_working_3-way'!U105/(3*'OddsRatio_working_3-way'!X105^(1/3))*SIN(('OddsRatio_working_3-way'!Y105+4*PI())/3)</f>
        <v>0.46061692645035734</v>
      </c>
      <c r="AL105" s="11">
        <f>'OddsRatio_working_3-way'!Z105+'OddsRatio_working_3-way'!AF105</f>
        <v>1.041807494589595</v>
      </c>
      <c r="AM105" s="11">
        <f>'OddsRatio_working_3-way'!AA105+'OddsRatio_working_3-way'!AG105</f>
        <v>-0.55381634428687621</v>
      </c>
      <c r="AN105" s="11">
        <f>'OddsRatio_working_3-way'!AB105+'OddsRatio_working_3-way'!AH105</f>
        <v>-0.48799115030271861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1.041807494589595</v>
      </c>
      <c r="AS105" s="11">
        <f>IF(('OddsRatio_working_3-way'!X105=0),IF(Q105&gt;0,-Q105^(1/3),(-Q105)^(1/3)),'OddsRatio_working_3-way'!AM105-'OddsRatio_working_3-way'!R105/3)</f>
        <v>-0.55381634428687621</v>
      </c>
      <c r="AT105" s="11">
        <f>IF(('OddsRatio_working_3-way'!X105=0),IF(Q105&gt;0,-Q105^(1/3),(-Q105)^(1/3)),'OddsRatio_working_3-way'!AN105-'OddsRatio_working_3-way'!R105/3)</f>
        <v>-0.48799115030271861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2.11</v>
      </c>
      <c r="B106" s="4">
        <f>IF('True_Odds_Calculator_3-way'!B107="","",'True_Odds_Calculator_3-way'!B107)</f>
        <v>3.21</v>
      </c>
      <c r="C106" s="4">
        <f>IF('True_Odds_Calculator_3-way'!C107="","",'True_Odds_Calculator_3-way'!C107)</f>
        <v>4.12</v>
      </c>
      <c r="D106" s="9">
        <f t="shared" si="26"/>
        <v>0.46302874936692129</v>
      </c>
      <c r="E106" s="9">
        <f t="shared" si="27"/>
        <v>0.30221171813512809</v>
      </c>
      <c r="F106" s="9">
        <f t="shared" si="28"/>
        <v>0.23475953249795062</v>
      </c>
      <c r="G106" s="9">
        <f t="shared" si="29"/>
        <v>1.0447685680741094</v>
      </c>
      <c r="H106" s="9">
        <f t="shared" si="30"/>
        <v>2.1596931105622614</v>
      </c>
      <c r="I106" s="9">
        <f t="shared" si="31"/>
        <v>3.3089385354437826</v>
      </c>
      <c r="J106" s="9">
        <f t="shared" si="32"/>
        <v>4.2596779323912211</v>
      </c>
      <c r="K106" s="11">
        <f t="shared" si="33"/>
        <v>0.47393364928909953</v>
      </c>
      <c r="L106" s="11">
        <f t="shared" si="34"/>
        <v>0.3115264797507788</v>
      </c>
      <c r="M106" s="11">
        <f t="shared" si="35"/>
        <v>0.24271844660194175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-0.2742743173201011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0.23078159131217682</v>
      </c>
      <c r="Q106" s="11">
        <f>2*'OddsRatio_working_3-way'!K106*'OddsRatio_working_3-way'!L106*'OddsRatio_working_3-way'!M106</f>
        <v>7.1671301649744348E-2</v>
      </c>
      <c r="R106" s="11">
        <f t="shared" si="36"/>
        <v>0</v>
      </c>
      <c r="S106" s="11">
        <f t="shared" si="37"/>
        <v>-0.8414261807926966</v>
      </c>
      <c r="T106" s="11">
        <f t="shared" si="38"/>
        <v>-0.26131247850704858</v>
      </c>
      <c r="U106" s="11">
        <f>'OddsRatio_working_3-way'!S106-'OddsRatio_working_3-way'!R106^2/3</f>
        <v>-0.8414261807926966</v>
      </c>
      <c r="V106" s="11">
        <f>'OddsRatio_working_3-way'!S106*'OddsRatio_working_3-way'!R106/3-2*'OddsRatio_working_3-way'!R106^3/27-'OddsRatio_working_3-way'!T106</f>
        <v>0.26131247850704858</v>
      </c>
      <c r="W106" s="11">
        <f>'OddsRatio_working_3-way'!V106^2+4*'OddsRatio_working_3-way'!U106^3/27</f>
        <v>-1.9971798659730922E-2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0.14853956550632197</v>
      </c>
      <c r="Y106" s="11">
        <f>IF('OddsRatio_working_3-way'!W106&gt;=0,IF('OddsRatio_working_3-way'!V106+SQRT('OddsRatio_working_3-way'!W106)&gt;0,0,PI()),ACOS('OddsRatio_working_3-way'!V106/(2*'OddsRatio_working_3-way'!X106)))</f>
        <v>0.495763771050024</v>
      </c>
      <c r="Z106" s="11">
        <f>'OddsRatio_working_3-way'!X106^(1/3)*COS('OddsRatio_working_3-way'!Y106/3)</f>
        <v>0.52238428403705484</v>
      </c>
      <c r="AA106" s="11">
        <f>'OddsRatio_working_3-way'!X106^(1/3)*COS(('OddsRatio_working_3-way'!Y106+2*PI())/3)</f>
        <v>-0.33664106541372513</v>
      </c>
      <c r="AB106" s="11">
        <f>'OddsRatio_working_3-way'!X106^(1/3)*COS(('OddsRatio_working_3-way'!Y106+4*PI())/3)</f>
        <v>-0.18574321862332982</v>
      </c>
      <c r="AC106" s="11">
        <f>'OddsRatio_working_3-way'!X106^(1/3)*SIN('OddsRatio_working_3-way'!Y106/3)</f>
        <v>8.7120912464569822E-2</v>
      </c>
      <c r="AD106" s="11">
        <f>'OddsRatio_working_3-way'!X106^(1/3)*SIN(('OddsRatio_working_3-way'!Y106+2*PI())/3)</f>
        <v>0.40883760428155047</v>
      </c>
      <c r="AE106" s="11">
        <f>'OddsRatio_working_3-way'!X106^(1/3)*SIN(('OddsRatio_working_3-way'!Y106+4*PI())/3)</f>
        <v>-0.49595851674612007</v>
      </c>
      <c r="AF106" s="11">
        <f>-'OddsRatio_working_3-way'!U106/(3*'OddsRatio_working_3-way'!X106^(1/3))*COS(('OddsRatio_working_3-way'!Y106)/3)</f>
        <v>0.52238428403705472</v>
      </c>
      <c r="AG106" s="11">
        <f>-'OddsRatio_working_3-way'!U106/(3*'OddsRatio_working_3-way'!X106^(1/3))*COS(('OddsRatio_working_3-way'!Y106+2*PI())/3)</f>
        <v>-0.33664106541372502</v>
      </c>
      <c r="AH106" s="11">
        <f>-'OddsRatio_working_3-way'!U106/(3*'OddsRatio_working_3-way'!X106^(1/3))*COS(('OddsRatio_working_3-way'!Y106+4*PI())/3)</f>
        <v>-0.18574321862332979</v>
      </c>
      <c r="AI106" s="11">
        <f>'OddsRatio_working_3-way'!U106/(3*'OddsRatio_working_3-way'!X106^(1/3))*SIN(('OddsRatio_working_3-way'!Y106)/3)</f>
        <v>-8.7120912464569794E-2</v>
      </c>
      <c r="AJ106" s="11">
        <f>'OddsRatio_working_3-way'!U106/(3*'OddsRatio_working_3-way'!X106^(1/3))*SIN(('OddsRatio_working_3-way'!Y106+2*PI())/3)</f>
        <v>-0.40883760428155036</v>
      </c>
      <c r="AK106" s="11">
        <f>'OddsRatio_working_3-way'!U106/(3*'OddsRatio_working_3-way'!X106^(1/3))*SIN(('OddsRatio_working_3-way'!Y106+4*PI())/3)</f>
        <v>0.49595851674612002</v>
      </c>
      <c r="AL106" s="11">
        <f>'OddsRatio_working_3-way'!Z106+'OddsRatio_working_3-way'!AF106</f>
        <v>1.0447685680741094</v>
      </c>
      <c r="AM106" s="11">
        <f>'OddsRatio_working_3-way'!AA106+'OddsRatio_working_3-way'!AG106</f>
        <v>-0.67328213082745014</v>
      </c>
      <c r="AN106" s="11">
        <f>'OddsRatio_working_3-way'!AB106+'OddsRatio_working_3-way'!AH106</f>
        <v>-0.37148643724665964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1.0447685680741094</v>
      </c>
      <c r="AS106" s="11">
        <f>IF(('OddsRatio_working_3-way'!X106=0),IF(Q106&gt;0,-Q106^(1/3),(-Q106)^(1/3)),'OddsRatio_working_3-way'!AM106-'OddsRatio_working_3-way'!R106/3)</f>
        <v>-0.67328213082745014</v>
      </c>
      <c r="AT106" s="11">
        <f>IF(('OddsRatio_working_3-way'!X106=0),IF(Q106&gt;0,-Q106^(1/3),(-Q106)^(1/3)),'OddsRatio_working_3-way'!AN106-'OddsRatio_working_3-way'!R106/3)</f>
        <v>-0.37148643724665964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1.76</v>
      </c>
      <c r="B107" s="4">
        <f>IF('True_Odds_Calculator_3-way'!B108="","",'True_Odds_Calculator_3-way'!B108)</f>
        <v>4.1900000000000004</v>
      </c>
      <c r="C107" s="4">
        <f>IF('True_Odds_Calculator_3-way'!C108="","",'True_Odds_Calculator_3-way'!C108)</f>
        <v>4.4400000000000004</v>
      </c>
      <c r="D107" s="9">
        <f t="shared" si="26"/>
        <v>0.55496220747854363</v>
      </c>
      <c r="E107" s="9">
        <f t="shared" si="27"/>
        <v>0.22904404009819934</v>
      </c>
      <c r="F107" s="9">
        <f t="shared" si="28"/>
        <v>0.21599375242325702</v>
      </c>
      <c r="G107" s="9">
        <f t="shared" si="29"/>
        <v>1.0551638199868414</v>
      </c>
      <c r="H107" s="9">
        <f t="shared" si="30"/>
        <v>1.8019245031899993</v>
      </c>
      <c r="I107" s="9">
        <f t="shared" si="31"/>
        <v>4.3659725857580245</v>
      </c>
      <c r="J107" s="9">
        <f t="shared" si="32"/>
        <v>4.6297635407547348</v>
      </c>
      <c r="K107" s="11">
        <f t="shared" si="33"/>
        <v>0.56818181818181823</v>
      </c>
      <c r="L107" s="11">
        <f t="shared" si="34"/>
        <v>0.2386634844868735</v>
      </c>
      <c r="M107" s="11">
        <f t="shared" si="35"/>
        <v>0.2252252252252252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-0.25471414134898618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0.22570167259904733</v>
      </c>
      <c r="Q107" s="11">
        <f>2*'OddsRatio_working_3-way'!K107*'OddsRatio_working_3-way'!L107*'OddsRatio_working_3-way'!M107</f>
        <v>6.108299664385583E-2</v>
      </c>
      <c r="R107" s="11">
        <f t="shared" si="36"/>
        <v>0</v>
      </c>
      <c r="S107" s="11">
        <f t="shared" si="37"/>
        <v>-0.88609792689056632</v>
      </c>
      <c r="T107" s="11">
        <f t="shared" si="38"/>
        <v>-0.2398099937457554</v>
      </c>
      <c r="U107" s="11">
        <f>'OddsRatio_working_3-way'!S107-'OddsRatio_working_3-way'!R107^2/3</f>
        <v>-0.88609792689056632</v>
      </c>
      <c r="V107" s="11">
        <f>'OddsRatio_working_3-way'!S107*'OddsRatio_working_3-way'!R107/3-2*'OddsRatio_working_3-way'!R107^3/27-'OddsRatio_working_3-way'!T107</f>
        <v>0.2398099937457554</v>
      </c>
      <c r="W107" s="11">
        <f>'OddsRatio_working_3-way'!V107^2+4*'OddsRatio_working_3-way'!U107^3/27</f>
        <v>-4.5563329587432408E-2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0.16052426817133575</v>
      </c>
      <c r="Y107" s="11">
        <f>IF('OddsRatio_working_3-way'!W107&gt;=0,IF('OddsRatio_working_3-way'!V107+SQRT('OddsRatio_working_3-way'!W107)&gt;0,0,PI()),ACOS('OddsRatio_working_3-way'!V107/(2*'OddsRatio_working_3-way'!X107)))</f>
        <v>0.72732036994365956</v>
      </c>
      <c r="Z107" s="11">
        <f>'OddsRatio_working_3-way'!X107^(1/3)*COS('OddsRatio_working_3-way'!Y107/3)</f>
        <v>0.52758190999342069</v>
      </c>
      <c r="AA107" s="11">
        <f>'OddsRatio_working_3-way'!X107^(1/3)*COS(('OddsRatio_working_3-way'!Y107+2*PI())/3)</f>
        <v>-0.37678421987746408</v>
      </c>
      <c r="AB107" s="11">
        <f>'OddsRatio_working_3-way'!X107^(1/3)*COS(('OddsRatio_working_3-way'!Y107+4*PI())/3)</f>
        <v>-0.15079769011595676</v>
      </c>
      <c r="AC107" s="11">
        <f>'OddsRatio_working_3-way'!X107^(1/3)*SIN('OddsRatio_working_3-way'!Y107/3)</f>
        <v>0.13047338379103571</v>
      </c>
      <c r="AD107" s="11">
        <f>'OddsRatio_working_3-way'!X107^(1/3)*SIN(('OddsRatio_working_3-way'!Y107+2*PI())/3)</f>
        <v>0.39166264473589968</v>
      </c>
      <c r="AE107" s="11">
        <f>'OddsRatio_working_3-way'!X107^(1/3)*SIN(('OddsRatio_working_3-way'!Y107+4*PI())/3)</f>
        <v>-0.52213602852693541</v>
      </c>
      <c r="AF107" s="11">
        <f>-'OddsRatio_working_3-way'!U107/(3*'OddsRatio_working_3-way'!X107^(1/3))*COS(('OddsRatio_working_3-way'!Y107)/3)</f>
        <v>0.52758190999342069</v>
      </c>
      <c r="AG107" s="11">
        <f>-'OddsRatio_working_3-way'!U107/(3*'OddsRatio_working_3-way'!X107^(1/3))*COS(('OddsRatio_working_3-way'!Y107+2*PI())/3)</f>
        <v>-0.37678421987746408</v>
      </c>
      <c r="AH107" s="11">
        <f>-'OddsRatio_working_3-way'!U107/(3*'OddsRatio_working_3-way'!X107^(1/3))*COS(('OddsRatio_working_3-way'!Y107+4*PI())/3)</f>
        <v>-0.15079769011595676</v>
      </c>
      <c r="AI107" s="11">
        <f>'OddsRatio_working_3-way'!U107/(3*'OddsRatio_working_3-way'!X107^(1/3))*SIN(('OddsRatio_working_3-way'!Y107)/3)</f>
        <v>-0.13047338379103571</v>
      </c>
      <c r="AJ107" s="11">
        <f>'OddsRatio_working_3-way'!U107/(3*'OddsRatio_working_3-way'!X107^(1/3))*SIN(('OddsRatio_working_3-way'!Y107+2*PI())/3)</f>
        <v>-0.39166264473589968</v>
      </c>
      <c r="AK107" s="11">
        <f>'OddsRatio_working_3-way'!U107/(3*'OddsRatio_working_3-way'!X107^(1/3))*SIN(('OddsRatio_working_3-way'!Y107+4*PI())/3)</f>
        <v>0.52213602852693541</v>
      </c>
      <c r="AL107" s="11">
        <f>'OddsRatio_working_3-way'!Z107+'OddsRatio_working_3-way'!AF107</f>
        <v>1.0551638199868414</v>
      </c>
      <c r="AM107" s="11">
        <f>'OddsRatio_working_3-way'!AA107+'OddsRatio_working_3-way'!AG107</f>
        <v>-0.75356843975492815</v>
      </c>
      <c r="AN107" s="11">
        <f>'OddsRatio_working_3-way'!AB107+'OddsRatio_working_3-way'!AH107</f>
        <v>-0.30159538023191351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1.0551638199868414</v>
      </c>
      <c r="AS107" s="11">
        <f>IF(('OddsRatio_working_3-way'!X107=0),IF(Q107&gt;0,-Q107^(1/3),(-Q107)^(1/3)),'OddsRatio_working_3-way'!AM107-'OddsRatio_working_3-way'!R107/3)</f>
        <v>-0.75356843975492815</v>
      </c>
      <c r="AT107" s="11">
        <f>IF(('OddsRatio_working_3-way'!X107=0),IF(Q107&gt;0,-Q107^(1/3),(-Q107)^(1/3)),'OddsRatio_working_3-way'!AN107-'OddsRatio_working_3-way'!R107/3)</f>
        <v>-0.30159538023191351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2.48</v>
      </c>
      <c r="B108" s="4">
        <f>IF('True_Odds_Calculator_3-way'!B109="","",'True_Odds_Calculator_3-way'!B109)</f>
        <v>3.44</v>
      </c>
      <c r="C108" s="4">
        <f>IF('True_Odds_Calculator_3-way'!C109="","",'True_Odds_Calculator_3-way'!C109)</f>
        <v>3</v>
      </c>
      <c r="D108" s="9">
        <f t="shared" si="26"/>
        <v>0.39339929987277267</v>
      </c>
      <c r="E108" s="9">
        <f t="shared" si="27"/>
        <v>0.28231615704752494</v>
      </c>
      <c r="F108" s="9">
        <f t="shared" si="28"/>
        <v>0.32428454307970217</v>
      </c>
      <c r="G108" s="9">
        <f t="shared" si="29"/>
        <v>1.0418557889054576</v>
      </c>
      <c r="H108" s="9">
        <f t="shared" si="30"/>
        <v>2.5419465675800774</v>
      </c>
      <c r="I108" s="9">
        <f t="shared" si="31"/>
        <v>3.5421281249293166</v>
      </c>
      <c r="J108" s="9">
        <f t="shared" si="32"/>
        <v>3.0837115778109148</v>
      </c>
      <c r="K108" s="11">
        <f t="shared" si="33"/>
        <v>0.40322580645161293</v>
      </c>
      <c r="L108" s="11">
        <f t="shared" si="34"/>
        <v>0.29069767441860467</v>
      </c>
      <c r="M108" s="11">
        <f t="shared" si="35"/>
        <v>0.33333333333333331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-0.28219554888722165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0.23130782695673921</v>
      </c>
      <c r="Q108" s="11">
        <f>2*'OddsRatio_working_3-way'!K108*'OddsRatio_working_3-way'!L108*'OddsRatio_working_3-way'!M108</f>
        <v>7.8144536134033521E-2</v>
      </c>
      <c r="R108" s="11">
        <f t="shared" si="36"/>
        <v>0</v>
      </c>
      <c r="S108" s="11">
        <f t="shared" si="37"/>
        <v>-0.81967213114754156</v>
      </c>
      <c r="T108" s="11">
        <f t="shared" si="38"/>
        <v>-0.27691626052281809</v>
      </c>
      <c r="U108" s="11">
        <f>'OddsRatio_working_3-way'!S108-'OddsRatio_working_3-way'!R108^2/3</f>
        <v>-0.81967213114754156</v>
      </c>
      <c r="V108" s="11">
        <f>'OddsRatio_working_3-way'!S108*'OddsRatio_working_3-way'!R108/3-2*'OddsRatio_working_3-way'!R108^3/27-'OddsRatio_working_3-way'!T108</f>
        <v>0.27691626052281809</v>
      </c>
      <c r="W108" s="11">
        <f>'OddsRatio_working_3-way'!V108^2+4*'OddsRatio_working_3-way'!U108^3/27</f>
        <v>-4.9035901929649905E-3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0.14281649548888448</v>
      </c>
      <c r="Y108" s="11">
        <f>IF('OddsRatio_working_3-way'!W108&gt;=0,IF('OddsRatio_working_3-way'!V108+SQRT('OddsRatio_working_3-way'!W108)&gt;0,0,PI()),ACOS('OddsRatio_working_3-way'!V108/(2*'OddsRatio_working_3-way'!X108)))</f>
        <v>0.24768420364931432</v>
      </c>
      <c r="Z108" s="11">
        <f>'OddsRatio_working_3-way'!X108^(1/3)*COS('OddsRatio_working_3-way'!Y108/3)</f>
        <v>0.5209278944527288</v>
      </c>
      <c r="AA108" s="11">
        <f>'OddsRatio_working_3-way'!X108^(1/3)*COS(('OddsRatio_working_3-way'!Y108+2*PI())/3)</f>
        <v>-0.29779529293838469</v>
      </c>
      <c r="AB108" s="11">
        <f>'OddsRatio_working_3-way'!X108^(1/3)*COS(('OddsRatio_working_3-way'!Y108+4*PI())/3)</f>
        <v>-0.22313260151434416</v>
      </c>
      <c r="AC108" s="11">
        <f>'OddsRatio_working_3-way'!X108^(1/3)*SIN('OddsRatio_working_3-way'!Y108/3)</f>
        <v>4.310652499209202E-2</v>
      </c>
      <c r="AD108" s="11">
        <f>'OddsRatio_working_3-way'!X108^(1/3)*SIN(('OddsRatio_working_3-way'!Y108+2*PI())/3)</f>
        <v>0.429583527639956</v>
      </c>
      <c r="AE108" s="11">
        <f>'OddsRatio_working_3-way'!X108^(1/3)*SIN(('OddsRatio_working_3-way'!Y108+4*PI())/3)</f>
        <v>-0.47269005263204777</v>
      </c>
      <c r="AF108" s="11">
        <f>-'OddsRatio_working_3-way'!U108/(3*'OddsRatio_working_3-way'!X108^(1/3))*COS(('OddsRatio_working_3-way'!Y108)/3)</f>
        <v>0.5209278944527288</v>
      </c>
      <c r="AG108" s="11">
        <f>-'OddsRatio_working_3-way'!U108/(3*'OddsRatio_working_3-way'!X108^(1/3))*COS(('OddsRatio_working_3-way'!Y108+2*PI())/3)</f>
        <v>-0.29779529293838469</v>
      </c>
      <c r="AH108" s="11">
        <f>-'OddsRatio_working_3-way'!U108/(3*'OddsRatio_working_3-way'!X108^(1/3))*COS(('OddsRatio_working_3-way'!Y108+4*PI())/3)</f>
        <v>-0.22313260151434416</v>
      </c>
      <c r="AI108" s="11">
        <f>'OddsRatio_working_3-way'!U108/(3*'OddsRatio_working_3-way'!X108^(1/3))*SIN(('OddsRatio_working_3-way'!Y108)/3)</f>
        <v>-4.310652499209202E-2</v>
      </c>
      <c r="AJ108" s="11">
        <f>'OddsRatio_working_3-way'!U108/(3*'OddsRatio_working_3-way'!X108^(1/3))*SIN(('OddsRatio_working_3-way'!Y108+2*PI())/3)</f>
        <v>-0.429583527639956</v>
      </c>
      <c r="AK108" s="11">
        <f>'OddsRatio_working_3-way'!U108/(3*'OddsRatio_working_3-way'!X108^(1/3))*SIN(('OddsRatio_working_3-way'!Y108+4*PI())/3)</f>
        <v>0.47269005263204777</v>
      </c>
      <c r="AL108" s="11">
        <f>'OddsRatio_working_3-way'!Z108+'OddsRatio_working_3-way'!AF108</f>
        <v>1.0418557889054576</v>
      </c>
      <c r="AM108" s="11">
        <f>'OddsRatio_working_3-way'!AA108+'OddsRatio_working_3-way'!AG108</f>
        <v>-0.59559058587676939</v>
      </c>
      <c r="AN108" s="11">
        <f>'OddsRatio_working_3-way'!AB108+'OddsRatio_working_3-way'!AH108</f>
        <v>-0.44626520302868833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1.0418557889054576</v>
      </c>
      <c r="AS108" s="11">
        <f>IF(('OddsRatio_working_3-way'!X108=0),IF(Q108&gt;0,-Q108^(1/3),(-Q108)^(1/3)),'OddsRatio_working_3-way'!AM108-'OddsRatio_working_3-way'!R108/3)</f>
        <v>-0.59559058587676939</v>
      </c>
      <c r="AT108" s="11">
        <f>IF(('OddsRatio_working_3-way'!X108=0),IF(Q108&gt;0,-Q108^(1/3),(-Q108)^(1/3)),'OddsRatio_working_3-way'!AN108-'OddsRatio_working_3-way'!R108/3)</f>
        <v>-0.44626520302868833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1.1000000000000001</v>
      </c>
      <c r="B109" s="4">
        <f>IF('True_Odds_Calculator_3-way'!B110="","",'True_Odds_Calculator_3-way'!B110)</f>
        <v>12.78</v>
      </c>
      <c r="C109" s="4">
        <f>IF('True_Odds_Calculator_3-way'!C110="","",'True_Odds_Calculator_3-way'!C110)</f>
        <v>29.77</v>
      </c>
      <c r="D109" s="9">
        <f t="shared" si="26"/>
        <v>0.89936119590201724</v>
      </c>
      <c r="E109" s="9">
        <f t="shared" si="27"/>
        <v>7.0512625035835358E-2</v>
      </c>
      <c r="F109" s="9">
        <f t="shared" si="28"/>
        <v>3.0126179062147318E-2</v>
      </c>
      <c r="G109" s="9">
        <f t="shared" si="29"/>
        <v>1.1190031831098364</v>
      </c>
      <c r="H109" s="9">
        <f t="shared" si="30"/>
        <v>1.1119003183109837</v>
      </c>
      <c r="I109" s="9">
        <f t="shared" si="31"/>
        <v>14.181857497033873</v>
      </c>
      <c r="J109" s="9">
        <f t="shared" si="32"/>
        <v>33.193721578069997</v>
      </c>
      <c r="K109" s="11">
        <f t="shared" si="33"/>
        <v>0.90909090909090906</v>
      </c>
      <c r="L109" s="11">
        <f t="shared" si="34"/>
        <v>7.82472613458529E-2</v>
      </c>
      <c r="M109" s="11">
        <f t="shared" si="35"/>
        <v>3.3590863285186429E-2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-8.0980933493388196E-2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9.7131070745684195E-2</v>
      </c>
      <c r="Q109" s="11">
        <f>2*'OddsRatio_working_3-way'!K109*'OddsRatio_working_3-way'!L109*'OddsRatio_working_3-way'!M109</f>
        <v>4.778896469652359E-3</v>
      </c>
      <c r="R109" s="11">
        <f t="shared" si="36"/>
        <v>0</v>
      </c>
      <c r="S109" s="11">
        <f t="shared" si="37"/>
        <v>-1.1994313544633886</v>
      </c>
      <c r="T109" s="11">
        <f t="shared" si="38"/>
        <v>-5.9012612765726377E-2</v>
      </c>
      <c r="U109" s="11">
        <f>'OddsRatio_working_3-way'!S109-'OddsRatio_working_3-way'!R109^2/3</f>
        <v>-1.1994313544633886</v>
      </c>
      <c r="V109" s="11">
        <f>'OddsRatio_working_3-way'!S109*'OddsRatio_working_3-way'!R109/3-2*'OddsRatio_working_3-way'!R109^3/27-'OddsRatio_working_3-way'!T109</f>
        <v>5.9012612765726377E-2</v>
      </c>
      <c r="W109" s="11">
        <f>'OddsRatio_working_3-way'!V109^2+4*'OddsRatio_working_3-way'!U109^3/27</f>
        <v>-0.25215375082135494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0.25280241261051711</v>
      </c>
      <c r="Y109" s="11">
        <f>IF('OddsRatio_working_3-way'!W109&gt;=0,IF('OddsRatio_working_3-way'!V109+SQRT('OddsRatio_working_3-way'!W109)&gt;0,0,PI()),ACOS('OddsRatio_working_3-way'!V109/(2*'OddsRatio_working_3-way'!X109)))</f>
        <v>1.4538128164425528</v>
      </c>
      <c r="Z109" s="11">
        <f>'OddsRatio_working_3-way'!X109^(1/3)*COS('OddsRatio_working_3-way'!Y109/3)</f>
        <v>0.55950159155491819</v>
      </c>
      <c r="AA109" s="11">
        <f>'OddsRatio_working_3-way'!X109^(1/3)*COS(('OddsRatio_working_3-way'!Y109+2*PI())/3)</f>
        <v>-0.53485139436845097</v>
      </c>
      <c r="AB109" s="11">
        <f>'OddsRatio_working_3-way'!X109^(1/3)*COS(('OddsRatio_working_3-way'!Y109+4*PI())/3)</f>
        <v>-2.4650197186467274E-2</v>
      </c>
      <c r="AC109" s="11">
        <f>'OddsRatio_working_3-way'!X109^(1/3)*SIN('OddsRatio_working_3-way'!Y109/3)</f>
        <v>0.29456479853388767</v>
      </c>
      <c r="AD109" s="11">
        <f>'OddsRatio_working_3-way'!X109^(1/3)*SIN(('OddsRatio_working_3-way'!Y109+2*PI())/3)</f>
        <v>0.33726019247744021</v>
      </c>
      <c r="AE109" s="11">
        <f>'OddsRatio_working_3-way'!X109^(1/3)*SIN(('OddsRatio_working_3-way'!Y109+4*PI())/3)</f>
        <v>-0.63182499101132783</v>
      </c>
      <c r="AF109" s="11">
        <f>-'OddsRatio_working_3-way'!U109/(3*'OddsRatio_working_3-way'!X109^(1/3))*COS(('OddsRatio_working_3-way'!Y109)/3)</f>
        <v>0.55950159155491808</v>
      </c>
      <c r="AG109" s="11">
        <f>-'OddsRatio_working_3-way'!U109/(3*'OddsRatio_working_3-way'!X109^(1/3))*COS(('OddsRatio_working_3-way'!Y109+2*PI())/3)</f>
        <v>-0.53485139436845097</v>
      </c>
      <c r="AH109" s="11">
        <f>-'OddsRatio_working_3-way'!U109/(3*'OddsRatio_working_3-way'!X109^(1/3))*COS(('OddsRatio_working_3-way'!Y109+4*PI())/3)</f>
        <v>-2.4650197186467271E-2</v>
      </c>
      <c r="AI109" s="11">
        <f>'OddsRatio_working_3-way'!U109/(3*'OddsRatio_working_3-way'!X109^(1/3))*SIN(('OddsRatio_working_3-way'!Y109)/3)</f>
        <v>-0.29456479853388762</v>
      </c>
      <c r="AJ109" s="11">
        <f>'OddsRatio_working_3-way'!U109/(3*'OddsRatio_working_3-way'!X109^(1/3))*SIN(('OddsRatio_working_3-way'!Y109+2*PI())/3)</f>
        <v>-0.33726019247744016</v>
      </c>
      <c r="AK109" s="11">
        <f>'OddsRatio_working_3-way'!U109/(3*'OddsRatio_working_3-way'!X109^(1/3))*SIN(('OddsRatio_working_3-way'!Y109+4*PI())/3)</f>
        <v>0.63182499101132772</v>
      </c>
      <c r="AL109" s="11">
        <f>'OddsRatio_working_3-way'!Z109+'OddsRatio_working_3-way'!AF109</f>
        <v>1.1190031831098364</v>
      </c>
      <c r="AM109" s="11">
        <f>'OddsRatio_working_3-way'!AA109+'OddsRatio_working_3-way'!AG109</f>
        <v>-1.0697027887369019</v>
      </c>
      <c r="AN109" s="11">
        <f>'OddsRatio_working_3-way'!AB109+'OddsRatio_working_3-way'!AH109</f>
        <v>-4.9300394372934542E-2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1.1190031831098364</v>
      </c>
      <c r="AS109" s="11">
        <f>IF(('OddsRatio_working_3-way'!X109=0),IF(Q109&gt;0,-Q109^(1/3),(-Q109)^(1/3)),'OddsRatio_working_3-way'!AM109-'OddsRatio_working_3-way'!R109/3)</f>
        <v>-1.0697027887369019</v>
      </c>
      <c r="AT109" s="11">
        <f>IF(('OddsRatio_working_3-way'!X109=0),IF(Q109&gt;0,-Q109^(1/3),(-Q109)^(1/3)),'OddsRatio_working_3-way'!AN109-'OddsRatio_working_3-way'!R109/3)</f>
        <v>-4.9300394372934542E-2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1.33</v>
      </c>
      <c r="B110" s="4">
        <f>IF('True_Odds_Calculator_3-way'!B111="","",'True_Odds_Calculator_3-way'!B111)</f>
        <v>5.76</v>
      </c>
      <c r="C110" s="4">
        <f>IF('True_Odds_Calculator_3-way'!C111="","",'True_Odds_Calculator_3-way'!C111)</f>
        <v>9.3699999999999992</v>
      </c>
      <c r="D110" s="9">
        <f t="shared" si="26"/>
        <v>0.73738571668550779</v>
      </c>
      <c r="E110" s="9">
        <f t="shared" si="27"/>
        <v>0.16294384466060796</v>
      </c>
      <c r="F110" s="9">
        <f t="shared" si="28"/>
        <v>9.96704386538841E-2</v>
      </c>
      <c r="G110" s="9">
        <f t="shared" si="29"/>
        <v>1.0792192478392824</v>
      </c>
      <c r="H110" s="9">
        <f t="shared" si="30"/>
        <v>1.3561423517869633</v>
      </c>
      <c r="I110" s="9">
        <f t="shared" si="31"/>
        <v>6.1370836197149838</v>
      </c>
      <c r="J110" s="9">
        <f t="shared" si="32"/>
        <v>10.033065104414794</v>
      </c>
      <c r="K110" s="11">
        <f t="shared" si="33"/>
        <v>0.75187969924812026</v>
      </c>
      <c r="L110" s="11">
        <f t="shared" si="34"/>
        <v>0.1736111111111111</v>
      </c>
      <c r="M110" s="11">
        <f t="shared" si="35"/>
        <v>0.10672358591248667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-0.18316084367803176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0.18751298381136047</v>
      </c>
      <c r="Q110" s="11">
        <f>2*'OddsRatio_working_3-way'!K110*'OddsRatio_working_3-way'!L110*'OddsRatio_working_3-way'!M110</f>
        <v>2.7862256138389371E-2</v>
      </c>
      <c r="R110" s="11">
        <f t="shared" si="36"/>
        <v>0</v>
      </c>
      <c r="S110" s="11">
        <f t="shared" si="37"/>
        <v>-1.0237613020661724</v>
      </c>
      <c r="T110" s="11">
        <f t="shared" si="38"/>
        <v>-0.15211906420002563</v>
      </c>
      <c r="U110" s="11">
        <f>'OddsRatio_working_3-way'!S110-'OddsRatio_working_3-way'!R110^2/3</f>
        <v>-1.0237613020661724</v>
      </c>
      <c r="V110" s="11">
        <f>'OddsRatio_working_3-way'!S110*'OddsRatio_working_3-way'!R110/3-2*'OddsRatio_working_3-way'!R110^3/27-'OddsRatio_working_3-way'!T110</f>
        <v>0.15211906420002563</v>
      </c>
      <c r="W110" s="11">
        <f>'OddsRatio_working_3-way'!V110^2+4*'OddsRatio_working_3-way'!U110^3/27</f>
        <v>-0.13582143775058991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0.19934997331557475</v>
      </c>
      <c r="Y110" s="11">
        <f>IF('OddsRatio_working_3-way'!W110&gt;=0,IF('OddsRatio_working_3-way'!V110+SQRT('OddsRatio_working_3-way'!W110)&gt;0,0,PI()),ACOS('OddsRatio_working_3-way'!V110/(2*'OddsRatio_working_3-way'!X110)))</f>
        <v>1.1793370491447099</v>
      </c>
      <c r="Z110" s="11">
        <f>'OddsRatio_working_3-way'!X110^(1/3)*COS('OddsRatio_working_3-way'!Y110/3)</f>
        <v>0.53960962391964118</v>
      </c>
      <c r="AA110" s="11">
        <f>'OddsRatio_working_3-way'!X110^(1/3)*COS(('OddsRatio_working_3-way'!Y110+2*PI())/3)</f>
        <v>-0.46359958961525871</v>
      </c>
      <c r="AB110" s="11">
        <f>'OddsRatio_working_3-way'!X110^(1/3)*COS(('OddsRatio_working_3-way'!Y110+4*PI())/3)</f>
        <v>-7.6010034304382565E-2</v>
      </c>
      <c r="AC110" s="11">
        <f>'OddsRatio_working_3-way'!X110^(1/3)*SIN('OddsRatio_working_3-way'!Y110/3)</f>
        <v>0.22377493409382174</v>
      </c>
      <c r="AD110" s="11">
        <f>'OddsRatio_working_3-way'!X110^(1/3)*SIN(('OddsRatio_working_3-way'!Y110+2*PI())/3)</f>
        <v>0.3554281753940654</v>
      </c>
      <c r="AE110" s="11">
        <f>'OddsRatio_working_3-way'!X110^(1/3)*SIN(('OddsRatio_working_3-way'!Y110+4*PI())/3)</f>
        <v>-0.57920310948788711</v>
      </c>
      <c r="AF110" s="11">
        <f>-'OddsRatio_working_3-way'!U110/(3*'OddsRatio_working_3-way'!X110^(1/3))*COS(('OddsRatio_working_3-way'!Y110)/3)</f>
        <v>0.53960962391964118</v>
      </c>
      <c r="AG110" s="11">
        <f>-'OddsRatio_working_3-way'!U110/(3*'OddsRatio_working_3-way'!X110^(1/3))*COS(('OddsRatio_working_3-way'!Y110+2*PI())/3)</f>
        <v>-0.46359958961525871</v>
      </c>
      <c r="AH110" s="11">
        <f>-'OddsRatio_working_3-way'!U110/(3*'OddsRatio_working_3-way'!X110^(1/3))*COS(('OddsRatio_working_3-way'!Y110+4*PI())/3)</f>
        <v>-7.6010034304382565E-2</v>
      </c>
      <c r="AI110" s="11">
        <f>'OddsRatio_working_3-way'!U110/(3*'OddsRatio_working_3-way'!X110^(1/3))*SIN(('OddsRatio_working_3-way'!Y110)/3)</f>
        <v>-0.22377493409382174</v>
      </c>
      <c r="AJ110" s="11">
        <f>'OddsRatio_working_3-way'!U110/(3*'OddsRatio_working_3-way'!X110^(1/3))*SIN(('OddsRatio_working_3-way'!Y110+2*PI())/3)</f>
        <v>-0.3554281753940654</v>
      </c>
      <c r="AK110" s="11">
        <f>'OddsRatio_working_3-way'!U110/(3*'OddsRatio_working_3-way'!X110^(1/3))*SIN(('OddsRatio_working_3-way'!Y110+4*PI())/3)</f>
        <v>0.57920310948788711</v>
      </c>
      <c r="AL110" s="11">
        <f>'OddsRatio_working_3-way'!Z110+'OddsRatio_working_3-way'!AF110</f>
        <v>1.0792192478392824</v>
      </c>
      <c r="AM110" s="11">
        <f>'OddsRatio_working_3-way'!AA110+'OddsRatio_working_3-way'!AG110</f>
        <v>-0.92719917923051742</v>
      </c>
      <c r="AN110" s="11">
        <f>'OddsRatio_working_3-way'!AB110+'OddsRatio_working_3-way'!AH110</f>
        <v>-0.15202006860876513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1.0792192478392824</v>
      </c>
      <c r="AS110" s="11">
        <f>IF(('OddsRatio_working_3-way'!X110=0),IF(Q110&gt;0,-Q110^(1/3),(-Q110)^(1/3)),'OddsRatio_working_3-way'!AM110-'OddsRatio_working_3-way'!R110/3)</f>
        <v>-0.92719917923051742</v>
      </c>
      <c r="AT110" s="11">
        <f>IF(('OddsRatio_working_3-way'!X110=0),IF(Q110&gt;0,-Q110^(1/3),(-Q110)^(1/3)),'OddsRatio_working_3-way'!AN110-'OddsRatio_working_3-way'!R110/3)</f>
        <v>-0.15202006860876513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2.08</v>
      </c>
      <c r="B111" s="4">
        <f>IF('True_Odds_Calculator_3-way'!B112="","",'True_Odds_Calculator_3-way'!B112)</f>
        <v>3.46</v>
      </c>
      <c r="C111" s="4">
        <f>IF('True_Odds_Calculator_3-way'!C112="","",'True_Odds_Calculator_3-way'!C112)</f>
        <v>3.88</v>
      </c>
      <c r="D111" s="9">
        <f t="shared" si="26"/>
        <v>0.47008480413627668</v>
      </c>
      <c r="E111" s="9">
        <f t="shared" si="27"/>
        <v>0.28029391143966331</v>
      </c>
      <c r="F111" s="9">
        <f t="shared" si="28"/>
        <v>0.24962128442406009</v>
      </c>
      <c r="G111" s="9">
        <f t="shared" si="29"/>
        <v>1.0437738341571545</v>
      </c>
      <c r="H111" s="9">
        <f t="shared" si="30"/>
        <v>2.1272757408897265</v>
      </c>
      <c r="I111" s="9">
        <f t="shared" si="31"/>
        <v>3.5676836320265992</v>
      </c>
      <c r="J111" s="9">
        <f t="shared" si="32"/>
        <v>4.006068642372604</v>
      </c>
      <c r="K111" s="11">
        <f t="shared" si="33"/>
        <v>0.48076923076923073</v>
      </c>
      <c r="L111" s="11">
        <f t="shared" si="34"/>
        <v>0.28901734104046245</v>
      </c>
      <c r="M111" s="11">
        <f t="shared" si="35"/>
        <v>0.25773195876288663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-0.27401869330240702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0.22991318019921803</v>
      </c>
      <c r="Q111" s="11">
        <f>2*'OddsRatio_working_3-way'!K111*'OddsRatio_working_3-way'!L111*'OddsRatio_working_3-way'!M111</f>
        <v>7.1624043675768856E-2</v>
      </c>
      <c r="R111" s="11">
        <f t="shared" si="36"/>
        <v>0</v>
      </c>
      <c r="S111" s="11">
        <f t="shared" si="37"/>
        <v>-0.83904195523436731</v>
      </c>
      <c r="T111" s="11">
        <f t="shared" si="38"/>
        <v>-0.261383786677373</v>
      </c>
      <c r="U111" s="11">
        <f>'OddsRatio_working_3-way'!S111-'OddsRatio_working_3-way'!R111^2/3</f>
        <v>-0.83904195523436731</v>
      </c>
      <c r="V111" s="11">
        <f>'OddsRatio_working_3-way'!S111*'OddsRatio_working_3-way'!R111/3-2*'OddsRatio_working_3-way'!R111^3/27-'OddsRatio_working_3-way'!T111</f>
        <v>0.261383786677373</v>
      </c>
      <c r="W111" s="11">
        <f>'OddsRatio_working_3-way'!V111^2+4*'OddsRatio_working_3-way'!U111^3/27</f>
        <v>-1.9186415757337622E-2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0.14790867088776444</v>
      </c>
      <c r="Y111" s="11">
        <f>IF('OddsRatio_working_3-way'!W111&gt;=0,IF('OddsRatio_working_3-way'!V111+SQRT('OddsRatio_working_3-way'!W111)&gt;0,0,PI()),ACOS('OddsRatio_working_3-way'!V111/(2*'OddsRatio_working_3-way'!X111)))</f>
        <v>0.48730371362056646</v>
      </c>
      <c r="Z111" s="11">
        <f>'OddsRatio_working_3-way'!X111^(1/3)*COS('OddsRatio_working_3-way'!Y111/3)</f>
        <v>0.52188691707857726</v>
      </c>
      <c r="AA111" s="11">
        <f>'OddsRatio_working_3-way'!X111^(1/3)*COS(('OddsRatio_working_3-way'!Y111+2*PI())/3)</f>
        <v>-0.33501115153195249</v>
      </c>
      <c r="AB111" s="11">
        <f>'OddsRatio_working_3-way'!X111^(1/3)*COS(('OddsRatio_working_3-way'!Y111+4*PI())/3)</f>
        <v>-0.18687576554662491</v>
      </c>
      <c r="AC111" s="11">
        <f>'OddsRatio_working_3-way'!X111^(1/3)*SIN('OddsRatio_working_3-way'!Y111/3)</f>
        <v>8.5526004975138237E-2</v>
      </c>
      <c r="AD111" s="11">
        <f>'OddsRatio_working_3-way'!X111^(1/3)*SIN(('OddsRatio_working_3-way'!Y111+2*PI())/3)</f>
        <v>0.40920432560522169</v>
      </c>
      <c r="AE111" s="11">
        <f>'OddsRatio_working_3-way'!X111^(1/3)*SIN(('OddsRatio_working_3-way'!Y111+4*PI())/3)</f>
        <v>-0.4947303305803597</v>
      </c>
      <c r="AF111" s="11">
        <f>-'OddsRatio_working_3-way'!U111/(3*'OddsRatio_working_3-way'!X111^(1/3))*COS(('OddsRatio_working_3-way'!Y111)/3)</f>
        <v>0.52188691707857726</v>
      </c>
      <c r="AG111" s="11">
        <f>-'OddsRatio_working_3-way'!U111/(3*'OddsRatio_working_3-way'!X111^(1/3))*COS(('OddsRatio_working_3-way'!Y111+2*PI())/3)</f>
        <v>-0.33501115153195249</v>
      </c>
      <c r="AH111" s="11">
        <f>-'OddsRatio_working_3-way'!U111/(3*'OddsRatio_working_3-way'!X111^(1/3))*COS(('OddsRatio_working_3-way'!Y111+4*PI())/3)</f>
        <v>-0.18687576554662491</v>
      </c>
      <c r="AI111" s="11">
        <f>'OddsRatio_working_3-way'!U111/(3*'OddsRatio_working_3-way'!X111^(1/3))*SIN(('OddsRatio_working_3-way'!Y111)/3)</f>
        <v>-8.5526004975138237E-2</v>
      </c>
      <c r="AJ111" s="11">
        <f>'OddsRatio_working_3-way'!U111/(3*'OddsRatio_working_3-way'!X111^(1/3))*SIN(('OddsRatio_working_3-way'!Y111+2*PI())/3)</f>
        <v>-0.40920432560522169</v>
      </c>
      <c r="AK111" s="11">
        <f>'OddsRatio_working_3-way'!U111/(3*'OddsRatio_working_3-way'!X111^(1/3))*SIN(('OddsRatio_working_3-way'!Y111+4*PI())/3)</f>
        <v>0.4947303305803597</v>
      </c>
      <c r="AL111" s="11">
        <f>'OddsRatio_working_3-way'!Z111+'OddsRatio_working_3-way'!AF111</f>
        <v>1.0437738341571545</v>
      </c>
      <c r="AM111" s="11">
        <f>'OddsRatio_working_3-way'!AA111+'OddsRatio_working_3-way'!AG111</f>
        <v>-0.67002230306390498</v>
      </c>
      <c r="AN111" s="11">
        <f>'OddsRatio_working_3-way'!AB111+'OddsRatio_working_3-way'!AH111</f>
        <v>-0.37375153109324982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1.0437738341571545</v>
      </c>
      <c r="AS111" s="11">
        <f>IF(('OddsRatio_working_3-way'!X111=0),IF(Q111&gt;0,-Q111^(1/3),(-Q111)^(1/3)),'OddsRatio_working_3-way'!AM111-'OddsRatio_working_3-way'!R111/3)</f>
        <v>-0.67002230306390498</v>
      </c>
      <c r="AT111" s="11">
        <f>IF(('OddsRatio_working_3-way'!X111=0),IF(Q111&gt;0,-Q111^(1/3),(-Q111)^(1/3)),'OddsRatio_working_3-way'!AN111-'OddsRatio_working_3-way'!R111/3)</f>
        <v>-0.37375153109324982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3.69</v>
      </c>
      <c r="B112" s="4">
        <f>IF('True_Odds_Calculator_3-way'!B113="","",'True_Odds_Calculator_3-way'!B113)</f>
        <v>3.2</v>
      </c>
      <c r="C112" s="4">
        <f>IF('True_Odds_Calculator_3-way'!C113="","",'True_Odds_Calculator_3-way'!C113)</f>
        <v>2.25</v>
      </c>
      <c r="D112" s="9">
        <f t="shared" si="26"/>
        <v>0.2626563748146325</v>
      </c>
      <c r="E112" s="9">
        <f t="shared" si="27"/>
        <v>0.30340754739593545</v>
      </c>
      <c r="F112" s="9">
        <f t="shared" si="28"/>
        <v>0.43393607778943183</v>
      </c>
      <c r="G112" s="9">
        <f t="shared" si="29"/>
        <v>1.0435895076421859</v>
      </c>
      <c r="H112" s="9">
        <f t="shared" si="30"/>
        <v>3.8072557755574805</v>
      </c>
      <c r="I112" s="9">
        <f t="shared" si="31"/>
        <v>3.2958969168128096</v>
      </c>
      <c r="J112" s="9">
        <f t="shared" si="32"/>
        <v>2.3044868845527327</v>
      </c>
      <c r="K112" s="11">
        <f t="shared" si="33"/>
        <v>0.2710027100271003</v>
      </c>
      <c r="L112" s="11">
        <f t="shared" si="34"/>
        <v>0.3125</v>
      </c>
      <c r="M112" s="11">
        <f t="shared" si="35"/>
        <v>0.44444444444444442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-0.2784364649202048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0.23110508882866609</v>
      </c>
      <c r="Q112" s="11">
        <f>2*'OddsRatio_working_3-way'!K112*'OddsRatio_working_3-way'!L112*'OddsRatio_working_3-way'!M112</f>
        <v>7.5278530563083423E-2</v>
      </c>
      <c r="R112" s="11">
        <f t="shared" si="36"/>
        <v>0</v>
      </c>
      <c r="S112" s="11">
        <f t="shared" si="37"/>
        <v>-0.83001013856032446</v>
      </c>
      <c r="T112" s="11">
        <f t="shared" si="38"/>
        <v>-0.27036160865157149</v>
      </c>
      <c r="U112" s="11">
        <f>'OddsRatio_working_3-way'!S112-'OddsRatio_working_3-way'!R112^2/3</f>
        <v>-0.83001013856032446</v>
      </c>
      <c r="V112" s="11">
        <f>'OddsRatio_working_3-way'!S112*'OddsRatio_working_3-way'!R112/3-2*'OddsRatio_working_3-way'!R112^3/27-'OddsRatio_working_3-way'!T112</f>
        <v>0.27036160865157149</v>
      </c>
      <c r="W112" s="11">
        <f>'OddsRatio_working_3-way'!V112^2+4*'OddsRatio_working_3-way'!U112^3/27</f>
        <v>-1.1616889992308102E-2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0.14552687846663723</v>
      </c>
      <c r="Y112" s="11">
        <f>IF('OddsRatio_working_3-way'!W112&gt;=0,IF('OddsRatio_working_3-way'!V112+SQRT('OddsRatio_working_3-way'!W112)&gt;0,0,PI()),ACOS('OddsRatio_working_3-way'!V112/(2*'OddsRatio_working_3-way'!X112)))</f>
        <v>0.37934849629228085</v>
      </c>
      <c r="Z112" s="11">
        <f>'OddsRatio_working_3-way'!X112^(1/3)*COS('OddsRatio_working_3-way'!Y112/3)</f>
        <v>0.52179475382109297</v>
      </c>
      <c r="AA112" s="11">
        <f>'OddsRatio_working_3-way'!X112^(1/3)*COS(('OddsRatio_working_3-way'!Y112+2*PI())/3)</f>
        <v>-0.31834483815706199</v>
      </c>
      <c r="AB112" s="11">
        <f>'OddsRatio_working_3-way'!X112^(1/3)*COS(('OddsRatio_working_3-way'!Y112+4*PI())/3)</f>
        <v>-0.20344991566403078</v>
      </c>
      <c r="AC112" s="11">
        <f>'OddsRatio_working_3-way'!X112^(1/3)*SIN('OddsRatio_working_3-way'!Y112/3)</f>
        <v>6.6334614429872832E-2</v>
      </c>
      <c r="AD112" s="11">
        <f>'OddsRatio_working_3-way'!X112^(1/3)*SIN(('OddsRatio_working_3-way'!Y112+2*PI())/3)</f>
        <v>0.41872020515557745</v>
      </c>
      <c r="AE112" s="11">
        <f>'OddsRatio_working_3-way'!X112^(1/3)*SIN(('OddsRatio_working_3-way'!Y112+4*PI())/3)</f>
        <v>-0.48505481958545016</v>
      </c>
      <c r="AF112" s="11">
        <f>-'OddsRatio_working_3-way'!U112/(3*'OddsRatio_working_3-way'!X112^(1/3))*COS(('OddsRatio_working_3-way'!Y112)/3)</f>
        <v>0.52179475382109286</v>
      </c>
      <c r="AG112" s="11">
        <f>-'OddsRatio_working_3-way'!U112/(3*'OddsRatio_working_3-way'!X112^(1/3))*COS(('OddsRatio_working_3-way'!Y112+2*PI())/3)</f>
        <v>-0.31834483815706194</v>
      </c>
      <c r="AH112" s="11">
        <f>-'OddsRatio_working_3-way'!U112/(3*'OddsRatio_working_3-way'!X112^(1/3))*COS(('OddsRatio_working_3-way'!Y112+4*PI())/3)</f>
        <v>-0.20344991566403076</v>
      </c>
      <c r="AI112" s="11">
        <f>'OddsRatio_working_3-way'!U112/(3*'OddsRatio_working_3-way'!X112^(1/3))*SIN(('OddsRatio_working_3-way'!Y112)/3)</f>
        <v>-6.6334614429872818E-2</v>
      </c>
      <c r="AJ112" s="11">
        <f>'OddsRatio_working_3-way'!U112/(3*'OddsRatio_working_3-way'!X112^(1/3))*SIN(('OddsRatio_working_3-way'!Y112+2*PI())/3)</f>
        <v>-0.41872020515557734</v>
      </c>
      <c r="AK112" s="11">
        <f>'OddsRatio_working_3-way'!U112/(3*'OddsRatio_working_3-way'!X112^(1/3))*SIN(('OddsRatio_working_3-way'!Y112+4*PI())/3)</f>
        <v>0.48505481958545005</v>
      </c>
      <c r="AL112" s="11">
        <f>'OddsRatio_working_3-way'!Z112+'OddsRatio_working_3-way'!AF112</f>
        <v>1.0435895076421859</v>
      </c>
      <c r="AM112" s="11">
        <f>'OddsRatio_working_3-way'!AA112+'OddsRatio_working_3-way'!AG112</f>
        <v>-0.63668967631412388</v>
      </c>
      <c r="AN112" s="11">
        <f>'OddsRatio_working_3-way'!AB112+'OddsRatio_working_3-way'!AH112</f>
        <v>-0.40689983132806151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1.0435895076421859</v>
      </c>
      <c r="AS112" s="11">
        <f>IF(('OddsRatio_working_3-way'!X112=0),IF(Q112&gt;0,-Q112^(1/3),(-Q112)^(1/3)),'OddsRatio_working_3-way'!AM112-'OddsRatio_working_3-way'!R112/3)</f>
        <v>-0.63668967631412388</v>
      </c>
      <c r="AT112" s="11">
        <f>IF(('OddsRatio_working_3-way'!X112=0),IF(Q112&gt;0,-Q112^(1/3),(-Q112)^(1/3)),'OddsRatio_working_3-way'!AN112-'OddsRatio_working_3-way'!R112/3)</f>
        <v>-0.40689983132806151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4.08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1.98</v>
      </c>
      <c r="D113" s="9">
        <f t="shared" si="26"/>
        <v>0.23700904307051082</v>
      </c>
      <c r="E113" s="9">
        <f t="shared" si="27"/>
        <v>0.26899456290884594</v>
      </c>
      <c r="F113" s="9">
        <f t="shared" si="28"/>
        <v>0.49399639402064321</v>
      </c>
      <c r="G113" s="9">
        <f t="shared" si="29"/>
        <v>1.0452104841911871</v>
      </c>
      <c r="H113" s="9">
        <f t="shared" si="30"/>
        <v>4.2192482913088565</v>
      </c>
      <c r="I113" s="9">
        <f t="shared" si="31"/>
        <v>3.7175472588970861</v>
      </c>
      <c r="J113" s="9">
        <f t="shared" si="32"/>
        <v>2.0243062745073637</v>
      </c>
      <c r="K113" s="11">
        <f t="shared" si="33"/>
        <v>0.24509803921568626</v>
      </c>
      <c r="L113" s="11">
        <f t="shared" si="34"/>
        <v>0.27777777777777779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-0.26984991527475188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0.2290057437116261</v>
      </c>
      <c r="Q113" s="11">
        <f>2*'OddsRatio_working_3-way'!K113*'OddsRatio_working_3-way'!L113*'OddsRatio_working_3-way'!M113</f>
        <v>6.8770493607094918E-2</v>
      </c>
      <c r="R113" s="11">
        <f t="shared" si="36"/>
        <v>0</v>
      </c>
      <c r="S113" s="11">
        <f t="shared" si="37"/>
        <v>-0.84864115476360391</v>
      </c>
      <c r="T113" s="11">
        <f t="shared" si="38"/>
        <v>-0.25484719362270386</v>
      </c>
      <c r="U113" s="11">
        <f>'OddsRatio_working_3-way'!S113-'OddsRatio_working_3-way'!R113^2/3</f>
        <v>-0.84864115476360391</v>
      </c>
      <c r="V113" s="11">
        <f>'OddsRatio_working_3-way'!S113*'OddsRatio_working_3-way'!R113/3-2*'OddsRatio_working_3-way'!R113^3/27-'OddsRatio_working_3-way'!T113</f>
        <v>0.25484719362270386</v>
      </c>
      <c r="W113" s="11">
        <f>'OddsRatio_working_3-way'!V113^2+4*'OddsRatio_working_3-way'!U113^3/27</f>
        <v>-2.5598746260412461E-2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0.15045417770685232</v>
      </c>
      <c r="Y113" s="11">
        <f>IF('OddsRatio_working_3-way'!W113&gt;=0,IF('OddsRatio_working_3-way'!V113+SQRT('OddsRatio_working_3-way'!W113)&gt;0,0,PI()),ACOS('OddsRatio_working_3-way'!V113/(2*'OddsRatio_working_3-way'!X113)))</f>
        <v>0.5606187478921838</v>
      </c>
      <c r="Z113" s="11">
        <f>'OddsRatio_working_3-way'!X113^(1/3)*COS('OddsRatio_working_3-way'!Y113/3)</f>
        <v>0.52260524209559356</v>
      </c>
      <c r="AA113" s="11">
        <f>'OddsRatio_working_3-way'!X113^(1/3)*COS(('OddsRatio_working_3-way'!Y113+2*PI())/3)</f>
        <v>-0.34687778912566519</v>
      </c>
      <c r="AB113" s="11">
        <f>'OddsRatio_working_3-way'!X113^(1/3)*COS(('OddsRatio_working_3-way'!Y113+4*PI())/3)</f>
        <v>-0.17572745296992862</v>
      </c>
      <c r="AC113" s="11">
        <f>'OddsRatio_working_3-way'!X113^(1/3)*SIN('OddsRatio_working_3-way'!Y113/3)</f>
        <v>9.8813692651409685E-2</v>
      </c>
      <c r="AD113" s="11">
        <f>'OddsRatio_working_3-way'!X113^(1/3)*SIN(('OddsRatio_working_3-way'!Y113+2*PI())/3)</f>
        <v>0.40318256947999603</v>
      </c>
      <c r="AE113" s="11">
        <f>'OddsRatio_working_3-way'!X113^(1/3)*SIN(('OddsRatio_working_3-way'!Y113+4*PI())/3)</f>
        <v>-0.50199626213140558</v>
      </c>
      <c r="AF113" s="11">
        <f>-'OddsRatio_working_3-way'!U113/(3*'OddsRatio_working_3-way'!X113^(1/3))*COS(('OddsRatio_working_3-way'!Y113)/3)</f>
        <v>0.52260524209559356</v>
      </c>
      <c r="AG113" s="11">
        <f>-'OddsRatio_working_3-way'!U113/(3*'OddsRatio_working_3-way'!X113^(1/3))*COS(('OddsRatio_working_3-way'!Y113+2*PI())/3)</f>
        <v>-0.34687778912566519</v>
      </c>
      <c r="AH113" s="11">
        <f>-'OddsRatio_working_3-way'!U113/(3*'OddsRatio_working_3-way'!X113^(1/3))*COS(('OddsRatio_working_3-way'!Y113+4*PI())/3)</f>
        <v>-0.17572745296992862</v>
      </c>
      <c r="AI113" s="11">
        <f>'OddsRatio_working_3-way'!U113/(3*'OddsRatio_working_3-way'!X113^(1/3))*SIN(('OddsRatio_working_3-way'!Y113)/3)</f>
        <v>-9.8813692651409685E-2</v>
      </c>
      <c r="AJ113" s="11">
        <f>'OddsRatio_working_3-way'!U113/(3*'OddsRatio_working_3-way'!X113^(1/3))*SIN(('OddsRatio_working_3-way'!Y113+2*PI())/3)</f>
        <v>-0.40318256947999603</v>
      </c>
      <c r="AK113" s="11">
        <f>'OddsRatio_working_3-way'!U113/(3*'OddsRatio_working_3-way'!X113^(1/3))*SIN(('OddsRatio_working_3-way'!Y113+4*PI())/3)</f>
        <v>0.50199626213140558</v>
      </c>
      <c r="AL113" s="11">
        <f>'OddsRatio_working_3-way'!Z113+'OddsRatio_working_3-way'!AF113</f>
        <v>1.0452104841911871</v>
      </c>
      <c r="AM113" s="11">
        <f>'OddsRatio_working_3-way'!AA113+'OddsRatio_working_3-way'!AG113</f>
        <v>-0.69375557825133038</v>
      </c>
      <c r="AN113" s="11">
        <f>'OddsRatio_working_3-way'!AB113+'OddsRatio_working_3-way'!AH113</f>
        <v>-0.35145490593985723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1.0452104841911871</v>
      </c>
      <c r="AS113" s="11">
        <f>IF(('OddsRatio_working_3-way'!X113=0),IF(Q113&gt;0,-Q113^(1/3),(-Q113)^(1/3)),'OddsRatio_working_3-way'!AM113-'OddsRatio_working_3-way'!R113/3)</f>
        <v>-0.69375557825133038</v>
      </c>
      <c r="AT113" s="11">
        <f>IF(('OddsRatio_working_3-way'!X113=0),IF(Q113&gt;0,-Q113^(1/3),(-Q113)^(1/3)),'OddsRatio_working_3-way'!AN113-'OddsRatio_working_3-way'!R113/3)</f>
        <v>-0.35145490593985723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2.12</v>
      </c>
      <c r="B114" s="4">
        <f>IF('True_Odds_Calculator_3-way'!B115="","",'True_Odds_Calculator_3-way'!B115)</f>
        <v>3.19</v>
      </c>
      <c r="C114" s="4">
        <f>IF('True_Odds_Calculator_3-way'!C115="","",'True_Odds_Calculator_3-way'!C115)</f>
        <v>4.13</v>
      </c>
      <c r="D114" s="9">
        <f t="shared" si="26"/>
        <v>0.46114264005499456</v>
      </c>
      <c r="E114" s="9">
        <f t="shared" si="27"/>
        <v>0.30442452223472727</v>
      </c>
      <c r="F114" s="9">
        <f t="shared" si="28"/>
        <v>0.23443283771027804</v>
      </c>
      <c r="G114" s="9">
        <f t="shared" si="29"/>
        <v>1.0433271639132378</v>
      </c>
      <c r="H114" s="9">
        <f t="shared" si="30"/>
        <v>2.1685264235828265</v>
      </c>
      <c r="I114" s="9">
        <f t="shared" si="31"/>
        <v>3.2848864889699905</v>
      </c>
      <c r="J114" s="9">
        <f t="shared" si="32"/>
        <v>4.2656140230484354</v>
      </c>
      <c r="K114" s="11">
        <f t="shared" si="33"/>
        <v>0.47169811320754712</v>
      </c>
      <c r="L114" s="11">
        <f t="shared" si="34"/>
        <v>0.31347962382445144</v>
      </c>
      <c r="M114" s="11">
        <f t="shared" si="35"/>
        <v>0.24213075060532688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-0.27487160568333435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0.23057343613566939</v>
      </c>
      <c r="Q114" s="11">
        <f>2*'OddsRatio_working_3-way'!K114*'OddsRatio_working_3-way'!L114*'OddsRatio_working_3-way'!M114</f>
        <v>7.1606657184990499E-2</v>
      </c>
      <c r="R114" s="11">
        <f t="shared" si="36"/>
        <v>0</v>
      </c>
      <c r="S114" s="11">
        <f t="shared" si="37"/>
        <v>-0.83884050359607298</v>
      </c>
      <c r="T114" s="11">
        <f t="shared" si="38"/>
        <v>-0.26050947316648232</v>
      </c>
      <c r="U114" s="11">
        <f>'OddsRatio_working_3-way'!S114-'OddsRatio_working_3-way'!R114^2/3</f>
        <v>-0.83884050359607298</v>
      </c>
      <c r="V114" s="11">
        <f>'OddsRatio_working_3-way'!S114*'OddsRatio_working_3-way'!R114/3-2*'OddsRatio_working_3-way'!R114^3/27-'OddsRatio_working_3-way'!T114</f>
        <v>0.26050947316648232</v>
      </c>
      <c r="W114" s="11">
        <f>'OddsRatio_working_3-way'!V114^2+4*'OddsRatio_working_3-way'!U114^3/27</f>
        <v>-1.9579698008554178E-2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0.14785540539496042</v>
      </c>
      <c r="Y114" s="11">
        <f>IF('OddsRatio_working_3-way'!W114&gt;=0,IF('OddsRatio_working_3-way'!V114+SQRT('OddsRatio_working_3-way'!W114)&gt;0,0,PI()),ACOS('OddsRatio_working_3-way'!V114/(2*'OddsRatio_working_3-way'!X114)))</f>
        <v>0.49290860941794024</v>
      </c>
      <c r="Z114" s="11">
        <f>'OddsRatio_working_3-way'!X114^(1/3)*COS('OddsRatio_working_3-way'!Y114/3)</f>
        <v>0.52166358195661888</v>
      </c>
      <c r="AA114" s="11">
        <f>'OddsRatio_working_3-way'!X114^(1/3)*COS(('OddsRatio_working_3-way'!Y114+2*PI())/3)</f>
        <v>-0.33573477051958495</v>
      </c>
      <c r="AB114" s="11">
        <f>'OddsRatio_working_3-way'!X114^(1/3)*COS(('OddsRatio_working_3-way'!Y114+4*PI())/3)</f>
        <v>-0.18592881143703407</v>
      </c>
      <c r="AC114" s="11">
        <f>'OddsRatio_working_3-way'!X114^(1/3)*SIN('OddsRatio_working_3-way'!Y114/3)</f>
        <v>8.649051080252089E-2</v>
      </c>
      <c r="AD114" s="11">
        <f>'OddsRatio_working_3-way'!X114^(1/3)*SIN(('OddsRatio_working_3-way'!Y114+2*PI())/3)</f>
        <v>0.40852865880235706</v>
      </c>
      <c r="AE114" s="11">
        <f>'OddsRatio_working_3-way'!X114^(1/3)*SIN(('OddsRatio_working_3-way'!Y114+4*PI())/3)</f>
        <v>-0.49501916960487791</v>
      </c>
      <c r="AF114" s="11">
        <f>-'OddsRatio_working_3-way'!U114/(3*'OddsRatio_working_3-way'!X114^(1/3))*COS(('OddsRatio_working_3-way'!Y114)/3)</f>
        <v>0.52166358195661877</v>
      </c>
      <c r="AG114" s="11">
        <f>-'OddsRatio_working_3-way'!U114/(3*'OddsRatio_working_3-way'!X114^(1/3))*COS(('OddsRatio_working_3-way'!Y114+2*PI())/3)</f>
        <v>-0.33573477051958489</v>
      </c>
      <c r="AH114" s="11">
        <f>-'OddsRatio_working_3-way'!U114/(3*'OddsRatio_working_3-way'!X114^(1/3))*COS(('OddsRatio_working_3-way'!Y114+4*PI())/3)</f>
        <v>-0.18592881143703405</v>
      </c>
      <c r="AI114" s="11">
        <f>'OddsRatio_working_3-way'!U114/(3*'OddsRatio_working_3-way'!X114^(1/3))*SIN(('OddsRatio_working_3-way'!Y114)/3)</f>
        <v>-8.6490510802520876E-2</v>
      </c>
      <c r="AJ114" s="11">
        <f>'OddsRatio_working_3-way'!U114/(3*'OddsRatio_working_3-way'!X114^(1/3))*SIN(('OddsRatio_working_3-way'!Y114+2*PI())/3)</f>
        <v>-0.408528658802357</v>
      </c>
      <c r="AK114" s="11">
        <f>'OddsRatio_working_3-way'!U114/(3*'OddsRatio_working_3-way'!X114^(1/3))*SIN(('OddsRatio_working_3-way'!Y114+4*PI())/3)</f>
        <v>0.4950191696048778</v>
      </c>
      <c r="AL114" s="11">
        <f>'OddsRatio_working_3-way'!Z114+'OddsRatio_working_3-way'!AF114</f>
        <v>1.0433271639132378</v>
      </c>
      <c r="AM114" s="11">
        <f>'OddsRatio_working_3-way'!AA114+'OddsRatio_working_3-way'!AG114</f>
        <v>-0.67146954103916978</v>
      </c>
      <c r="AN114" s="11">
        <f>'OddsRatio_working_3-way'!AB114+'OddsRatio_working_3-way'!AH114</f>
        <v>-0.37185762287406809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1.0433271639132378</v>
      </c>
      <c r="AS114" s="11">
        <f>IF(('OddsRatio_working_3-way'!X114=0),IF(Q114&gt;0,-Q114^(1/3),(-Q114)^(1/3)),'OddsRatio_working_3-way'!AM114-'OddsRatio_working_3-way'!R114/3)</f>
        <v>-0.67146954103916978</v>
      </c>
      <c r="AT114" s="11">
        <f>IF(('OddsRatio_working_3-way'!X114=0),IF(Q114&gt;0,-Q114^(1/3),(-Q114)^(1/3)),'OddsRatio_working_3-way'!AN114-'OddsRatio_working_3-way'!R114/3)</f>
        <v>-0.37185762287406809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1.67</v>
      </c>
      <c r="B115" s="4">
        <f>IF('True_Odds_Calculator_3-way'!B116="","",'True_Odds_Calculator_3-way'!B116)</f>
        <v>3.96</v>
      </c>
      <c r="C115" s="4">
        <f>IF('True_Odds_Calculator_3-way'!C116="","",'True_Odds_Calculator_3-way'!C116)</f>
        <v>5.61</v>
      </c>
      <c r="D115" s="9">
        <f t="shared" si="26"/>
        <v>0.58631309947289323</v>
      </c>
      <c r="E115" s="9">
        <f t="shared" si="27"/>
        <v>0.24288587894514091</v>
      </c>
      <c r="F115" s="9">
        <f t="shared" si="28"/>
        <v>0.17080102158196581</v>
      </c>
      <c r="G115" s="9">
        <f t="shared" si="29"/>
        <v>1.0530945593236418</v>
      </c>
      <c r="H115" s="9">
        <f t="shared" si="30"/>
        <v>1.7055733547468397</v>
      </c>
      <c r="I115" s="9">
        <f t="shared" si="31"/>
        <v>4.1171598955979798</v>
      </c>
      <c r="J115" s="9">
        <f t="shared" si="32"/>
        <v>5.8547659184819887</v>
      </c>
      <c r="K115" s="11">
        <f t="shared" si="33"/>
        <v>0.5988023952095809</v>
      </c>
      <c r="L115" s="11">
        <f t="shared" si="34"/>
        <v>0.25252525252525254</v>
      </c>
      <c r="M115" s="11">
        <f t="shared" si="35"/>
        <v>0.17825311942959002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-0.24642962764580489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0.22210211457385565</v>
      </c>
      <c r="Q115" s="11">
        <f>2*'OddsRatio_working_3-way'!K115*'OddsRatio_working_3-way'!L115*'OddsRatio_working_3-way'!M115</f>
        <v>5.3908280236372723E-2</v>
      </c>
      <c r="R115" s="11">
        <f t="shared" si="36"/>
        <v>0</v>
      </c>
      <c r="S115" s="11">
        <f t="shared" si="37"/>
        <v>-0.9012800802226778</v>
      </c>
      <c r="T115" s="11">
        <f t="shared" si="38"/>
        <v>-0.21875730102492177</v>
      </c>
      <c r="U115" s="11">
        <f>'OddsRatio_working_3-way'!S115-'OddsRatio_working_3-way'!R115^2/3</f>
        <v>-0.9012800802226778</v>
      </c>
      <c r="V115" s="11">
        <f>'OddsRatio_working_3-way'!S115*'OddsRatio_working_3-way'!R115/3-2*'OddsRatio_working_3-way'!R115^3/27-'OddsRatio_working_3-way'!T115</f>
        <v>0.21875730102492177</v>
      </c>
      <c r="W115" s="11">
        <f>'OddsRatio_working_3-way'!V115^2+4*'OddsRatio_working_3-way'!U115^3/27</f>
        <v>-6.0606727881353954E-2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0.16466745628163917</v>
      </c>
      <c r="Y115" s="11">
        <f>IF('OddsRatio_working_3-way'!W115&gt;=0,IF('OddsRatio_working_3-way'!V115+SQRT('OddsRatio_working_3-way'!W115)&gt;0,0,PI()),ACOS('OddsRatio_working_3-way'!V115/(2*'OddsRatio_working_3-way'!X115)))</f>
        <v>0.84432015739461352</v>
      </c>
      <c r="Z115" s="11">
        <f>'OddsRatio_working_3-way'!X115^(1/3)*COS('OddsRatio_working_3-way'!Y115/3)</f>
        <v>0.52654727966182091</v>
      </c>
      <c r="AA115" s="11">
        <f>'OddsRatio_working_3-way'!X115^(1/3)*COS(('OddsRatio_working_3-way'!Y115+2*PI())/3)</f>
        <v>-0.39511062920119916</v>
      </c>
      <c r="AB115" s="11">
        <f>'OddsRatio_working_3-way'!X115^(1/3)*COS(('OddsRatio_working_3-way'!Y115+4*PI())/3)</f>
        <v>-0.13143665046062186</v>
      </c>
      <c r="AC115" s="11">
        <f>'OddsRatio_working_3-way'!X115^(1/3)*SIN('OddsRatio_working_3-way'!Y115/3)</f>
        <v>0.15223224260417204</v>
      </c>
      <c r="AD115" s="11">
        <f>'OddsRatio_working_3-way'!X115^(1/3)*SIN(('OddsRatio_working_3-way'!Y115+2*PI())/3)</f>
        <v>0.37988719917864017</v>
      </c>
      <c r="AE115" s="11">
        <f>'OddsRatio_working_3-way'!X115^(1/3)*SIN(('OddsRatio_working_3-way'!Y115+4*PI())/3)</f>
        <v>-0.53211944178281223</v>
      </c>
      <c r="AF115" s="11">
        <f>-'OddsRatio_working_3-way'!U115/(3*'OddsRatio_working_3-way'!X115^(1/3))*COS(('OddsRatio_working_3-way'!Y115)/3)</f>
        <v>0.5265472796618208</v>
      </c>
      <c r="AG115" s="11">
        <f>-'OddsRatio_working_3-way'!U115/(3*'OddsRatio_working_3-way'!X115^(1/3))*COS(('OddsRatio_working_3-way'!Y115+2*PI())/3)</f>
        <v>-0.3951106292011991</v>
      </c>
      <c r="AH115" s="11">
        <f>-'OddsRatio_working_3-way'!U115/(3*'OddsRatio_working_3-way'!X115^(1/3))*COS(('OddsRatio_working_3-way'!Y115+4*PI())/3)</f>
        <v>-0.13143665046062183</v>
      </c>
      <c r="AI115" s="11">
        <f>'OddsRatio_working_3-way'!U115/(3*'OddsRatio_working_3-way'!X115^(1/3))*SIN(('OddsRatio_working_3-way'!Y115)/3)</f>
        <v>-0.15223224260417201</v>
      </c>
      <c r="AJ115" s="11">
        <f>'OddsRatio_working_3-way'!U115/(3*'OddsRatio_working_3-way'!X115^(1/3))*SIN(('OddsRatio_working_3-way'!Y115+2*PI())/3)</f>
        <v>-0.37988719917864011</v>
      </c>
      <c r="AK115" s="11">
        <f>'OddsRatio_working_3-way'!U115/(3*'OddsRatio_working_3-way'!X115^(1/3))*SIN(('OddsRatio_working_3-way'!Y115+4*PI())/3)</f>
        <v>0.53211944178281212</v>
      </c>
      <c r="AL115" s="11">
        <f>'OddsRatio_working_3-way'!Z115+'OddsRatio_working_3-way'!AF115</f>
        <v>1.0530945593236418</v>
      </c>
      <c r="AM115" s="11">
        <f>'OddsRatio_working_3-way'!AA115+'OddsRatio_working_3-way'!AG115</f>
        <v>-0.79022125840239821</v>
      </c>
      <c r="AN115" s="11">
        <f>'OddsRatio_working_3-way'!AB115+'OddsRatio_working_3-way'!AH115</f>
        <v>-0.26287330092124372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1.0530945593236418</v>
      </c>
      <c r="AS115" s="11">
        <f>IF(('OddsRatio_working_3-way'!X115=0),IF(Q115&gt;0,-Q115^(1/3),(-Q115)^(1/3)),'OddsRatio_working_3-way'!AM115-'OddsRatio_working_3-way'!R115/3)</f>
        <v>-0.79022125840239821</v>
      </c>
      <c r="AT115" s="11">
        <f>IF(('OddsRatio_working_3-way'!X115=0),IF(Q115&gt;0,-Q115^(1/3),(-Q115)^(1/3)),'OddsRatio_working_3-way'!AN115-'OddsRatio_working_3-way'!R115/3)</f>
        <v>-0.26287330092124372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4.78</v>
      </c>
      <c r="B116" s="4">
        <f>IF('True_Odds_Calculator_3-way'!B117="","",'True_Odds_Calculator_3-way'!B117)</f>
        <v>4.1399999999999997</v>
      </c>
      <c r="C116" s="4">
        <f>IF('True_Odds_Calculator_3-way'!C117="","",'True_Odds_Calculator_3-way'!C117)</f>
        <v>1.72</v>
      </c>
      <c r="D116" s="9">
        <f t="shared" si="26"/>
        <v>0.2003013778771946</v>
      </c>
      <c r="E116" s="9">
        <f t="shared" si="27"/>
        <v>0.23166907087478852</v>
      </c>
      <c r="F116" s="9">
        <f t="shared" si="28"/>
        <v>0.5680295512480168</v>
      </c>
      <c r="G116" s="9">
        <f t="shared" si="29"/>
        <v>1.0562108173453435</v>
      </c>
      <c r="H116" s="9">
        <f t="shared" si="30"/>
        <v>4.9924768895653981</v>
      </c>
      <c r="I116" s="9">
        <f t="shared" si="31"/>
        <v>4.3165019664643776</v>
      </c>
      <c r="J116" s="9">
        <f t="shared" si="32"/>
        <v>1.7604717884886476</v>
      </c>
      <c r="K116" s="11">
        <f t="shared" si="33"/>
        <v>0.20920502092050208</v>
      </c>
      <c r="L116" s="11">
        <f t="shared" si="34"/>
        <v>0.24154589371980678</v>
      </c>
      <c r="M116" s="11">
        <f t="shared" si="35"/>
        <v>0.58139534883720934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-0.25107140892918323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0.22445881921029043</v>
      </c>
      <c r="Q116" s="11">
        <f>2*'OddsRatio_working_3-way'!K116*'OddsRatio_working_3-way'!L116*'OddsRatio_working_3-way'!M116</f>
        <v>5.8758853196411109E-2</v>
      </c>
      <c r="R116" s="11">
        <f t="shared" si="36"/>
        <v>0</v>
      </c>
      <c r="S116" s="11">
        <f t="shared" si="37"/>
        <v>-0.89400390178875722</v>
      </c>
      <c r="T116" s="11">
        <f t="shared" si="38"/>
        <v>-0.2340324350232349</v>
      </c>
      <c r="U116" s="11">
        <f>'OddsRatio_working_3-way'!S116-'OddsRatio_working_3-way'!R116^2/3</f>
        <v>-0.89400390178875722</v>
      </c>
      <c r="V116" s="11">
        <f>'OddsRatio_working_3-way'!S116*'OddsRatio_working_3-way'!R116/3-2*'OddsRatio_working_3-way'!R116^3/27-'OddsRatio_working_3-way'!T116</f>
        <v>0.2340324350232349</v>
      </c>
      <c r="W116" s="11">
        <f>'OddsRatio_working_3-way'!V116^2+4*'OddsRatio_working_3-way'!U116^3/27</f>
        <v>-5.1084573340939507E-2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0.16267740622459237</v>
      </c>
      <c r="Y116" s="11">
        <f>IF('OddsRatio_working_3-way'!W116&gt;=0,IF('OddsRatio_working_3-way'!V116+SQRT('OddsRatio_working_3-way'!W116)&gt;0,0,PI()),ACOS('OddsRatio_working_3-way'!V116/(2*'OddsRatio_working_3-way'!X116)))</f>
        <v>0.76798128799102394</v>
      </c>
      <c r="Z116" s="11">
        <f>'OddsRatio_working_3-way'!X116^(1/3)*COS('OddsRatio_working_3-way'!Y116/3)</f>
        <v>0.52810540867267186</v>
      </c>
      <c r="AA116" s="11">
        <f>'OddsRatio_working_3-way'!X116^(1/3)*COS(('OddsRatio_working_3-way'!Y116+2*PI())/3)</f>
        <v>-0.38375852476789207</v>
      </c>
      <c r="AB116" s="11">
        <f>'OddsRatio_working_3-way'!X116^(1/3)*COS(('OddsRatio_working_3-way'!Y116+4*PI())/3)</f>
        <v>-0.14434688390477995</v>
      </c>
      <c r="AC116" s="11">
        <f>'OddsRatio_working_3-way'!X116^(1/3)*SIN('OddsRatio_working_3-way'!Y116/3)</f>
        <v>0.13822437529944803</v>
      </c>
      <c r="AD116" s="11">
        <f>'OddsRatio_working_3-way'!X116^(1/3)*SIN(('OddsRatio_working_3-way'!Y116+2*PI())/3)</f>
        <v>0.38824051213677274</v>
      </c>
      <c r="AE116" s="11">
        <f>'OddsRatio_working_3-way'!X116^(1/3)*SIN(('OddsRatio_working_3-way'!Y116+4*PI())/3)</f>
        <v>-0.52646488743622055</v>
      </c>
      <c r="AF116" s="11">
        <f>-'OddsRatio_working_3-way'!U116/(3*'OddsRatio_working_3-way'!X116^(1/3))*COS(('OddsRatio_working_3-way'!Y116)/3)</f>
        <v>0.52810540867267175</v>
      </c>
      <c r="AG116" s="11">
        <f>-'OddsRatio_working_3-way'!U116/(3*'OddsRatio_working_3-way'!X116^(1/3))*COS(('OddsRatio_working_3-way'!Y116+2*PI())/3)</f>
        <v>-0.38375852476789202</v>
      </c>
      <c r="AH116" s="11">
        <f>-'OddsRatio_working_3-way'!U116/(3*'OddsRatio_working_3-way'!X116^(1/3))*COS(('OddsRatio_working_3-way'!Y116+4*PI())/3)</f>
        <v>-0.14434688390477993</v>
      </c>
      <c r="AI116" s="11">
        <f>'OddsRatio_working_3-way'!U116/(3*'OddsRatio_working_3-way'!X116^(1/3))*SIN(('OddsRatio_working_3-way'!Y116)/3)</f>
        <v>-0.138224375299448</v>
      </c>
      <c r="AJ116" s="11">
        <f>'OddsRatio_working_3-way'!U116/(3*'OddsRatio_working_3-way'!X116^(1/3))*SIN(('OddsRatio_working_3-way'!Y116+2*PI())/3)</f>
        <v>-0.38824051213677263</v>
      </c>
      <c r="AK116" s="11">
        <f>'OddsRatio_working_3-way'!U116/(3*'OddsRatio_working_3-way'!X116^(1/3))*SIN(('OddsRatio_working_3-way'!Y116+4*PI())/3)</f>
        <v>0.52646488743622044</v>
      </c>
      <c r="AL116" s="11">
        <f>'OddsRatio_working_3-way'!Z116+'OddsRatio_working_3-way'!AF116</f>
        <v>1.0562108173453435</v>
      </c>
      <c r="AM116" s="11">
        <f>'OddsRatio_working_3-way'!AA116+'OddsRatio_working_3-way'!AG116</f>
        <v>-0.76751704953578415</v>
      </c>
      <c r="AN116" s="11">
        <f>'OddsRatio_working_3-way'!AB116+'OddsRatio_working_3-way'!AH116</f>
        <v>-0.28869376780955991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1.0562108173453435</v>
      </c>
      <c r="AS116" s="11">
        <f>IF(('OddsRatio_working_3-way'!X116=0),IF(Q116&gt;0,-Q116^(1/3),(-Q116)^(1/3)),'OddsRatio_working_3-way'!AM116-'OddsRatio_working_3-way'!R116/3)</f>
        <v>-0.76751704953578415</v>
      </c>
      <c r="AT116" s="11">
        <f>IF(('OddsRatio_working_3-way'!X116=0),IF(Q116&gt;0,-Q116^(1/3),(-Q116)^(1/3)),'OddsRatio_working_3-way'!AN116-'OddsRatio_working_3-way'!R116/3)</f>
        <v>-0.28869376780955991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3.8</v>
      </c>
      <c r="B117" s="4">
        <f>IF('True_Odds_Calculator_3-way'!B118="","",'True_Odds_Calculator_3-way'!B118)</f>
        <v>3.75</v>
      </c>
      <c r="C117" s="4">
        <f>IF('True_Odds_Calculator_3-way'!C118="","",'True_Odds_Calculator_3-way'!C118)</f>
        <v>1.89</v>
      </c>
      <c r="D117" s="9">
        <f t="shared" si="26"/>
        <v>0.24544006516419439</v>
      </c>
      <c r="E117" s="9">
        <f t="shared" si="27"/>
        <v>0.24879236427445472</v>
      </c>
      <c r="F117" s="9">
        <f t="shared" si="28"/>
        <v>0.5057675705613508</v>
      </c>
      <c r="G117" s="9">
        <f t="shared" si="29"/>
        <v>1.0979694404518159</v>
      </c>
      <c r="H117" s="9">
        <f t="shared" si="30"/>
        <v>4.0743144332650845</v>
      </c>
      <c r="I117" s="9">
        <f t="shared" si="31"/>
        <v>4.0194159612424931</v>
      </c>
      <c r="J117" s="9">
        <f t="shared" si="32"/>
        <v>1.9771928020021159</v>
      </c>
      <c r="K117" s="11">
        <f t="shared" si="33"/>
        <v>0.26315789473684209</v>
      </c>
      <c r="L117" s="11">
        <f t="shared" si="34"/>
        <v>0.26666666666666666</v>
      </c>
      <c r="M117" s="11">
        <f t="shared" si="35"/>
        <v>0.52910052910052918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-0.25445094217024034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0.23911630929174793</v>
      </c>
      <c r="Q117" s="11">
        <f>2*'OddsRatio_working_3-way'!K117*'OddsRatio_working_3-way'!L117*'OddsRatio_working_3-way'!M117</f>
        <v>7.425972338253041E-2</v>
      </c>
      <c r="R117" s="11">
        <f t="shared" si="36"/>
        <v>0</v>
      </c>
      <c r="S117" s="11">
        <f t="shared" si="37"/>
        <v>-0.93973442288049081</v>
      </c>
      <c r="T117" s="11">
        <f t="shared" si="38"/>
        <v>-0.29184298847220208</v>
      </c>
      <c r="U117" s="11">
        <f>'OddsRatio_working_3-way'!S117-'OddsRatio_working_3-way'!R117^2/3</f>
        <v>-0.93973442288049081</v>
      </c>
      <c r="V117" s="11">
        <f>'OddsRatio_working_3-way'!S117*'OddsRatio_working_3-way'!R117/3-2*'OddsRatio_working_3-way'!R117^3/27-'OddsRatio_working_3-way'!T117</f>
        <v>0.29184298847220208</v>
      </c>
      <c r="W117" s="11">
        <f>'OddsRatio_working_3-way'!V117^2+4*'OddsRatio_working_3-way'!U117^3/27</f>
        <v>-3.7772885939003117E-2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0.17531772290572123</v>
      </c>
      <c r="Y117" s="11">
        <f>IF('OddsRatio_working_3-way'!W117&gt;=0,IF('OddsRatio_working_3-way'!V117+SQRT('OddsRatio_working_3-way'!W117)&gt;0,0,PI()),ACOS('OddsRatio_working_3-way'!V117/(2*'OddsRatio_working_3-way'!X117)))</f>
        <v>0.58750543204050265</v>
      </c>
      <c r="Z117" s="11">
        <f>'OddsRatio_working_3-way'!X117^(1/3)*COS('OddsRatio_working_3-way'!Y117/3)</f>
        <v>0.54898472022590794</v>
      </c>
      <c r="AA117" s="11">
        <f>'OddsRatio_working_3-way'!X117^(1/3)*COS(('OddsRatio_working_3-way'!Y117+2*PI())/3)</f>
        <v>-0.36880799210990323</v>
      </c>
      <c r="AB117" s="11">
        <f>'OddsRatio_working_3-way'!X117^(1/3)*COS(('OddsRatio_working_3-way'!Y117+4*PI())/3)</f>
        <v>-0.1801767281160048</v>
      </c>
      <c r="AC117" s="11">
        <f>'OddsRatio_working_3-way'!X117^(1/3)*SIN('OddsRatio_working_3-way'!Y117/3)</f>
        <v>0.10890631104445658</v>
      </c>
      <c r="AD117" s="11">
        <f>'OddsRatio_working_3-way'!X117^(1/3)*SIN(('OddsRatio_working_3-way'!Y117+2*PI())/3)</f>
        <v>0.42098155848290064</v>
      </c>
      <c r="AE117" s="11">
        <f>'OddsRatio_working_3-way'!X117^(1/3)*SIN(('OddsRatio_working_3-way'!Y117+4*PI())/3)</f>
        <v>-0.52988786952735734</v>
      </c>
      <c r="AF117" s="11">
        <f>-'OddsRatio_working_3-way'!U117/(3*'OddsRatio_working_3-way'!X117^(1/3))*COS(('OddsRatio_working_3-way'!Y117)/3)</f>
        <v>0.54898472022590783</v>
      </c>
      <c r="AG117" s="11">
        <f>-'OddsRatio_working_3-way'!U117/(3*'OddsRatio_working_3-way'!X117^(1/3))*COS(('OddsRatio_working_3-way'!Y117+2*PI())/3)</f>
        <v>-0.36880799210990317</v>
      </c>
      <c r="AH117" s="11">
        <f>-'OddsRatio_working_3-way'!U117/(3*'OddsRatio_working_3-way'!X117^(1/3))*COS(('OddsRatio_working_3-way'!Y117+4*PI())/3)</f>
        <v>-0.18017672811600477</v>
      </c>
      <c r="AI117" s="11">
        <f>'OddsRatio_working_3-way'!U117/(3*'OddsRatio_working_3-way'!X117^(1/3))*SIN(('OddsRatio_working_3-way'!Y117)/3)</f>
        <v>-0.10890631104445656</v>
      </c>
      <c r="AJ117" s="11">
        <f>'OddsRatio_working_3-way'!U117/(3*'OddsRatio_working_3-way'!X117^(1/3))*SIN(('OddsRatio_working_3-way'!Y117+2*PI())/3)</f>
        <v>-0.42098155848290053</v>
      </c>
      <c r="AK117" s="11">
        <f>'OddsRatio_working_3-way'!U117/(3*'OddsRatio_working_3-way'!X117^(1/3))*SIN(('OddsRatio_working_3-way'!Y117+4*PI())/3)</f>
        <v>0.52988786952735722</v>
      </c>
      <c r="AL117" s="11">
        <f>'OddsRatio_working_3-way'!Z117+'OddsRatio_working_3-way'!AF117</f>
        <v>1.0979694404518159</v>
      </c>
      <c r="AM117" s="11">
        <f>'OddsRatio_working_3-way'!AA117+'OddsRatio_working_3-way'!AG117</f>
        <v>-0.73761598421980645</v>
      </c>
      <c r="AN117" s="11">
        <f>'OddsRatio_working_3-way'!AB117+'OddsRatio_working_3-way'!AH117</f>
        <v>-0.36035345623200954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1.0979694404518159</v>
      </c>
      <c r="AS117" s="11">
        <f>IF(('OddsRatio_working_3-way'!X117=0),IF(Q117&gt;0,-Q117^(1/3),(-Q117)^(1/3)),'OddsRatio_working_3-way'!AM117-'OddsRatio_working_3-way'!R117/3)</f>
        <v>-0.73761598421980645</v>
      </c>
      <c r="AT117" s="11">
        <f>IF(('OddsRatio_working_3-way'!X117=0),IF(Q117&gt;0,-Q117^(1/3),(-Q117)^(1/3)),'OddsRatio_working_3-way'!AN117-'OddsRatio_working_3-way'!R117/3)</f>
        <v>-0.36035345623200954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2.13</v>
      </c>
      <c r="B118" s="4">
        <f>IF('True_Odds_Calculator_3-way'!B119="","",'True_Odds_Calculator_3-way'!B119)</f>
        <v>3.67</v>
      </c>
      <c r="C118" s="4">
        <f>IF('True_Odds_Calculator_3-way'!C119="","",'True_Odds_Calculator_3-way'!C119)</f>
        <v>3.18</v>
      </c>
      <c r="D118" s="9">
        <f t="shared" si="26"/>
        <v>0.44808325929090964</v>
      </c>
      <c r="E118" s="9">
        <f t="shared" si="27"/>
        <v>0.2557305121954852</v>
      </c>
      <c r="F118" s="9">
        <f t="shared" si="28"/>
        <v>0.2961862285136051</v>
      </c>
      <c r="G118" s="9">
        <f t="shared" si="29"/>
        <v>1.0900248654809142</v>
      </c>
      <c r="H118" s="9">
        <f t="shared" si="30"/>
        <v>2.2317280979934329</v>
      </c>
      <c r="I118" s="9">
        <f t="shared" si="31"/>
        <v>3.9103663908340405</v>
      </c>
      <c r="J118" s="9">
        <f t="shared" si="32"/>
        <v>3.3762542067483929</v>
      </c>
      <c r="K118" s="11">
        <f t="shared" si="33"/>
        <v>0.46948356807511737</v>
      </c>
      <c r="L118" s="11">
        <f t="shared" si="34"/>
        <v>0.27247956403269757</v>
      </c>
      <c r="M118" s="11">
        <f t="shared" si="35"/>
        <v>0.31446540880503143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-0.26458999054564214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0.24056275916312805</v>
      </c>
      <c r="Q118" s="11">
        <f>2*'OddsRatio_working_3-way'!K118*'OddsRatio_working_3-way'!L118*'OddsRatio_working_3-way'!M118</f>
        <v>8.045577229536055E-2</v>
      </c>
      <c r="R118" s="11">
        <f t="shared" si="36"/>
        <v>0</v>
      </c>
      <c r="S118" s="11">
        <f t="shared" si="37"/>
        <v>-0.90919070168540883</v>
      </c>
      <c r="T118" s="11">
        <f t="shared" si="38"/>
        <v>-0.30407715775431732</v>
      </c>
      <c r="U118" s="11">
        <f>'OddsRatio_working_3-way'!S118-'OddsRatio_working_3-way'!R118^2/3</f>
        <v>-0.90919070168540883</v>
      </c>
      <c r="V118" s="11">
        <f>'OddsRatio_working_3-way'!S118*'OddsRatio_working_3-way'!R118/3-2*'OddsRatio_working_3-way'!R118^3/27-'OddsRatio_working_3-way'!T118</f>
        <v>0.30407715775431732</v>
      </c>
      <c r="W118" s="11">
        <f>'OddsRatio_working_3-way'!V118^2+4*'OddsRatio_working_3-way'!U118^3/27</f>
        <v>-1.8879637349547923E-2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0.16684015944721756</v>
      </c>
      <c r="Y118" s="11">
        <f>IF('OddsRatio_working_3-way'!W118&gt;=0,IF('OddsRatio_working_3-way'!V118+SQRT('OddsRatio_working_3-way'!W118)&gt;0,0,PI()),ACOS('OddsRatio_working_3-way'!V118/(2*'OddsRatio_working_3-way'!X118)))</f>
        <v>0.42440751412917121</v>
      </c>
      <c r="Z118" s="11">
        <f>'OddsRatio_working_3-way'!X118^(1/3)*COS('OddsRatio_working_3-way'!Y118/3)</f>
        <v>0.54501243274045708</v>
      </c>
      <c r="AA118" s="11">
        <f>'OddsRatio_working_3-way'!X118^(1/3)*COS(('OddsRatio_working_3-way'!Y118+2*PI())/3)</f>
        <v>-0.33972795050509574</v>
      </c>
      <c r="AB118" s="11">
        <f>'OddsRatio_working_3-way'!X118^(1/3)*COS(('OddsRatio_working_3-way'!Y118+4*PI())/3)</f>
        <v>-0.20528448223536125</v>
      </c>
      <c r="AC118" s="11">
        <f>'OddsRatio_working_3-way'!X118^(1/3)*SIN('OddsRatio_working_3-way'!Y118/3)</f>
        <v>7.7620972596318019E-2</v>
      </c>
      <c r="AD118" s="11">
        <f>'OddsRatio_working_3-way'!X118^(1/3)*SIN(('OddsRatio_working_3-way'!Y118+2*PI())/3)</f>
        <v>0.43318412583343452</v>
      </c>
      <c r="AE118" s="11">
        <f>'OddsRatio_working_3-way'!X118^(1/3)*SIN(('OddsRatio_working_3-way'!Y118+4*PI())/3)</f>
        <v>-0.51080509842975264</v>
      </c>
      <c r="AF118" s="11">
        <f>-'OddsRatio_working_3-way'!U118/(3*'OddsRatio_working_3-way'!X118^(1/3))*COS(('OddsRatio_working_3-way'!Y118)/3)</f>
        <v>0.54501243274045708</v>
      </c>
      <c r="AG118" s="11">
        <f>-'OddsRatio_working_3-way'!U118/(3*'OddsRatio_working_3-way'!X118^(1/3))*COS(('OddsRatio_working_3-way'!Y118+2*PI())/3)</f>
        <v>-0.33972795050509574</v>
      </c>
      <c r="AH118" s="11">
        <f>-'OddsRatio_working_3-way'!U118/(3*'OddsRatio_working_3-way'!X118^(1/3))*COS(('OddsRatio_working_3-way'!Y118+4*PI())/3)</f>
        <v>-0.20528448223536125</v>
      </c>
      <c r="AI118" s="11">
        <f>'OddsRatio_working_3-way'!U118/(3*'OddsRatio_working_3-way'!X118^(1/3))*SIN(('OddsRatio_working_3-way'!Y118)/3)</f>
        <v>-7.7620972596318019E-2</v>
      </c>
      <c r="AJ118" s="11">
        <f>'OddsRatio_working_3-way'!U118/(3*'OddsRatio_working_3-way'!X118^(1/3))*SIN(('OddsRatio_working_3-way'!Y118+2*PI())/3)</f>
        <v>-0.43318412583343452</v>
      </c>
      <c r="AK118" s="11">
        <f>'OddsRatio_working_3-way'!U118/(3*'OddsRatio_working_3-way'!X118^(1/3))*SIN(('OddsRatio_working_3-way'!Y118+4*PI())/3)</f>
        <v>0.51080509842975264</v>
      </c>
      <c r="AL118" s="11">
        <f>'OddsRatio_working_3-way'!Z118+'OddsRatio_working_3-way'!AF118</f>
        <v>1.0900248654809142</v>
      </c>
      <c r="AM118" s="11">
        <f>'OddsRatio_working_3-way'!AA118+'OddsRatio_working_3-way'!AG118</f>
        <v>-0.67945590101019149</v>
      </c>
      <c r="AN118" s="11">
        <f>'OddsRatio_working_3-way'!AB118+'OddsRatio_working_3-way'!AH118</f>
        <v>-0.4105689644707225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1.0900248654809142</v>
      </c>
      <c r="AS118" s="11">
        <f>IF(('OddsRatio_working_3-way'!X118=0),IF(Q118&gt;0,-Q118^(1/3),(-Q118)^(1/3)),'OddsRatio_working_3-way'!AM118-'OddsRatio_working_3-way'!R118/3)</f>
        <v>-0.67945590101019149</v>
      </c>
      <c r="AT118" s="11">
        <f>IF(('OddsRatio_working_3-way'!X118=0),IF(Q118&gt;0,-Q118^(1/3),(-Q118)^(1/3)),'OddsRatio_working_3-way'!AN118-'OddsRatio_working_3-way'!R118/3)</f>
        <v>-0.4105689644707225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3.06</v>
      </c>
      <c r="B119" s="4">
        <f>IF('True_Odds_Calculator_3-way'!B120="","",'True_Odds_Calculator_3-way'!B120)</f>
        <v>3.59</v>
      </c>
      <c r="C119" s="4">
        <f>IF('True_Odds_Calculator_3-way'!C120="","",'True_Odds_Calculator_3-way'!C120)</f>
        <v>2.2200000000000002</v>
      </c>
      <c r="D119" s="9">
        <f t="shared" si="26"/>
        <v>0.3084827077478362</v>
      </c>
      <c r="E119" s="9">
        <f t="shared" si="27"/>
        <v>0.26188884699004639</v>
      </c>
      <c r="F119" s="9">
        <f t="shared" si="28"/>
        <v>0.42962844526211763</v>
      </c>
      <c r="G119" s="9">
        <f t="shared" si="29"/>
        <v>1.0881906749277326</v>
      </c>
      <c r="H119" s="9">
        <f t="shared" si="30"/>
        <v>3.2416727903511289</v>
      </c>
      <c r="I119" s="9">
        <f t="shared" si="31"/>
        <v>3.8184138480628271</v>
      </c>
      <c r="J119" s="9">
        <f t="shared" si="32"/>
        <v>2.3275926234118343</v>
      </c>
      <c r="K119" s="11">
        <f t="shared" si="33"/>
        <v>0.32679738562091504</v>
      </c>
      <c r="L119" s="11">
        <f t="shared" si="34"/>
        <v>0.2785515320334262</v>
      </c>
      <c r="M119" s="11">
        <f t="shared" si="35"/>
        <v>0.4504504504504504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-0.26690577190331433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0.24069620989168752</v>
      </c>
      <c r="Q119" s="11">
        <f>2*'OddsRatio_working_3-way'!K119*'OddsRatio_working_3-way'!L119*'OddsRatio_working_3-way'!M119</f>
        <v>8.200893011641823E-2</v>
      </c>
      <c r="R119" s="11">
        <f t="shared" si="36"/>
        <v>0</v>
      </c>
      <c r="S119" s="11">
        <f t="shared" si="37"/>
        <v>-0.90180219099525083</v>
      </c>
      <c r="T119" s="11">
        <f t="shared" si="38"/>
        <v>-0.30725798671047727</v>
      </c>
      <c r="U119" s="11">
        <f>'OddsRatio_working_3-way'!S119-'OddsRatio_working_3-way'!R119^2/3</f>
        <v>-0.90180219099525083</v>
      </c>
      <c r="V119" s="11">
        <f>'OddsRatio_working_3-way'!S119*'OddsRatio_working_3-way'!R119/3-2*'OddsRatio_working_3-way'!R119^3/27-'OddsRatio_working_3-way'!T119</f>
        <v>0.30725798671047727</v>
      </c>
      <c r="W119" s="11">
        <f>'OddsRatio_working_3-way'!V119^2+4*'OddsRatio_working_3-way'!U119^3/27</f>
        <v>-1.4242618385026676E-2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0.16481056457521354</v>
      </c>
      <c r="Y119" s="11">
        <f>IF('OddsRatio_working_3-way'!W119&gt;=0,IF('OddsRatio_working_3-way'!V119+SQRT('OddsRatio_working_3-way'!W119)&gt;0,0,PI()),ACOS('OddsRatio_working_3-way'!V119/(2*'OddsRatio_working_3-way'!X119)))</f>
        <v>0.37047628100370456</v>
      </c>
      <c r="Z119" s="11">
        <f>'OddsRatio_working_3-way'!X119^(1/3)*COS('OddsRatio_working_3-way'!Y119/3)</f>
        <v>0.54409533746386629</v>
      </c>
      <c r="AA119" s="11">
        <f>'OddsRatio_working_3-way'!X119^(1/3)*COS(('OddsRatio_working_3-way'!Y119+2*PI())/3)</f>
        <v>-0.33053480886866565</v>
      </c>
      <c r="AB119" s="11">
        <f>'OddsRatio_working_3-way'!X119^(1/3)*COS(('OddsRatio_working_3-way'!Y119+4*PI())/3)</f>
        <v>-0.21356052859520078</v>
      </c>
      <c r="AC119" s="11">
        <f>'OddsRatio_working_3-way'!X119^(1/3)*SIN('OddsRatio_working_3-way'!Y119/3)</f>
        <v>6.7535132204147821E-2</v>
      </c>
      <c r="AD119" s="11">
        <f>'OddsRatio_working_3-way'!X119^(1/3)*SIN(('OddsRatio_working_3-way'!Y119+2*PI())/3)</f>
        <v>0.4374328182223014</v>
      </c>
      <c r="AE119" s="11">
        <f>'OddsRatio_working_3-way'!X119^(1/3)*SIN(('OddsRatio_working_3-way'!Y119+4*PI())/3)</f>
        <v>-0.50496795042644904</v>
      </c>
      <c r="AF119" s="11">
        <f>-'OddsRatio_working_3-way'!U119/(3*'OddsRatio_working_3-way'!X119^(1/3))*COS(('OddsRatio_working_3-way'!Y119)/3)</f>
        <v>0.54409533746386629</v>
      </c>
      <c r="AG119" s="11">
        <f>-'OddsRatio_working_3-way'!U119/(3*'OddsRatio_working_3-way'!X119^(1/3))*COS(('OddsRatio_working_3-way'!Y119+2*PI())/3)</f>
        <v>-0.33053480886866565</v>
      </c>
      <c r="AH119" s="11">
        <f>-'OddsRatio_working_3-way'!U119/(3*'OddsRatio_working_3-way'!X119^(1/3))*COS(('OddsRatio_working_3-way'!Y119+4*PI())/3)</f>
        <v>-0.21356052859520078</v>
      </c>
      <c r="AI119" s="11">
        <f>'OddsRatio_working_3-way'!U119/(3*'OddsRatio_working_3-way'!X119^(1/3))*SIN(('OddsRatio_working_3-way'!Y119)/3)</f>
        <v>-6.7535132204147821E-2</v>
      </c>
      <c r="AJ119" s="11">
        <f>'OddsRatio_working_3-way'!U119/(3*'OddsRatio_working_3-way'!X119^(1/3))*SIN(('OddsRatio_working_3-way'!Y119+2*PI())/3)</f>
        <v>-0.4374328182223014</v>
      </c>
      <c r="AK119" s="11">
        <f>'OddsRatio_working_3-way'!U119/(3*'OddsRatio_working_3-way'!X119^(1/3))*SIN(('OddsRatio_working_3-way'!Y119+4*PI())/3)</f>
        <v>0.50496795042644904</v>
      </c>
      <c r="AL119" s="11">
        <f>'OddsRatio_working_3-way'!Z119+'OddsRatio_working_3-way'!AF119</f>
        <v>1.0881906749277326</v>
      </c>
      <c r="AM119" s="11">
        <f>'OddsRatio_working_3-way'!AA119+'OddsRatio_working_3-way'!AG119</f>
        <v>-0.66106961773733131</v>
      </c>
      <c r="AN119" s="11">
        <f>'OddsRatio_working_3-way'!AB119+'OddsRatio_working_3-way'!AH119</f>
        <v>-0.42712105719040155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1.0881906749277326</v>
      </c>
      <c r="AS119" s="11">
        <f>IF(('OddsRatio_working_3-way'!X119=0),IF(Q119&gt;0,-Q119^(1/3),(-Q119)^(1/3)),'OddsRatio_working_3-way'!AM119-'OddsRatio_working_3-way'!R119/3)</f>
        <v>-0.66106961773733131</v>
      </c>
      <c r="AT119" s="11">
        <f>IF(('OddsRatio_working_3-way'!X119=0),IF(Q119&gt;0,-Q119^(1/3),(-Q119)^(1/3)),'OddsRatio_working_3-way'!AN119-'OddsRatio_working_3-way'!R119/3)</f>
        <v>-0.42712105719040155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3.31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2.16</v>
      </c>
      <c r="D120" s="9">
        <f t="shared" si="26"/>
        <v>0.28478751295482063</v>
      </c>
      <c r="E120" s="9">
        <f t="shared" si="27"/>
        <v>0.2729559084612308</v>
      </c>
      <c r="F120" s="9">
        <f t="shared" si="28"/>
        <v>0.44225657858394846</v>
      </c>
      <c r="G120" s="9">
        <f t="shared" si="29"/>
        <v>1.0871817800058232</v>
      </c>
      <c r="H120" s="9">
        <f t="shared" si="30"/>
        <v>3.5113899118134522</v>
      </c>
      <c r="I120" s="9">
        <f t="shared" si="31"/>
        <v>3.6635953610142669</v>
      </c>
      <c r="J120" s="9">
        <f t="shared" si="32"/>
        <v>2.2611308648067552</v>
      </c>
      <c r="K120" s="11">
        <f t="shared" si="33"/>
        <v>0.30211480362537763</v>
      </c>
      <c r="L120" s="11">
        <f t="shared" si="34"/>
        <v>0.28985507246376813</v>
      </c>
      <c r="M120" s="11">
        <f t="shared" si="35"/>
        <v>0.46296296296296291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-0.26615535803766466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0.24000531903680028</v>
      </c>
      <c r="Q120" s="11">
        <f>2*'OddsRatio_working_3-way'!K120*'OddsRatio_working_3-way'!L120*'OddsRatio_working_3-way'!M120</f>
        <v>8.1082878052973054E-2</v>
      </c>
      <c r="R120" s="11">
        <f t="shared" si="36"/>
        <v>0</v>
      </c>
      <c r="S120" s="11">
        <f t="shared" si="37"/>
        <v>-0.90174896649210501</v>
      </c>
      <c r="T120" s="11">
        <f t="shared" si="38"/>
        <v>-0.3046449211121976</v>
      </c>
      <c r="U120" s="11">
        <f>'OddsRatio_working_3-way'!S120-'OddsRatio_working_3-way'!R120^2/3</f>
        <v>-0.90174896649210501</v>
      </c>
      <c r="V120" s="11">
        <f>'OddsRatio_working_3-way'!S120*'OddsRatio_working_3-way'!R120/3-2*'OddsRatio_working_3-way'!R120^3/27-'OddsRatio_working_3-way'!T120</f>
        <v>0.3046449211121976</v>
      </c>
      <c r="W120" s="11">
        <f>'OddsRatio_working_3-way'!V120^2+4*'OddsRatio_working_3-way'!U120^3/27</f>
        <v>-1.5822324323792505E-2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0.16479597407343544</v>
      </c>
      <c r="Y120" s="11">
        <f>IF('OddsRatio_working_3-way'!W120&gt;=0,IF('OddsRatio_working_3-way'!V120+SQRT('OddsRatio_working_3-way'!W120)&gt;0,0,PI()),ACOS('OddsRatio_working_3-way'!V120/(2*'OddsRatio_working_3-way'!X120)))</f>
        <v>0.39157437336759626</v>
      </c>
      <c r="Z120" s="11">
        <f>'OddsRatio_working_3-way'!X120^(1/3)*COS('OddsRatio_working_3-way'!Y120/3)</f>
        <v>0.5435908900029115</v>
      </c>
      <c r="AA120" s="11">
        <f>'OddsRatio_working_3-way'!X120^(1/3)*COS(('OddsRatio_working_3-way'!Y120+2*PI())/3)</f>
        <v>-0.33359309748444377</v>
      </c>
      <c r="AB120" s="11">
        <f>'OddsRatio_working_3-way'!X120^(1/3)*COS(('OddsRatio_working_3-way'!Y120+4*PI())/3)</f>
        <v>-0.20999779251846787</v>
      </c>
      <c r="AC120" s="11">
        <f>'OddsRatio_working_3-way'!X120^(1/3)*SIN('OddsRatio_working_3-way'!Y120/3)</f>
        <v>7.1357782592680177E-2</v>
      </c>
      <c r="AD120" s="11">
        <f>'OddsRatio_working_3-way'!X120^(1/3)*SIN(('OddsRatio_working_3-way'!Y120+2*PI())/3)</f>
        <v>0.43508462871197373</v>
      </c>
      <c r="AE120" s="11">
        <f>'OddsRatio_working_3-way'!X120^(1/3)*SIN(('OddsRatio_working_3-way'!Y120+4*PI())/3)</f>
        <v>-0.50644241130465384</v>
      </c>
      <c r="AF120" s="11">
        <f>-'OddsRatio_working_3-way'!U120/(3*'OddsRatio_working_3-way'!X120^(1/3))*COS(('OddsRatio_working_3-way'!Y120)/3)</f>
        <v>0.54359089000291161</v>
      </c>
      <c r="AG120" s="11">
        <f>-'OddsRatio_working_3-way'!U120/(3*'OddsRatio_working_3-way'!X120^(1/3))*COS(('OddsRatio_working_3-way'!Y120+2*PI())/3)</f>
        <v>-0.33359309748444382</v>
      </c>
      <c r="AH120" s="11">
        <f>-'OddsRatio_working_3-way'!U120/(3*'OddsRatio_working_3-way'!X120^(1/3))*COS(('OddsRatio_working_3-way'!Y120+4*PI())/3)</f>
        <v>-0.2099977925184679</v>
      </c>
      <c r="AI120" s="11">
        <f>'OddsRatio_working_3-way'!U120/(3*'OddsRatio_working_3-way'!X120^(1/3))*SIN(('OddsRatio_working_3-way'!Y120)/3)</f>
        <v>-7.1357782592680205E-2</v>
      </c>
      <c r="AJ120" s="11">
        <f>'OddsRatio_working_3-way'!U120/(3*'OddsRatio_working_3-way'!X120^(1/3))*SIN(('OddsRatio_working_3-way'!Y120+2*PI())/3)</f>
        <v>-0.43508462871197379</v>
      </c>
      <c r="AK120" s="11">
        <f>'OddsRatio_working_3-way'!U120/(3*'OddsRatio_working_3-way'!X120^(1/3))*SIN(('OddsRatio_working_3-way'!Y120+4*PI())/3)</f>
        <v>0.50644241130465395</v>
      </c>
      <c r="AL120" s="11">
        <f>'OddsRatio_working_3-way'!Z120+'OddsRatio_working_3-way'!AF120</f>
        <v>1.0871817800058232</v>
      </c>
      <c r="AM120" s="11">
        <f>'OddsRatio_working_3-way'!AA120+'OddsRatio_working_3-way'!AG120</f>
        <v>-0.66718619496888754</v>
      </c>
      <c r="AN120" s="11">
        <f>'OddsRatio_working_3-way'!AB120+'OddsRatio_working_3-way'!AH120</f>
        <v>-0.41999558503693579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1.0871817800058232</v>
      </c>
      <c r="AS120" s="11">
        <f>IF(('OddsRatio_working_3-way'!X120=0),IF(Q120&gt;0,-Q120^(1/3),(-Q120)^(1/3)),'OddsRatio_working_3-way'!AM120-'OddsRatio_working_3-way'!R120/3)</f>
        <v>-0.66718619496888754</v>
      </c>
      <c r="AT120" s="11">
        <f>IF(('OddsRatio_working_3-way'!X120=0),IF(Q120&gt;0,-Q120^(1/3),(-Q120)^(1/3)),'OddsRatio_working_3-way'!AN120-'OddsRatio_working_3-way'!R120/3)</f>
        <v>-0.41999558503693579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2.69</v>
      </c>
      <c r="B121" s="4">
        <f>IF('True_Odds_Calculator_3-way'!B122="","",'True_Odds_Calculator_3-way'!B122)</f>
        <v>3.73</v>
      </c>
      <c r="C121" s="4">
        <f>IF('True_Odds_Calculator_3-way'!C122="","",'True_Odds_Calculator_3-way'!C122)</f>
        <v>2.41</v>
      </c>
      <c r="D121" s="9">
        <f t="shared" si="26"/>
        <v>0.35270100883489797</v>
      </c>
      <c r="E121" s="9">
        <f t="shared" si="27"/>
        <v>0.25222875228353508</v>
      </c>
      <c r="F121" s="9">
        <f t="shared" si="28"/>
        <v>0.39507023888156684</v>
      </c>
      <c r="G121" s="9">
        <f t="shared" si="29"/>
        <v>1.0859542358577619</v>
      </c>
      <c r="H121" s="9">
        <f t="shared" si="30"/>
        <v>2.8352626585996177</v>
      </c>
      <c r="I121" s="9">
        <f t="shared" si="31"/>
        <v>3.9646550638916898</v>
      </c>
      <c r="J121" s="9">
        <f t="shared" si="32"/>
        <v>2.5311954725594439</v>
      </c>
      <c r="K121" s="11">
        <f t="shared" si="33"/>
        <v>0.37174721189591081</v>
      </c>
      <c r="L121" s="11">
        <f t="shared" si="34"/>
        <v>0.26809651474530832</v>
      </c>
      <c r="M121" s="11">
        <f t="shared" si="35"/>
        <v>0.41493775933609955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-0.26902355658939747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0.24109621943345533</v>
      </c>
      <c r="Q121" s="11">
        <f>2*'OddsRatio_working_3-way'!K121*'OddsRatio_working_3-way'!L121*'OddsRatio_working_3-way'!M121</f>
        <v>8.2708823133260834E-2</v>
      </c>
      <c r="R121" s="11">
        <f t="shared" si="36"/>
        <v>0</v>
      </c>
      <c r="S121" s="11">
        <f t="shared" si="37"/>
        <v>-0.89618999350838713</v>
      </c>
      <c r="T121" s="11">
        <f t="shared" si="38"/>
        <v>-0.30744082110064735</v>
      </c>
      <c r="U121" s="11">
        <f>'OddsRatio_working_3-way'!S121-'OddsRatio_working_3-way'!R121^2/3</f>
        <v>-0.89618999350838713</v>
      </c>
      <c r="V121" s="11">
        <f>'OddsRatio_working_3-way'!S121*'OddsRatio_working_3-way'!R121/3-2*'OddsRatio_working_3-way'!R121^3/27-'OddsRatio_working_3-way'!T121</f>
        <v>0.30744082110064735</v>
      </c>
      <c r="W121" s="11">
        <f>'OddsRatio_working_3-way'!V121^2+4*'OddsRatio_working_3-way'!U121^3/27</f>
        <v>-1.2114337450191692E-2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0.16327445906297772</v>
      </c>
      <c r="Y121" s="11">
        <f>IF('OddsRatio_working_3-way'!W121&gt;=0,IF('OddsRatio_working_3-way'!V121+SQRT('OddsRatio_working_3-way'!W121)&gt;0,0,PI()),ACOS('OddsRatio_working_3-way'!V121/(2*'OddsRatio_working_3-way'!X121)))</f>
        <v>0.34378776964233215</v>
      </c>
      <c r="Z121" s="11">
        <f>'OddsRatio_working_3-way'!X121^(1/3)*COS('OddsRatio_working_3-way'!Y121/3)</f>
        <v>0.54297711792888081</v>
      </c>
      <c r="AA121" s="11">
        <f>'OddsRatio_working_3-way'!X121^(1/3)*COS(('OddsRatio_working_3-way'!Y121+2*PI())/3)</f>
        <v>-0.32561235623820411</v>
      </c>
      <c r="AB121" s="11">
        <f>'OddsRatio_working_3-way'!X121^(1/3)*COS(('OddsRatio_working_3-way'!Y121+4*PI())/3)</f>
        <v>-0.21736476169067681</v>
      </c>
      <c r="AC121" s="11">
        <f>'OddsRatio_working_3-way'!X121^(1/3)*SIN('OddsRatio_working_3-way'!Y121/3)</f>
        <v>6.2496777851144422E-2</v>
      </c>
      <c r="AD121" s="11">
        <f>'OddsRatio_working_3-way'!X121^(1/3)*SIN(('OddsRatio_working_3-way'!Y121+2*PI())/3)</f>
        <v>0.43898358887449751</v>
      </c>
      <c r="AE121" s="11">
        <f>'OddsRatio_working_3-way'!X121^(1/3)*SIN(('OddsRatio_working_3-way'!Y121+4*PI())/3)</f>
        <v>-0.50148036672564189</v>
      </c>
      <c r="AF121" s="11">
        <f>-'OddsRatio_working_3-way'!U121/(3*'OddsRatio_working_3-way'!X121^(1/3))*COS(('OddsRatio_working_3-way'!Y121)/3)</f>
        <v>0.54297711792888093</v>
      </c>
      <c r="AG121" s="11">
        <f>-'OddsRatio_working_3-way'!U121/(3*'OddsRatio_working_3-way'!X121^(1/3))*COS(('OddsRatio_working_3-way'!Y121+2*PI())/3)</f>
        <v>-0.32561235623820417</v>
      </c>
      <c r="AH121" s="11">
        <f>-'OddsRatio_working_3-way'!U121/(3*'OddsRatio_working_3-way'!X121^(1/3))*COS(('OddsRatio_working_3-way'!Y121+4*PI())/3)</f>
        <v>-0.21736476169067684</v>
      </c>
      <c r="AI121" s="11">
        <f>'OddsRatio_working_3-way'!U121/(3*'OddsRatio_working_3-way'!X121^(1/3))*SIN(('OddsRatio_working_3-way'!Y121)/3)</f>
        <v>-6.2496777851144429E-2</v>
      </c>
      <c r="AJ121" s="11">
        <f>'OddsRatio_working_3-way'!U121/(3*'OddsRatio_working_3-way'!X121^(1/3))*SIN(('OddsRatio_working_3-way'!Y121+2*PI())/3)</f>
        <v>-0.43898358887449762</v>
      </c>
      <c r="AK121" s="11">
        <f>'OddsRatio_working_3-way'!U121/(3*'OddsRatio_working_3-way'!X121^(1/3))*SIN(('OddsRatio_working_3-way'!Y121+4*PI())/3)</f>
        <v>0.501480366725642</v>
      </c>
      <c r="AL121" s="11">
        <f>'OddsRatio_working_3-way'!Z121+'OddsRatio_working_3-way'!AF121</f>
        <v>1.0859542358577619</v>
      </c>
      <c r="AM121" s="11">
        <f>'OddsRatio_working_3-way'!AA121+'OddsRatio_working_3-way'!AG121</f>
        <v>-0.65122471247640834</v>
      </c>
      <c r="AN121" s="11">
        <f>'OddsRatio_working_3-way'!AB121+'OddsRatio_working_3-way'!AH121</f>
        <v>-0.43472952338135362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1.0859542358577619</v>
      </c>
      <c r="AS121" s="11">
        <f>IF(('OddsRatio_working_3-way'!X121=0),IF(Q121&gt;0,-Q121^(1/3),(-Q121)^(1/3)),'OddsRatio_working_3-way'!AM121-'OddsRatio_working_3-way'!R121/3)</f>
        <v>-0.65122471247640834</v>
      </c>
      <c r="AT121" s="11">
        <f>IF(('OddsRatio_working_3-way'!X121=0),IF(Q121&gt;0,-Q121^(1/3),(-Q121)^(1/3)),'OddsRatio_working_3-way'!AN121-'OddsRatio_working_3-way'!R121/3)</f>
        <v>-0.43472952338135362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4.0199999999999996</v>
      </c>
      <c r="C122" s="4">
        <f>IF('True_Odds_Calculator_3-way'!C123="","",'True_Odds_Calculator_3-way'!C123)</f>
        <v>3.69</v>
      </c>
      <c r="D122" s="9">
        <f t="shared" si="26"/>
        <v>0.52731978337798591</v>
      </c>
      <c r="E122" s="9">
        <f t="shared" si="27"/>
        <v>0.22590306981981337</v>
      </c>
      <c r="F122" s="9">
        <f t="shared" si="28"/>
        <v>0.24677714680220042</v>
      </c>
      <c r="G122" s="9">
        <f t="shared" si="29"/>
        <v>1.1346613705563284</v>
      </c>
      <c r="H122" s="9">
        <f t="shared" si="30"/>
        <v>1.8963824827394995</v>
      </c>
      <c r="I122" s="9">
        <f t="shared" si="31"/>
        <v>4.4266773390801113</v>
      </c>
      <c r="J122" s="9">
        <f t="shared" si="32"/>
        <v>4.0522390867965221</v>
      </c>
      <c r="K122" s="11">
        <f t="shared" si="33"/>
        <v>0.55865921787709494</v>
      </c>
      <c r="L122" s="11">
        <f t="shared" si="34"/>
        <v>0.24875621890547267</v>
      </c>
      <c r="M122" s="11">
        <f t="shared" si="35"/>
        <v>0.2710027100271003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-0.2417023450370136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0.24479802317687435</v>
      </c>
      <c r="Q122" s="11">
        <f>2*'OddsRatio_working_3-way'!K122*'OddsRatio_working_3-way'!L122*'OddsRatio_working_3-way'!M122</f>
        <v>7.5322468669807477E-2</v>
      </c>
      <c r="R122" s="11">
        <f t="shared" si="36"/>
        <v>0</v>
      </c>
      <c r="S122" s="11">
        <f t="shared" si="37"/>
        <v>-1.0128078117710719</v>
      </c>
      <c r="T122" s="11">
        <f t="shared" si="38"/>
        <v>-0.31163317285263747</v>
      </c>
      <c r="U122" s="11">
        <f>'OddsRatio_working_3-way'!S122-'OddsRatio_working_3-way'!R122^2/3</f>
        <v>-1.0128078117710719</v>
      </c>
      <c r="V122" s="11">
        <f>'OddsRatio_working_3-way'!S122*'OddsRatio_working_3-way'!R122/3-2*'OddsRatio_working_3-way'!R122^3/27-'OddsRatio_working_3-way'!T122</f>
        <v>0.31163317285263747</v>
      </c>
      <c r="W122" s="11">
        <f>'OddsRatio_working_3-way'!V122^2+4*'OddsRatio_working_3-way'!U122^3/27</f>
        <v>-5.6798492456952399E-2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0.1961591999366549</v>
      </c>
      <c r="Y122" s="11">
        <f>IF('OddsRatio_working_3-way'!W122&gt;=0,IF('OddsRatio_working_3-way'!V122+SQRT('OddsRatio_working_3-way'!W122)&gt;0,0,PI()),ACOS('OddsRatio_working_3-way'!V122/(2*'OddsRatio_working_3-way'!X122)))</f>
        <v>0.6528802881087632</v>
      </c>
      <c r="Z122" s="11">
        <f>'OddsRatio_working_3-way'!X122^(1/3)*COS('OddsRatio_working_3-way'!Y122/3)</f>
        <v>0.56733068527816422</v>
      </c>
      <c r="AA122" s="11">
        <f>'OddsRatio_working_3-way'!X122^(1/3)*COS(('OddsRatio_working_3-way'!Y122+2*PI())/3)</f>
        <v>-0.39231097347219213</v>
      </c>
      <c r="AB122" s="11">
        <f>'OddsRatio_working_3-way'!X122^(1/3)*COS(('OddsRatio_working_3-way'!Y122+4*PI())/3)</f>
        <v>-0.1750197118059722</v>
      </c>
      <c r="AC122" s="11">
        <f>'OddsRatio_working_3-way'!X122^(1/3)*SIN('OddsRatio_working_3-way'!Y122/3)</f>
        <v>0.12545316841554552</v>
      </c>
      <c r="AD122" s="11">
        <f>'OddsRatio_working_3-way'!X122^(1/3)*SIN(('OddsRatio_working_3-way'!Y122+2*PI())/3)</f>
        <v>0.42859620158955164</v>
      </c>
      <c r="AE122" s="11">
        <f>'OddsRatio_working_3-way'!X122^(1/3)*SIN(('OddsRatio_working_3-way'!Y122+4*PI())/3)</f>
        <v>-0.55404937000509713</v>
      </c>
      <c r="AF122" s="11">
        <f>-'OddsRatio_working_3-way'!U122/(3*'OddsRatio_working_3-way'!X122^(1/3))*COS(('OddsRatio_working_3-way'!Y122)/3)</f>
        <v>0.56733068527816422</v>
      </c>
      <c r="AG122" s="11">
        <f>-'OddsRatio_working_3-way'!U122/(3*'OddsRatio_working_3-way'!X122^(1/3))*COS(('OddsRatio_working_3-way'!Y122+2*PI())/3)</f>
        <v>-0.39231097347219213</v>
      </c>
      <c r="AH122" s="11">
        <f>-'OddsRatio_working_3-way'!U122/(3*'OddsRatio_working_3-way'!X122^(1/3))*COS(('OddsRatio_working_3-way'!Y122+4*PI())/3)</f>
        <v>-0.1750197118059722</v>
      </c>
      <c r="AI122" s="11">
        <f>'OddsRatio_working_3-way'!U122/(3*'OddsRatio_working_3-way'!X122^(1/3))*SIN(('OddsRatio_working_3-way'!Y122)/3)</f>
        <v>-0.12545316841554552</v>
      </c>
      <c r="AJ122" s="11">
        <f>'OddsRatio_working_3-way'!U122/(3*'OddsRatio_working_3-way'!X122^(1/3))*SIN(('OddsRatio_working_3-way'!Y122+2*PI())/3)</f>
        <v>-0.42859620158955164</v>
      </c>
      <c r="AK122" s="11">
        <f>'OddsRatio_working_3-way'!U122/(3*'OddsRatio_working_3-way'!X122^(1/3))*SIN(('OddsRatio_working_3-way'!Y122+4*PI())/3)</f>
        <v>0.55404937000509713</v>
      </c>
      <c r="AL122" s="11">
        <f>'OddsRatio_working_3-way'!Z122+'OddsRatio_working_3-way'!AF122</f>
        <v>1.1346613705563284</v>
      </c>
      <c r="AM122" s="11">
        <f>'OddsRatio_working_3-way'!AA122+'OddsRatio_working_3-way'!AG122</f>
        <v>-0.78462194694438425</v>
      </c>
      <c r="AN122" s="11">
        <f>'OddsRatio_working_3-way'!AB122+'OddsRatio_working_3-way'!AH122</f>
        <v>-0.3500394236119444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1.1346613705563284</v>
      </c>
      <c r="AS122" s="11">
        <f>IF(('OddsRatio_working_3-way'!X122=0),IF(Q122&gt;0,-Q122^(1/3),(-Q122)^(1/3)),'OddsRatio_working_3-way'!AM122-'OddsRatio_working_3-way'!R122/3)</f>
        <v>-0.78462194694438425</v>
      </c>
      <c r="AT122" s="11">
        <f>IF(('OddsRatio_working_3-way'!X122=0),IF(Q122&gt;0,-Q122^(1/3),(-Q122)^(1/3)),'OddsRatio_working_3-way'!AN122-'OddsRatio_working_3-way'!R122/3)</f>
        <v>-0.3500394236119444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4.28</v>
      </c>
      <c r="B123" s="4">
        <f>IF('True_Odds_Calculator_3-way'!B124="","",'True_Odds_Calculator_3-way'!B124)</f>
        <v>3.48</v>
      </c>
      <c r="C123" s="4">
        <f>IF('True_Odds_Calculator_3-way'!C124="","",'True_Odds_Calculator_3-way'!C124)</f>
        <v>1.79</v>
      </c>
      <c r="D123" s="9">
        <f t="shared" si="26"/>
        <v>0.21143190880930515</v>
      </c>
      <c r="E123" s="9">
        <f t="shared" si="27"/>
        <v>0.26178126260486889</v>
      </c>
      <c r="F123" s="9">
        <f t="shared" si="28"/>
        <v>0.52678682858582571</v>
      </c>
      <c r="G123" s="9">
        <f t="shared" si="29"/>
        <v>1.1370899611449379</v>
      </c>
      <c r="H123" s="9">
        <f t="shared" si="30"/>
        <v>4.7296550725553956</v>
      </c>
      <c r="I123" s="9">
        <f t="shared" si="31"/>
        <v>3.8199831036394465</v>
      </c>
      <c r="J123" s="9">
        <f t="shared" si="32"/>
        <v>1.8983010693045013</v>
      </c>
      <c r="K123" s="11">
        <f t="shared" si="33"/>
        <v>0.23364485981308411</v>
      </c>
      <c r="L123" s="11">
        <f t="shared" si="34"/>
        <v>0.28735632183908044</v>
      </c>
      <c r="M123" s="11">
        <f t="shared" si="35"/>
        <v>0.55865921787709494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-0.24103303644997842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0.24567742756304195</v>
      </c>
      <c r="Q123" s="11">
        <f>2*'OddsRatio_working_3-way'!K123*'OddsRatio_working_3-way'!L123*'OddsRatio_working_3-way'!M123</f>
        <v>7.5016008416196017E-2</v>
      </c>
      <c r="R123" s="11">
        <f t="shared" si="36"/>
        <v>0</v>
      </c>
      <c r="S123" s="11">
        <f t="shared" si="37"/>
        <v>-1.0192686910535909</v>
      </c>
      <c r="T123" s="11">
        <f t="shared" si="38"/>
        <v>-0.31122708123773768</v>
      </c>
      <c r="U123" s="11">
        <f>'OddsRatio_working_3-way'!S123-'OddsRatio_working_3-way'!R123^2/3</f>
        <v>-1.0192686910535909</v>
      </c>
      <c r="V123" s="11">
        <f>'OddsRatio_working_3-way'!S123*'OddsRatio_working_3-way'!R123/3-2*'OddsRatio_working_3-way'!R123^3/27-'OddsRatio_working_3-way'!T123</f>
        <v>0.31122708123773768</v>
      </c>
      <c r="W123" s="11">
        <f>'OddsRatio_working_3-way'!V123^2+4*'OddsRatio_working_3-way'!U123^3/27</f>
        <v>-6.001578903793435E-2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0.19803919128148328</v>
      </c>
      <c r="Y123" s="11">
        <f>IF('OddsRatio_working_3-way'!W123&gt;=0,IF('OddsRatio_working_3-way'!V123+SQRT('OddsRatio_working_3-way'!W123)&gt;0,0,PI()),ACOS('OddsRatio_working_3-way'!V123/(2*'OddsRatio_working_3-way'!X123)))</f>
        <v>0.66685394367170259</v>
      </c>
      <c r="Z123" s="11">
        <f>'OddsRatio_working_3-way'!X123^(1/3)*COS('OddsRatio_working_3-way'!Y123/3)</f>
        <v>0.56854498057246894</v>
      </c>
      <c r="AA123" s="11">
        <f>'OddsRatio_working_3-way'!X123^(1/3)*COS(('OddsRatio_working_3-way'!Y123+2*PI())/3)</f>
        <v>-0.3955587273633589</v>
      </c>
      <c r="AB123" s="11">
        <f>'OddsRatio_working_3-way'!X123^(1/3)*COS(('OddsRatio_working_3-way'!Y123+4*PI())/3)</f>
        <v>-0.17298625320910985</v>
      </c>
      <c r="AC123" s="11">
        <f>'OddsRatio_working_3-way'!X123^(1/3)*SIN('OddsRatio_working_3-way'!Y123/3)</f>
        <v>0.12850227786715679</v>
      </c>
      <c r="AD123" s="11">
        <f>'OddsRatio_working_3-way'!X123^(1/3)*SIN(('OddsRatio_working_3-way'!Y123+2*PI())/3)</f>
        <v>0.42812325743630991</v>
      </c>
      <c r="AE123" s="11">
        <f>'OddsRatio_working_3-way'!X123^(1/3)*SIN(('OddsRatio_working_3-way'!Y123+4*PI())/3)</f>
        <v>-0.55662553530346659</v>
      </c>
      <c r="AF123" s="11">
        <f>-'OddsRatio_working_3-way'!U123/(3*'OddsRatio_working_3-way'!X123^(1/3))*COS(('OddsRatio_working_3-way'!Y123)/3)</f>
        <v>0.56854498057246894</v>
      </c>
      <c r="AG123" s="11">
        <f>-'OddsRatio_working_3-way'!U123/(3*'OddsRatio_working_3-way'!X123^(1/3))*COS(('OddsRatio_working_3-way'!Y123+2*PI())/3)</f>
        <v>-0.3955587273633589</v>
      </c>
      <c r="AH123" s="11">
        <f>-'OddsRatio_working_3-way'!U123/(3*'OddsRatio_working_3-way'!X123^(1/3))*COS(('OddsRatio_working_3-way'!Y123+4*PI())/3)</f>
        <v>-0.17298625320910985</v>
      </c>
      <c r="AI123" s="11">
        <f>'OddsRatio_working_3-way'!U123/(3*'OddsRatio_working_3-way'!X123^(1/3))*SIN(('OddsRatio_working_3-way'!Y123)/3)</f>
        <v>-0.12850227786715679</v>
      </c>
      <c r="AJ123" s="11">
        <f>'OddsRatio_working_3-way'!U123/(3*'OddsRatio_working_3-way'!X123^(1/3))*SIN(('OddsRatio_working_3-way'!Y123+2*PI())/3)</f>
        <v>-0.42812325743630991</v>
      </c>
      <c r="AK123" s="11">
        <f>'OddsRatio_working_3-way'!U123/(3*'OddsRatio_working_3-way'!X123^(1/3))*SIN(('OddsRatio_working_3-way'!Y123+4*PI())/3)</f>
        <v>0.55662553530346659</v>
      </c>
      <c r="AL123" s="11">
        <f>'OddsRatio_working_3-way'!Z123+'OddsRatio_working_3-way'!AF123</f>
        <v>1.1370899611449379</v>
      </c>
      <c r="AM123" s="11">
        <f>'OddsRatio_working_3-way'!AA123+'OddsRatio_working_3-way'!AG123</f>
        <v>-0.79111745472671779</v>
      </c>
      <c r="AN123" s="11">
        <f>'OddsRatio_working_3-way'!AB123+'OddsRatio_working_3-way'!AH123</f>
        <v>-0.34597250641821969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1.1370899611449379</v>
      </c>
      <c r="AS123" s="11">
        <f>IF(('OddsRatio_working_3-way'!X123=0),IF(Q123&gt;0,-Q123^(1/3),(-Q123)^(1/3)),'OddsRatio_working_3-way'!AM123-'OddsRatio_working_3-way'!R123/3)</f>
        <v>-0.79111745472671779</v>
      </c>
      <c r="AT123" s="11">
        <f>IF(('OddsRatio_working_3-way'!X123=0),IF(Q123&gt;0,-Q123^(1/3),(-Q123)^(1/3)),'OddsRatio_working_3-way'!AN123-'OddsRatio_working_3-way'!R123/3)</f>
        <v>-0.34597250641821969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1.49</v>
      </c>
      <c r="B124" s="4">
        <f>IF('True_Odds_Calculator_3-way'!B125="","",'True_Odds_Calculator_3-way'!B125)</f>
        <v>4.2300000000000004</v>
      </c>
      <c r="C124" s="4">
        <f>IF('True_Odds_Calculator_3-way'!C125="","",'True_Odds_Calculator_3-way'!C125)</f>
        <v>5.88</v>
      </c>
      <c r="D124" s="9">
        <f t="shared" si="26"/>
        <v>0.63829934578625791</v>
      </c>
      <c r="E124" s="9">
        <f t="shared" si="27"/>
        <v>0.21117761822274655</v>
      </c>
      <c r="F124" s="9">
        <f t="shared" si="28"/>
        <v>0.15052303599099578</v>
      </c>
      <c r="G124" s="9">
        <f t="shared" si="29"/>
        <v>1.156455204457302</v>
      </c>
      <c r="H124" s="9">
        <f t="shared" si="30"/>
        <v>1.5666630501840775</v>
      </c>
      <c r="I124" s="9">
        <f t="shared" si="31"/>
        <v>4.7353503103970853</v>
      </c>
      <c r="J124" s="9">
        <f t="shared" si="32"/>
        <v>6.643501397751634</v>
      </c>
      <c r="K124" s="11">
        <f t="shared" si="33"/>
        <v>0.67114093959731547</v>
      </c>
      <c r="L124" s="11">
        <f t="shared" si="34"/>
        <v>0.23640661938534277</v>
      </c>
      <c r="M124" s="11">
        <f t="shared" si="35"/>
        <v>0.17006802721088435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-0.20840803676731134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0.23205690164748527</v>
      </c>
      <c r="Q124" s="11">
        <f>2*'OddsRatio_working_3-way'!K124*'OddsRatio_working_3-way'!L124*'OddsRatio_working_3-way'!M124</f>
        <v>5.396672131336866E-2</v>
      </c>
      <c r="R124" s="11">
        <f t="shared" si="36"/>
        <v>0</v>
      </c>
      <c r="S124" s="11">
        <f t="shared" si="37"/>
        <v>-1.1134738623663443</v>
      </c>
      <c r="T124" s="11">
        <f t="shared" si="38"/>
        <v>-0.2589474098526382</v>
      </c>
      <c r="U124" s="11">
        <f>'OddsRatio_working_3-way'!S124-'OddsRatio_working_3-way'!R124^2/3</f>
        <v>-1.1134738623663443</v>
      </c>
      <c r="V124" s="11">
        <f>'OddsRatio_working_3-way'!S124*'OddsRatio_working_3-way'!R124/3-2*'OddsRatio_working_3-way'!R124^3/27-'OddsRatio_working_3-way'!T124</f>
        <v>0.2589474098526382</v>
      </c>
      <c r="W124" s="11">
        <f>'OddsRatio_working_3-way'!V124^2+4*'OddsRatio_working_3-way'!U124^3/27</f>
        <v>-0.13746648558143221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0.22611957381594722</v>
      </c>
      <c r="Y124" s="11">
        <f>IF('OddsRatio_working_3-way'!W124&gt;=0,IF('OddsRatio_working_3-way'!V124+SQRT('OddsRatio_working_3-way'!W124)&gt;0,0,PI()),ACOS('OddsRatio_working_3-way'!V124/(2*'OddsRatio_working_3-way'!X124)))</f>
        <v>0.96113534742519702</v>
      </c>
      <c r="Z124" s="11">
        <f>'OddsRatio_working_3-way'!X124^(1/3)*COS('OddsRatio_working_3-way'!Y124/3)</f>
        <v>0.57822760222865099</v>
      </c>
      <c r="AA124" s="11">
        <f>'OddsRatio_working_3-way'!X124^(1/3)*COS(('OddsRatio_working_3-way'!Y124+2*PI())/3)</f>
        <v>-0.45527064150094565</v>
      </c>
      <c r="AB124" s="11">
        <f>'OddsRatio_working_3-way'!X124^(1/3)*COS(('OddsRatio_working_3-way'!Y124+4*PI())/3)</f>
        <v>-0.12295696072770552</v>
      </c>
      <c r="AC124" s="11">
        <f>'OddsRatio_working_3-way'!X124^(1/3)*SIN('OddsRatio_working_3-way'!Y124/3)</f>
        <v>0.19186139304982566</v>
      </c>
      <c r="AD124" s="11">
        <f>'OddsRatio_working_3-way'!X124^(1/3)*SIN(('OddsRatio_working_3-way'!Y124+2*PI())/3)</f>
        <v>0.4048290961744625</v>
      </c>
      <c r="AE124" s="11">
        <f>'OddsRatio_working_3-way'!X124^(1/3)*SIN(('OddsRatio_working_3-way'!Y124+4*PI())/3)</f>
        <v>-0.59669048922428802</v>
      </c>
      <c r="AF124" s="11">
        <f>-'OddsRatio_working_3-way'!U124/(3*'OddsRatio_working_3-way'!X124^(1/3))*COS(('OddsRatio_working_3-way'!Y124)/3)</f>
        <v>0.57822760222865099</v>
      </c>
      <c r="AG124" s="11">
        <f>-'OddsRatio_working_3-way'!U124/(3*'OddsRatio_working_3-way'!X124^(1/3))*COS(('OddsRatio_working_3-way'!Y124+2*PI())/3)</f>
        <v>-0.45527064150094565</v>
      </c>
      <c r="AH124" s="11">
        <f>-'OddsRatio_working_3-way'!U124/(3*'OddsRatio_working_3-way'!X124^(1/3))*COS(('OddsRatio_working_3-way'!Y124+4*PI())/3)</f>
        <v>-0.12295696072770552</v>
      </c>
      <c r="AI124" s="11">
        <f>'OddsRatio_working_3-way'!U124/(3*'OddsRatio_working_3-way'!X124^(1/3))*SIN(('OddsRatio_working_3-way'!Y124)/3)</f>
        <v>-0.19186139304982566</v>
      </c>
      <c r="AJ124" s="11">
        <f>'OddsRatio_working_3-way'!U124/(3*'OddsRatio_working_3-way'!X124^(1/3))*SIN(('OddsRatio_working_3-way'!Y124+2*PI())/3)</f>
        <v>-0.4048290961744625</v>
      </c>
      <c r="AK124" s="11">
        <f>'OddsRatio_working_3-way'!U124/(3*'OddsRatio_working_3-way'!X124^(1/3))*SIN(('OddsRatio_working_3-way'!Y124+4*PI())/3)</f>
        <v>0.59669048922428802</v>
      </c>
      <c r="AL124" s="11">
        <f>'OddsRatio_working_3-way'!Z124+'OddsRatio_working_3-way'!AF124</f>
        <v>1.156455204457302</v>
      </c>
      <c r="AM124" s="11">
        <f>'OddsRatio_working_3-way'!AA124+'OddsRatio_working_3-way'!AG124</f>
        <v>-0.9105412830018913</v>
      </c>
      <c r="AN124" s="11">
        <f>'OddsRatio_working_3-way'!AB124+'OddsRatio_working_3-way'!AH124</f>
        <v>-0.24591392145541105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1.156455204457302</v>
      </c>
      <c r="AS124" s="11">
        <f>IF(('OddsRatio_working_3-way'!X124=0),IF(Q124&gt;0,-Q124^(1/3),(-Q124)^(1/3)),'OddsRatio_working_3-way'!AM124-'OddsRatio_working_3-way'!R124/3)</f>
        <v>-0.9105412830018913</v>
      </c>
      <c r="AT124" s="11">
        <f>IF(('OddsRatio_working_3-way'!X124=0),IF(Q124&gt;0,-Q124^(1/3),(-Q124)^(1/3)),'OddsRatio_working_3-way'!AN124-'OddsRatio_working_3-way'!R124/3)</f>
        <v>-0.24591392145541105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2.23</v>
      </c>
      <c r="B125" s="4">
        <f>IF('True_Odds_Calculator_3-way'!B126="","",'True_Odds_Calculator_3-way'!B126)</f>
        <v>3.37</v>
      </c>
      <c r="C125" s="4">
        <f>IF('True_Odds_Calculator_3-way'!C126="","",'True_Odds_Calculator_3-way'!C126)</f>
        <v>3</v>
      </c>
      <c r="D125" s="9">
        <f t="shared" si="26"/>
        <v>0.4195228249065534</v>
      </c>
      <c r="E125" s="9">
        <f t="shared" si="27"/>
        <v>0.27277109386778015</v>
      </c>
      <c r="F125" s="9">
        <f t="shared" si="28"/>
        <v>0.30770608122566634</v>
      </c>
      <c r="G125" s="9">
        <f t="shared" si="29"/>
        <v>1.124927261783002</v>
      </c>
      <c r="H125" s="9">
        <f t="shared" si="30"/>
        <v>2.3836605319930921</v>
      </c>
      <c r="I125" s="9">
        <f t="shared" si="31"/>
        <v>3.6660776104257158</v>
      </c>
      <c r="J125" s="9">
        <f t="shared" si="32"/>
        <v>3.2498545235660039</v>
      </c>
      <c r="K125" s="11">
        <f t="shared" si="33"/>
        <v>0.44843049327354262</v>
      </c>
      <c r="L125" s="11">
        <f t="shared" si="34"/>
        <v>0.29673590504451036</v>
      </c>
      <c r="M125" s="11">
        <f t="shared" si="35"/>
        <v>0.33333333333333331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-0.25859935330201855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0.24838879943935099</v>
      </c>
      <c r="Q125" s="11">
        <f>2*'OddsRatio_working_3-way'!K125*'OddsRatio_working_3-way'!L125*'OddsRatio_working_3-way'!M125</f>
        <v>8.8710285514053924E-2</v>
      </c>
      <c r="R125" s="11">
        <f t="shared" si="36"/>
        <v>0</v>
      </c>
      <c r="S125" s="11">
        <f t="shared" si="37"/>
        <v>-0.96051593427326698</v>
      </c>
      <c r="T125" s="11">
        <f t="shared" si="38"/>
        <v>-0.34304140509759534</v>
      </c>
      <c r="U125" s="11">
        <f>'OddsRatio_working_3-way'!S125-'OddsRatio_working_3-way'!R125^2/3</f>
        <v>-0.96051593427326698</v>
      </c>
      <c r="V125" s="11">
        <f>'OddsRatio_working_3-way'!S125*'OddsRatio_working_3-way'!R125/3-2*'OddsRatio_working_3-way'!R125^3/27-'OddsRatio_working_3-way'!T125</f>
        <v>0.34304140509759534</v>
      </c>
      <c r="W125" s="11">
        <f>'OddsRatio_working_3-way'!V125^2+4*'OddsRatio_working_3-way'!U125^3/27</f>
        <v>-1.3606034660964703E-2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0.18116528383792052</v>
      </c>
      <c r="Y125" s="11">
        <f>IF('OddsRatio_working_3-way'!W125&gt;=0,IF('OddsRatio_working_3-way'!V125+SQRT('OddsRatio_working_3-way'!W125)&gt;0,0,PI()),ACOS('OddsRatio_working_3-way'!V125/(2*'OddsRatio_working_3-way'!X125)))</f>
        <v>0.32776680746136733</v>
      </c>
      <c r="Z125" s="11">
        <f>'OddsRatio_working_3-way'!X125^(1/3)*COS('OddsRatio_working_3-way'!Y125/3)</f>
        <v>0.56246363089150109</v>
      </c>
      <c r="AA125" s="11">
        <f>'OddsRatio_working_3-way'!X125^(1/3)*COS(('OddsRatio_working_3-way'!Y125+2*PI())/3)</f>
        <v>-0.33466384246680542</v>
      </c>
      <c r="AB125" s="11">
        <f>'OddsRatio_working_3-way'!X125^(1/3)*COS(('OddsRatio_working_3-way'!Y125+4*PI())/3)</f>
        <v>-0.22779978842469573</v>
      </c>
      <c r="AC125" s="11">
        <f>'OddsRatio_working_3-way'!X125^(1/3)*SIN('OddsRatio_working_3-way'!Y125/3)</f>
        <v>6.1697990367906914E-2</v>
      </c>
      <c r="AD125" s="11">
        <f>'OddsRatio_working_3-way'!X125^(1/3)*SIN(('OddsRatio_working_3-way'!Y125+2*PI())/3)</f>
        <v>0.45625879787292023</v>
      </c>
      <c r="AE125" s="11">
        <f>'OddsRatio_working_3-way'!X125^(1/3)*SIN(('OddsRatio_working_3-way'!Y125+4*PI())/3)</f>
        <v>-0.51795678824082703</v>
      </c>
      <c r="AF125" s="11">
        <f>-'OddsRatio_working_3-way'!U125/(3*'OddsRatio_working_3-way'!X125^(1/3))*COS(('OddsRatio_working_3-way'!Y125)/3)</f>
        <v>0.56246363089150087</v>
      </c>
      <c r="AG125" s="11">
        <f>-'OddsRatio_working_3-way'!U125/(3*'OddsRatio_working_3-way'!X125^(1/3))*COS(('OddsRatio_working_3-way'!Y125+2*PI())/3)</f>
        <v>-0.33466384246680531</v>
      </c>
      <c r="AH125" s="11">
        <f>-'OddsRatio_working_3-way'!U125/(3*'OddsRatio_working_3-way'!X125^(1/3))*COS(('OddsRatio_working_3-way'!Y125+4*PI())/3)</f>
        <v>-0.22779978842469564</v>
      </c>
      <c r="AI125" s="11">
        <f>'OddsRatio_working_3-way'!U125/(3*'OddsRatio_working_3-way'!X125^(1/3))*SIN(('OddsRatio_working_3-way'!Y125)/3)</f>
        <v>-6.1697990367906894E-2</v>
      </c>
      <c r="AJ125" s="11">
        <f>'OddsRatio_working_3-way'!U125/(3*'OddsRatio_working_3-way'!X125^(1/3))*SIN(('OddsRatio_working_3-way'!Y125+2*PI())/3)</f>
        <v>-0.45625879787292006</v>
      </c>
      <c r="AK125" s="11">
        <f>'OddsRatio_working_3-way'!U125/(3*'OddsRatio_working_3-way'!X125^(1/3))*SIN(('OddsRatio_working_3-way'!Y125+4*PI())/3)</f>
        <v>0.51795678824082692</v>
      </c>
      <c r="AL125" s="11">
        <f>'OddsRatio_working_3-way'!Z125+'OddsRatio_working_3-way'!AF125</f>
        <v>1.124927261783002</v>
      </c>
      <c r="AM125" s="11">
        <f>'OddsRatio_working_3-way'!AA125+'OddsRatio_working_3-way'!AG125</f>
        <v>-0.66932768493361072</v>
      </c>
      <c r="AN125" s="11">
        <f>'OddsRatio_working_3-way'!AB125+'OddsRatio_working_3-way'!AH125</f>
        <v>-0.45559957684939134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1.124927261783002</v>
      </c>
      <c r="AS125" s="11">
        <f>IF(('OddsRatio_working_3-way'!X125=0),IF(Q125&gt;0,-Q125^(1/3),(-Q125)^(1/3)),'OddsRatio_working_3-way'!AM125-'OddsRatio_working_3-way'!R125/3)</f>
        <v>-0.66932768493361072</v>
      </c>
      <c r="AT125" s="11">
        <f>IF(('OddsRatio_working_3-way'!X125=0),IF(Q125&gt;0,-Q125^(1/3),(-Q125)^(1/3)),'OddsRatio_working_3-way'!AN125-'OddsRatio_working_3-way'!R125/3)</f>
        <v>-0.45559957684939134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3.51</v>
      </c>
      <c r="B126" s="4">
        <f>IF('True_Odds_Calculator_3-way'!B127="","",'True_Odds_Calculator_3-way'!B127)</f>
        <v>3.57</v>
      </c>
      <c r="C126" s="4">
        <f>IF('True_Odds_Calculator_3-way'!C127="","",'True_Odds_Calculator_3-way'!C127)</f>
        <v>1.95</v>
      </c>
      <c r="D126" s="9">
        <f t="shared" si="26"/>
        <v>0.26094642175462812</v>
      </c>
      <c r="E126" s="9">
        <f t="shared" si="27"/>
        <v>0.25641641062021292</v>
      </c>
      <c r="F126" s="9">
        <f t="shared" si="28"/>
        <v>0.48263716762515935</v>
      </c>
      <c r="G126" s="9">
        <f t="shared" si="29"/>
        <v>1.1283682477483166</v>
      </c>
      <c r="H126" s="9">
        <f t="shared" si="30"/>
        <v>3.8322043018482743</v>
      </c>
      <c r="I126" s="9">
        <f t="shared" si="31"/>
        <v>3.8999063967131731</v>
      </c>
      <c r="J126" s="9">
        <f t="shared" si="32"/>
        <v>2.0719498353609</v>
      </c>
      <c r="K126" s="11">
        <f t="shared" si="33"/>
        <v>0.28490028490028491</v>
      </c>
      <c r="L126" s="11">
        <f t="shared" si="34"/>
        <v>0.28011204481792717</v>
      </c>
      <c r="M126" s="11">
        <f t="shared" si="35"/>
        <v>0.51282051282051289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-0.25079594260086979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0.24677852732151373</v>
      </c>
      <c r="Q126" s="11">
        <f>2*'OddsRatio_working_3-way'!K126*'OddsRatio_working_3-way'!L126*'OddsRatio_working_3-way'!M126</f>
        <v>8.1850257818080863E-2</v>
      </c>
      <c r="R126" s="11">
        <f t="shared" si="36"/>
        <v>0</v>
      </c>
      <c r="S126" s="11">
        <f t="shared" si="37"/>
        <v>-0.98398133862257253</v>
      </c>
      <c r="T126" s="11">
        <f t="shared" si="38"/>
        <v>-0.32636196969239561</v>
      </c>
      <c r="U126" s="11">
        <f>'OddsRatio_working_3-way'!S126-'OddsRatio_working_3-way'!R126^2/3</f>
        <v>-0.98398133862257253</v>
      </c>
      <c r="V126" s="11">
        <f>'OddsRatio_working_3-way'!S126*'OddsRatio_working_3-way'!R126/3-2*'OddsRatio_working_3-way'!R126^3/27-'OddsRatio_working_3-way'!T126</f>
        <v>0.32636196969239561</v>
      </c>
      <c r="W126" s="11">
        <f>'OddsRatio_working_3-way'!V126^2+4*'OddsRatio_working_3-way'!U126^3/27</f>
        <v>-3.4630042228282296E-2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0.1878444685702659</v>
      </c>
      <c r="Y126" s="11">
        <f>IF('OddsRatio_working_3-way'!W126&gt;=0,IF('OddsRatio_working_3-way'!V126+SQRT('OddsRatio_working_3-way'!W126)&gt;0,0,PI()),ACOS('OddsRatio_working_3-way'!V126/(2*'OddsRatio_working_3-way'!X126)))</f>
        <v>0.51821922456938951</v>
      </c>
      <c r="Z126" s="11">
        <f>'OddsRatio_working_3-way'!X126^(1/3)*COS('OddsRatio_working_3-way'!Y126/3)</f>
        <v>0.56418412387415839</v>
      </c>
      <c r="AA126" s="11">
        <f>'OddsRatio_working_3-way'!X126^(1/3)*COS(('OddsRatio_working_3-way'!Y126+2*PI())/3)</f>
        <v>-0.36734193250533514</v>
      </c>
      <c r="AB126" s="11">
        <f>'OddsRatio_working_3-way'!X126^(1/3)*COS(('OddsRatio_working_3-way'!Y126+4*PI())/3)</f>
        <v>-0.19684219136882333</v>
      </c>
      <c r="AC126" s="11">
        <f>'OddsRatio_working_3-way'!X126^(1/3)*SIN('OddsRatio_working_3-way'!Y126/3)</f>
        <v>9.8438071441926761E-2</v>
      </c>
      <c r="AD126" s="11">
        <f>'OddsRatio_working_3-way'!X126^(1/3)*SIN(('OddsRatio_working_3-way'!Y126+2*PI())/3)</f>
        <v>0.43937874796592441</v>
      </c>
      <c r="AE126" s="11">
        <f>'OddsRatio_working_3-way'!X126^(1/3)*SIN(('OddsRatio_working_3-way'!Y126+4*PI())/3)</f>
        <v>-0.53781681940785109</v>
      </c>
      <c r="AF126" s="11">
        <f>-'OddsRatio_working_3-way'!U126/(3*'OddsRatio_working_3-way'!X126^(1/3))*COS(('OddsRatio_working_3-way'!Y126)/3)</f>
        <v>0.56418412387415828</v>
      </c>
      <c r="AG126" s="11">
        <f>-'OddsRatio_working_3-way'!U126/(3*'OddsRatio_working_3-way'!X126^(1/3))*COS(('OddsRatio_working_3-way'!Y126+2*PI())/3)</f>
        <v>-0.36734193250533509</v>
      </c>
      <c r="AH126" s="11">
        <f>-'OddsRatio_working_3-way'!U126/(3*'OddsRatio_working_3-way'!X126^(1/3))*COS(('OddsRatio_working_3-way'!Y126+4*PI())/3)</f>
        <v>-0.19684219136882328</v>
      </c>
      <c r="AI126" s="11">
        <f>'OddsRatio_working_3-way'!U126/(3*'OddsRatio_working_3-way'!X126^(1/3))*SIN(('OddsRatio_working_3-way'!Y126)/3)</f>
        <v>-9.8438071441926733E-2</v>
      </c>
      <c r="AJ126" s="11">
        <f>'OddsRatio_working_3-way'!U126/(3*'OddsRatio_working_3-way'!X126^(1/3))*SIN(('OddsRatio_working_3-way'!Y126+2*PI())/3)</f>
        <v>-0.4393787479659243</v>
      </c>
      <c r="AK126" s="11">
        <f>'OddsRatio_working_3-way'!U126/(3*'OddsRatio_working_3-way'!X126^(1/3))*SIN(('OddsRatio_working_3-way'!Y126+4*PI())/3)</f>
        <v>0.53781681940785098</v>
      </c>
      <c r="AL126" s="11">
        <f>'OddsRatio_working_3-way'!Z126+'OddsRatio_working_3-way'!AF126</f>
        <v>1.1283682477483166</v>
      </c>
      <c r="AM126" s="11">
        <f>'OddsRatio_working_3-way'!AA126+'OddsRatio_working_3-way'!AG126</f>
        <v>-0.73468386501067018</v>
      </c>
      <c r="AN126" s="11">
        <f>'OddsRatio_working_3-way'!AB126+'OddsRatio_working_3-way'!AH126</f>
        <v>-0.39368438273764661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1.1283682477483166</v>
      </c>
      <c r="AS126" s="11">
        <f>IF(('OddsRatio_working_3-way'!X126=0),IF(Q126&gt;0,-Q126^(1/3),(-Q126)^(1/3)),'OddsRatio_working_3-way'!AM126-'OddsRatio_working_3-way'!R126/3)</f>
        <v>-0.73468386501067018</v>
      </c>
      <c r="AT126" s="11">
        <f>IF(('OddsRatio_working_3-way'!X126=0),IF(Q126&gt;0,-Q126^(1/3),(-Q126)^(1/3)),'OddsRatio_working_3-way'!AN126-'OddsRatio_working_3-way'!R126/3)</f>
        <v>-0.39368438273764661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6.05</v>
      </c>
      <c r="B127" s="4">
        <f>IF('True_Odds_Calculator_3-way'!B128="","",'True_Odds_Calculator_3-way'!B128)</f>
        <v>4.3899999999999997</v>
      </c>
      <c r="C127" s="4">
        <f>IF('True_Odds_Calculator_3-way'!C128="","",'True_Odds_Calculator_3-way'!C128)</f>
        <v>1.46</v>
      </c>
      <c r="D127" s="9">
        <f t="shared" si="26"/>
        <v>0.14566544462471653</v>
      </c>
      <c r="E127" s="9">
        <f t="shared" si="27"/>
        <v>0.20254682414423869</v>
      </c>
      <c r="F127" s="9">
        <f t="shared" si="28"/>
        <v>0.65178773123104483</v>
      </c>
      <c r="G127" s="9">
        <f t="shared" si="29"/>
        <v>1.1613952774874412</v>
      </c>
      <c r="H127" s="9">
        <f t="shared" si="30"/>
        <v>6.8650461513115779</v>
      </c>
      <c r="I127" s="9">
        <f t="shared" si="31"/>
        <v>4.9371299906824255</v>
      </c>
      <c r="J127" s="9">
        <f t="shared" si="32"/>
        <v>1.5342418276442233</v>
      </c>
      <c r="K127" s="11">
        <f t="shared" si="33"/>
        <v>0.16528925619834711</v>
      </c>
      <c r="L127" s="11">
        <f t="shared" si="34"/>
        <v>0.22779043280182235</v>
      </c>
      <c r="M127" s="11">
        <f t="shared" si="35"/>
        <v>0.68493150684931503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-0.20308420973637131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0.22951826694624916</v>
      </c>
      <c r="Q127" s="11">
        <f>2*'OddsRatio_working_3-way'!K127*'OddsRatio_working_3-way'!L127*'OddsRatio_working_3-way'!M127</f>
        <v>5.157713863960655E-2</v>
      </c>
      <c r="R127" s="11">
        <f t="shared" si="36"/>
        <v>0</v>
      </c>
      <c r="S127" s="11">
        <f t="shared" si="37"/>
        <v>-1.130163035541722</v>
      </c>
      <c r="T127" s="11">
        <f t="shared" si="38"/>
        <v>-0.25396922147004991</v>
      </c>
      <c r="U127" s="11">
        <f>'OddsRatio_working_3-way'!S127-'OddsRatio_working_3-way'!R127^2/3</f>
        <v>-1.130163035541722</v>
      </c>
      <c r="V127" s="11">
        <f>'OddsRatio_working_3-way'!S127*'OddsRatio_working_3-way'!R127/3-2*'OddsRatio_working_3-way'!R127^3/27-'OddsRatio_working_3-way'!T127</f>
        <v>0.25396922147004991</v>
      </c>
      <c r="W127" s="11">
        <f>'OddsRatio_working_3-way'!V127^2+4*'OddsRatio_working_3-way'!U127^3/27</f>
        <v>-0.14935469089585243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0.23122232610085239</v>
      </c>
      <c r="Y127" s="11">
        <f>IF('OddsRatio_working_3-way'!W127&gt;=0,IF('OddsRatio_working_3-way'!V127+SQRT('OddsRatio_working_3-way'!W127)&gt;0,0,PI()),ACOS('OddsRatio_working_3-way'!V127/(2*'OddsRatio_working_3-way'!X127)))</f>
        <v>0.98940360714702957</v>
      </c>
      <c r="Z127" s="11">
        <f>'OddsRatio_working_3-way'!X127^(1/3)*COS('OddsRatio_working_3-way'!Y127/3)</f>
        <v>0.5806976387437206</v>
      </c>
      <c r="AA127" s="11">
        <f>'OddsRatio_working_3-way'!X127^(1/3)*COS(('OddsRatio_working_3-way'!Y127+2*PI())/3)</f>
        <v>-0.46249250398890057</v>
      </c>
      <c r="AB127" s="11">
        <f>'OddsRatio_working_3-way'!X127^(1/3)*COS(('OddsRatio_working_3-way'!Y127+4*PI())/3)</f>
        <v>-0.11820513475482018</v>
      </c>
      <c r="AC127" s="11">
        <f>'OddsRatio_working_3-way'!X127^(1/3)*SIN('OddsRatio_working_3-way'!Y127/3)</f>
        <v>0.19877440530588439</v>
      </c>
      <c r="AD127" s="11">
        <f>'OddsRatio_working_3-way'!X127^(1/3)*SIN(('OddsRatio_working_3-way'!Y127+2*PI())/3)</f>
        <v>0.40351170441675849</v>
      </c>
      <c r="AE127" s="11">
        <f>'OddsRatio_working_3-way'!X127^(1/3)*SIN(('OddsRatio_working_3-way'!Y127+4*PI())/3)</f>
        <v>-0.60228610972264296</v>
      </c>
      <c r="AF127" s="11">
        <f>-'OddsRatio_working_3-way'!U127/(3*'OddsRatio_working_3-way'!X127^(1/3))*COS(('OddsRatio_working_3-way'!Y127)/3)</f>
        <v>0.5806976387437206</v>
      </c>
      <c r="AG127" s="11">
        <f>-'OddsRatio_working_3-way'!U127/(3*'OddsRatio_working_3-way'!X127^(1/3))*COS(('OddsRatio_working_3-way'!Y127+2*PI())/3)</f>
        <v>-0.46249250398890057</v>
      </c>
      <c r="AH127" s="11">
        <f>-'OddsRatio_working_3-way'!U127/(3*'OddsRatio_working_3-way'!X127^(1/3))*COS(('OddsRatio_working_3-way'!Y127+4*PI())/3)</f>
        <v>-0.11820513475482018</v>
      </c>
      <c r="AI127" s="11">
        <f>'OddsRatio_working_3-way'!U127/(3*'OddsRatio_working_3-way'!X127^(1/3))*SIN(('OddsRatio_working_3-way'!Y127)/3)</f>
        <v>-0.19877440530588439</v>
      </c>
      <c r="AJ127" s="11">
        <f>'OddsRatio_working_3-way'!U127/(3*'OddsRatio_working_3-way'!X127^(1/3))*SIN(('OddsRatio_working_3-way'!Y127+2*PI())/3)</f>
        <v>-0.40351170441675849</v>
      </c>
      <c r="AK127" s="11">
        <f>'OddsRatio_working_3-way'!U127/(3*'OddsRatio_working_3-way'!X127^(1/3))*SIN(('OddsRatio_working_3-way'!Y127+4*PI())/3)</f>
        <v>0.60228610972264296</v>
      </c>
      <c r="AL127" s="11">
        <f>'OddsRatio_working_3-way'!Z127+'OddsRatio_working_3-way'!AF127</f>
        <v>1.1613952774874412</v>
      </c>
      <c r="AM127" s="11">
        <f>'OddsRatio_working_3-way'!AA127+'OddsRatio_working_3-way'!AG127</f>
        <v>-0.92498500797780114</v>
      </c>
      <c r="AN127" s="11">
        <f>'OddsRatio_working_3-way'!AB127+'OddsRatio_working_3-way'!AH127</f>
        <v>-0.23641026950964036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1.1613952774874412</v>
      </c>
      <c r="AS127" s="11">
        <f>IF(('OddsRatio_working_3-way'!X127=0),IF(Q127&gt;0,-Q127^(1/3),(-Q127)^(1/3)),'OddsRatio_working_3-way'!AM127-'OddsRatio_working_3-way'!R127/3)</f>
        <v>-0.92498500797780114</v>
      </c>
      <c r="AT127" s="11">
        <f>IF(('OddsRatio_working_3-way'!X127=0),IF(Q127&gt;0,-Q127^(1/3),(-Q127)^(1/3)),'OddsRatio_working_3-way'!AN127-'OddsRatio_working_3-way'!R127/3)</f>
        <v>-0.23641026950964036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2.99</v>
      </c>
      <c r="B128" s="4">
        <f>IF('True_Odds_Calculator_3-way'!B129="","",'True_Odds_Calculator_3-way'!B129)</f>
        <v>3.29</v>
      </c>
      <c r="C128" s="4">
        <f>IF('True_Odds_Calculator_3-way'!C129="","",'True_Odds_Calculator_3-way'!C129)</f>
        <v>2.14</v>
      </c>
      <c r="D128" s="9">
        <f t="shared" si="26"/>
        <v>0.30021864637947909</v>
      </c>
      <c r="E128" s="9">
        <f t="shared" si="27"/>
        <v>0.27156950891006071</v>
      </c>
      <c r="F128" s="9">
        <f t="shared" si="28"/>
        <v>0.42821184471046009</v>
      </c>
      <c r="G128" s="9">
        <f t="shared" si="29"/>
        <v>1.1713093961953973</v>
      </c>
      <c r="H128" s="9">
        <f t="shared" si="30"/>
        <v>3.330905698428841</v>
      </c>
      <c r="I128" s="9">
        <f t="shared" si="31"/>
        <v>3.6822985172874594</v>
      </c>
      <c r="J128" s="9">
        <f t="shared" si="32"/>
        <v>2.3352927116627531</v>
      </c>
      <c r="K128" s="11">
        <f t="shared" si="33"/>
        <v>0.33444816053511706</v>
      </c>
      <c r="L128" s="11">
        <f t="shared" si="34"/>
        <v>0.303951367781155</v>
      </c>
      <c r="M128" s="11">
        <f t="shared" si="35"/>
        <v>0.46728971962616822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-0.24678147204883438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0.25746513508796615</v>
      </c>
      <c r="Q128" s="11">
        <f>2*'OddsRatio_working_3-way'!K128*'OddsRatio_working_3-way'!L128*'OddsRatio_working_3-way'!M128</f>
        <v>9.5005584903308543E-2</v>
      </c>
      <c r="R128" s="11">
        <f t="shared" si="36"/>
        <v>0</v>
      </c>
      <c r="S128" s="11">
        <f t="shared" si="37"/>
        <v>-1.0432919981813611</v>
      </c>
      <c r="T128" s="11">
        <f t="shared" si="38"/>
        <v>-0.38497859711489341</v>
      </c>
      <c r="U128" s="11">
        <f>'OddsRatio_working_3-way'!S128-'OddsRatio_working_3-way'!R128^2/3</f>
        <v>-1.0432919981813611</v>
      </c>
      <c r="V128" s="11">
        <f>'OddsRatio_working_3-way'!S128*'OddsRatio_working_3-way'!R128/3-2*'OddsRatio_working_3-way'!R128^3/27-'OddsRatio_working_3-way'!T128</f>
        <v>0.38497859711489341</v>
      </c>
      <c r="W128" s="11">
        <f>'OddsRatio_working_3-way'!V128^2+4*'OddsRatio_working_3-way'!U128^3/27</f>
        <v>-2.0025512889584263E-2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0.2050817112312405</v>
      </c>
      <c r="Y128" s="11">
        <f>IF('OddsRatio_working_3-way'!W128&gt;=0,IF('OddsRatio_working_3-way'!V128+SQRT('OddsRatio_working_3-way'!W128)&gt;0,0,PI()),ACOS('OddsRatio_working_3-way'!V128/(2*'OddsRatio_working_3-way'!X128)))</f>
        <v>0.35225215834252288</v>
      </c>
      <c r="Z128" s="11">
        <f>'OddsRatio_working_3-way'!X128^(1/3)*COS('OddsRatio_working_3-way'!Y128/3)</f>
        <v>0.58565469809769855</v>
      </c>
      <c r="AA128" s="11">
        <f>'OddsRatio_working_3-way'!X128^(1/3)*COS(('OddsRatio_working_3-way'!Y128+2*PI())/3)</f>
        <v>-0.3526556909313589</v>
      </c>
      <c r="AB128" s="11">
        <f>'OddsRatio_working_3-way'!X128^(1/3)*COS(('OddsRatio_working_3-way'!Y128+4*PI())/3)</f>
        <v>-0.23299900716633942</v>
      </c>
      <c r="AC128" s="11">
        <f>'OddsRatio_working_3-way'!X128^(1/3)*SIN('OddsRatio_working_3-way'!Y128/3)</f>
        <v>6.9083818582071854E-2</v>
      </c>
      <c r="AD128" s="11">
        <f>'OddsRatio_working_3-way'!X128^(1/3)*SIN(('OddsRatio_working_3-way'!Y128+2*PI())/3)</f>
        <v>0.47264993710727687</v>
      </c>
      <c r="AE128" s="11">
        <f>'OddsRatio_working_3-way'!X128^(1/3)*SIN(('OddsRatio_working_3-way'!Y128+4*PI())/3)</f>
        <v>-0.54173375568934878</v>
      </c>
      <c r="AF128" s="11">
        <f>-'OddsRatio_working_3-way'!U128/(3*'OddsRatio_working_3-way'!X128^(1/3))*COS(('OddsRatio_working_3-way'!Y128)/3)</f>
        <v>0.58565469809769866</v>
      </c>
      <c r="AG128" s="11">
        <f>-'OddsRatio_working_3-way'!U128/(3*'OddsRatio_working_3-way'!X128^(1/3))*COS(('OddsRatio_working_3-way'!Y128+2*PI())/3)</f>
        <v>-0.35265569093135896</v>
      </c>
      <c r="AH128" s="11">
        <f>-'OddsRatio_working_3-way'!U128/(3*'OddsRatio_working_3-way'!X128^(1/3))*COS(('OddsRatio_working_3-way'!Y128+4*PI())/3)</f>
        <v>-0.23299900716633948</v>
      </c>
      <c r="AI128" s="11">
        <f>'OddsRatio_working_3-way'!U128/(3*'OddsRatio_working_3-way'!X128^(1/3))*SIN(('OddsRatio_working_3-way'!Y128)/3)</f>
        <v>-6.9083818582071868E-2</v>
      </c>
      <c r="AJ128" s="11">
        <f>'OddsRatio_working_3-way'!U128/(3*'OddsRatio_working_3-way'!X128^(1/3))*SIN(('OddsRatio_working_3-way'!Y128+2*PI())/3)</f>
        <v>-0.47264993710727699</v>
      </c>
      <c r="AK128" s="11">
        <f>'OddsRatio_working_3-way'!U128/(3*'OddsRatio_working_3-way'!X128^(1/3))*SIN(('OddsRatio_working_3-way'!Y128+4*PI())/3)</f>
        <v>0.54173375568934889</v>
      </c>
      <c r="AL128" s="11">
        <f>'OddsRatio_working_3-way'!Z128+'OddsRatio_working_3-way'!AF128</f>
        <v>1.1713093961953973</v>
      </c>
      <c r="AM128" s="11">
        <f>'OddsRatio_working_3-way'!AA128+'OddsRatio_working_3-way'!AG128</f>
        <v>-0.70531138186271791</v>
      </c>
      <c r="AN128" s="11">
        <f>'OddsRatio_working_3-way'!AB128+'OddsRatio_working_3-way'!AH128</f>
        <v>-0.4659980143326789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1.1713093961953973</v>
      </c>
      <c r="AS128" s="11">
        <f>IF(('OddsRatio_working_3-way'!X128=0),IF(Q128&gt;0,-Q128^(1/3),(-Q128)^(1/3)),'OddsRatio_working_3-way'!AM128-'OddsRatio_working_3-way'!R128/3)</f>
        <v>-0.70531138186271791</v>
      </c>
      <c r="AT128" s="11">
        <f>IF(('OddsRatio_working_3-way'!X128=0),IF(Q128&gt;0,-Q128^(1/3),(-Q128)^(1/3)),'OddsRatio_working_3-way'!AN128-'OddsRatio_working_3-way'!R128/3)</f>
        <v>-0.4659980143326789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1.9</v>
      </c>
      <c r="B129" s="4">
        <f>IF('True_Odds_Calculator_3-way'!B130="","",'True_Odds_Calculator_3-way'!B130)</f>
        <v>3.77</v>
      </c>
      <c r="C129" s="4">
        <f>IF('True_Odds_Calculator_3-way'!C130="","",'True_Odds_Calculator_3-way'!C130)</f>
        <v>3.47</v>
      </c>
      <c r="D129" s="9">
        <f t="shared" si="26"/>
        <v>0.49511392832803452</v>
      </c>
      <c r="E129" s="9">
        <f t="shared" si="27"/>
        <v>0.24163201898984865</v>
      </c>
      <c r="F129" s="9">
        <f t="shared" si="28"/>
        <v>0.26325405268211693</v>
      </c>
      <c r="G129" s="9">
        <f t="shared" si="29"/>
        <v>1.1330412900609914</v>
      </c>
      <c r="H129" s="9">
        <f t="shared" si="30"/>
        <v>2.0197371610548926</v>
      </c>
      <c r="I129" s="9">
        <f t="shared" si="31"/>
        <v>4.1385243734689467</v>
      </c>
      <c r="J129" s="9">
        <f t="shared" si="32"/>
        <v>3.7986119864506489</v>
      </c>
      <c r="K129" s="11">
        <f t="shared" si="33"/>
        <v>0.52631578947368418</v>
      </c>
      <c r="L129" s="11">
        <f t="shared" si="34"/>
        <v>0.26525198938992045</v>
      </c>
      <c r="M129" s="11">
        <f t="shared" si="35"/>
        <v>0.28818443804034583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-0.24773924277054571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0.24702672756774025</v>
      </c>
      <c r="Q129" s="11">
        <f>2*'OddsRatio_working_3-way'!K129*'OddsRatio_working_3-way'!L129*'OddsRatio_working_3-way'!M129</f>
        <v>8.0464732106755796E-2</v>
      </c>
      <c r="R129" s="11">
        <f t="shared" si="36"/>
        <v>0</v>
      </c>
      <c r="S129" s="11">
        <f t="shared" si="37"/>
        <v>-0.99712393081194084</v>
      </c>
      <c r="T129" s="11">
        <f t="shared" si="38"/>
        <v>-0.32479606866838473</v>
      </c>
      <c r="U129" s="11">
        <f>'OddsRatio_working_3-way'!S129-'OddsRatio_working_3-way'!R129^2/3</f>
        <v>-0.99712393081194084</v>
      </c>
      <c r="V129" s="11">
        <f>'OddsRatio_working_3-way'!S129*'OddsRatio_working_3-way'!R129/3-2*'OddsRatio_working_3-way'!R129^3/27-'OddsRatio_working_3-way'!T129</f>
        <v>0.32479606866838473</v>
      </c>
      <c r="W129" s="11">
        <f>'OddsRatio_working_3-way'!V129^2+4*'OddsRatio_working_3-way'!U129^3/27</f>
        <v>-4.1381081772754763E-2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0.19162043732023526</v>
      </c>
      <c r="Y129" s="11">
        <f>IF('OddsRatio_working_3-way'!W129&gt;=0,IF('OddsRatio_working_3-way'!V129+SQRT('OddsRatio_working_3-way'!W129)&gt;0,0,PI()),ACOS('OddsRatio_working_3-way'!V129/(2*'OddsRatio_working_3-way'!X129)))</f>
        <v>0.55954162225480597</v>
      </c>
      <c r="Z129" s="11">
        <f>'OddsRatio_working_3-way'!X129^(1/3)*COS('OddsRatio_working_3-way'!Y129/3)</f>
        <v>0.56652064503049571</v>
      </c>
      <c r="AA129" s="11">
        <f>'OddsRatio_working_3-way'!X129^(1/3)*COS(('OddsRatio_working_3-way'!Y129+2*PI())/3)</f>
        <v>-0.37584407794058416</v>
      </c>
      <c r="AB129" s="11">
        <f>'OddsRatio_working_3-way'!X129^(1/3)*COS(('OddsRatio_working_3-way'!Y129+4*PI())/3)</f>
        <v>-0.19067656708991176</v>
      </c>
      <c r="AC129" s="11">
        <f>'OddsRatio_working_3-way'!X129^(1/3)*SIN('OddsRatio_working_3-way'!Y129/3)</f>
        <v>0.10690651223480865</v>
      </c>
      <c r="AD129" s="11">
        <f>'OddsRatio_working_3-way'!X129^(1/3)*SIN(('OddsRatio_working_3-way'!Y129+2*PI())/3)</f>
        <v>0.43716801424735136</v>
      </c>
      <c r="AE129" s="11">
        <f>'OddsRatio_working_3-way'!X129^(1/3)*SIN(('OddsRatio_working_3-way'!Y129+4*PI())/3)</f>
        <v>-0.54407452648216004</v>
      </c>
      <c r="AF129" s="11">
        <f>-'OddsRatio_working_3-way'!U129/(3*'OddsRatio_working_3-way'!X129^(1/3))*COS(('OddsRatio_working_3-way'!Y129)/3)</f>
        <v>0.56652064503049571</v>
      </c>
      <c r="AG129" s="11">
        <f>-'OddsRatio_working_3-way'!U129/(3*'OddsRatio_working_3-way'!X129^(1/3))*COS(('OddsRatio_working_3-way'!Y129+2*PI())/3)</f>
        <v>-0.37584407794058416</v>
      </c>
      <c r="AH129" s="11">
        <f>-'OddsRatio_working_3-way'!U129/(3*'OddsRatio_working_3-way'!X129^(1/3))*COS(('OddsRatio_working_3-way'!Y129+4*PI())/3)</f>
        <v>-0.19067656708991176</v>
      </c>
      <c r="AI129" s="11">
        <f>'OddsRatio_working_3-way'!U129/(3*'OddsRatio_working_3-way'!X129^(1/3))*SIN(('OddsRatio_working_3-way'!Y129)/3)</f>
        <v>-0.10690651223480865</v>
      </c>
      <c r="AJ129" s="11">
        <f>'OddsRatio_working_3-way'!U129/(3*'OddsRatio_working_3-way'!X129^(1/3))*SIN(('OddsRatio_working_3-way'!Y129+2*PI())/3)</f>
        <v>-0.43716801424735136</v>
      </c>
      <c r="AK129" s="11">
        <f>'OddsRatio_working_3-way'!U129/(3*'OddsRatio_working_3-way'!X129^(1/3))*SIN(('OddsRatio_working_3-way'!Y129+4*PI())/3)</f>
        <v>0.54407452648216004</v>
      </c>
      <c r="AL129" s="11">
        <f>'OddsRatio_working_3-way'!Z129+'OddsRatio_working_3-way'!AF129</f>
        <v>1.1330412900609914</v>
      </c>
      <c r="AM129" s="11">
        <f>'OddsRatio_working_3-way'!AA129+'OddsRatio_working_3-way'!AG129</f>
        <v>-0.75168815588116833</v>
      </c>
      <c r="AN129" s="11">
        <f>'OddsRatio_working_3-way'!AB129+'OddsRatio_working_3-way'!AH129</f>
        <v>-0.38135313417982353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1.1330412900609914</v>
      </c>
      <c r="AS129" s="11">
        <f>IF(('OddsRatio_working_3-way'!X129=0),IF(Q129&gt;0,-Q129^(1/3),(-Q129)^(1/3)),'OddsRatio_working_3-way'!AM129-'OddsRatio_working_3-way'!R129/3)</f>
        <v>-0.75168815588116833</v>
      </c>
      <c r="AT129" s="11">
        <f>IF(('OddsRatio_working_3-way'!X129=0),IF(Q129&gt;0,-Q129^(1/3),(-Q129)^(1/3)),'OddsRatio_working_3-way'!AN129-'OddsRatio_working_3-way'!R129/3)</f>
        <v>-0.38135313417982353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2.04</v>
      </c>
      <c r="B130" s="4">
        <f>IF('True_Odds_Calculator_3-way'!B131="","",'True_Odds_Calculator_3-way'!B131)</f>
        <v>3.51</v>
      </c>
      <c r="C130" s="4">
        <f>IF('True_Odds_Calculator_3-way'!C131="","",'True_Odds_Calculator_3-way'!C131)</f>
        <v>3.29</v>
      </c>
      <c r="D130" s="9">
        <f t="shared" si="26"/>
        <v>0.46006593563032167</v>
      </c>
      <c r="E130" s="9">
        <f t="shared" si="27"/>
        <v>0.26093023438584462</v>
      </c>
      <c r="F130" s="9">
        <f t="shared" si="28"/>
        <v>0.27900382998383377</v>
      </c>
      <c r="G130" s="9">
        <f t="shared" si="29"/>
        <v>1.1284629644986306</v>
      </c>
      <c r="H130" s="9">
        <f t="shared" si="30"/>
        <v>2.1736014830785764</v>
      </c>
      <c r="I130" s="9">
        <f t="shared" si="31"/>
        <v>3.832442040891562</v>
      </c>
      <c r="J130" s="9">
        <f t="shared" si="32"/>
        <v>3.5841801887018634</v>
      </c>
      <c r="K130" s="11">
        <f t="shared" si="33"/>
        <v>0.49019607843137253</v>
      </c>
      <c r="L130" s="11">
        <f t="shared" si="34"/>
        <v>0.28490028490028491</v>
      </c>
      <c r="M130" s="11">
        <f t="shared" si="35"/>
        <v>0.303951367781155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-0.25375193418580999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0.24790179149795341</v>
      </c>
      <c r="Q130" s="11">
        <f>2*'OddsRatio_working_3-way'!K130*'OddsRatio_working_3-way'!L130*'OddsRatio_working_3-way'!M130</f>
        <v>8.489787380066896E-2</v>
      </c>
      <c r="R130" s="11">
        <f t="shared" si="36"/>
        <v>0</v>
      </c>
      <c r="S130" s="11">
        <f t="shared" si="37"/>
        <v>-0.9769454262225532</v>
      </c>
      <c r="T130" s="11">
        <f t="shared" si="38"/>
        <v>-0.33457035144607983</v>
      </c>
      <c r="U130" s="11">
        <f>'OddsRatio_working_3-way'!S130-'OddsRatio_working_3-way'!R130^2/3</f>
        <v>-0.9769454262225532</v>
      </c>
      <c r="V130" s="11">
        <f>'OddsRatio_working_3-way'!S130*'OddsRatio_working_3-way'!R130/3-2*'OddsRatio_working_3-way'!R130^3/27-'OddsRatio_working_3-way'!T130</f>
        <v>0.33457035144607983</v>
      </c>
      <c r="W130" s="11">
        <f>'OddsRatio_working_3-way'!V130^2+4*'OddsRatio_working_3-way'!U130^3/27</f>
        <v>-2.6198763632444985E-2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0.18583331489482607</v>
      </c>
      <c r="Y130" s="11">
        <f>IF('OddsRatio_working_3-way'!W130&gt;=0,IF('OddsRatio_working_3-way'!V130+SQRT('OddsRatio_working_3-way'!W130)&gt;0,0,PI()),ACOS('OddsRatio_working_3-way'!V130/(2*'OddsRatio_working_3-way'!X130)))</f>
        <v>0.45059215904754679</v>
      </c>
      <c r="Z130" s="11">
        <f>'OddsRatio_working_3-way'!X130^(1/3)*COS('OddsRatio_working_3-way'!Y130/3)</f>
        <v>0.5642314822493153</v>
      </c>
      <c r="AA130" s="11">
        <f>'OddsRatio_working_3-way'!X130^(1/3)*COS(('OddsRatio_working_3-way'!Y130+2*PI())/3)</f>
        <v>-0.35606492898154857</v>
      </c>
      <c r="AB130" s="11">
        <f>'OddsRatio_working_3-way'!X130^(1/3)*COS(('OddsRatio_working_3-way'!Y130+4*PI())/3)</f>
        <v>-0.20816655326776684</v>
      </c>
      <c r="AC130" s="11">
        <f>'OddsRatio_working_3-way'!X130^(1/3)*SIN('OddsRatio_working_3-way'!Y130/3)</f>
        <v>8.5389167031060462E-2</v>
      </c>
      <c r="AD130" s="11">
        <f>'OddsRatio_working_3-way'!X130^(1/3)*SIN(('OddsRatio_working_3-way'!Y130+2*PI())/3)</f>
        <v>0.4459442137273254</v>
      </c>
      <c r="AE130" s="11">
        <f>'OddsRatio_working_3-way'!X130^(1/3)*SIN(('OddsRatio_working_3-way'!Y130+4*PI())/3)</f>
        <v>-0.53133338075838576</v>
      </c>
      <c r="AF130" s="11">
        <f>-'OddsRatio_working_3-way'!U130/(3*'OddsRatio_working_3-way'!X130^(1/3))*COS(('OddsRatio_working_3-way'!Y130)/3)</f>
        <v>0.5642314822493153</v>
      </c>
      <c r="AG130" s="11">
        <f>-'OddsRatio_working_3-way'!U130/(3*'OddsRatio_working_3-way'!X130^(1/3))*COS(('OddsRatio_working_3-way'!Y130+2*PI())/3)</f>
        <v>-0.35606492898154857</v>
      </c>
      <c r="AH130" s="11">
        <f>-'OddsRatio_working_3-way'!U130/(3*'OddsRatio_working_3-way'!X130^(1/3))*COS(('OddsRatio_working_3-way'!Y130+4*PI())/3)</f>
        <v>-0.20816655326776684</v>
      </c>
      <c r="AI130" s="11">
        <f>'OddsRatio_working_3-way'!U130/(3*'OddsRatio_working_3-way'!X130^(1/3))*SIN(('OddsRatio_working_3-way'!Y130)/3)</f>
        <v>-8.5389167031060462E-2</v>
      </c>
      <c r="AJ130" s="11">
        <f>'OddsRatio_working_3-way'!U130/(3*'OddsRatio_working_3-way'!X130^(1/3))*SIN(('OddsRatio_working_3-way'!Y130+2*PI())/3)</f>
        <v>-0.4459442137273254</v>
      </c>
      <c r="AK130" s="11">
        <f>'OddsRatio_working_3-way'!U130/(3*'OddsRatio_working_3-way'!X130^(1/3))*SIN(('OddsRatio_working_3-way'!Y130+4*PI())/3)</f>
        <v>0.53133338075838576</v>
      </c>
      <c r="AL130" s="11">
        <f>'OddsRatio_working_3-way'!Z130+'OddsRatio_working_3-way'!AF130</f>
        <v>1.1284629644986306</v>
      </c>
      <c r="AM130" s="11">
        <f>'OddsRatio_working_3-way'!AA130+'OddsRatio_working_3-way'!AG130</f>
        <v>-0.71212985796309713</v>
      </c>
      <c r="AN130" s="11">
        <f>'OddsRatio_working_3-way'!AB130+'OddsRatio_working_3-way'!AH130</f>
        <v>-0.41633310653553368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1.1284629644986306</v>
      </c>
      <c r="AS130" s="11">
        <f>IF(('OddsRatio_working_3-way'!X130=0),IF(Q130&gt;0,-Q130^(1/3),(-Q130)^(1/3)),'OddsRatio_working_3-way'!AM130-'OddsRatio_working_3-way'!R130/3)</f>
        <v>-0.71212985796309713</v>
      </c>
      <c r="AT130" s="11">
        <f>IF(('OddsRatio_working_3-way'!X130=0),IF(Q130&gt;0,-Q130^(1/3),(-Q130)^(1/3)),'OddsRatio_working_3-way'!AN130-'OddsRatio_working_3-way'!R130/3)</f>
        <v>-0.41633310653553368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2.5</v>
      </c>
      <c r="B131" s="4">
        <f>IF('True_Odds_Calculator_3-way'!B132="","",'True_Odds_Calculator_3-way'!B132)</f>
        <v>3.02</v>
      </c>
      <c r="C131" s="4">
        <f>IF('True_Odds_Calculator_3-way'!C132="","",'True_Odds_Calculator_3-way'!C132)</f>
        <v>3.43</v>
      </c>
      <c r="D131" s="9">
        <f t="shared" si="26"/>
        <v>0.39183947528733382</v>
      </c>
      <c r="E131" s="9">
        <f t="shared" si="27"/>
        <v>0.32361256721188114</v>
      </c>
      <c r="F131" s="9">
        <f t="shared" si="28"/>
        <v>0.28454795750078493</v>
      </c>
      <c r="G131" s="9">
        <f t="shared" si="29"/>
        <v>1.0347103224123524</v>
      </c>
      <c r="H131" s="9">
        <f t="shared" si="30"/>
        <v>2.5520654836185286</v>
      </c>
      <c r="I131" s="9">
        <f t="shared" si="31"/>
        <v>3.090114851272951</v>
      </c>
      <c r="J131" s="9">
        <f t="shared" si="32"/>
        <v>3.514346083462017</v>
      </c>
      <c r="K131" s="11">
        <f t="shared" si="33"/>
        <v>0.4</v>
      </c>
      <c r="L131" s="11">
        <f t="shared" si="34"/>
        <v>0.33112582781456956</v>
      </c>
      <c r="M131" s="11">
        <f t="shared" si="35"/>
        <v>0.29154518950437314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-0.28432027494062906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0.22976077848357887</v>
      </c>
      <c r="Q131" s="11">
        <f>2*'OddsRatio_working_3-way'!K131*'OddsRatio_working_3-way'!L131*'OddsRatio_working_3-way'!M131</f>
        <v>7.7230513775992896E-2</v>
      </c>
      <c r="R131" s="11">
        <f t="shared" si="36"/>
        <v>0</v>
      </c>
      <c r="S131" s="11">
        <f t="shared" si="37"/>
        <v>-0.80810550190821551</v>
      </c>
      <c r="T131" s="11">
        <f t="shared" si="38"/>
        <v>-0.2716321014817531</v>
      </c>
      <c r="U131" s="11">
        <f>'OddsRatio_working_3-way'!S131-'OddsRatio_working_3-way'!R131^2/3</f>
        <v>-0.80810550190821551</v>
      </c>
      <c r="V131" s="11">
        <f>'OddsRatio_working_3-way'!S131*'OddsRatio_working_3-way'!R131/3-2*'OddsRatio_working_3-way'!R131^3/27-'OddsRatio_working_3-way'!T131</f>
        <v>0.2716321014817531</v>
      </c>
      <c r="W131" s="11">
        <f>'OddsRatio_working_3-way'!V131^2+4*'OddsRatio_working_3-way'!U131^3/27</f>
        <v>-4.3968568779831768E-3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0.13980419828583171</v>
      </c>
      <c r="Y131" s="11">
        <f>IF('OddsRatio_working_3-way'!W131&gt;=0,IF('OddsRatio_working_3-way'!V131+SQRT('OddsRatio_working_3-way'!W131)&gt;0,0,PI()),ACOS('OddsRatio_working_3-way'!V131/(2*'OddsRatio_working_3-way'!X131)))</f>
        <v>0.23942988468935078</v>
      </c>
      <c r="Z131" s="11">
        <f>'OddsRatio_working_3-way'!X131^(1/3)*COS('OddsRatio_working_3-way'!Y131/3)</f>
        <v>0.5173551612061762</v>
      </c>
      <c r="AA131" s="11">
        <f>'OddsRatio_working_3-way'!X131^(1/3)*COS(('OddsRatio_working_3-way'!Y131+2*PI())/3)</f>
        <v>-0.29451196851543499</v>
      </c>
      <c r="AB131" s="11">
        <f>'OddsRatio_working_3-way'!X131^(1/3)*COS(('OddsRatio_working_3-way'!Y131+4*PI())/3)</f>
        <v>-0.22284319269074127</v>
      </c>
      <c r="AC131" s="11">
        <f>'OddsRatio_working_3-way'!X131^(1/3)*SIN('OddsRatio_working_3-way'!Y131/3)</f>
        <v>4.1377987014877923E-2</v>
      </c>
      <c r="AD131" s="11">
        <f>'OddsRatio_working_3-way'!X131^(1/3)*SIN(('OddsRatio_working_3-way'!Y131+2*PI())/3)</f>
        <v>0.42735371887610307</v>
      </c>
      <c r="AE131" s="11">
        <f>'OddsRatio_working_3-way'!X131^(1/3)*SIN(('OddsRatio_working_3-way'!Y131+4*PI())/3)</f>
        <v>-0.46873170589098095</v>
      </c>
      <c r="AF131" s="11">
        <f>-'OddsRatio_working_3-way'!U131/(3*'OddsRatio_working_3-way'!X131^(1/3))*COS(('OddsRatio_working_3-way'!Y131)/3)</f>
        <v>0.51735516120617608</v>
      </c>
      <c r="AG131" s="11">
        <f>-'OddsRatio_working_3-way'!U131/(3*'OddsRatio_working_3-way'!X131^(1/3))*COS(('OddsRatio_working_3-way'!Y131+2*PI())/3)</f>
        <v>-0.29451196851543493</v>
      </c>
      <c r="AH131" s="11">
        <f>-'OddsRatio_working_3-way'!U131/(3*'OddsRatio_working_3-way'!X131^(1/3))*COS(('OddsRatio_working_3-way'!Y131+4*PI())/3)</f>
        <v>-0.22284319269074124</v>
      </c>
      <c r="AI131" s="11">
        <f>'OddsRatio_working_3-way'!U131/(3*'OddsRatio_working_3-way'!X131^(1/3))*SIN(('OddsRatio_working_3-way'!Y131)/3)</f>
        <v>-4.1377987014877916E-2</v>
      </c>
      <c r="AJ131" s="11">
        <f>'OddsRatio_working_3-way'!U131/(3*'OddsRatio_working_3-way'!X131^(1/3))*SIN(('OddsRatio_working_3-way'!Y131+2*PI())/3)</f>
        <v>-0.42735371887610296</v>
      </c>
      <c r="AK131" s="11">
        <f>'OddsRatio_working_3-way'!U131/(3*'OddsRatio_working_3-way'!X131^(1/3))*SIN(('OddsRatio_working_3-way'!Y131+4*PI())/3)</f>
        <v>0.46873170589098084</v>
      </c>
      <c r="AL131" s="11">
        <f>'OddsRatio_working_3-way'!Z131+'OddsRatio_working_3-way'!AF131</f>
        <v>1.0347103224123524</v>
      </c>
      <c r="AM131" s="11">
        <f>'OddsRatio_working_3-way'!AA131+'OddsRatio_working_3-way'!AG131</f>
        <v>-0.58902393703086986</v>
      </c>
      <c r="AN131" s="11">
        <f>'OddsRatio_working_3-way'!AB131+'OddsRatio_working_3-way'!AH131</f>
        <v>-0.44568638538148253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1.0347103224123524</v>
      </c>
      <c r="AS131" s="11">
        <f>IF(('OddsRatio_working_3-way'!X131=0),IF(Q131&gt;0,-Q131^(1/3),(-Q131)^(1/3)),'OddsRatio_working_3-way'!AM131-'OddsRatio_working_3-way'!R131/3)</f>
        <v>-0.58902393703086986</v>
      </c>
      <c r="AT131" s="11">
        <f>IF(('OddsRatio_working_3-way'!X131=0),IF(Q131&gt;0,-Q131^(1/3),(-Q131)^(1/3)),'OddsRatio_working_3-way'!AN131-'OddsRatio_working_3-way'!R131/3)</f>
        <v>-0.44568638538148253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1.67</v>
      </c>
      <c r="B132" s="4">
        <f>IF('True_Odds_Calculator_3-way'!B133="","",'True_Odds_Calculator_3-way'!B133)</f>
        <v>3.65</v>
      </c>
      <c r="C132" s="4">
        <f>IF('True_Odds_Calculator_3-way'!C133="","",'True_Odds_Calculator_3-way'!C133)</f>
        <v>6.56</v>
      </c>
      <c r="D132" s="9">
        <f t="shared" ref="D132:D195" si="39">(K132/(AR132+K132-(AR132*K132)))</f>
        <v>0.58804266160731744</v>
      </c>
      <c r="E132" s="9">
        <f t="shared" ref="E132:E195" si="40">(L132/(AR132+L132-(AR132*L132)))</f>
        <v>0.26519154103067083</v>
      </c>
      <c r="F132" s="9">
        <f t="shared" ref="F132:F195" si="41">(M132/(AR132+M132-(AR132*M132)))</f>
        <v>0.14676579736201201</v>
      </c>
      <c r="G132" s="9">
        <f t="shared" ref="G132:G195" si="42">AR132</f>
        <v>1.0456072989890453</v>
      </c>
      <c r="H132" s="9">
        <f t="shared" ref="H132:H195" si="43">IF(A132="","",1/D132)</f>
        <v>1.70055689032266</v>
      </c>
      <c r="I132" s="9">
        <f t="shared" ref="I132:I195" si="44">IF(B132="","",1/E132)</f>
        <v>3.7708593423209704</v>
      </c>
      <c r="J132" s="9">
        <f t="shared" ref="J132:J195" si="45">IF(C132="","",1/F132)</f>
        <v>6.813576582379091</v>
      </c>
      <c r="K132" s="11">
        <f t="shared" ref="K132:K195" si="46">1/A132</f>
        <v>0.5988023952095809</v>
      </c>
      <c r="L132" s="11">
        <f t="shared" ref="L132:L195" si="47">1/B132</f>
        <v>0.27397260273972601</v>
      </c>
      <c r="M132" s="11">
        <f t="shared" ref="M132:M195" si="48">1/C132</f>
        <v>0.1524390243902439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-0.2468779447453241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0.22207506137074329</v>
      </c>
      <c r="Q132" s="11">
        <f>2*'OddsRatio_working_3-way'!K132*'OddsRatio_working_3-way'!L132*'OddsRatio_working_3-way'!M132</f>
        <v>5.0016905714131379E-2</v>
      </c>
      <c r="R132" s="11">
        <f t="shared" ref="R132:R195" si="49">O132/N132</f>
        <v>0</v>
      </c>
      <c r="S132" s="11">
        <f t="shared" ref="S132:S195" si="50">P132/N132</f>
        <v>-0.89953382267432958</v>
      </c>
      <c r="T132" s="11">
        <f t="shared" ref="T132:T195" si="51">Q132/N132</f>
        <v>-0.20259770780953371</v>
      </c>
      <c r="U132" s="11">
        <f>'OddsRatio_working_3-way'!S132-'OddsRatio_working_3-way'!R132^2/3</f>
        <v>-0.89953382267432958</v>
      </c>
      <c r="V132" s="11">
        <f>'OddsRatio_working_3-way'!S132*'OddsRatio_working_3-way'!R132/3-2*'OddsRatio_working_3-way'!R132^3/27-'OddsRatio_working_3-way'!T132</f>
        <v>0.20259770780953371</v>
      </c>
      <c r="W132" s="11">
        <f>'OddsRatio_working_3-way'!V132^2+4*'OddsRatio_working_3-way'!U132^3/27</f>
        <v>-6.6786431866592097E-2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0.16418911586663509</v>
      </c>
      <c r="Y132" s="11">
        <f>IF('OddsRatio_working_3-way'!W132&gt;=0,IF('OddsRatio_working_3-way'!V132+SQRT('OddsRatio_working_3-way'!W132)&gt;0,0,PI()),ACOS('OddsRatio_working_3-way'!V132/(2*'OddsRatio_working_3-way'!X132)))</f>
        <v>0.90591659321309581</v>
      </c>
      <c r="Z132" s="11">
        <f>'OddsRatio_working_3-way'!X132^(1/3)*COS('OddsRatio_working_3-way'!Y132/3)</f>
        <v>0.52280364949452263</v>
      </c>
      <c r="AA132" s="11">
        <f>'OddsRatio_working_3-way'!X132^(1/3)*COS(('OddsRatio_working_3-way'!Y132+2*PI())/3)</f>
        <v>-0.40243626637408036</v>
      </c>
      <c r="AB132" s="11">
        <f>'OddsRatio_working_3-way'!X132^(1/3)*COS(('OddsRatio_working_3-way'!Y132+4*PI())/3)</f>
        <v>-0.12036738312044211</v>
      </c>
      <c r="AC132" s="11">
        <f>'OddsRatio_working_3-way'!X132^(1/3)*SIN('OddsRatio_working_3-way'!Y132/3)</f>
        <v>0.16285254567650514</v>
      </c>
      <c r="AD132" s="11">
        <f>'OddsRatio_working_3-way'!X132^(1/3)*SIN(('OddsRatio_working_3-way'!Y132+2*PI())/3)</f>
        <v>0.37133496881521949</v>
      </c>
      <c r="AE132" s="11">
        <f>'OddsRatio_working_3-way'!X132^(1/3)*SIN(('OddsRatio_working_3-way'!Y132+4*PI())/3)</f>
        <v>-0.53418751449172464</v>
      </c>
      <c r="AF132" s="11">
        <f>-'OddsRatio_working_3-way'!U132/(3*'OddsRatio_working_3-way'!X132^(1/3))*COS(('OddsRatio_working_3-way'!Y132)/3)</f>
        <v>0.52280364949452263</v>
      </c>
      <c r="AG132" s="11">
        <f>-'OddsRatio_working_3-way'!U132/(3*'OddsRatio_working_3-way'!X132^(1/3))*COS(('OddsRatio_working_3-way'!Y132+2*PI())/3)</f>
        <v>-0.40243626637408036</v>
      </c>
      <c r="AH132" s="11">
        <f>-'OddsRatio_working_3-way'!U132/(3*'OddsRatio_working_3-way'!X132^(1/3))*COS(('OddsRatio_working_3-way'!Y132+4*PI())/3)</f>
        <v>-0.12036738312044211</v>
      </c>
      <c r="AI132" s="11">
        <f>'OddsRatio_working_3-way'!U132/(3*'OddsRatio_working_3-way'!X132^(1/3))*SIN(('OddsRatio_working_3-way'!Y132)/3)</f>
        <v>-0.16285254567650514</v>
      </c>
      <c r="AJ132" s="11">
        <f>'OddsRatio_working_3-way'!U132/(3*'OddsRatio_working_3-way'!X132^(1/3))*SIN(('OddsRatio_working_3-way'!Y132+2*PI())/3)</f>
        <v>-0.37133496881521949</v>
      </c>
      <c r="AK132" s="11">
        <f>'OddsRatio_working_3-way'!U132/(3*'OddsRatio_working_3-way'!X132^(1/3))*SIN(('OddsRatio_working_3-way'!Y132+4*PI())/3)</f>
        <v>0.53418751449172464</v>
      </c>
      <c r="AL132" s="11">
        <f>'OddsRatio_working_3-way'!Z132+'OddsRatio_working_3-way'!AF132</f>
        <v>1.0456072989890453</v>
      </c>
      <c r="AM132" s="11">
        <f>'OddsRatio_working_3-way'!AA132+'OddsRatio_working_3-way'!AG132</f>
        <v>-0.80487253274816073</v>
      </c>
      <c r="AN132" s="11">
        <f>'OddsRatio_working_3-way'!AB132+'OddsRatio_working_3-way'!AH132</f>
        <v>-0.24073476624088422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1.0456072989890453</v>
      </c>
      <c r="AS132" s="11">
        <f>IF(('OddsRatio_working_3-way'!X132=0),IF(Q132&gt;0,-Q132^(1/3),(-Q132)^(1/3)),'OddsRatio_working_3-way'!AM132-'OddsRatio_working_3-way'!R132/3)</f>
        <v>-0.80487253274816073</v>
      </c>
      <c r="AT132" s="11">
        <f>IF(('OddsRatio_working_3-way'!X132=0),IF(Q132&gt;0,-Q132^(1/3),(-Q132)^(1/3)),'OddsRatio_working_3-way'!AN132-'OddsRatio_working_3-way'!R132/3)</f>
        <v>-0.24073476624088422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2.52</v>
      </c>
      <c r="B133" s="4">
        <f>IF('True_Odds_Calculator_3-way'!B134="","",'True_Odds_Calculator_3-way'!B134)</f>
        <v>3.18</v>
      </c>
      <c r="C133" s="4">
        <f>IF('True_Odds_Calculator_3-way'!C134="","",'True_Odds_Calculator_3-way'!C134)</f>
        <v>3.22</v>
      </c>
      <c r="D133" s="9">
        <f t="shared" si="39"/>
        <v>0.38899464627591857</v>
      </c>
      <c r="E133" s="9">
        <f t="shared" si="40"/>
        <v>0.30743153606013141</v>
      </c>
      <c r="F133" s="9">
        <f t="shared" si="41"/>
        <v>0.30357381766395003</v>
      </c>
      <c r="G133" s="9">
        <f t="shared" si="42"/>
        <v>1.0333746498719028</v>
      </c>
      <c r="H133" s="9">
        <f t="shared" si="43"/>
        <v>2.5707294678052923</v>
      </c>
      <c r="I133" s="9">
        <f t="shared" si="44"/>
        <v>3.2527567367207482</v>
      </c>
      <c r="J133" s="9">
        <f t="shared" si="45"/>
        <v>3.2940917227156246</v>
      </c>
      <c r="K133" s="11">
        <f t="shared" si="46"/>
        <v>0.3968253968253968</v>
      </c>
      <c r="L133" s="11">
        <f t="shared" si="47"/>
        <v>0.31446540880503143</v>
      </c>
      <c r="M133" s="11">
        <f t="shared" si="48"/>
        <v>0.3105590062111801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-0.28508182053242415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0.22942364440079194</v>
      </c>
      <c r="Q133" s="11">
        <f>2*'OddsRatio_working_3-way'!K133*'OddsRatio_working_3-way'!L133*'OddsRatio_working_3-way'!M133</f>
        <v>7.7507987973240502E-2</v>
      </c>
      <c r="R133" s="11">
        <f t="shared" si="49"/>
        <v>0</v>
      </c>
      <c r="S133" s="11">
        <f t="shared" si="50"/>
        <v>-0.80476420408820193</v>
      </c>
      <c r="T133" s="11">
        <f t="shared" si="51"/>
        <v>-0.27187979867844653</v>
      </c>
      <c r="U133" s="11">
        <f>'OddsRatio_working_3-way'!S133-'OddsRatio_working_3-way'!R133^2/3</f>
        <v>-0.80476420408820193</v>
      </c>
      <c r="V133" s="11">
        <f>'OddsRatio_working_3-way'!S133*'OddsRatio_working_3-way'!R133/3-2*'OddsRatio_working_3-way'!R133^3/27-'OddsRatio_working_3-way'!T133</f>
        <v>0.27187979867844653</v>
      </c>
      <c r="W133" s="11">
        <f>'OddsRatio_working_3-way'!V133^2+4*'OddsRatio_working_3-way'!U133^3/27</f>
        <v>-3.2964645998956044E-3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0.13893801633221936</v>
      </c>
      <c r="Y133" s="11">
        <f>IF('OddsRatio_working_3-way'!W133&gt;=0,IF('OddsRatio_working_3-way'!V133+SQRT('OddsRatio_working_3-way'!W133)&gt;0,0,PI()),ACOS('OddsRatio_working_3-way'!V133/(2*'OddsRatio_working_3-way'!X133)))</f>
        <v>0.20811951734869916</v>
      </c>
      <c r="Z133" s="11">
        <f>'OddsRatio_working_3-way'!X133^(1/3)*COS('OddsRatio_working_3-way'!Y133/3)</f>
        <v>0.51668732493595138</v>
      </c>
      <c r="AA133" s="11">
        <f>'OddsRatio_working_3-way'!X133^(1/3)*COS(('OddsRatio_working_3-way'!Y133+2*PI())/3)</f>
        <v>-0.28943557797584474</v>
      </c>
      <c r="AB133" s="11">
        <f>'OddsRatio_working_3-way'!X133^(1/3)*COS(('OddsRatio_working_3-way'!Y133+4*PI())/3)</f>
        <v>-0.22725174696010669</v>
      </c>
      <c r="AC133" s="11">
        <f>'OddsRatio_working_3-way'!X133^(1/3)*SIN('OddsRatio_working_3-way'!Y133/3)</f>
        <v>3.5901851576178798E-2</v>
      </c>
      <c r="AD133" s="11">
        <f>'OddsRatio_working_3-way'!X133^(1/3)*SIN(('OddsRatio_working_3-way'!Y133+2*PI())/3)</f>
        <v>0.42951342341986937</v>
      </c>
      <c r="AE133" s="11">
        <f>'OddsRatio_working_3-way'!X133^(1/3)*SIN(('OddsRatio_working_3-way'!Y133+4*PI())/3)</f>
        <v>-0.46541527499604801</v>
      </c>
      <c r="AF133" s="11">
        <f>-'OddsRatio_working_3-way'!U133/(3*'OddsRatio_working_3-way'!X133^(1/3))*COS(('OddsRatio_working_3-way'!Y133)/3)</f>
        <v>0.51668732493595138</v>
      </c>
      <c r="AG133" s="11">
        <f>-'OddsRatio_working_3-way'!U133/(3*'OddsRatio_working_3-way'!X133^(1/3))*COS(('OddsRatio_working_3-way'!Y133+2*PI())/3)</f>
        <v>-0.28943557797584474</v>
      </c>
      <c r="AH133" s="11">
        <f>-'OddsRatio_working_3-way'!U133/(3*'OddsRatio_working_3-way'!X133^(1/3))*COS(('OddsRatio_working_3-way'!Y133+4*PI())/3)</f>
        <v>-0.22725174696010669</v>
      </c>
      <c r="AI133" s="11">
        <f>'OddsRatio_working_3-way'!U133/(3*'OddsRatio_working_3-way'!X133^(1/3))*SIN(('OddsRatio_working_3-way'!Y133)/3)</f>
        <v>-3.5901851576178798E-2</v>
      </c>
      <c r="AJ133" s="11">
        <f>'OddsRatio_working_3-way'!U133/(3*'OddsRatio_working_3-way'!X133^(1/3))*SIN(('OddsRatio_working_3-way'!Y133+2*PI())/3)</f>
        <v>-0.42951342341986937</v>
      </c>
      <c r="AK133" s="11">
        <f>'OddsRatio_working_3-way'!U133/(3*'OddsRatio_working_3-way'!X133^(1/3))*SIN(('OddsRatio_working_3-way'!Y133+4*PI())/3)</f>
        <v>0.46541527499604801</v>
      </c>
      <c r="AL133" s="11">
        <f>'OddsRatio_working_3-way'!Z133+'OddsRatio_working_3-way'!AF133</f>
        <v>1.0333746498719028</v>
      </c>
      <c r="AM133" s="11">
        <f>'OddsRatio_working_3-way'!AA133+'OddsRatio_working_3-way'!AG133</f>
        <v>-0.57887115595168948</v>
      </c>
      <c r="AN133" s="11">
        <f>'OddsRatio_working_3-way'!AB133+'OddsRatio_working_3-way'!AH133</f>
        <v>-0.45450349392021339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1.0333746498719028</v>
      </c>
      <c r="AS133" s="11">
        <f>IF(('OddsRatio_working_3-way'!X133=0),IF(Q133&gt;0,-Q133^(1/3),(-Q133)^(1/3)),'OddsRatio_working_3-way'!AM133-'OddsRatio_working_3-way'!R133/3)</f>
        <v>-0.57887115595168948</v>
      </c>
      <c r="AT133" s="11">
        <f>IF(('OddsRatio_working_3-way'!X133=0),IF(Q133&gt;0,-Q133^(1/3),(-Q133)^(1/3)),'OddsRatio_working_3-way'!AN133-'OddsRatio_working_3-way'!R133/3)</f>
        <v>-0.45450349392021339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3.1</v>
      </c>
      <c r="B134" s="4">
        <f>IF('True_Odds_Calculator_3-way'!B135="","",'True_Odds_Calculator_3-way'!B135)</f>
        <v>3.13</v>
      </c>
      <c r="C134" s="4">
        <f>IF('True_Odds_Calculator_3-way'!C135="","",'True_Odds_Calculator_3-way'!C135)</f>
        <v>2.63</v>
      </c>
      <c r="D134" s="9">
        <f t="shared" si="39"/>
        <v>0.31533010312695858</v>
      </c>
      <c r="E134" s="9">
        <f t="shared" si="40"/>
        <v>0.31227573462663327</v>
      </c>
      <c r="F134" s="9">
        <f t="shared" si="41"/>
        <v>0.37239416224640831</v>
      </c>
      <c r="G134" s="9">
        <f t="shared" si="42"/>
        <v>1.0339427824751319</v>
      </c>
      <c r="H134" s="9">
        <f t="shared" si="43"/>
        <v>3.1712798431977767</v>
      </c>
      <c r="I134" s="9">
        <f t="shared" si="44"/>
        <v>3.202298126672031</v>
      </c>
      <c r="J134" s="9">
        <f t="shared" si="45"/>
        <v>2.6853267354344648</v>
      </c>
      <c r="K134" s="11">
        <f t="shared" si="46"/>
        <v>0.32258064516129031</v>
      </c>
      <c r="L134" s="11">
        <f t="shared" si="47"/>
        <v>0.31948881789137379</v>
      </c>
      <c r="M134" s="11">
        <f t="shared" si="48"/>
        <v>0.38022813688212931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-0.28570952733445687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0.22963381244246905</v>
      </c>
      <c r="Q134" s="11">
        <f>2*'OddsRatio_working_3-way'!K134*'OddsRatio_working_3-way'!L134*'OddsRatio_working_3-way'!M134</f>
        <v>7.8373314826781254E-2</v>
      </c>
      <c r="R134" s="11">
        <f t="shared" si="49"/>
        <v>0</v>
      </c>
      <c r="S134" s="11">
        <f t="shared" si="50"/>
        <v>-0.80373172916160918</v>
      </c>
      <c r="T134" s="11">
        <f t="shared" si="51"/>
        <v>-0.27431117036232394</v>
      </c>
      <c r="U134" s="11">
        <f>'OddsRatio_working_3-way'!S134-'OddsRatio_working_3-way'!R134^2/3</f>
        <v>-0.80373172916160918</v>
      </c>
      <c r="V134" s="11">
        <f>'OddsRatio_working_3-way'!S134*'OddsRatio_working_3-way'!R134/3-2*'OddsRatio_working_3-way'!R134^3/27-'OddsRatio_working_3-way'!T134</f>
        <v>0.27431117036232394</v>
      </c>
      <c r="W134" s="11">
        <f>'OddsRatio_working_3-way'!V134^2+4*'OddsRatio_working_3-way'!U134^3/27</f>
        <v>-1.6716623898148236E-3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0.13867072561950733</v>
      </c>
      <c r="Y134" s="11">
        <f>IF('OddsRatio_working_3-way'!W134&gt;=0,IF('OddsRatio_working_3-way'!V134+SQRT('OddsRatio_working_3-way'!W134)&gt;0,0,PI()),ACOS('OddsRatio_working_3-way'!V134/(2*'OddsRatio_working_3-way'!X134)))</f>
        <v>0.1479603242634544</v>
      </c>
      <c r="Z134" s="11">
        <f>'OddsRatio_working_3-way'!X134^(1/3)*COS('OddsRatio_working_3-way'!Y134/3)</f>
        <v>0.51697139123756597</v>
      </c>
      <c r="AA134" s="11">
        <f>'OddsRatio_working_3-way'!X134^(1/3)*COS(('OddsRatio_working_3-way'!Y134+2*PI())/3)</f>
        <v>-0.28058474020953056</v>
      </c>
      <c r="AB134" s="11">
        <f>'OddsRatio_working_3-way'!X134^(1/3)*COS(('OddsRatio_working_3-way'!Y134+4*PI())/3)</f>
        <v>-0.23638665102803555</v>
      </c>
      <c r="AC134" s="11">
        <f>'OddsRatio_working_3-way'!X134^(1/3)*SIN('OddsRatio_working_3-way'!Y134/3)</f>
        <v>2.5517778686603234E-2</v>
      </c>
      <c r="AD134" s="11">
        <f>'OddsRatio_working_3-way'!X134^(1/3)*SIN(('OddsRatio_working_3-way'!Y134+2*PI())/3)</f>
        <v>0.43495146849821442</v>
      </c>
      <c r="AE134" s="11">
        <f>'OddsRatio_working_3-way'!X134^(1/3)*SIN(('OddsRatio_working_3-way'!Y134+4*PI())/3)</f>
        <v>-0.46046924718481769</v>
      </c>
      <c r="AF134" s="11">
        <f>-'OddsRatio_working_3-way'!U134/(3*'OddsRatio_working_3-way'!X134^(1/3))*COS(('OddsRatio_working_3-way'!Y134)/3)</f>
        <v>0.51697139123756608</v>
      </c>
      <c r="AG134" s="11">
        <f>-'OddsRatio_working_3-way'!U134/(3*'OddsRatio_working_3-way'!X134^(1/3))*COS(('OddsRatio_working_3-way'!Y134+2*PI())/3)</f>
        <v>-0.28058474020953061</v>
      </c>
      <c r="AH134" s="11">
        <f>-'OddsRatio_working_3-way'!U134/(3*'OddsRatio_working_3-way'!X134^(1/3))*COS(('OddsRatio_working_3-way'!Y134+4*PI())/3)</f>
        <v>-0.2363866510280356</v>
      </c>
      <c r="AI134" s="11">
        <f>'OddsRatio_working_3-way'!U134/(3*'OddsRatio_working_3-way'!X134^(1/3))*SIN(('OddsRatio_working_3-way'!Y134)/3)</f>
        <v>-2.5517778686603237E-2</v>
      </c>
      <c r="AJ134" s="11">
        <f>'OddsRatio_working_3-way'!U134/(3*'OddsRatio_working_3-way'!X134^(1/3))*SIN(('OddsRatio_working_3-way'!Y134+2*PI())/3)</f>
        <v>-0.43495146849821453</v>
      </c>
      <c r="AK134" s="11">
        <f>'OddsRatio_working_3-way'!U134/(3*'OddsRatio_working_3-way'!X134^(1/3))*SIN(('OddsRatio_working_3-way'!Y134+4*PI())/3)</f>
        <v>0.4604692471848178</v>
      </c>
      <c r="AL134" s="11">
        <f>'OddsRatio_working_3-way'!Z134+'OddsRatio_working_3-way'!AF134</f>
        <v>1.0339427824751319</v>
      </c>
      <c r="AM134" s="11">
        <f>'OddsRatio_working_3-way'!AA134+'OddsRatio_working_3-way'!AG134</f>
        <v>-0.56116948041906123</v>
      </c>
      <c r="AN134" s="11">
        <f>'OddsRatio_working_3-way'!AB134+'OddsRatio_working_3-way'!AH134</f>
        <v>-0.47277330205607115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1.0339427824751319</v>
      </c>
      <c r="AS134" s="11">
        <f>IF(('OddsRatio_working_3-way'!X134=0),IF(Q134&gt;0,-Q134^(1/3),(-Q134)^(1/3)),'OddsRatio_working_3-way'!AM134-'OddsRatio_working_3-way'!R134/3)</f>
        <v>-0.56116948041906123</v>
      </c>
      <c r="AT134" s="11">
        <f>IF(('OddsRatio_working_3-way'!X134=0),IF(Q134&gt;0,-Q134^(1/3),(-Q134)^(1/3)),'OddsRatio_working_3-way'!AN134-'OddsRatio_working_3-way'!R134/3)</f>
        <v>-0.47277330205607115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2.63</v>
      </c>
      <c r="B135" s="4">
        <f>IF('True_Odds_Calculator_3-way'!B136="","",'True_Odds_Calculator_3-way'!B136)</f>
        <v>2.93</v>
      </c>
      <c r="C135" s="4">
        <f>IF('True_Odds_Calculator_3-way'!C136="","",'True_Odds_Calculator_3-way'!C136)</f>
        <v>3.16</v>
      </c>
      <c r="D135" s="9">
        <f t="shared" si="39"/>
        <v>0.36697848871568778</v>
      </c>
      <c r="E135" s="9">
        <f t="shared" si="40"/>
        <v>0.32868444171615391</v>
      </c>
      <c r="F135" s="9">
        <f t="shared" si="41"/>
        <v>0.30433706956815809</v>
      </c>
      <c r="G135" s="9">
        <f t="shared" si="42"/>
        <v>1.0582548223692299</v>
      </c>
      <c r="H135" s="9">
        <f t="shared" si="43"/>
        <v>2.7249553604618448</v>
      </c>
      <c r="I135" s="9">
        <f t="shared" si="44"/>
        <v>3.0424318071726146</v>
      </c>
      <c r="J135" s="9">
        <f t="shared" si="45"/>
        <v>3.2858304163175367</v>
      </c>
      <c r="K135" s="11">
        <f t="shared" si="46"/>
        <v>0.38022813688212931</v>
      </c>
      <c r="L135" s="11">
        <f t="shared" si="47"/>
        <v>0.34129692832764502</v>
      </c>
      <c r="M135" s="11">
        <f t="shared" si="48"/>
        <v>0.31645569620253161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-0.27905397491745998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0.23490138494899765</v>
      </c>
      <c r="Q135" s="11">
        <f>2*'OddsRatio_working_3-way'!K135*'OddsRatio_working_3-way'!L135*'OddsRatio_working_3-way'!M135</f>
        <v>8.2133351380768396E-2</v>
      </c>
      <c r="R135" s="11">
        <f t="shared" si="49"/>
        <v>0</v>
      </c>
      <c r="S135" s="11">
        <f t="shared" si="50"/>
        <v>-0.84177759882645642</v>
      </c>
      <c r="T135" s="11">
        <f t="shared" si="51"/>
        <v>-0.29432783175750221</v>
      </c>
      <c r="U135" s="11">
        <f>'OddsRatio_working_3-way'!S135-'OddsRatio_working_3-way'!R135^2/3</f>
        <v>-0.84177759882645642</v>
      </c>
      <c r="V135" s="11">
        <f>'OddsRatio_working_3-way'!S135*'OddsRatio_working_3-way'!R135/3-2*'OddsRatio_working_3-way'!R135^3/27-'OddsRatio_working_3-way'!T135</f>
        <v>0.29432783175750221</v>
      </c>
      <c r="W135" s="11">
        <f>'OddsRatio_working_3-way'!V135^2+4*'OddsRatio_working_3-way'!U135^3/27</f>
        <v>-1.7377629572124242E-3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0.14863263058989179</v>
      </c>
      <c r="Y135" s="11">
        <f>IF('OddsRatio_working_3-way'!W135&gt;=0,IF('OddsRatio_working_3-way'!V135+SQRT('OddsRatio_working_3-way'!W135)&gt;0,0,PI()),ACOS('OddsRatio_working_3-way'!V135/(2*'OddsRatio_working_3-way'!X135)))</f>
        <v>0.14069702404766038</v>
      </c>
      <c r="Z135" s="11">
        <f>'OddsRatio_working_3-way'!X135^(1/3)*COS('OddsRatio_working_3-way'!Y135/3)</f>
        <v>0.52912741118461504</v>
      </c>
      <c r="AA135" s="11">
        <f>'OddsRatio_working_3-way'!X135^(1/3)*COS(('OddsRatio_working_3-way'!Y135+2*PI())/3)</f>
        <v>-0.28607037331221902</v>
      </c>
      <c r="AB135" s="11">
        <f>'OddsRatio_working_3-way'!X135^(1/3)*COS(('OddsRatio_working_3-way'!Y135+4*PI())/3)</f>
        <v>-0.24305703787239591</v>
      </c>
      <c r="AC135" s="11">
        <f>'OddsRatio_working_3-way'!X135^(1/3)*SIN('OddsRatio_working_3-way'!Y135/3)</f>
        <v>2.483376079492557E-2</v>
      </c>
      <c r="AD135" s="11">
        <f>'OddsRatio_working_3-way'!X135^(1/3)*SIN(('OddsRatio_working_3-way'!Y135+2*PI())/3)</f>
        <v>0.44582089952710818</v>
      </c>
      <c r="AE135" s="11">
        <f>'OddsRatio_working_3-way'!X135^(1/3)*SIN(('OddsRatio_working_3-way'!Y135+4*PI())/3)</f>
        <v>-0.47065466032203368</v>
      </c>
      <c r="AF135" s="11">
        <f>-'OddsRatio_working_3-way'!U135/(3*'OddsRatio_working_3-way'!X135^(1/3))*COS(('OddsRatio_working_3-way'!Y135)/3)</f>
        <v>0.52912741118461493</v>
      </c>
      <c r="AG135" s="11">
        <f>-'OddsRatio_working_3-way'!U135/(3*'OddsRatio_working_3-way'!X135^(1/3))*COS(('OddsRatio_working_3-way'!Y135+2*PI())/3)</f>
        <v>-0.28607037331221896</v>
      </c>
      <c r="AH135" s="11">
        <f>-'OddsRatio_working_3-way'!U135/(3*'OddsRatio_working_3-way'!X135^(1/3))*COS(('OddsRatio_working_3-way'!Y135+4*PI())/3)</f>
        <v>-0.24305703787239585</v>
      </c>
      <c r="AI135" s="11">
        <f>'OddsRatio_working_3-way'!U135/(3*'OddsRatio_working_3-way'!X135^(1/3))*SIN(('OddsRatio_working_3-way'!Y135)/3)</f>
        <v>-2.4833760794925563E-2</v>
      </c>
      <c r="AJ135" s="11">
        <f>'OddsRatio_working_3-way'!U135/(3*'OddsRatio_working_3-way'!X135^(1/3))*SIN(('OddsRatio_working_3-way'!Y135+2*PI())/3)</f>
        <v>-0.44582089952710807</v>
      </c>
      <c r="AK135" s="11">
        <f>'OddsRatio_working_3-way'!U135/(3*'OddsRatio_working_3-way'!X135^(1/3))*SIN(('OddsRatio_working_3-way'!Y135+4*PI())/3)</f>
        <v>0.47065466032203362</v>
      </c>
      <c r="AL135" s="11">
        <f>'OddsRatio_working_3-way'!Z135+'OddsRatio_working_3-way'!AF135</f>
        <v>1.0582548223692299</v>
      </c>
      <c r="AM135" s="11">
        <f>'OddsRatio_working_3-way'!AA135+'OddsRatio_working_3-way'!AG135</f>
        <v>-0.57214074662443792</v>
      </c>
      <c r="AN135" s="11">
        <f>'OddsRatio_working_3-way'!AB135+'OddsRatio_working_3-way'!AH135</f>
        <v>-0.48611407574479176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1.0582548223692299</v>
      </c>
      <c r="AS135" s="11">
        <f>IF(('OddsRatio_working_3-way'!X135=0),IF(Q135&gt;0,-Q135^(1/3),(-Q135)^(1/3)),'OddsRatio_working_3-way'!AM135-'OddsRatio_working_3-way'!R135/3)</f>
        <v>-0.57214074662443792</v>
      </c>
      <c r="AT135" s="11">
        <f>IF(('OddsRatio_working_3-way'!X135=0),IF(Q135&gt;0,-Q135^(1/3),(-Q135)^(1/3)),'OddsRatio_working_3-way'!AN135-'OddsRatio_working_3-way'!R135/3)</f>
        <v>-0.48611407574479176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1.64</v>
      </c>
      <c r="B136" s="4">
        <f>IF('True_Odds_Calculator_3-way'!B137="","",'True_Odds_Calculator_3-way'!B137)</f>
        <v>3.76</v>
      </c>
      <c r="C136" s="4">
        <f>IF('True_Odds_Calculator_3-way'!C137="","",'True_Odds_Calculator_3-way'!C137)</f>
        <v>5.99</v>
      </c>
      <c r="D136" s="9">
        <f t="shared" si="39"/>
        <v>0.59171924110537744</v>
      </c>
      <c r="E136" s="9">
        <f t="shared" si="40"/>
        <v>0.25153532203913481</v>
      </c>
      <c r="F136" s="9">
        <f t="shared" si="41"/>
        <v>0.15674543685548739</v>
      </c>
      <c r="G136" s="9">
        <f t="shared" si="42"/>
        <v>1.0781104305162166</v>
      </c>
      <c r="H136" s="9">
        <f t="shared" si="43"/>
        <v>1.6899906755303791</v>
      </c>
      <c r="I136" s="9">
        <f t="shared" si="44"/>
        <v>3.9755847882247579</v>
      </c>
      <c r="J136" s="9">
        <f t="shared" si="45"/>
        <v>6.3797710482759209</v>
      </c>
      <c r="K136" s="11">
        <f t="shared" si="46"/>
        <v>0.6097560975609756</v>
      </c>
      <c r="L136" s="11">
        <f t="shared" si="47"/>
        <v>0.26595744680851063</v>
      </c>
      <c r="M136" s="11">
        <f t="shared" si="48"/>
        <v>0.1669449081803005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-0.23863332157990325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0.22714513810857573</v>
      </c>
      <c r="Q136" s="11">
        <f>2*'OddsRatio_working_3-way'!K136*'OddsRatio_working_3-way'!L136*'OddsRatio_working_3-way'!M136</f>
        <v>5.414663602111458E-2</v>
      </c>
      <c r="R136" s="11">
        <f t="shared" si="49"/>
        <v>0</v>
      </c>
      <c r="S136" s="11">
        <f t="shared" si="50"/>
        <v>-0.95185842699892664</v>
      </c>
      <c r="T136" s="11">
        <f t="shared" si="51"/>
        <v>-0.22690308152536984</v>
      </c>
      <c r="U136" s="11">
        <f>'OddsRatio_working_3-way'!S136-'OddsRatio_working_3-way'!R136^2/3</f>
        <v>-0.95185842699892664</v>
      </c>
      <c r="V136" s="11">
        <f>'OddsRatio_working_3-way'!S136*'OddsRatio_working_3-way'!R136/3-2*'OddsRatio_working_3-way'!R136^3/27-'OddsRatio_working_3-way'!T136</f>
        <v>0.22690308152536984</v>
      </c>
      <c r="W136" s="11">
        <f>'OddsRatio_working_3-way'!V136^2+4*'OddsRatio_working_3-way'!U136^3/27</f>
        <v>-7.6280405032547988E-2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0.17872144068232035</v>
      </c>
      <c r="Y136" s="11">
        <f>IF('OddsRatio_working_3-way'!W136&gt;=0,IF('OddsRatio_working_3-way'!V136+SQRT('OddsRatio_working_3-way'!W136)&gt;0,0,PI()),ACOS('OddsRatio_working_3-way'!V136/(2*'OddsRatio_working_3-way'!X136)))</f>
        <v>0.88305268364456724</v>
      </c>
      <c r="Z136" s="11">
        <f>'OddsRatio_working_3-way'!X136^(1/3)*COS('OddsRatio_working_3-way'!Y136/3)</f>
        <v>0.5390552152581084</v>
      </c>
      <c r="AA136" s="11">
        <f>'OddsRatio_working_3-way'!X136^(1/3)*COS(('OddsRatio_working_3-way'!Y136+2*PI())/3)</f>
        <v>-0.41105220947271759</v>
      </c>
      <c r="AB136" s="11">
        <f>'OddsRatio_working_3-way'!X136^(1/3)*COS(('OddsRatio_working_3-way'!Y136+4*PI())/3)</f>
        <v>-0.12800300578539053</v>
      </c>
      <c r="AC136" s="11">
        <f>'OddsRatio_working_3-way'!X136^(1/3)*SIN('OddsRatio_working_3-way'!Y136/3)</f>
        <v>0.16341853394278746</v>
      </c>
      <c r="AD136" s="11">
        <f>'OddsRatio_working_3-way'!X136^(1/3)*SIN(('OddsRatio_working_3-way'!Y136+2*PI())/3)</f>
        <v>0.38512624348461727</v>
      </c>
      <c r="AE136" s="11">
        <f>'OddsRatio_working_3-way'!X136^(1/3)*SIN(('OddsRatio_working_3-way'!Y136+4*PI())/3)</f>
        <v>-0.5485447774274046</v>
      </c>
      <c r="AF136" s="11">
        <f>-'OddsRatio_working_3-way'!U136/(3*'OddsRatio_working_3-way'!X136^(1/3))*COS(('OddsRatio_working_3-way'!Y136)/3)</f>
        <v>0.53905521525810829</v>
      </c>
      <c r="AG136" s="11">
        <f>-'OddsRatio_working_3-way'!U136/(3*'OddsRatio_working_3-way'!X136^(1/3))*COS(('OddsRatio_working_3-way'!Y136+2*PI())/3)</f>
        <v>-0.41105220947271753</v>
      </c>
      <c r="AH136" s="11">
        <f>-'OddsRatio_working_3-way'!U136/(3*'OddsRatio_working_3-way'!X136^(1/3))*COS(('OddsRatio_working_3-way'!Y136+4*PI())/3)</f>
        <v>-0.12800300578539051</v>
      </c>
      <c r="AI136" s="11">
        <f>'OddsRatio_working_3-way'!U136/(3*'OddsRatio_working_3-way'!X136^(1/3))*SIN(('OddsRatio_working_3-way'!Y136)/3)</f>
        <v>-0.16341853394278741</v>
      </c>
      <c r="AJ136" s="11">
        <f>'OddsRatio_working_3-way'!U136/(3*'OddsRatio_working_3-way'!X136^(1/3))*SIN(('OddsRatio_working_3-way'!Y136+2*PI())/3)</f>
        <v>-0.38512624348461716</v>
      </c>
      <c r="AK136" s="11">
        <f>'OddsRatio_working_3-way'!U136/(3*'OddsRatio_working_3-way'!X136^(1/3))*SIN(('OddsRatio_working_3-way'!Y136+4*PI())/3)</f>
        <v>0.54854477742740448</v>
      </c>
      <c r="AL136" s="11">
        <f>'OddsRatio_working_3-way'!Z136+'OddsRatio_working_3-way'!AF136</f>
        <v>1.0781104305162166</v>
      </c>
      <c r="AM136" s="11">
        <f>'OddsRatio_working_3-way'!AA136+'OddsRatio_working_3-way'!AG136</f>
        <v>-0.82210441894543518</v>
      </c>
      <c r="AN136" s="11">
        <f>'OddsRatio_working_3-way'!AB136+'OddsRatio_working_3-way'!AH136</f>
        <v>-0.25600601157078107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1.0781104305162166</v>
      </c>
      <c r="AS136" s="11">
        <f>IF(('OddsRatio_working_3-way'!X136=0),IF(Q136&gt;0,-Q136^(1/3),(-Q136)^(1/3)),'OddsRatio_working_3-way'!AM136-'OddsRatio_working_3-way'!R136/3)</f>
        <v>-0.82210441894543518</v>
      </c>
      <c r="AT136" s="11">
        <f>IF(('OddsRatio_working_3-way'!X136=0),IF(Q136&gt;0,-Q136^(1/3),(-Q136)^(1/3)),'OddsRatio_working_3-way'!AN136-'OddsRatio_working_3-way'!R136/3)</f>
        <v>-0.25600601157078107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1.95</v>
      </c>
      <c r="B137" s="4">
        <f>IF('True_Odds_Calculator_3-way'!B138="","",'True_Odds_Calculator_3-way'!B138)</f>
        <v>3.22</v>
      </c>
      <c r="C137" s="4">
        <f>IF('True_Odds_Calculator_3-way'!C138="","",'True_Odds_Calculator_3-way'!C138)</f>
        <v>4.62</v>
      </c>
      <c r="D137" s="9">
        <f t="shared" si="39"/>
        <v>0.49696766869178299</v>
      </c>
      <c r="E137" s="9">
        <f t="shared" si="40"/>
        <v>0.29714508610450674</v>
      </c>
      <c r="F137" s="9">
        <f t="shared" si="41"/>
        <v>0.20588724520371041</v>
      </c>
      <c r="G137" s="9">
        <f t="shared" si="42"/>
        <v>1.065477194040449</v>
      </c>
      <c r="H137" s="9">
        <f t="shared" si="43"/>
        <v>2.0122033343384262</v>
      </c>
      <c r="I137" s="9">
        <f t="shared" si="44"/>
        <v>3.3653593707697973</v>
      </c>
      <c r="J137" s="9">
        <f t="shared" si="45"/>
        <v>4.8570274424264257</v>
      </c>
      <c r="K137" s="11">
        <f t="shared" si="46"/>
        <v>0.51282051282051289</v>
      </c>
      <c r="L137" s="11">
        <f t="shared" si="47"/>
        <v>0.3105590062111801</v>
      </c>
      <c r="M137" s="11">
        <f t="shared" si="48"/>
        <v>0.21645021645021645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-0.26317988429789663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0.23406545145675578</v>
      </c>
      <c r="Q137" s="11">
        <f>2*'OddsRatio_working_3-way'!K137*'OddsRatio_working_3-way'!L137*'OddsRatio_working_3-way'!M137</f>
        <v>6.8944168323050323E-2</v>
      </c>
      <c r="R137" s="11">
        <f t="shared" si="49"/>
        <v>0</v>
      </c>
      <c r="S137" s="11">
        <f t="shared" si="50"/>
        <v>-0.88937439911560312</v>
      </c>
      <c r="T137" s="11">
        <f t="shared" si="51"/>
        <v>-0.26196594966586256</v>
      </c>
      <c r="U137" s="11">
        <f>'OddsRatio_working_3-way'!S137-'OddsRatio_working_3-way'!R137^2/3</f>
        <v>-0.88937439911560312</v>
      </c>
      <c r="V137" s="11">
        <f>'OddsRatio_working_3-way'!S137*'OddsRatio_working_3-way'!R137/3-2*'OddsRatio_working_3-way'!R137^3/27-'OddsRatio_working_3-way'!T137</f>
        <v>0.26196594966586256</v>
      </c>
      <c r="W137" s="11">
        <f>'OddsRatio_working_3-way'!V137^2+4*'OddsRatio_working_3-way'!U137^3/27</f>
        <v>-3.5593608526585427E-2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0.1614154324336142</v>
      </c>
      <c r="Y137" s="11">
        <f>IF('OddsRatio_working_3-way'!W137&gt;=0,IF('OddsRatio_working_3-way'!V137+SQRT('OddsRatio_working_3-way'!W137)&gt;0,0,PI()),ACOS('OddsRatio_working_3-way'!V137/(2*'OddsRatio_working_3-way'!X137)))</f>
        <v>0.62414170653326839</v>
      </c>
      <c r="Z137" s="11">
        <f>'OddsRatio_working_3-way'!X137^(1/3)*COS('OddsRatio_working_3-way'!Y137/3)</f>
        <v>0.53273859702022464</v>
      </c>
      <c r="AA137" s="11">
        <f>'OddsRatio_working_3-way'!X137^(1/3)*COS(('OddsRatio_working_3-way'!Y137+2*PI())/3)</f>
        <v>-0.3637643200080965</v>
      </c>
      <c r="AB137" s="11">
        <f>'OddsRatio_working_3-way'!X137^(1/3)*COS(('OddsRatio_working_3-way'!Y137+4*PI())/3)</f>
        <v>-0.16897427701212794</v>
      </c>
      <c r="AC137" s="11">
        <f>'OddsRatio_working_3-way'!X137^(1/3)*SIN('OddsRatio_working_3-way'!Y137/3)</f>
        <v>0.11246208375918117</v>
      </c>
      <c r="AD137" s="11">
        <f>'OddsRatio_working_3-way'!X137^(1/3)*SIN(('OddsRatio_working_3-way'!Y137+2*PI())/3)</f>
        <v>0.40513411671640498</v>
      </c>
      <c r="AE137" s="11">
        <f>'OddsRatio_working_3-way'!X137^(1/3)*SIN(('OddsRatio_working_3-way'!Y137+4*PI())/3)</f>
        <v>-0.51759620047558608</v>
      </c>
      <c r="AF137" s="11">
        <f>-'OddsRatio_working_3-way'!U137/(3*'OddsRatio_working_3-way'!X137^(1/3))*COS(('OddsRatio_working_3-way'!Y137)/3)</f>
        <v>0.53273859702022452</v>
      </c>
      <c r="AG137" s="11">
        <f>-'OddsRatio_working_3-way'!U137/(3*'OddsRatio_working_3-way'!X137^(1/3))*COS(('OddsRatio_working_3-way'!Y137+2*PI())/3)</f>
        <v>-0.36376432000809639</v>
      </c>
      <c r="AH137" s="11">
        <f>-'OddsRatio_working_3-way'!U137/(3*'OddsRatio_working_3-way'!X137^(1/3))*COS(('OddsRatio_working_3-way'!Y137+4*PI())/3)</f>
        <v>-0.16897427701212789</v>
      </c>
      <c r="AI137" s="11">
        <f>'OddsRatio_working_3-way'!U137/(3*'OddsRatio_working_3-way'!X137^(1/3))*SIN(('OddsRatio_working_3-way'!Y137)/3)</f>
        <v>-0.11246208375918114</v>
      </c>
      <c r="AJ137" s="11">
        <f>'OddsRatio_working_3-way'!U137/(3*'OddsRatio_working_3-way'!X137^(1/3))*SIN(('OddsRatio_working_3-way'!Y137+2*PI())/3)</f>
        <v>-0.40513411671640487</v>
      </c>
      <c r="AK137" s="11">
        <f>'OddsRatio_working_3-way'!U137/(3*'OddsRatio_working_3-way'!X137^(1/3))*SIN(('OddsRatio_working_3-way'!Y137+4*PI())/3)</f>
        <v>0.51759620047558597</v>
      </c>
      <c r="AL137" s="11">
        <f>'OddsRatio_working_3-way'!Z137+'OddsRatio_working_3-way'!AF137</f>
        <v>1.065477194040449</v>
      </c>
      <c r="AM137" s="11">
        <f>'OddsRatio_working_3-way'!AA137+'OddsRatio_working_3-way'!AG137</f>
        <v>-0.72752864001619288</v>
      </c>
      <c r="AN137" s="11">
        <f>'OddsRatio_working_3-way'!AB137+'OddsRatio_working_3-way'!AH137</f>
        <v>-0.33794855402425583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1.065477194040449</v>
      </c>
      <c r="AS137" s="11">
        <f>IF(('OddsRatio_working_3-way'!X137=0),IF(Q137&gt;0,-Q137^(1/3),(-Q137)^(1/3)),'OddsRatio_working_3-way'!AM137-'OddsRatio_working_3-way'!R137/3)</f>
        <v>-0.72752864001619288</v>
      </c>
      <c r="AT137" s="11">
        <f>IF(('OddsRatio_working_3-way'!X137=0),IF(Q137&gt;0,-Q137^(1/3),(-Q137)^(1/3)),'OddsRatio_working_3-way'!AN137-'OddsRatio_working_3-way'!R137/3)</f>
        <v>-0.33794855402425583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2.7</v>
      </c>
      <c r="B138" s="4">
        <f>IF('True_Odds_Calculator_3-way'!B139="","",'True_Odds_Calculator_3-way'!B139)</f>
        <v>2.85</v>
      </c>
      <c r="C138" s="4">
        <f>IF('True_Odds_Calculator_3-way'!C139="","",'True_Odds_Calculator_3-way'!C139)</f>
        <v>3.15</v>
      </c>
      <c r="D138" s="9">
        <f t="shared" si="39"/>
        <v>0.35703192789582416</v>
      </c>
      <c r="E138" s="9">
        <f t="shared" si="40"/>
        <v>0.33786406274385078</v>
      </c>
      <c r="F138" s="9">
        <f t="shared" si="41"/>
        <v>0.30510400936032522</v>
      </c>
      <c r="G138" s="9">
        <f t="shared" si="42"/>
        <v>1.0593352679450381</v>
      </c>
      <c r="H138" s="9">
        <f t="shared" si="43"/>
        <v>2.8008699555065646</v>
      </c>
      <c r="I138" s="9">
        <f t="shared" si="44"/>
        <v>2.9597702456983206</v>
      </c>
      <c r="J138" s="9">
        <f t="shared" si="45"/>
        <v>3.2775708260818317</v>
      </c>
      <c r="K138" s="11">
        <f t="shared" si="46"/>
        <v>0.37037037037037035</v>
      </c>
      <c r="L138" s="11">
        <f t="shared" si="47"/>
        <v>0.35087719298245612</v>
      </c>
      <c r="M138" s="11">
        <f t="shared" si="48"/>
        <v>0.31746031746031744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-0.27895871365656955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0.23515579071134624</v>
      </c>
      <c r="Q138" s="11">
        <f>2*'OddsRatio_working_3-way'!K138*'OddsRatio_working_3-way'!L138*'OddsRatio_working_3-way'!M138</f>
        <v>8.2510803758367099E-2</v>
      </c>
      <c r="R138" s="11">
        <f t="shared" si="49"/>
        <v>0</v>
      </c>
      <c r="S138" s="11">
        <f t="shared" si="50"/>
        <v>-0.84297703996746354</v>
      </c>
      <c r="T138" s="11">
        <f t="shared" si="51"/>
        <v>-0.29578141753244336</v>
      </c>
      <c r="U138" s="11">
        <f>'OddsRatio_working_3-way'!S138-'OddsRatio_working_3-way'!R138^2/3</f>
        <v>-0.84297703996746354</v>
      </c>
      <c r="V138" s="11">
        <f>'OddsRatio_working_3-way'!S138*'OddsRatio_working_3-way'!R138/3-2*'OddsRatio_working_3-way'!R138^3/27-'OddsRatio_working_3-way'!T138</f>
        <v>0.29578141753244336</v>
      </c>
      <c r="W138" s="11">
        <f>'OddsRatio_working_3-way'!V138^2+4*'OddsRatio_working_3-way'!U138^3/27</f>
        <v>-1.2582654514905894E-3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0.14895042162494218</v>
      </c>
      <c r="Y138" s="11">
        <f>IF('OddsRatio_working_3-way'!W138&gt;=0,IF('OddsRatio_working_3-way'!V138+SQRT('OddsRatio_working_3-way'!W138)&gt;0,0,PI()),ACOS('OddsRatio_working_3-way'!V138/(2*'OddsRatio_working_3-way'!X138)))</f>
        <v>0.11935649352833777</v>
      </c>
      <c r="Z138" s="11">
        <f>'OddsRatio_working_3-way'!X138^(1/3)*COS('OddsRatio_working_3-way'!Y138/3)</f>
        <v>0.52966763397251893</v>
      </c>
      <c r="AA138" s="11">
        <f>'OddsRatio_working_3-way'!X138^(1/3)*COS(('OddsRatio_working_3-way'!Y138+2*PI())/3)</f>
        <v>-0.28309328393716227</v>
      </c>
      <c r="AB138" s="11">
        <f>'OddsRatio_working_3-way'!X138^(1/3)*COS(('OddsRatio_working_3-way'!Y138+4*PI())/3)</f>
        <v>-0.24657435003535683</v>
      </c>
      <c r="AC138" s="11">
        <f>'OddsRatio_working_3-way'!X138^(1/3)*SIN('OddsRatio_working_3-way'!Y138/3)</f>
        <v>2.1084216318725493E-2</v>
      </c>
      <c r="AD138" s="11">
        <f>'OddsRatio_working_3-way'!X138^(1/3)*SIN(('OddsRatio_working_3-way'!Y138+2*PI())/3)</f>
        <v>0.44816351842323621</v>
      </c>
      <c r="AE138" s="11">
        <f>'OddsRatio_working_3-way'!X138^(1/3)*SIN(('OddsRatio_working_3-way'!Y138+4*PI())/3)</f>
        <v>-0.46924773474196169</v>
      </c>
      <c r="AF138" s="11">
        <f>-'OddsRatio_working_3-way'!U138/(3*'OddsRatio_working_3-way'!X138^(1/3))*COS(('OddsRatio_working_3-way'!Y138)/3)</f>
        <v>0.52966763397251904</v>
      </c>
      <c r="AG138" s="11">
        <f>-'OddsRatio_working_3-way'!U138/(3*'OddsRatio_working_3-way'!X138^(1/3))*COS(('OddsRatio_working_3-way'!Y138+2*PI())/3)</f>
        <v>-0.28309328393716232</v>
      </c>
      <c r="AH138" s="11">
        <f>-'OddsRatio_working_3-way'!U138/(3*'OddsRatio_working_3-way'!X138^(1/3))*COS(('OddsRatio_working_3-way'!Y138+4*PI())/3)</f>
        <v>-0.24657435003535688</v>
      </c>
      <c r="AI138" s="11">
        <f>'OddsRatio_working_3-way'!U138/(3*'OddsRatio_working_3-way'!X138^(1/3))*SIN(('OddsRatio_working_3-way'!Y138)/3)</f>
        <v>-2.10842163187255E-2</v>
      </c>
      <c r="AJ138" s="11">
        <f>'OddsRatio_working_3-way'!U138/(3*'OddsRatio_working_3-way'!X138^(1/3))*SIN(('OddsRatio_working_3-way'!Y138+2*PI())/3)</f>
        <v>-0.44816351842323632</v>
      </c>
      <c r="AK138" s="11">
        <f>'OddsRatio_working_3-way'!U138/(3*'OddsRatio_working_3-way'!X138^(1/3))*SIN(('OddsRatio_working_3-way'!Y138+4*PI())/3)</f>
        <v>0.4692477347419618</v>
      </c>
      <c r="AL138" s="11">
        <f>'OddsRatio_working_3-way'!Z138+'OddsRatio_working_3-way'!AF138</f>
        <v>1.0593352679450381</v>
      </c>
      <c r="AM138" s="11">
        <f>'OddsRatio_working_3-way'!AA138+'OddsRatio_working_3-way'!AG138</f>
        <v>-0.56618656787432453</v>
      </c>
      <c r="AN138" s="11">
        <f>'OddsRatio_working_3-way'!AB138+'OddsRatio_working_3-way'!AH138</f>
        <v>-0.49314870007071371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1.0593352679450381</v>
      </c>
      <c r="AS138" s="11">
        <f>IF(('OddsRatio_working_3-way'!X138=0),IF(Q138&gt;0,-Q138^(1/3),(-Q138)^(1/3)),'OddsRatio_working_3-way'!AM138-'OddsRatio_working_3-way'!R138/3)</f>
        <v>-0.56618656787432453</v>
      </c>
      <c r="AT138" s="11">
        <f>IF(('OddsRatio_working_3-way'!X138=0),IF(Q138&gt;0,-Q138^(1/3),(-Q138)^(1/3)),'OddsRatio_working_3-way'!AN138-'OddsRatio_working_3-way'!R138/3)</f>
        <v>-0.49314870007071371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2.29</v>
      </c>
      <c r="B139" s="4">
        <f>IF('True_Odds_Calculator_3-way'!B140="","",'True_Odds_Calculator_3-way'!B140)</f>
        <v>2.85</v>
      </c>
      <c r="C139" s="4">
        <f>IF('True_Odds_Calculator_3-way'!C140="","",'True_Odds_Calculator_3-way'!C140)</f>
        <v>3.98</v>
      </c>
      <c r="D139" s="9">
        <f t="shared" si="39"/>
        <v>0.42218593253843978</v>
      </c>
      <c r="E139" s="9">
        <f t="shared" si="40"/>
        <v>0.33752354659912542</v>
      </c>
      <c r="F139" s="9">
        <f t="shared" si="41"/>
        <v>0.24029052086243471</v>
      </c>
      <c r="G139" s="9">
        <f t="shared" si="42"/>
        <v>1.0609493287945226</v>
      </c>
      <c r="H139" s="9">
        <f t="shared" si="43"/>
        <v>2.3686246341449348</v>
      </c>
      <c r="I139" s="9">
        <f t="shared" si="44"/>
        <v>2.962756258269867</v>
      </c>
      <c r="J139" s="9">
        <f t="shared" si="45"/>
        <v>4.161628999807677</v>
      </c>
      <c r="K139" s="11">
        <f t="shared" si="46"/>
        <v>0.4366812227074236</v>
      </c>
      <c r="L139" s="11">
        <f t="shared" si="47"/>
        <v>0.35087719298245612</v>
      </c>
      <c r="M139" s="11">
        <f t="shared" si="48"/>
        <v>0.25125628140703515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-0.27378792376037864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0.23560690143431479</v>
      </c>
      <c r="Q139" s="11">
        <f>2*'OddsRatio_working_3-way'!K139*'OddsRatio_working_3-way'!L139*'OddsRatio_working_3-way'!M139</f>
        <v>7.6995719422978684E-2</v>
      </c>
      <c r="R139" s="11">
        <f t="shared" si="49"/>
        <v>0</v>
      </c>
      <c r="S139" s="11">
        <f t="shared" si="50"/>
        <v>-0.86054526510278007</v>
      </c>
      <c r="T139" s="11">
        <f t="shared" si="51"/>
        <v>-0.28122394284404578</v>
      </c>
      <c r="U139" s="11">
        <f>'OddsRatio_working_3-way'!S139-'OddsRatio_working_3-way'!R139^2/3</f>
        <v>-0.86054526510278007</v>
      </c>
      <c r="V139" s="11">
        <f>'OddsRatio_working_3-way'!S139*'OddsRatio_working_3-way'!R139/3-2*'OddsRatio_working_3-way'!R139^3/27-'OddsRatio_working_3-way'!T139</f>
        <v>0.28122394284404578</v>
      </c>
      <c r="W139" s="11">
        <f>'OddsRatio_working_3-way'!V139^2+4*'OddsRatio_working_3-way'!U139^3/27</f>
        <v>-1.532296085159951E-2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0.15363094323764226</v>
      </c>
      <c r="Y139" s="11">
        <f>IF('OddsRatio_working_3-way'!W139&gt;=0,IF('OddsRatio_working_3-way'!V139+SQRT('OddsRatio_working_3-way'!W139)&gt;0,0,PI()),ACOS('OddsRatio_working_3-way'!V139/(2*'OddsRatio_working_3-way'!X139)))</f>
        <v>0.41464811470756646</v>
      </c>
      <c r="Z139" s="11">
        <f>'OddsRatio_working_3-way'!X139^(1/3)*COS('OddsRatio_working_3-way'!Y139/3)</f>
        <v>0.53047466439726132</v>
      </c>
      <c r="AA139" s="11">
        <f>'OddsRatio_working_3-way'!X139^(1/3)*COS(('OddsRatio_working_3-way'!Y139+2*PI())/3)</f>
        <v>-0.32914186333809509</v>
      </c>
      <c r="AB139" s="11">
        <f>'OddsRatio_working_3-way'!X139^(1/3)*COS(('OddsRatio_working_3-way'!Y139+4*PI())/3)</f>
        <v>-0.20133280105916651</v>
      </c>
      <c r="AC139" s="11">
        <f>'OddsRatio_working_3-way'!X139^(1/3)*SIN('OddsRatio_working_3-way'!Y139/3)</f>
        <v>7.3790596511613252E-2</v>
      </c>
      <c r="AD139" s="11">
        <f>'OddsRatio_working_3-way'!X139^(1/3)*SIN(('OddsRatio_working_3-way'!Y139+2*PI())/3)</f>
        <v>0.42250923717624617</v>
      </c>
      <c r="AE139" s="11">
        <f>'OddsRatio_working_3-way'!X139^(1/3)*SIN(('OddsRatio_working_3-way'!Y139+4*PI())/3)</f>
        <v>-0.49629983368785929</v>
      </c>
      <c r="AF139" s="11">
        <f>-'OddsRatio_working_3-way'!U139/(3*'OddsRatio_working_3-way'!X139^(1/3))*COS(('OddsRatio_working_3-way'!Y139)/3)</f>
        <v>0.53047466439726132</v>
      </c>
      <c r="AG139" s="11">
        <f>-'OddsRatio_working_3-way'!U139/(3*'OddsRatio_working_3-way'!X139^(1/3))*COS(('OddsRatio_working_3-way'!Y139+2*PI())/3)</f>
        <v>-0.32914186333809509</v>
      </c>
      <c r="AH139" s="11">
        <f>-'OddsRatio_working_3-way'!U139/(3*'OddsRatio_working_3-way'!X139^(1/3))*COS(('OddsRatio_working_3-way'!Y139+4*PI())/3)</f>
        <v>-0.20133280105916651</v>
      </c>
      <c r="AI139" s="11">
        <f>'OddsRatio_working_3-way'!U139/(3*'OddsRatio_working_3-way'!X139^(1/3))*SIN(('OddsRatio_working_3-way'!Y139)/3)</f>
        <v>-7.3790596511613252E-2</v>
      </c>
      <c r="AJ139" s="11">
        <f>'OddsRatio_working_3-way'!U139/(3*'OddsRatio_working_3-way'!X139^(1/3))*SIN(('OddsRatio_working_3-way'!Y139+2*PI())/3)</f>
        <v>-0.42250923717624617</v>
      </c>
      <c r="AK139" s="11">
        <f>'OddsRatio_working_3-way'!U139/(3*'OddsRatio_working_3-way'!X139^(1/3))*SIN(('OddsRatio_working_3-way'!Y139+4*PI())/3)</f>
        <v>0.49629983368785929</v>
      </c>
      <c r="AL139" s="11">
        <f>'OddsRatio_working_3-way'!Z139+'OddsRatio_working_3-way'!AF139</f>
        <v>1.0609493287945226</v>
      </c>
      <c r="AM139" s="11">
        <f>'OddsRatio_working_3-way'!AA139+'OddsRatio_working_3-way'!AG139</f>
        <v>-0.65828372667619017</v>
      </c>
      <c r="AN139" s="11">
        <f>'OddsRatio_working_3-way'!AB139+'OddsRatio_working_3-way'!AH139</f>
        <v>-0.40266560211833302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1.0609493287945226</v>
      </c>
      <c r="AS139" s="11">
        <f>IF(('OddsRatio_working_3-way'!X139=0),IF(Q139&gt;0,-Q139^(1/3),(-Q139)^(1/3)),'OddsRatio_working_3-way'!AM139-'OddsRatio_working_3-way'!R139/3)</f>
        <v>-0.65828372667619017</v>
      </c>
      <c r="AT139" s="11">
        <f>IF(('OddsRatio_working_3-way'!X139=0),IF(Q139&gt;0,-Q139^(1/3),(-Q139)^(1/3)),'OddsRatio_working_3-way'!AN139-'OddsRatio_working_3-way'!R139/3)</f>
        <v>-0.40266560211833302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1.94</v>
      </c>
      <c r="B140" s="4">
        <f>IF('True_Odds_Calculator_3-way'!B141="","",'True_Odds_Calculator_3-way'!B141)</f>
        <v>3.67</v>
      </c>
      <c r="C140" s="4">
        <f>IF('True_Odds_Calculator_3-way'!C141="","",'True_Odds_Calculator_3-way'!C141)</f>
        <v>4.13</v>
      </c>
      <c r="D140" s="9">
        <f t="shared" si="39"/>
        <v>0.50348099248740941</v>
      </c>
      <c r="E140" s="9">
        <f t="shared" si="40"/>
        <v>0.26307834988486706</v>
      </c>
      <c r="F140" s="9">
        <f t="shared" si="41"/>
        <v>0.2334406576277237</v>
      </c>
      <c r="G140" s="9">
        <f t="shared" si="42"/>
        <v>1.0491194662785337</v>
      </c>
      <c r="H140" s="9">
        <f t="shared" si="43"/>
        <v>1.9861722983018213</v>
      </c>
      <c r="I140" s="9">
        <f t="shared" si="44"/>
        <v>3.8011489749636844</v>
      </c>
      <c r="J140" s="9">
        <f t="shared" si="45"/>
        <v>4.2837439294518109</v>
      </c>
      <c r="K140" s="11">
        <f t="shared" si="46"/>
        <v>0.51546391752577325</v>
      </c>
      <c r="L140" s="11">
        <f t="shared" si="47"/>
        <v>0.27247956403269757</v>
      </c>
      <c r="M140" s="11">
        <f t="shared" si="48"/>
        <v>0.24213075060532688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-0.26715641480529662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0.22921448061461042</v>
      </c>
      <c r="Q140" s="11">
        <f>2*'OddsRatio_working_3-way'!K140*'OddsRatio_working_3-way'!L140*'OddsRatio_working_3-way'!M140</f>
        <v>6.8016166354483806E-2</v>
      </c>
      <c r="R140" s="11">
        <f t="shared" si="49"/>
        <v>0</v>
      </c>
      <c r="S140" s="11">
        <f t="shared" si="50"/>
        <v>-0.85797857701325175</v>
      </c>
      <c r="T140" s="11">
        <f t="shared" si="51"/>
        <v>-0.25459304955882844</v>
      </c>
      <c r="U140" s="11">
        <f>'OddsRatio_working_3-way'!S140-'OddsRatio_working_3-way'!R140^2/3</f>
        <v>-0.85797857701325175</v>
      </c>
      <c r="V140" s="11">
        <f>'OddsRatio_working_3-way'!S140*'OddsRatio_working_3-way'!R140/3-2*'OddsRatio_working_3-way'!R140^3/27-'OddsRatio_working_3-way'!T140</f>
        <v>0.25459304955882844</v>
      </c>
      <c r="W140" s="11">
        <f>'OddsRatio_working_3-way'!V140^2+4*'OddsRatio_working_3-way'!U140^3/27</f>
        <v>-2.8749994032849002E-2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0.15294411962912555</v>
      </c>
      <c r="Y140" s="11">
        <f>IF('OddsRatio_working_3-way'!W140&gt;=0,IF('OddsRatio_working_3-way'!V140+SQRT('OddsRatio_working_3-way'!W140)&gt;0,0,PI()),ACOS('OddsRatio_working_3-way'!V140/(2*'OddsRatio_working_3-way'!X140)))</f>
        <v>0.58753891221607957</v>
      </c>
      <c r="Z140" s="11">
        <f>'OddsRatio_working_3-way'!X140^(1/3)*COS('OddsRatio_working_3-way'!Y140/3)</f>
        <v>0.52455973313926685</v>
      </c>
      <c r="AA140" s="11">
        <f>'OddsRatio_working_3-way'!X140^(1/3)*COS(('OddsRatio_working_3-way'!Y140+2*PI())/3)</f>
        <v>-0.35240455258827502</v>
      </c>
      <c r="AB140" s="11">
        <f>'OddsRatio_working_3-way'!X140^(1/3)*COS(('OddsRatio_working_3-way'!Y140+4*PI())/3)</f>
        <v>-0.17215518055099199</v>
      </c>
      <c r="AC140" s="11">
        <f>'OddsRatio_working_3-way'!X140^(1/3)*SIN('OddsRatio_working_3-way'!Y140/3)</f>
        <v>0.10406702346698651</v>
      </c>
      <c r="AD140" s="11">
        <f>'OddsRatio_working_3-way'!X140^(1/3)*SIN(('OddsRatio_working_3-way'!Y140+2*PI())/3)</f>
        <v>0.40224854296749779</v>
      </c>
      <c r="AE140" s="11">
        <f>'OddsRatio_working_3-way'!X140^(1/3)*SIN(('OddsRatio_working_3-way'!Y140+4*PI())/3)</f>
        <v>-0.50631556643448417</v>
      </c>
      <c r="AF140" s="11">
        <f>-'OddsRatio_working_3-way'!U140/(3*'OddsRatio_working_3-way'!X140^(1/3))*COS(('OddsRatio_working_3-way'!Y140)/3)</f>
        <v>0.52455973313926685</v>
      </c>
      <c r="AG140" s="11">
        <f>-'OddsRatio_working_3-way'!U140/(3*'OddsRatio_working_3-way'!X140^(1/3))*COS(('OddsRatio_working_3-way'!Y140+2*PI())/3)</f>
        <v>-0.35240455258827502</v>
      </c>
      <c r="AH140" s="11">
        <f>-'OddsRatio_working_3-way'!U140/(3*'OddsRatio_working_3-way'!X140^(1/3))*COS(('OddsRatio_working_3-way'!Y140+4*PI())/3)</f>
        <v>-0.17215518055099199</v>
      </c>
      <c r="AI140" s="11">
        <f>'OddsRatio_working_3-way'!U140/(3*'OddsRatio_working_3-way'!X140^(1/3))*SIN(('OddsRatio_working_3-way'!Y140)/3)</f>
        <v>-0.10406702346698651</v>
      </c>
      <c r="AJ140" s="11">
        <f>'OddsRatio_working_3-way'!U140/(3*'OddsRatio_working_3-way'!X140^(1/3))*SIN(('OddsRatio_working_3-way'!Y140+2*PI())/3)</f>
        <v>-0.40224854296749779</v>
      </c>
      <c r="AK140" s="11">
        <f>'OddsRatio_working_3-way'!U140/(3*'OddsRatio_working_3-way'!X140^(1/3))*SIN(('OddsRatio_working_3-way'!Y140+4*PI())/3)</f>
        <v>0.50631556643448417</v>
      </c>
      <c r="AL140" s="11">
        <f>'OddsRatio_working_3-way'!Z140+'OddsRatio_working_3-way'!AF140</f>
        <v>1.0491194662785337</v>
      </c>
      <c r="AM140" s="11">
        <f>'OddsRatio_working_3-way'!AA140+'OddsRatio_working_3-way'!AG140</f>
        <v>-0.70480910517655004</v>
      </c>
      <c r="AN140" s="11">
        <f>'OddsRatio_working_3-way'!AB140+'OddsRatio_working_3-way'!AH140</f>
        <v>-0.34431036110198399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1.0491194662785337</v>
      </c>
      <c r="AS140" s="11">
        <f>IF(('OddsRatio_working_3-way'!X140=0),IF(Q140&gt;0,-Q140^(1/3),(-Q140)^(1/3)),'OddsRatio_working_3-way'!AM140-'OddsRatio_working_3-way'!R140/3)</f>
        <v>-0.70480910517655004</v>
      </c>
      <c r="AT140" s="11">
        <f>IF(('OddsRatio_working_3-way'!X140=0),IF(Q140&gt;0,-Q140^(1/3),(-Q140)^(1/3)),'OddsRatio_working_3-way'!AN140-'OddsRatio_working_3-way'!R140/3)</f>
        <v>-0.34431036110198399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3.95</v>
      </c>
      <c r="B141" s="4">
        <f>IF('True_Odds_Calculator_3-way'!B142="","",'True_Odds_Calculator_3-way'!B142)</f>
        <v>4.03</v>
      </c>
      <c r="C141" s="4">
        <f>IF('True_Odds_Calculator_3-way'!C142="","",'True_Odds_Calculator_3-way'!C142)</f>
        <v>1.89</v>
      </c>
      <c r="D141" s="9">
        <f t="shared" si="39"/>
        <v>0.24401253051920518</v>
      </c>
      <c r="E141" s="9">
        <f t="shared" si="40"/>
        <v>0.23911044242974364</v>
      </c>
      <c r="F141" s="9">
        <f t="shared" si="41"/>
        <v>0.51687702705105143</v>
      </c>
      <c r="G141" s="9">
        <f t="shared" si="42"/>
        <v>1.0502204057380544</v>
      </c>
      <c r="H141" s="9">
        <f t="shared" si="43"/>
        <v>4.0981501969272607</v>
      </c>
      <c r="I141" s="9">
        <f t="shared" si="44"/>
        <v>4.1821678293863052</v>
      </c>
      <c r="J141" s="9">
        <f t="shared" si="45"/>
        <v>1.934696161106868</v>
      </c>
      <c r="K141" s="11">
        <f t="shared" si="46"/>
        <v>0.25316455696202528</v>
      </c>
      <c r="L141" s="11">
        <f t="shared" si="47"/>
        <v>0.24813895781637715</v>
      </c>
      <c r="M141" s="11">
        <f t="shared" si="48"/>
        <v>0.52910052910052918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-0.2644178107632581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0.2283456754669495</v>
      </c>
      <c r="Q141" s="11">
        <f>2*'OddsRatio_working_3-way'!K141*'OddsRatio_working_3-way'!L141*'OddsRatio_working_3-way'!M141</f>
        <v>6.6476179175240013E-2</v>
      </c>
      <c r="R141" s="11">
        <f t="shared" si="49"/>
        <v>0</v>
      </c>
      <c r="S141" s="11">
        <f t="shared" si="50"/>
        <v>-0.86357902596582214</v>
      </c>
      <c r="T141" s="11">
        <f t="shared" si="51"/>
        <v>-0.25140582997549399</v>
      </c>
      <c r="U141" s="11">
        <f>'OddsRatio_working_3-way'!S141-'OddsRatio_working_3-way'!R141^2/3</f>
        <v>-0.86357902596582214</v>
      </c>
      <c r="V141" s="11">
        <f>'OddsRatio_working_3-way'!S141*'OddsRatio_working_3-way'!R141/3-2*'OddsRatio_working_3-way'!R141^3/27-'OddsRatio_working_3-way'!T141</f>
        <v>0.25140582997549399</v>
      </c>
      <c r="W141" s="11">
        <f>'OddsRatio_working_3-way'!V141^2+4*'OddsRatio_working_3-way'!U141^3/27</f>
        <v>-3.2206995614265849E-2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0.15444407317855616</v>
      </c>
      <c r="Y141" s="11">
        <f>IF('OddsRatio_working_3-way'!W141&gt;=0,IF('OddsRatio_working_3-way'!V141+SQRT('OddsRatio_working_3-way'!W141)&gt;0,0,PI()),ACOS('OddsRatio_working_3-way'!V141/(2*'OddsRatio_working_3-way'!X141)))</f>
        <v>0.61995307190546978</v>
      </c>
      <c r="Z141" s="11">
        <f>'OddsRatio_working_3-way'!X141^(1/3)*COS('OddsRatio_working_3-way'!Y141/3)</f>
        <v>0.52511020286902721</v>
      </c>
      <c r="AA141" s="11">
        <f>'OddsRatio_working_3-way'!X141^(1/3)*COS(('OddsRatio_working_3-way'!Y141+2*PI())/3)</f>
        <v>-0.35789246359433186</v>
      </c>
      <c r="AB141" s="11">
        <f>'OddsRatio_working_3-way'!X141^(1/3)*COS(('OddsRatio_working_3-way'!Y141+4*PI())/3)</f>
        <v>-0.16721773927469546</v>
      </c>
      <c r="AC141" s="11">
        <f>'OddsRatio_working_3-way'!X141^(1/3)*SIN('OddsRatio_working_3-way'!Y141/3)</f>
        <v>0.11008610341359978</v>
      </c>
      <c r="AD141" s="11">
        <f>'OddsRatio_working_3-way'!X141^(1/3)*SIN(('OddsRatio_working_3-way'!Y141+2*PI())/3)</f>
        <v>0.39971572376417785</v>
      </c>
      <c r="AE141" s="11">
        <f>'OddsRatio_working_3-way'!X141^(1/3)*SIN(('OddsRatio_working_3-way'!Y141+4*PI())/3)</f>
        <v>-0.50980182717777767</v>
      </c>
      <c r="AF141" s="11">
        <f>-'OddsRatio_working_3-way'!U141/(3*'OddsRatio_working_3-way'!X141^(1/3))*COS(('OddsRatio_working_3-way'!Y141)/3)</f>
        <v>0.52511020286902721</v>
      </c>
      <c r="AG141" s="11">
        <f>-'OddsRatio_working_3-way'!U141/(3*'OddsRatio_working_3-way'!X141^(1/3))*COS(('OddsRatio_working_3-way'!Y141+2*PI())/3)</f>
        <v>-0.35789246359433186</v>
      </c>
      <c r="AH141" s="11">
        <f>-'OddsRatio_working_3-way'!U141/(3*'OddsRatio_working_3-way'!X141^(1/3))*COS(('OddsRatio_working_3-way'!Y141+4*PI())/3)</f>
        <v>-0.16721773927469546</v>
      </c>
      <c r="AI141" s="11">
        <f>'OddsRatio_working_3-way'!U141/(3*'OddsRatio_working_3-way'!X141^(1/3))*SIN(('OddsRatio_working_3-way'!Y141)/3)</f>
        <v>-0.11008610341359978</v>
      </c>
      <c r="AJ141" s="11">
        <f>'OddsRatio_working_3-way'!U141/(3*'OddsRatio_working_3-way'!X141^(1/3))*SIN(('OddsRatio_working_3-way'!Y141+2*PI())/3)</f>
        <v>-0.39971572376417785</v>
      </c>
      <c r="AK141" s="11">
        <f>'OddsRatio_working_3-way'!U141/(3*'OddsRatio_working_3-way'!X141^(1/3))*SIN(('OddsRatio_working_3-way'!Y141+4*PI())/3)</f>
        <v>0.50980182717777767</v>
      </c>
      <c r="AL141" s="11">
        <f>'OddsRatio_working_3-way'!Z141+'OddsRatio_working_3-way'!AF141</f>
        <v>1.0502204057380544</v>
      </c>
      <c r="AM141" s="11">
        <f>'OddsRatio_working_3-way'!AA141+'OddsRatio_working_3-way'!AG141</f>
        <v>-0.71578492718866371</v>
      </c>
      <c r="AN141" s="11">
        <f>'OddsRatio_working_3-way'!AB141+'OddsRatio_working_3-way'!AH141</f>
        <v>-0.33443547854939093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1.0502204057380544</v>
      </c>
      <c r="AS141" s="11">
        <f>IF(('OddsRatio_working_3-way'!X141=0),IF(Q141&gt;0,-Q141^(1/3),(-Q141)^(1/3)),'OddsRatio_working_3-way'!AM141-'OddsRatio_working_3-way'!R141/3)</f>
        <v>-0.71578492718866371</v>
      </c>
      <c r="AT141" s="11">
        <f>IF(('OddsRatio_working_3-way'!X141=0),IF(Q141&gt;0,-Q141^(1/3),(-Q141)^(1/3)),'OddsRatio_working_3-way'!AN141-'OddsRatio_working_3-way'!R141/3)</f>
        <v>-0.33443547854939093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1.88</v>
      </c>
      <c r="B142" s="4">
        <f>IF('True_Odds_Calculator_3-way'!B143="","",'True_Odds_Calculator_3-way'!B143)</f>
        <v>3.81</v>
      </c>
      <c r="C142" s="4">
        <f>IF('True_Odds_Calculator_3-way'!C143="","",'True_Odds_Calculator_3-way'!C143)</f>
        <v>4.25</v>
      </c>
      <c r="D142" s="9">
        <f t="shared" si="39"/>
        <v>0.51994893030542388</v>
      </c>
      <c r="E142" s="9">
        <f t="shared" si="40"/>
        <v>0.25328282438616101</v>
      </c>
      <c r="F142" s="9">
        <f t="shared" si="41"/>
        <v>0.22676824530841494</v>
      </c>
      <c r="G142" s="9">
        <f t="shared" si="42"/>
        <v>1.0491656918650485</v>
      </c>
      <c r="H142" s="9">
        <f t="shared" si="43"/>
        <v>1.9232658088412427</v>
      </c>
      <c r="I142" s="9">
        <f t="shared" si="44"/>
        <v>3.9481555941407867</v>
      </c>
      <c r="J142" s="9">
        <f t="shared" si="45"/>
        <v>4.4097884985614071</v>
      </c>
      <c r="K142" s="11">
        <f t="shared" si="46"/>
        <v>0.53191489361702127</v>
      </c>
      <c r="L142" s="11">
        <f t="shared" si="47"/>
        <v>0.26246719160104987</v>
      </c>
      <c r="M142" s="11">
        <f t="shared" si="48"/>
        <v>0.23529411764705882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-0.26399797647321599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0.22797525778614344</v>
      </c>
      <c r="Q142" s="11">
        <f>2*'OddsRatio_working_3-way'!K142*'OddsRatio_working_3-way'!L142*'OddsRatio_working_3-way'!M142</f>
        <v>6.5698921552202708E-2</v>
      </c>
      <c r="R142" s="11">
        <f t="shared" si="49"/>
        <v>0</v>
      </c>
      <c r="S142" s="11">
        <f t="shared" si="50"/>
        <v>-0.86354926212577521</v>
      </c>
      <c r="T142" s="11">
        <f t="shared" si="51"/>
        <v>-0.24886145882587177</v>
      </c>
      <c r="U142" s="11">
        <f>'OddsRatio_working_3-way'!S142-'OddsRatio_working_3-way'!R142^2/3</f>
        <v>-0.86354926212577521</v>
      </c>
      <c r="V142" s="11">
        <f>'OddsRatio_working_3-way'!S142*'OddsRatio_working_3-way'!R142/3-2*'OddsRatio_working_3-way'!R142^3/27-'OddsRatio_working_3-way'!T142</f>
        <v>0.24886145882587177</v>
      </c>
      <c r="W142" s="11">
        <f>'OddsRatio_working_3-way'!V142^2+4*'OddsRatio_working_3-way'!U142^3/27</f>
        <v>-3.3469996303752018E-2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0.15443608871689696</v>
      </c>
      <c r="Y142" s="11">
        <f>IF('OddsRatio_working_3-way'!W142&gt;=0,IF('OddsRatio_working_3-way'!V142+SQRT('OddsRatio_working_3-way'!W142)&gt;0,0,PI()),ACOS('OddsRatio_working_3-way'!V142/(2*'OddsRatio_working_3-way'!X142)))</f>
        <v>0.63392282762567098</v>
      </c>
      <c r="Z142" s="11">
        <f>'OddsRatio_working_3-way'!X142^(1/3)*COS('OddsRatio_working_3-way'!Y142/3)</f>
        <v>0.52458284593252424</v>
      </c>
      <c r="AA142" s="11">
        <f>'OddsRatio_working_3-way'!X142^(1/3)*COS(('OddsRatio_working_3-way'!Y142+2*PI())/3)</f>
        <v>-0.35974368741631951</v>
      </c>
      <c r="AB142" s="11">
        <f>'OddsRatio_working_3-way'!X142^(1/3)*COS(('OddsRatio_working_3-way'!Y142+4*PI())/3)</f>
        <v>-0.1648391585162049</v>
      </c>
      <c r="AC142" s="11">
        <f>'OddsRatio_working_3-way'!X142^(1/3)*SIN('OddsRatio_working_3-way'!Y142/3)</f>
        <v>0.11252818222675851</v>
      </c>
      <c r="AD142" s="11">
        <f>'OddsRatio_working_3-way'!X142^(1/3)*SIN(('OddsRatio_working_3-way'!Y142+2*PI())/3)</f>
        <v>0.39803797985372513</v>
      </c>
      <c r="AE142" s="11">
        <f>'OddsRatio_working_3-way'!X142^(1/3)*SIN(('OddsRatio_working_3-way'!Y142+4*PI())/3)</f>
        <v>-0.51056616208048355</v>
      </c>
      <c r="AF142" s="11">
        <f>-'OddsRatio_working_3-way'!U142/(3*'OddsRatio_working_3-way'!X142^(1/3))*COS(('OddsRatio_working_3-way'!Y142)/3)</f>
        <v>0.52458284593252424</v>
      </c>
      <c r="AG142" s="11">
        <f>-'OddsRatio_working_3-way'!U142/(3*'OddsRatio_working_3-way'!X142^(1/3))*COS(('OddsRatio_working_3-way'!Y142+2*PI())/3)</f>
        <v>-0.35974368741631951</v>
      </c>
      <c r="AH142" s="11">
        <f>-'OddsRatio_working_3-way'!U142/(3*'OddsRatio_working_3-way'!X142^(1/3))*COS(('OddsRatio_working_3-way'!Y142+4*PI())/3)</f>
        <v>-0.1648391585162049</v>
      </c>
      <c r="AI142" s="11">
        <f>'OddsRatio_working_3-way'!U142/(3*'OddsRatio_working_3-way'!X142^(1/3))*SIN(('OddsRatio_working_3-way'!Y142)/3)</f>
        <v>-0.11252818222675851</v>
      </c>
      <c r="AJ142" s="11">
        <f>'OddsRatio_working_3-way'!U142/(3*'OddsRatio_working_3-way'!X142^(1/3))*SIN(('OddsRatio_working_3-way'!Y142+2*PI())/3)</f>
        <v>-0.39803797985372513</v>
      </c>
      <c r="AK142" s="11">
        <f>'OddsRatio_working_3-way'!U142/(3*'OddsRatio_working_3-way'!X142^(1/3))*SIN(('OddsRatio_working_3-way'!Y142+4*PI())/3)</f>
        <v>0.51056616208048355</v>
      </c>
      <c r="AL142" s="11">
        <f>'OddsRatio_working_3-way'!Z142+'OddsRatio_working_3-way'!AF142</f>
        <v>1.0491656918650485</v>
      </c>
      <c r="AM142" s="11">
        <f>'OddsRatio_working_3-way'!AA142+'OddsRatio_working_3-way'!AG142</f>
        <v>-0.71948737483263903</v>
      </c>
      <c r="AN142" s="11">
        <f>'OddsRatio_working_3-way'!AB142+'OddsRatio_working_3-way'!AH142</f>
        <v>-0.3296783170324098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1.0491656918650485</v>
      </c>
      <c r="AS142" s="11">
        <f>IF(('OddsRatio_working_3-way'!X142=0),IF(Q142&gt;0,-Q142^(1/3),(-Q142)^(1/3)),'OddsRatio_working_3-way'!AM142-'OddsRatio_working_3-way'!R142/3)</f>
        <v>-0.71948737483263903</v>
      </c>
      <c r="AT142" s="11">
        <f>IF(('OddsRatio_working_3-way'!X142=0),IF(Q142&gt;0,-Q142^(1/3),(-Q142)^(1/3)),'OddsRatio_working_3-way'!AN142-'OddsRatio_working_3-way'!R142/3)</f>
        <v>-0.3296783170324098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4.7699999999999996</v>
      </c>
      <c r="B143" s="4">
        <f>IF('True_Odds_Calculator_3-way'!B144="","",'True_Odds_Calculator_3-way'!B144)</f>
        <v>3.83</v>
      </c>
      <c r="C143" s="4">
        <f>IF('True_Odds_Calculator_3-way'!C144="","",'True_Odds_Calculator_3-way'!C144)</f>
        <v>1.79</v>
      </c>
      <c r="D143" s="9">
        <f t="shared" si="39"/>
        <v>0.20165627453176108</v>
      </c>
      <c r="E143" s="9">
        <f t="shared" si="40"/>
        <v>0.25177341598471481</v>
      </c>
      <c r="F143" s="9">
        <f t="shared" si="41"/>
        <v>0.54657030948352403</v>
      </c>
      <c r="G143" s="9">
        <f t="shared" si="42"/>
        <v>1.0501149140492432</v>
      </c>
      <c r="H143" s="9">
        <f t="shared" si="43"/>
        <v>4.9589332259656462</v>
      </c>
      <c r="I143" s="9">
        <f t="shared" si="44"/>
        <v>3.9718252067593589</v>
      </c>
      <c r="J143" s="9">
        <f t="shared" si="45"/>
        <v>1.8295907820989026</v>
      </c>
      <c r="K143" s="11">
        <f t="shared" si="46"/>
        <v>0.20964360587002098</v>
      </c>
      <c r="L143" s="11">
        <f t="shared" si="47"/>
        <v>0.2610966057441253</v>
      </c>
      <c r="M143" s="11">
        <f t="shared" si="48"/>
        <v>0.55865921787709494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-0.25774170257689144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0.22598221149984024</v>
      </c>
      <c r="Q143" s="11">
        <f>2*'OddsRatio_working_3-way'!K143*'OddsRatio_working_3-way'!L143*'OddsRatio_working_3-way'!M143</f>
        <v>6.1158920568292356E-2</v>
      </c>
      <c r="R143" s="11">
        <f t="shared" si="49"/>
        <v>0</v>
      </c>
      <c r="S143" s="11">
        <f t="shared" si="50"/>
        <v>-0.87677783315807623</v>
      </c>
      <c r="T143" s="11">
        <f t="shared" si="51"/>
        <v>-0.23728764090881632</v>
      </c>
      <c r="U143" s="11">
        <f>'OddsRatio_working_3-way'!S143-'OddsRatio_working_3-way'!R143^2/3</f>
        <v>-0.87677783315807623</v>
      </c>
      <c r="V143" s="11">
        <f>'OddsRatio_working_3-way'!S143*'OddsRatio_working_3-way'!R143/3-2*'OddsRatio_working_3-way'!R143^3/27-'OddsRatio_working_3-way'!T143</f>
        <v>0.23728764090881632</v>
      </c>
      <c r="W143" s="11">
        <f>'OddsRatio_working_3-way'!V143^2+4*'OddsRatio_working_3-way'!U143^3/27</f>
        <v>-4.3548447763384089E-2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0.15799831667731104</v>
      </c>
      <c r="Y143" s="11">
        <f>IF('OddsRatio_working_3-way'!W143&gt;=0,IF('OddsRatio_working_3-way'!V143+SQRT('OddsRatio_working_3-way'!W143)&gt;0,0,PI()),ACOS('OddsRatio_working_3-way'!V143/(2*'OddsRatio_working_3-way'!X143)))</f>
        <v>0.72134487996203589</v>
      </c>
      <c r="Z143" s="11">
        <f>'OddsRatio_working_3-way'!X143^(1/3)*COS('OddsRatio_working_3-way'!Y143/3)</f>
        <v>0.52505745702462159</v>
      </c>
      <c r="AA143" s="11">
        <f>'OddsRatio_working_3-way'!X143^(1/3)*COS(('OddsRatio_working_3-way'!Y143+2*PI())/3)</f>
        <v>-0.37402069417193701</v>
      </c>
      <c r="AB143" s="11">
        <f>'OddsRatio_working_3-way'!X143^(1/3)*COS(('OddsRatio_working_3-way'!Y143+4*PI())/3)</f>
        <v>-0.15103676285268469</v>
      </c>
      <c r="AC143" s="11">
        <f>'OddsRatio_working_3-way'!X143^(1/3)*SIN('OddsRatio_working_3-way'!Y143/3)</f>
        <v>0.12873983277213152</v>
      </c>
      <c r="AD143" s="11">
        <f>'OddsRatio_working_3-way'!X143^(1/3)*SIN(('OddsRatio_working_3-way'!Y143+2*PI())/3)</f>
        <v>0.39034317984371275</v>
      </c>
      <c r="AE143" s="11">
        <f>'OddsRatio_working_3-way'!X143^(1/3)*SIN(('OddsRatio_working_3-way'!Y143+4*PI())/3)</f>
        <v>-0.51908301261584411</v>
      </c>
      <c r="AF143" s="11">
        <f>-'OddsRatio_working_3-way'!U143/(3*'OddsRatio_working_3-way'!X143^(1/3))*COS(('OddsRatio_working_3-way'!Y143)/3)</f>
        <v>0.5250574570246217</v>
      </c>
      <c r="AG143" s="11">
        <f>-'OddsRatio_working_3-way'!U143/(3*'OddsRatio_working_3-way'!X143^(1/3))*COS(('OddsRatio_working_3-way'!Y143+2*PI())/3)</f>
        <v>-0.37402069417193706</v>
      </c>
      <c r="AH143" s="11">
        <f>-'OddsRatio_working_3-way'!U143/(3*'OddsRatio_working_3-way'!X143^(1/3))*COS(('OddsRatio_working_3-way'!Y143+4*PI())/3)</f>
        <v>-0.15103676285268472</v>
      </c>
      <c r="AI143" s="11">
        <f>'OddsRatio_working_3-way'!U143/(3*'OddsRatio_working_3-way'!X143^(1/3))*SIN(('OddsRatio_working_3-way'!Y143)/3)</f>
        <v>-0.12873983277213155</v>
      </c>
      <c r="AJ143" s="11">
        <f>'OddsRatio_working_3-way'!U143/(3*'OddsRatio_working_3-way'!X143^(1/3))*SIN(('OddsRatio_working_3-way'!Y143+2*PI())/3)</f>
        <v>-0.39034317984371286</v>
      </c>
      <c r="AK143" s="11">
        <f>'OddsRatio_working_3-way'!U143/(3*'OddsRatio_working_3-way'!X143^(1/3))*SIN(('OddsRatio_working_3-way'!Y143+4*PI())/3)</f>
        <v>0.51908301261584422</v>
      </c>
      <c r="AL143" s="11">
        <f>'OddsRatio_working_3-way'!Z143+'OddsRatio_working_3-way'!AF143</f>
        <v>1.0501149140492432</v>
      </c>
      <c r="AM143" s="11">
        <f>'OddsRatio_working_3-way'!AA143+'OddsRatio_working_3-way'!AG143</f>
        <v>-0.74804138834387413</v>
      </c>
      <c r="AN143" s="11">
        <f>'OddsRatio_working_3-way'!AB143+'OddsRatio_working_3-way'!AH143</f>
        <v>-0.30207352570536938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1.0501149140492432</v>
      </c>
      <c r="AS143" s="11">
        <f>IF(('OddsRatio_working_3-way'!X143=0),IF(Q143&gt;0,-Q143^(1/3),(-Q143)^(1/3)),'OddsRatio_working_3-way'!AM143-'OddsRatio_working_3-way'!R143/3)</f>
        <v>-0.74804138834387413</v>
      </c>
      <c r="AT143" s="11">
        <f>IF(('OddsRatio_working_3-way'!X143=0),IF(Q143&gt;0,-Q143^(1/3),(-Q143)^(1/3)),'OddsRatio_working_3-way'!AN143-'OddsRatio_working_3-way'!R143/3)</f>
        <v>-0.30207352570536938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3.97</v>
      </c>
      <c r="B144" s="4">
        <f>IF('True_Odds_Calculator_3-way'!B145="","",'True_Odds_Calculator_3-way'!B145)</f>
        <v>3.88</v>
      </c>
      <c r="C144" s="4">
        <f>IF('True_Odds_Calculator_3-way'!C145="","",'True_Odds_Calculator_3-way'!C145)</f>
        <v>1.86</v>
      </c>
      <c r="D144" s="9">
        <f t="shared" si="39"/>
        <v>0.23783974459390098</v>
      </c>
      <c r="E144" s="9">
        <f t="shared" si="40"/>
        <v>0.24346270202285861</v>
      </c>
      <c r="F144" s="9">
        <f t="shared" si="41"/>
        <v>0.51869755338324042</v>
      </c>
      <c r="G144" s="9">
        <f t="shared" si="42"/>
        <v>1.0789601841063732</v>
      </c>
      <c r="H144" s="9">
        <f t="shared" si="43"/>
        <v>4.2045117467959283</v>
      </c>
      <c r="I144" s="9">
        <f t="shared" si="44"/>
        <v>4.1074053302263538</v>
      </c>
      <c r="J144" s="9">
        <f t="shared" si="45"/>
        <v>1.9279057583314811</v>
      </c>
      <c r="K144" s="11">
        <f t="shared" si="46"/>
        <v>0.25188916876574308</v>
      </c>
      <c r="L144" s="11">
        <f t="shared" si="47"/>
        <v>0.25773195876288663</v>
      </c>
      <c r="M144" s="11">
        <f t="shared" si="48"/>
        <v>0.5376344086021505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-0.25675104018415473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0.2342002442104722</v>
      </c>
      <c r="Q144" s="11">
        <f>2*'OddsRatio_working_3-way'!K144*'OddsRatio_working_3-way'!L144*'OddsRatio_working_3-way'!M144</f>
        <v>6.9806332104462673E-2</v>
      </c>
      <c r="R144" s="11">
        <f t="shared" si="49"/>
        <v>0</v>
      </c>
      <c r="S144" s="11">
        <f t="shared" si="50"/>
        <v>-0.91216862857689696</v>
      </c>
      <c r="T144" s="11">
        <f t="shared" si="51"/>
        <v>-0.27188334681874732</v>
      </c>
      <c r="U144" s="11">
        <f>'OddsRatio_working_3-way'!S144-'OddsRatio_working_3-way'!R144^2/3</f>
        <v>-0.91216862857689696</v>
      </c>
      <c r="V144" s="11">
        <f>'OddsRatio_working_3-way'!S144*'OddsRatio_working_3-way'!R144/3-2*'OddsRatio_working_3-way'!R144^3/27-'OddsRatio_working_3-way'!T144</f>
        <v>0.27188334681874732</v>
      </c>
      <c r="W144" s="11">
        <f>'OddsRatio_working_3-way'!V144^2+4*'OddsRatio_working_3-way'!U144^3/27</f>
        <v>-3.8519649163492473E-2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0.16766052266474041</v>
      </c>
      <c r="Y144" s="11">
        <f>IF('OddsRatio_working_3-way'!W144&gt;=0,IF('OddsRatio_working_3-way'!V144+SQRT('OddsRatio_working_3-way'!W144)&gt;0,0,PI()),ACOS('OddsRatio_working_3-way'!V144/(2*'OddsRatio_working_3-way'!X144)))</f>
        <v>0.62525304071687415</v>
      </c>
      <c r="Z144" s="11">
        <f>'OddsRatio_working_3-way'!X144^(1/3)*COS('OddsRatio_working_3-way'!Y144/3)</f>
        <v>0.53948009205318659</v>
      </c>
      <c r="AA144" s="11">
        <f>'OddsRatio_working_3-way'!X144^(1/3)*COS(('OddsRatio_working_3-way'!Y144+2*PI())/3)</f>
        <v>-0.36854834452898783</v>
      </c>
      <c r="AB144" s="11">
        <f>'OddsRatio_working_3-way'!X144^(1/3)*COS(('OddsRatio_working_3-way'!Y144+4*PI())/3)</f>
        <v>-0.17093174752419882</v>
      </c>
      <c r="AC144" s="11">
        <f>'OddsRatio_working_3-way'!X144^(1/3)*SIN('OddsRatio_working_3-way'!Y144/3)</f>
        <v>0.11409399547705278</v>
      </c>
      <c r="AD144" s="11">
        <f>'OddsRatio_working_3-way'!X144^(1/3)*SIN(('OddsRatio_working_3-way'!Y144+2*PI())/3)</f>
        <v>0.41015646681550055</v>
      </c>
      <c r="AE144" s="11">
        <f>'OddsRatio_working_3-way'!X144^(1/3)*SIN(('OddsRatio_working_3-way'!Y144+4*PI())/3)</f>
        <v>-0.52425046229255334</v>
      </c>
      <c r="AF144" s="11">
        <f>-'OddsRatio_working_3-way'!U144/(3*'OddsRatio_working_3-way'!X144^(1/3))*COS(('OddsRatio_working_3-way'!Y144)/3)</f>
        <v>0.53948009205318648</v>
      </c>
      <c r="AG144" s="11">
        <f>-'OddsRatio_working_3-way'!U144/(3*'OddsRatio_working_3-way'!X144^(1/3))*COS(('OddsRatio_working_3-way'!Y144+2*PI())/3)</f>
        <v>-0.36854834452898777</v>
      </c>
      <c r="AH144" s="11">
        <f>-'OddsRatio_working_3-way'!U144/(3*'OddsRatio_working_3-way'!X144^(1/3))*COS(('OddsRatio_working_3-way'!Y144+4*PI())/3)</f>
        <v>-0.17093174752419879</v>
      </c>
      <c r="AI144" s="11">
        <f>'OddsRatio_working_3-way'!U144/(3*'OddsRatio_working_3-way'!X144^(1/3))*SIN(('OddsRatio_working_3-way'!Y144)/3)</f>
        <v>-0.11409399547705276</v>
      </c>
      <c r="AJ144" s="11">
        <f>'OddsRatio_working_3-way'!U144/(3*'OddsRatio_working_3-way'!X144^(1/3))*SIN(('OddsRatio_working_3-way'!Y144+2*PI())/3)</f>
        <v>-0.4101564668155005</v>
      </c>
      <c r="AK144" s="11">
        <f>'OddsRatio_working_3-way'!U144/(3*'OddsRatio_working_3-way'!X144^(1/3))*SIN(('OddsRatio_working_3-way'!Y144+4*PI())/3)</f>
        <v>0.52425046229255323</v>
      </c>
      <c r="AL144" s="11">
        <f>'OddsRatio_working_3-way'!Z144+'OddsRatio_working_3-way'!AF144</f>
        <v>1.0789601841063732</v>
      </c>
      <c r="AM144" s="11">
        <f>'OddsRatio_working_3-way'!AA144+'OddsRatio_working_3-way'!AG144</f>
        <v>-0.73709668905797554</v>
      </c>
      <c r="AN144" s="11">
        <f>'OddsRatio_working_3-way'!AB144+'OddsRatio_working_3-way'!AH144</f>
        <v>-0.34186349504839764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1.0789601841063732</v>
      </c>
      <c r="AS144" s="11">
        <f>IF(('OddsRatio_working_3-way'!X144=0),IF(Q144&gt;0,-Q144^(1/3),(-Q144)^(1/3)),'OddsRatio_working_3-way'!AM144-'OddsRatio_working_3-way'!R144/3)</f>
        <v>-0.73709668905797554</v>
      </c>
      <c r="AT144" s="11">
        <f>IF(('OddsRatio_working_3-way'!X144=0),IF(Q144&gt;0,-Q144^(1/3),(-Q144)^(1/3)),'OddsRatio_working_3-way'!AN144-'OddsRatio_working_3-way'!R144/3)</f>
        <v>-0.34186349504839764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1.55</v>
      </c>
      <c r="B145" s="4">
        <f>IF('True_Odds_Calculator_3-way'!B146="","",'True_Odds_Calculator_3-way'!B146)</f>
        <v>4.5</v>
      </c>
      <c r="C145" s="4">
        <f>IF('True_Odds_Calculator_3-way'!C146="","",'True_Odds_Calculator_3-way'!C146)</f>
        <v>5.48</v>
      </c>
      <c r="D145" s="9">
        <f t="shared" si="39"/>
        <v>0.62395468680196109</v>
      </c>
      <c r="E145" s="9">
        <f t="shared" si="40"/>
        <v>0.20681499033731043</v>
      </c>
      <c r="F145" s="9">
        <f t="shared" si="41"/>
        <v>0.16923032286072848</v>
      </c>
      <c r="G145" s="9">
        <f t="shared" si="42"/>
        <v>1.0957826998199462</v>
      </c>
      <c r="H145" s="9">
        <f t="shared" si="43"/>
        <v>1.6026804849009701</v>
      </c>
      <c r="I145" s="9">
        <f t="shared" si="44"/>
        <v>4.8352394493698121</v>
      </c>
      <c r="J145" s="9">
        <f t="shared" si="45"/>
        <v>5.9091064951933596</v>
      </c>
      <c r="K145" s="11">
        <f t="shared" si="46"/>
        <v>0.64516129032258063</v>
      </c>
      <c r="L145" s="11">
        <f t="shared" si="47"/>
        <v>0.22222222222222221</v>
      </c>
      <c r="M145" s="11">
        <f t="shared" si="48"/>
        <v>0.18248175182481752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-0.22562331580462025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0.22316406352196319</v>
      </c>
      <c r="Q145" s="11">
        <f>2*'OddsRatio_working_3-way'!K145*'OddsRatio_working_3-way'!L145*'OddsRatio_working_3-way'!M145</f>
        <v>5.2324516652277421E-2</v>
      </c>
      <c r="R145" s="11">
        <f t="shared" si="49"/>
        <v>0</v>
      </c>
      <c r="S145" s="11">
        <f t="shared" si="50"/>
        <v>-0.98910018552875689</v>
      </c>
      <c r="T145" s="11">
        <f t="shared" si="51"/>
        <v>-0.23191094619666047</v>
      </c>
      <c r="U145" s="11">
        <f>'OddsRatio_working_3-way'!S145-'OddsRatio_working_3-way'!R145^2/3</f>
        <v>-0.98910018552875689</v>
      </c>
      <c r="V145" s="11">
        <f>'OddsRatio_working_3-way'!S145*'OddsRatio_working_3-way'!R145/3-2*'OddsRatio_working_3-way'!R145^3/27-'OddsRatio_working_3-way'!T145</f>
        <v>0.23191094619666047</v>
      </c>
      <c r="W145" s="11">
        <f>'OddsRatio_working_3-way'!V145^2+4*'OddsRatio_working_3-way'!U145^3/27</f>
        <v>-8.9573709995639295E-2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0.18931217404162737</v>
      </c>
      <c r="Y145" s="11">
        <f>IF('OddsRatio_working_3-way'!W145&gt;=0,IF('OddsRatio_working_3-way'!V145+SQRT('OddsRatio_working_3-way'!W145)&gt;0,0,PI()),ACOS('OddsRatio_working_3-way'!V145/(2*'OddsRatio_working_3-way'!X145)))</f>
        <v>0.9115651187948739</v>
      </c>
      <c r="Z145" s="11">
        <f>'OddsRatio_working_3-way'!X145^(1/3)*COS('OddsRatio_working_3-way'!Y145/3)</f>
        <v>0.54789134990997301</v>
      </c>
      <c r="AA145" s="11">
        <f>'OddsRatio_working_3-way'!X145^(1/3)*COS(('OddsRatio_working_3-way'!Y145+2*PI())/3)</f>
        <v>-0.42272856342862708</v>
      </c>
      <c r="AB145" s="11">
        <f>'OddsRatio_working_3-way'!X145^(1/3)*COS(('OddsRatio_working_3-way'!Y145+4*PI())/3)</f>
        <v>-0.12516278648134607</v>
      </c>
      <c r="AC145" s="11">
        <f>'OddsRatio_working_3-way'!X145^(1/3)*SIN('OddsRatio_working_3-way'!Y145/3)</f>
        <v>0.17179968142213303</v>
      </c>
      <c r="AD145" s="11">
        <f>'OddsRatio_working_3-way'!X145^(1/3)*SIN(('OddsRatio_working_3-way'!Y145+2*PI())/3)</f>
        <v>0.38858798682471912</v>
      </c>
      <c r="AE145" s="11">
        <f>'OddsRatio_working_3-way'!X145^(1/3)*SIN(('OddsRatio_working_3-way'!Y145+4*PI())/3)</f>
        <v>-0.56038766824685204</v>
      </c>
      <c r="AF145" s="11">
        <f>-'OddsRatio_working_3-way'!U145/(3*'OddsRatio_working_3-way'!X145^(1/3))*COS(('OddsRatio_working_3-way'!Y145)/3)</f>
        <v>0.54789134990997312</v>
      </c>
      <c r="AG145" s="11">
        <f>-'OddsRatio_working_3-way'!U145/(3*'OddsRatio_working_3-way'!X145^(1/3))*COS(('OddsRatio_working_3-way'!Y145+2*PI())/3)</f>
        <v>-0.42272856342862719</v>
      </c>
      <c r="AH145" s="11">
        <f>-'OddsRatio_working_3-way'!U145/(3*'OddsRatio_working_3-way'!X145^(1/3))*COS(('OddsRatio_working_3-way'!Y145+4*PI())/3)</f>
        <v>-0.1251627864813461</v>
      </c>
      <c r="AI145" s="11">
        <f>'OddsRatio_working_3-way'!U145/(3*'OddsRatio_working_3-way'!X145^(1/3))*SIN(('OddsRatio_working_3-way'!Y145)/3)</f>
        <v>-0.17179968142213309</v>
      </c>
      <c r="AJ145" s="11">
        <f>'OddsRatio_working_3-way'!U145/(3*'OddsRatio_working_3-way'!X145^(1/3))*SIN(('OddsRatio_working_3-way'!Y145+2*PI())/3)</f>
        <v>-0.38858798682471923</v>
      </c>
      <c r="AK145" s="11">
        <f>'OddsRatio_working_3-way'!U145/(3*'OddsRatio_working_3-way'!X145^(1/3))*SIN(('OddsRatio_working_3-way'!Y145+4*PI())/3)</f>
        <v>0.56038766824685216</v>
      </c>
      <c r="AL145" s="11">
        <f>'OddsRatio_working_3-way'!Z145+'OddsRatio_working_3-way'!AF145</f>
        <v>1.0957826998199462</v>
      </c>
      <c r="AM145" s="11">
        <f>'OddsRatio_working_3-way'!AA145+'OddsRatio_working_3-way'!AG145</f>
        <v>-0.84545712685725427</v>
      </c>
      <c r="AN145" s="11">
        <f>'OddsRatio_working_3-way'!AB145+'OddsRatio_working_3-way'!AH145</f>
        <v>-0.2503255729626922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1.0957826998199462</v>
      </c>
      <c r="AS145" s="11">
        <f>IF(('OddsRatio_working_3-way'!X145=0),IF(Q145&gt;0,-Q145^(1/3),(-Q145)^(1/3)),'OddsRatio_working_3-way'!AM145-'OddsRatio_working_3-way'!R145/3)</f>
        <v>-0.84545712685725427</v>
      </c>
      <c r="AT145" s="11">
        <f>IF(('OddsRatio_working_3-way'!X145=0),IF(Q145&gt;0,-Q145^(1/3),(-Q145)^(1/3)),'OddsRatio_working_3-way'!AN145-'OddsRatio_working_3-way'!R145/3)</f>
        <v>-0.2503255729626922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3.2</v>
      </c>
      <c r="B146" s="4">
        <f>IF('True_Odds_Calculator_3-way'!B147="","",'True_Odds_Calculator_3-way'!B147)</f>
        <v>3.6</v>
      </c>
      <c r="C146" s="4">
        <f>IF('True_Odds_Calculator_3-way'!C147="","",'True_Odds_Calculator_3-way'!C147)</f>
        <v>2.2000000000000002</v>
      </c>
      <c r="D146" s="9">
        <f t="shared" si="39"/>
        <v>0.29802582503339453</v>
      </c>
      <c r="E146" s="9">
        <f t="shared" si="40"/>
        <v>0.26429359288528415</v>
      </c>
      <c r="F146" s="9">
        <f t="shared" si="41"/>
        <v>0.43768058208132155</v>
      </c>
      <c r="G146" s="9">
        <f t="shared" si="42"/>
        <v>1.0706426881080271</v>
      </c>
      <c r="H146" s="9">
        <f t="shared" si="43"/>
        <v>3.3554139138376597</v>
      </c>
      <c r="I146" s="9">
        <f t="shared" si="44"/>
        <v>3.7836709890808704</v>
      </c>
      <c r="J146" s="9">
        <f t="shared" si="45"/>
        <v>2.2847712257296324</v>
      </c>
      <c r="K146" s="11">
        <f t="shared" si="46"/>
        <v>0.3125</v>
      </c>
      <c r="L146" s="11">
        <f t="shared" si="47"/>
        <v>0.27777777777777779</v>
      </c>
      <c r="M146" s="11">
        <f t="shared" si="48"/>
        <v>0.45454545454545453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-0.27083333333333348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0.23674242424242423</v>
      </c>
      <c r="Q146" s="11">
        <f>2*'OddsRatio_working_3-way'!K146*'OddsRatio_working_3-way'!L146*'OddsRatio_working_3-way'!M146</f>
        <v>7.8914141414141409E-2</v>
      </c>
      <c r="R146" s="11">
        <f t="shared" si="49"/>
        <v>0</v>
      </c>
      <c r="S146" s="11">
        <f t="shared" si="50"/>
        <v>-0.87412587412587361</v>
      </c>
      <c r="T146" s="11">
        <f t="shared" si="51"/>
        <v>-0.29137529137529122</v>
      </c>
      <c r="U146" s="11">
        <f>'OddsRatio_working_3-way'!S146-'OddsRatio_working_3-way'!R146^2/3</f>
        <v>-0.87412587412587361</v>
      </c>
      <c r="V146" s="11">
        <f>'OddsRatio_working_3-way'!S146*'OddsRatio_working_3-way'!R146/3-2*'OddsRatio_working_3-way'!R146^3/27-'OddsRatio_working_3-way'!T146</f>
        <v>0.29137529137529122</v>
      </c>
      <c r="W146" s="11">
        <f>'OddsRatio_working_3-way'!V146^2+4*'OddsRatio_working_3-way'!U146^3/27</f>
        <v>-1.4050976200714493E-2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0.15728202108374495</v>
      </c>
      <c r="Y146" s="11">
        <f>IF('OddsRatio_working_3-way'!W146&gt;=0,IF('OddsRatio_working_3-way'!V146+SQRT('OddsRatio_working_3-way'!W146)&gt;0,0,PI()),ACOS('OddsRatio_working_3-way'!V146/(2*'OddsRatio_working_3-way'!X146)))</f>
        <v>0.38637040578169701</v>
      </c>
      <c r="Z146" s="11">
        <f>'OddsRatio_working_3-way'!X146^(1/3)*COS('OddsRatio_working_3-way'!Y146/3)</f>
        <v>0.53532134405401355</v>
      </c>
      <c r="AA146" s="11">
        <f>'OddsRatio_working_3-way'!X146^(1/3)*COS(('OddsRatio_working_3-way'!Y146+2*PI())/3)</f>
        <v>-0.32770034625681665</v>
      </c>
      <c r="AB146" s="11">
        <f>'OddsRatio_working_3-way'!X146^(1/3)*COS(('OddsRatio_working_3-way'!Y146+4*PI())/3)</f>
        <v>-0.207620997797197</v>
      </c>
      <c r="AC146" s="11">
        <f>'OddsRatio_working_3-way'!X146^(1/3)*SIN('OddsRatio_working_3-way'!Y146/3)</f>
        <v>6.93278441572764E-2</v>
      </c>
      <c r="AD146" s="11">
        <f>'OddsRatio_working_3-way'!X146^(1/3)*SIN(('OddsRatio_working_3-way'!Y146+2*PI())/3)</f>
        <v>0.42893796106016735</v>
      </c>
      <c r="AE146" s="11">
        <f>'OddsRatio_working_3-way'!X146^(1/3)*SIN(('OddsRatio_working_3-way'!Y146+4*PI())/3)</f>
        <v>-0.49826580521744368</v>
      </c>
      <c r="AF146" s="11">
        <f>-'OddsRatio_working_3-way'!U146/(3*'OddsRatio_working_3-way'!X146^(1/3))*COS(('OddsRatio_working_3-way'!Y146)/3)</f>
        <v>0.53532134405401355</v>
      </c>
      <c r="AG146" s="11">
        <f>-'OddsRatio_working_3-way'!U146/(3*'OddsRatio_working_3-way'!X146^(1/3))*COS(('OddsRatio_working_3-way'!Y146+2*PI())/3)</f>
        <v>-0.32770034625681665</v>
      </c>
      <c r="AH146" s="11">
        <f>-'OddsRatio_working_3-way'!U146/(3*'OddsRatio_working_3-way'!X146^(1/3))*COS(('OddsRatio_working_3-way'!Y146+4*PI())/3)</f>
        <v>-0.207620997797197</v>
      </c>
      <c r="AI146" s="11">
        <f>'OddsRatio_working_3-way'!U146/(3*'OddsRatio_working_3-way'!X146^(1/3))*SIN(('OddsRatio_working_3-way'!Y146)/3)</f>
        <v>-6.93278441572764E-2</v>
      </c>
      <c r="AJ146" s="11">
        <f>'OddsRatio_working_3-way'!U146/(3*'OddsRatio_working_3-way'!X146^(1/3))*SIN(('OddsRatio_working_3-way'!Y146+2*PI())/3)</f>
        <v>-0.42893796106016735</v>
      </c>
      <c r="AK146" s="11">
        <f>'OddsRatio_working_3-way'!U146/(3*'OddsRatio_working_3-way'!X146^(1/3))*SIN(('OddsRatio_working_3-way'!Y146+4*PI())/3)</f>
        <v>0.49826580521744368</v>
      </c>
      <c r="AL146" s="11">
        <f>'OddsRatio_working_3-way'!Z146+'OddsRatio_working_3-way'!AF146</f>
        <v>1.0706426881080271</v>
      </c>
      <c r="AM146" s="11">
        <f>'OddsRatio_working_3-way'!AA146+'OddsRatio_working_3-way'!AG146</f>
        <v>-0.65540069251363331</v>
      </c>
      <c r="AN146" s="11">
        <f>'OddsRatio_working_3-way'!AB146+'OddsRatio_working_3-way'!AH146</f>
        <v>-0.41524199559439401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1.0706426881080271</v>
      </c>
      <c r="AS146" s="11">
        <f>IF(('OddsRatio_working_3-way'!X146=0),IF(Q146&gt;0,-Q146^(1/3),(-Q146)^(1/3)),'OddsRatio_working_3-way'!AM146-'OddsRatio_working_3-way'!R146/3)</f>
        <v>-0.65540069251363331</v>
      </c>
      <c r="AT146" s="11">
        <f>IF(('OddsRatio_working_3-way'!X146=0),IF(Q146&gt;0,-Q146^(1/3),(-Q146)^(1/3)),'OddsRatio_working_3-way'!AN146-'OddsRatio_working_3-way'!R146/3)</f>
        <v>-0.41524199559439401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4.04</v>
      </c>
      <c r="B147" s="4">
        <f>IF('True_Odds_Calculator_3-way'!B148="","",'True_Odds_Calculator_3-way'!B148)</f>
        <v>4.09</v>
      </c>
      <c r="C147" s="4">
        <f>IF('True_Odds_Calculator_3-way'!C148="","",'True_Odds_Calculator_3-way'!C148)</f>
        <v>1.8</v>
      </c>
      <c r="D147" s="9">
        <f t="shared" si="39"/>
        <v>0.2333181398218018</v>
      </c>
      <c r="E147" s="9">
        <f t="shared" si="40"/>
        <v>0.23041265945405773</v>
      </c>
      <c r="F147" s="9">
        <f t="shared" si="41"/>
        <v>0.53626920072414053</v>
      </c>
      <c r="G147" s="9">
        <f t="shared" si="42"/>
        <v>1.0809188711790412</v>
      </c>
      <c r="H147" s="9">
        <f t="shared" si="43"/>
        <v>4.2859933683842852</v>
      </c>
      <c r="I147" s="9">
        <f t="shared" si="44"/>
        <v>4.3400393119432366</v>
      </c>
      <c r="J147" s="9">
        <f t="shared" si="45"/>
        <v>1.8647350969432326</v>
      </c>
      <c r="K147" s="11">
        <f t="shared" si="46"/>
        <v>0.24752475247524752</v>
      </c>
      <c r="L147" s="11">
        <f t="shared" si="47"/>
        <v>0.24449877750611249</v>
      </c>
      <c r="M147" s="11">
        <f t="shared" si="48"/>
        <v>0.55555555555555558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-0.25266487528948489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0.23300007262339928</v>
      </c>
      <c r="Q147" s="11">
        <f>2*'OddsRatio_working_3-way'!K147*'OddsRatio_working_3-way'!L147*'OddsRatio_working_3-way'!M147</f>
        <v>6.7243888203001242E-2</v>
      </c>
      <c r="R147" s="11">
        <f t="shared" si="49"/>
        <v>0</v>
      </c>
      <c r="S147" s="11">
        <f t="shared" si="50"/>
        <v>-0.92217041389882504</v>
      </c>
      <c r="T147" s="11">
        <f t="shared" si="51"/>
        <v>-0.26613864758984851</v>
      </c>
      <c r="U147" s="11">
        <f>'OddsRatio_working_3-way'!S147-'OddsRatio_working_3-way'!R147^2/3</f>
        <v>-0.92217041389882504</v>
      </c>
      <c r="V147" s="11">
        <f>'OddsRatio_working_3-way'!S147*'OddsRatio_working_3-way'!R147/3-2*'OddsRatio_working_3-way'!R147^3/27-'OddsRatio_working_3-way'!T147</f>
        <v>0.26613864758984851</v>
      </c>
      <c r="W147" s="11">
        <f>'OddsRatio_working_3-way'!V147^2+4*'OddsRatio_working_3-way'!U147^3/27</f>
        <v>-4.5349794587694753E-2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0.17042562478149254</v>
      </c>
      <c r="Y147" s="11">
        <f>IF('OddsRatio_working_3-way'!W147&gt;=0,IF('OddsRatio_working_3-way'!V147+SQRT('OddsRatio_working_3-way'!W147)&gt;0,0,PI()),ACOS('OddsRatio_working_3-way'!V147/(2*'OddsRatio_working_3-way'!X147)))</f>
        <v>0.67484172978054857</v>
      </c>
      <c r="Z147" s="11">
        <f>'OddsRatio_working_3-way'!X147^(1/3)*COS('OddsRatio_working_3-way'!Y147/3)</f>
        <v>0.54045943558952059</v>
      </c>
      <c r="AA147" s="11">
        <f>'OddsRatio_working_3-way'!X147^(1/3)*COS(('OddsRatio_working_3-way'!Y147+2*PI())/3)</f>
        <v>-0.37732921516238976</v>
      </c>
      <c r="AB147" s="11">
        <f>'OddsRatio_working_3-way'!X147^(1/3)*COS(('OddsRatio_working_3-way'!Y147+4*PI())/3)</f>
        <v>-0.16313022042713102</v>
      </c>
      <c r="AC147" s="11">
        <f>'OddsRatio_working_3-way'!X147^(1/3)*SIN('OddsRatio_working_3-way'!Y147/3)</f>
        <v>0.12366784727054905</v>
      </c>
      <c r="AD147" s="11">
        <f>'OddsRatio_working_3-way'!X147^(1/3)*SIN(('OddsRatio_working_3-way'!Y147+2*PI())/3)</f>
        <v>0.40621767730024994</v>
      </c>
      <c r="AE147" s="11">
        <f>'OddsRatio_working_3-way'!X147^(1/3)*SIN(('OddsRatio_working_3-way'!Y147+4*PI())/3)</f>
        <v>-0.52988552457079885</v>
      </c>
      <c r="AF147" s="11">
        <f>-'OddsRatio_working_3-way'!U147/(3*'OddsRatio_working_3-way'!X147^(1/3))*COS(('OddsRatio_working_3-way'!Y147)/3)</f>
        <v>0.54045943558952059</v>
      </c>
      <c r="AG147" s="11">
        <f>-'OddsRatio_working_3-way'!U147/(3*'OddsRatio_working_3-way'!X147^(1/3))*COS(('OddsRatio_working_3-way'!Y147+2*PI())/3)</f>
        <v>-0.37732921516238976</v>
      </c>
      <c r="AH147" s="11">
        <f>-'OddsRatio_working_3-way'!U147/(3*'OddsRatio_working_3-way'!X147^(1/3))*COS(('OddsRatio_working_3-way'!Y147+4*PI())/3)</f>
        <v>-0.16313022042713102</v>
      </c>
      <c r="AI147" s="11">
        <f>'OddsRatio_working_3-way'!U147/(3*'OddsRatio_working_3-way'!X147^(1/3))*SIN(('OddsRatio_working_3-way'!Y147)/3)</f>
        <v>-0.12366784727054905</v>
      </c>
      <c r="AJ147" s="11">
        <f>'OddsRatio_working_3-way'!U147/(3*'OddsRatio_working_3-way'!X147^(1/3))*SIN(('OddsRatio_working_3-way'!Y147+2*PI())/3)</f>
        <v>-0.40621767730024994</v>
      </c>
      <c r="AK147" s="11">
        <f>'OddsRatio_working_3-way'!U147/(3*'OddsRatio_working_3-way'!X147^(1/3))*SIN(('OddsRatio_working_3-way'!Y147+4*PI())/3)</f>
        <v>0.52988552457079885</v>
      </c>
      <c r="AL147" s="11">
        <f>'OddsRatio_working_3-way'!Z147+'OddsRatio_working_3-way'!AF147</f>
        <v>1.0809188711790412</v>
      </c>
      <c r="AM147" s="11">
        <f>'OddsRatio_working_3-way'!AA147+'OddsRatio_working_3-way'!AG147</f>
        <v>-0.75465843032477953</v>
      </c>
      <c r="AN147" s="11">
        <f>'OddsRatio_working_3-way'!AB147+'OddsRatio_working_3-way'!AH147</f>
        <v>-0.32626044085426203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1.0809188711790412</v>
      </c>
      <c r="AS147" s="11">
        <f>IF(('OddsRatio_working_3-way'!X147=0),IF(Q147&gt;0,-Q147^(1/3),(-Q147)^(1/3)),'OddsRatio_working_3-way'!AM147-'OddsRatio_working_3-way'!R147/3)</f>
        <v>-0.75465843032477953</v>
      </c>
      <c r="AT147" s="11">
        <f>IF(('OddsRatio_working_3-way'!X147=0),IF(Q147&gt;0,-Q147^(1/3),(-Q147)^(1/3)),'OddsRatio_working_3-way'!AN147-'OddsRatio_working_3-way'!R147/3)</f>
        <v>-0.32626044085426203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3.29</v>
      </c>
      <c r="B148" s="4">
        <f>IF('True_Odds_Calculator_3-way'!B149="","",'True_Odds_Calculator_3-way'!B149)</f>
        <v>3.82</v>
      </c>
      <c r="C148" s="4">
        <f>IF('True_Odds_Calculator_3-way'!C149="","",'True_Odds_Calculator_3-way'!C149)</f>
        <v>2.19</v>
      </c>
      <c r="D148" s="9">
        <f t="shared" si="39"/>
        <v>0.29672001456246677</v>
      </c>
      <c r="E148" s="9">
        <f t="shared" si="40"/>
        <v>0.25518422512612887</v>
      </c>
      <c r="F148" s="9">
        <f t="shared" si="41"/>
        <v>0.44809576031140452</v>
      </c>
      <c r="G148" s="9">
        <f t="shared" si="42"/>
        <v>1.0350133084192983</v>
      </c>
      <c r="H148" s="9">
        <f t="shared" si="43"/>
        <v>3.3701804762801926</v>
      </c>
      <c r="I148" s="9">
        <f t="shared" si="44"/>
        <v>3.9187375297424207</v>
      </c>
      <c r="J148" s="9">
        <f t="shared" si="45"/>
        <v>2.2316658370189648</v>
      </c>
      <c r="K148" s="11">
        <f t="shared" si="46"/>
        <v>0.303951367781155</v>
      </c>
      <c r="L148" s="11">
        <f t="shared" si="47"/>
        <v>0.26178010471204188</v>
      </c>
      <c r="M148" s="11">
        <f t="shared" si="48"/>
        <v>0.45662100456621008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-0.2792082048339668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0.22889545734075359</v>
      </c>
      <c r="Q148" s="11">
        <f>2*'OddsRatio_working_3-way'!K148*'OddsRatio_working_3-way'!L148*'OddsRatio_working_3-way'!M148</f>
        <v>7.2665224552620186E-2</v>
      </c>
      <c r="R148" s="11">
        <f t="shared" si="49"/>
        <v>0</v>
      </c>
      <c r="S148" s="11">
        <f t="shared" si="50"/>
        <v>-0.81980204513283539</v>
      </c>
      <c r="T148" s="11">
        <f t="shared" si="51"/>
        <v>-0.26025461750248741</v>
      </c>
      <c r="U148" s="11">
        <f>'OddsRatio_working_3-way'!S148-'OddsRatio_working_3-way'!R148^2/3</f>
        <v>-0.81980204513283539</v>
      </c>
      <c r="V148" s="11">
        <f>'OddsRatio_working_3-way'!S148*'OddsRatio_working_3-way'!R148/3-2*'OddsRatio_working_3-way'!R148^3/27-'OddsRatio_working_3-way'!T148</f>
        <v>0.26025461750248741</v>
      </c>
      <c r="W148" s="11">
        <f>'OddsRatio_working_3-way'!V148^2+4*'OddsRatio_working_3-way'!U148^3/27</f>
        <v>-1.3892538784497227E-2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0.14285045039819025</v>
      </c>
      <c r="Y148" s="11">
        <f>IF('OddsRatio_working_3-way'!W148&gt;=0,IF('OddsRatio_working_3-way'!V148+SQRT('OddsRatio_working_3-way'!W148)&gt;0,0,PI()),ACOS('OddsRatio_working_3-way'!V148/(2*'OddsRatio_working_3-way'!X148)))</f>
        <v>0.42525433479017094</v>
      </c>
      <c r="Z148" s="11">
        <f>'OddsRatio_working_3-way'!X148^(1/3)*COS('OddsRatio_working_3-way'!Y148/3)</f>
        <v>0.51750665420964925</v>
      </c>
      <c r="AA148" s="11">
        <f>'OddsRatio_working_3-way'!X148^(1/3)*COS(('OddsRatio_working_3-way'!Y148+2*PI())/3)</f>
        <v>-0.32271158239497277</v>
      </c>
      <c r="AB148" s="11">
        <f>'OddsRatio_working_3-way'!X148^(1/3)*COS(('OddsRatio_working_3-way'!Y148+4*PI())/3)</f>
        <v>-0.19479507181467659</v>
      </c>
      <c r="AC148" s="11">
        <f>'OddsRatio_working_3-way'!X148^(1/3)*SIN('OddsRatio_working_3-way'!Y148/3)</f>
        <v>7.3852631817331565E-2</v>
      </c>
      <c r="AD148" s="11">
        <f>'OddsRatio_working_3-way'!X148^(1/3)*SIN(('OddsRatio_working_3-way'!Y148+2*PI())/3)</f>
        <v>0.41124759326437954</v>
      </c>
      <c r="AE148" s="11">
        <f>'OddsRatio_working_3-way'!X148^(1/3)*SIN(('OddsRatio_working_3-way'!Y148+4*PI())/3)</f>
        <v>-0.48510022508171119</v>
      </c>
      <c r="AF148" s="11">
        <f>-'OddsRatio_working_3-way'!U148/(3*'OddsRatio_working_3-way'!X148^(1/3))*COS(('OddsRatio_working_3-way'!Y148)/3)</f>
        <v>0.51750665420964914</v>
      </c>
      <c r="AG148" s="11">
        <f>-'OddsRatio_working_3-way'!U148/(3*'OddsRatio_working_3-way'!X148^(1/3))*COS(('OddsRatio_working_3-way'!Y148+2*PI())/3)</f>
        <v>-0.32271158239497272</v>
      </c>
      <c r="AH148" s="11">
        <f>-'OddsRatio_working_3-way'!U148/(3*'OddsRatio_working_3-way'!X148^(1/3))*COS(('OddsRatio_working_3-way'!Y148+4*PI())/3)</f>
        <v>-0.19479507181467653</v>
      </c>
      <c r="AI148" s="11">
        <f>'OddsRatio_working_3-way'!U148/(3*'OddsRatio_working_3-way'!X148^(1/3))*SIN(('OddsRatio_working_3-way'!Y148)/3)</f>
        <v>-7.3852631817331552E-2</v>
      </c>
      <c r="AJ148" s="11">
        <f>'OddsRatio_working_3-way'!U148/(3*'OddsRatio_working_3-way'!X148^(1/3))*SIN(('OddsRatio_working_3-way'!Y148+2*PI())/3)</f>
        <v>-0.41124759326437943</v>
      </c>
      <c r="AK148" s="11">
        <f>'OddsRatio_working_3-way'!U148/(3*'OddsRatio_working_3-way'!X148^(1/3))*SIN(('OddsRatio_working_3-way'!Y148+4*PI())/3)</f>
        <v>0.48510022508171108</v>
      </c>
      <c r="AL148" s="11">
        <f>'OddsRatio_working_3-way'!Z148+'OddsRatio_working_3-way'!AF148</f>
        <v>1.0350133084192983</v>
      </c>
      <c r="AM148" s="11">
        <f>'OddsRatio_working_3-way'!AA148+'OddsRatio_working_3-way'!AG148</f>
        <v>-0.64542316478994555</v>
      </c>
      <c r="AN148" s="11">
        <f>'OddsRatio_working_3-way'!AB148+'OddsRatio_working_3-way'!AH148</f>
        <v>-0.38959014362935313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1.0350133084192983</v>
      </c>
      <c r="AS148" s="11">
        <f>IF(('OddsRatio_working_3-way'!X148=0),IF(Q148&gt;0,-Q148^(1/3),(-Q148)^(1/3)),'OddsRatio_working_3-way'!AM148-'OddsRatio_working_3-way'!R148/3)</f>
        <v>-0.64542316478994555</v>
      </c>
      <c r="AT148" s="11">
        <f>IF(('OddsRatio_working_3-way'!X148=0),IF(Q148&gt;0,-Q148^(1/3),(-Q148)^(1/3)),'OddsRatio_working_3-way'!AN148-'OddsRatio_working_3-way'!R148/3)</f>
        <v>-0.38959014362935313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1.38</v>
      </c>
      <c r="B149" s="4">
        <f>IF('True_Odds_Calculator_3-way'!B150="","",'True_Odds_Calculator_3-way'!B150)</f>
        <v>5.41</v>
      </c>
      <c r="C149" s="4">
        <f>IF('True_Odds_Calculator_3-way'!C150="","",'True_Odds_Calculator_3-way'!C150)</f>
        <v>8.51</v>
      </c>
      <c r="D149" s="9">
        <f t="shared" si="39"/>
        <v>0.71254823993017025</v>
      </c>
      <c r="E149" s="9">
        <f t="shared" si="40"/>
        <v>0.176002955473686</v>
      </c>
      <c r="F149" s="9">
        <f t="shared" si="41"/>
        <v>0.11144880459614383</v>
      </c>
      <c r="G149" s="9">
        <f t="shared" si="42"/>
        <v>1.0616151409733265</v>
      </c>
      <c r="H149" s="9">
        <f t="shared" si="43"/>
        <v>1.4034137535698636</v>
      </c>
      <c r="I149" s="9">
        <f t="shared" si="44"/>
        <v>5.6817227716923702</v>
      </c>
      <c r="J149" s="9">
        <f t="shared" si="45"/>
        <v>8.972729708709684</v>
      </c>
      <c r="K149" s="11">
        <f t="shared" si="46"/>
        <v>0.7246376811594204</v>
      </c>
      <c r="L149" s="11">
        <f t="shared" si="47"/>
        <v>0.18484288354898337</v>
      </c>
      <c r="M149" s="11">
        <f t="shared" si="48"/>
        <v>0.11750881316098707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-0.19808710799978801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0.19359725707628672</v>
      </c>
      <c r="Q149" s="11">
        <f>2*'OddsRatio_working_3-way'!K149*'OddsRatio_working_3-way'!L149*'OddsRatio_working_3-way'!M149</f>
        <v>3.1479228792892146E-2</v>
      </c>
      <c r="R149" s="11">
        <f t="shared" si="49"/>
        <v>0</v>
      </c>
      <c r="S149" s="11">
        <f t="shared" si="50"/>
        <v>-0.9773339569200733</v>
      </c>
      <c r="T149" s="11">
        <f t="shared" si="51"/>
        <v>-0.15891609055610945</v>
      </c>
      <c r="U149" s="11">
        <f>'OddsRatio_working_3-way'!S149-'OddsRatio_working_3-way'!R149^2/3</f>
        <v>-0.9773339569200733</v>
      </c>
      <c r="V149" s="11">
        <f>'OddsRatio_working_3-way'!S149*'OddsRatio_working_3-way'!R149/3-2*'OddsRatio_working_3-way'!R149^3/27-'OddsRatio_working_3-way'!T149</f>
        <v>0.15891609055610945</v>
      </c>
      <c r="W149" s="11">
        <f>'OddsRatio_working_3-way'!V149^2+4*'OddsRatio_working_3-way'!U149^3/27</f>
        <v>-0.11304663536509162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0.18594418463797757</v>
      </c>
      <c r="Y149" s="11">
        <f>IF('OddsRatio_working_3-way'!W149&gt;=0,IF('OddsRatio_working_3-way'!V149+SQRT('OddsRatio_working_3-way'!W149)&gt;0,0,PI()),ACOS('OddsRatio_working_3-way'!V149/(2*'OddsRatio_working_3-way'!X149)))</f>
        <v>1.1292676677009721</v>
      </c>
      <c r="Z149" s="11">
        <f>'OddsRatio_working_3-way'!X149^(1/3)*COS('OddsRatio_working_3-way'!Y149/3)</f>
        <v>0.53080757048666327</v>
      </c>
      <c r="AA149" s="11">
        <f>'OddsRatio_working_3-way'!X149^(1/3)*COS(('OddsRatio_working_3-way'!Y149+2*PI())/3)</f>
        <v>-0.4471067889762167</v>
      </c>
      <c r="AB149" s="11">
        <f>'OddsRatio_working_3-way'!X149^(1/3)*COS(('OddsRatio_working_3-way'!Y149+4*PI())/3)</f>
        <v>-8.3700781510446423E-2</v>
      </c>
      <c r="AC149" s="11">
        <f>'OddsRatio_working_3-way'!X149^(1/3)*SIN('OddsRatio_working_3-way'!Y149/3)</f>
        <v>0.20981255623548956</v>
      </c>
      <c r="AD149" s="11">
        <f>'OddsRatio_working_3-way'!X149^(1/3)*SIN(('OddsRatio_working_3-way'!Y149+2*PI())/3)</f>
        <v>0.35478656244480467</v>
      </c>
      <c r="AE149" s="11">
        <f>'OddsRatio_working_3-way'!X149^(1/3)*SIN(('OddsRatio_working_3-way'!Y149+4*PI())/3)</f>
        <v>-0.56459911868029422</v>
      </c>
      <c r="AF149" s="11">
        <f>-'OddsRatio_working_3-way'!U149/(3*'OddsRatio_working_3-way'!X149^(1/3))*COS(('OddsRatio_working_3-way'!Y149)/3)</f>
        <v>0.53080757048666316</v>
      </c>
      <c r="AG149" s="11">
        <f>-'OddsRatio_working_3-way'!U149/(3*'OddsRatio_working_3-way'!X149^(1/3))*COS(('OddsRatio_working_3-way'!Y149+2*PI())/3)</f>
        <v>-0.44710678897621664</v>
      </c>
      <c r="AH149" s="11">
        <f>-'OddsRatio_working_3-way'!U149/(3*'OddsRatio_working_3-way'!X149^(1/3))*COS(('OddsRatio_working_3-way'!Y149+4*PI())/3)</f>
        <v>-8.3700781510446395E-2</v>
      </c>
      <c r="AI149" s="11">
        <f>'OddsRatio_working_3-way'!U149/(3*'OddsRatio_working_3-way'!X149^(1/3))*SIN(('OddsRatio_working_3-way'!Y149)/3)</f>
        <v>-0.2098125562354895</v>
      </c>
      <c r="AJ149" s="11">
        <f>'OddsRatio_working_3-way'!U149/(3*'OddsRatio_working_3-way'!X149^(1/3))*SIN(('OddsRatio_working_3-way'!Y149+2*PI())/3)</f>
        <v>-0.35478656244480461</v>
      </c>
      <c r="AK149" s="11">
        <f>'OddsRatio_working_3-way'!U149/(3*'OddsRatio_working_3-way'!X149^(1/3))*SIN(('OddsRatio_working_3-way'!Y149+4*PI())/3)</f>
        <v>0.56459911868029411</v>
      </c>
      <c r="AL149" s="11">
        <f>'OddsRatio_working_3-way'!Z149+'OddsRatio_working_3-way'!AF149</f>
        <v>1.0616151409733265</v>
      </c>
      <c r="AM149" s="11">
        <f>'OddsRatio_working_3-way'!AA149+'OddsRatio_working_3-way'!AG149</f>
        <v>-0.89421357795243339</v>
      </c>
      <c r="AN149" s="11">
        <f>'OddsRatio_working_3-way'!AB149+'OddsRatio_working_3-way'!AH149</f>
        <v>-0.16740156302089282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1.0616151409733265</v>
      </c>
      <c r="AS149" s="11">
        <f>IF(('OddsRatio_working_3-way'!X149=0),IF(Q149&gt;0,-Q149^(1/3),(-Q149)^(1/3)),'OddsRatio_working_3-way'!AM149-'OddsRatio_working_3-way'!R149/3)</f>
        <v>-0.89421357795243339</v>
      </c>
      <c r="AT149" s="11">
        <f>IF(('OddsRatio_working_3-way'!X149=0),IF(Q149&gt;0,-Q149^(1/3),(-Q149)^(1/3)),'OddsRatio_working_3-way'!AN149-'OddsRatio_working_3-way'!R149/3)</f>
        <v>-0.16740156302089282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1.85</v>
      </c>
      <c r="B150" s="4">
        <f>IF('True_Odds_Calculator_3-way'!B151="","",'True_Odds_Calculator_3-way'!B151)</f>
        <v>3.83</v>
      </c>
      <c r="C150" s="4">
        <f>IF('True_Odds_Calculator_3-way'!C151="","",'True_Odds_Calculator_3-way'!C151)</f>
        <v>4.47</v>
      </c>
      <c r="D150" s="9">
        <f t="shared" si="39"/>
        <v>0.53022727710200446</v>
      </c>
      <c r="E150" s="9">
        <f t="shared" si="40"/>
        <v>0.25317708492526797</v>
      </c>
      <c r="F150" s="9">
        <f t="shared" si="41"/>
        <v>0.21659563797272779</v>
      </c>
      <c r="G150" s="9">
        <f t="shared" si="42"/>
        <v>1.0423337604684904</v>
      </c>
      <c r="H150" s="9">
        <f t="shared" si="43"/>
        <v>1.8859836963982168</v>
      </c>
      <c r="I150" s="9">
        <f t="shared" si="44"/>
        <v>3.9498045421258281</v>
      </c>
      <c r="J150" s="9">
        <f t="shared" si="45"/>
        <v>4.6168981488256611</v>
      </c>
      <c r="K150" s="11">
        <f t="shared" si="46"/>
        <v>0.54054054054054046</v>
      </c>
      <c r="L150" s="11">
        <f t="shared" si="47"/>
        <v>0.2610966057441253</v>
      </c>
      <c r="M150" s="11">
        <f t="shared" si="48"/>
        <v>0.2237136465324385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-0.26354623149618528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0.22575013375300754</v>
      </c>
      <c r="Q150" s="11">
        <f>2*'OddsRatio_working_3-way'!K150*'OddsRatio_working_3-way'!L150*'OddsRatio_working_3-way'!M150</f>
        <v>6.3146890560281832E-2</v>
      </c>
      <c r="R150" s="11">
        <f t="shared" si="49"/>
        <v>0</v>
      </c>
      <c r="S150" s="11">
        <f t="shared" si="50"/>
        <v>-0.85658646102202063</v>
      </c>
      <c r="T150" s="11">
        <f t="shared" si="51"/>
        <v>-0.23960460448168411</v>
      </c>
      <c r="U150" s="11">
        <f>'OddsRatio_working_3-way'!S150-'OddsRatio_working_3-way'!R150^2/3</f>
        <v>-0.85658646102202063</v>
      </c>
      <c r="V150" s="11">
        <f>'OddsRatio_working_3-way'!S150*'OddsRatio_working_3-way'!R150/3-2*'OddsRatio_working_3-way'!R150^3/27-'OddsRatio_working_3-way'!T150</f>
        <v>0.23960460448168411</v>
      </c>
      <c r="W150" s="11">
        <f>'OddsRatio_working_3-way'!V150^2+4*'OddsRatio_working_3-way'!U150^3/27</f>
        <v>-3.5702531695028947E-2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0.15257203068047337</v>
      </c>
      <c r="Y150" s="11">
        <f>IF('OddsRatio_working_3-way'!W150&gt;=0,IF('OddsRatio_working_3-way'!V150+SQRT('OddsRatio_working_3-way'!W150)&gt;0,0,PI()),ACOS('OddsRatio_working_3-way'!V150/(2*'OddsRatio_working_3-way'!X150)))</f>
        <v>0.66774824910786124</v>
      </c>
      <c r="Z150" s="11">
        <f>'OddsRatio_working_3-way'!X150^(1/3)*COS('OddsRatio_working_3-way'!Y150/3)</f>
        <v>0.52116688023424518</v>
      </c>
      <c r="AA150" s="11">
        <f>'OddsRatio_working_3-way'!X150^(1/3)*COS(('OddsRatio_working_3-way'!Y150+2*PI())/3)</f>
        <v>-0.36273738015705992</v>
      </c>
      <c r="AB150" s="11">
        <f>'OddsRatio_working_3-way'!X150^(1/3)*COS(('OddsRatio_working_3-way'!Y150+4*PI())/3)</f>
        <v>-0.15842950007718518</v>
      </c>
      <c r="AC150" s="11">
        <f>'OddsRatio_working_3-way'!X150^(1/3)*SIN('OddsRatio_working_3-way'!Y150/3)</f>
        <v>0.11795720956167745</v>
      </c>
      <c r="AD150" s="11">
        <f>'OddsRatio_working_3-way'!X150^(1/3)*SIN(('OddsRatio_working_3-way'!Y150+2*PI())/3)</f>
        <v>0.39236515311309966</v>
      </c>
      <c r="AE150" s="11">
        <f>'OddsRatio_working_3-way'!X150^(1/3)*SIN(('OddsRatio_working_3-way'!Y150+4*PI())/3)</f>
        <v>-0.51032236267477715</v>
      </c>
      <c r="AF150" s="11">
        <f>-'OddsRatio_working_3-way'!U150/(3*'OddsRatio_working_3-way'!X150^(1/3))*COS(('OddsRatio_working_3-way'!Y150)/3)</f>
        <v>0.52116688023424518</v>
      </c>
      <c r="AG150" s="11">
        <f>-'OddsRatio_working_3-way'!U150/(3*'OddsRatio_working_3-way'!X150^(1/3))*COS(('OddsRatio_working_3-way'!Y150+2*PI())/3)</f>
        <v>-0.36273738015705992</v>
      </c>
      <c r="AH150" s="11">
        <f>-'OddsRatio_working_3-way'!U150/(3*'OddsRatio_working_3-way'!X150^(1/3))*COS(('OddsRatio_working_3-way'!Y150+4*PI())/3)</f>
        <v>-0.15842950007718518</v>
      </c>
      <c r="AI150" s="11">
        <f>'OddsRatio_working_3-way'!U150/(3*'OddsRatio_working_3-way'!X150^(1/3))*SIN(('OddsRatio_working_3-way'!Y150)/3)</f>
        <v>-0.11795720956167745</v>
      </c>
      <c r="AJ150" s="11">
        <f>'OddsRatio_working_3-way'!U150/(3*'OddsRatio_working_3-way'!X150^(1/3))*SIN(('OddsRatio_working_3-way'!Y150+2*PI())/3)</f>
        <v>-0.39236515311309966</v>
      </c>
      <c r="AK150" s="11">
        <f>'OddsRatio_working_3-way'!U150/(3*'OddsRatio_working_3-way'!X150^(1/3))*SIN(('OddsRatio_working_3-way'!Y150+4*PI())/3)</f>
        <v>0.51032236267477715</v>
      </c>
      <c r="AL150" s="11">
        <f>'OddsRatio_working_3-way'!Z150+'OddsRatio_working_3-way'!AF150</f>
        <v>1.0423337604684904</v>
      </c>
      <c r="AM150" s="11">
        <f>'OddsRatio_working_3-way'!AA150+'OddsRatio_working_3-way'!AG150</f>
        <v>-0.72547476031411984</v>
      </c>
      <c r="AN150" s="11">
        <f>'OddsRatio_working_3-way'!AB150+'OddsRatio_working_3-way'!AH150</f>
        <v>-0.31685900015437035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1.0423337604684904</v>
      </c>
      <c r="AS150" s="11">
        <f>IF(('OddsRatio_working_3-way'!X150=0),IF(Q150&gt;0,-Q150^(1/3),(-Q150)^(1/3)),'OddsRatio_working_3-way'!AM150-'OddsRatio_working_3-way'!R150/3)</f>
        <v>-0.72547476031411984</v>
      </c>
      <c r="AT150" s="11">
        <f>IF(('OddsRatio_working_3-way'!X150=0),IF(Q150&gt;0,-Q150^(1/3),(-Q150)^(1/3)),'OddsRatio_working_3-way'!AN150-'OddsRatio_working_3-way'!R150/3)</f>
        <v>-0.31685900015437035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2.1</v>
      </c>
      <c r="B151" s="4">
        <f>IF('True_Odds_Calculator_3-way'!B152="","",'True_Odds_Calculator_3-way'!B152)</f>
        <v>3.68</v>
      </c>
      <c r="C151" s="4">
        <f>IF('True_Odds_Calculator_3-way'!C152="","",'True_Odds_Calculator_3-way'!C152)</f>
        <v>3.57</v>
      </c>
      <c r="D151" s="9">
        <f t="shared" si="39"/>
        <v>0.46535523920663591</v>
      </c>
      <c r="E151" s="9">
        <f t="shared" si="40"/>
        <v>0.26321827056890029</v>
      </c>
      <c r="F151" s="9">
        <f t="shared" si="41"/>
        <v>0.27142649022446352</v>
      </c>
      <c r="G151" s="9">
        <f t="shared" si="42"/>
        <v>1.04445088543316</v>
      </c>
      <c r="H151" s="9">
        <f t="shared" si="43"/>
        <v>2.1488959739764764</v>
      </c>
      <c r="I151" s="9">
        <f t="shared" si="44"/>
        <v>3.7991283729608694</v>
      </c>
      <c r="J151" s="9">
        <f t="shared" si="45"/>
        <v>3.6842387755632209</v>
      </c>
      <c r="K151" s="11">
        <f t="shared" si="46"/>
        <v>0.47619047619047616</v>
      </c>
      <c r="L151" s="11">
        <f t="shared" si="47"/>
        <v>0.27173913043478259</v>
      </c>
      <c r="M151" s="11">
        <f t="shared" si="48"/>
        <v>0.28011204481792717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-0.27461564335879263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0.23016452957994793</v>
      </c>
      <c r="Q151" s="11">
        <f>2*'OddsRatio_working_3-way'!K151*'OddsRatio_working_3-way'!L151*'OddsRatio_working_3-way'!M151</f>
        <v>7.2492765222030825E-2</v>
      </c>
      <c r="R151" s="11">
        <f t="shared" si="49"/>
        <v>0</v>
      </c>
      <c r="S151" s="11">
        <f t="shared" si="50"/>
        <v>-0.83813335163587843</v>
      </c>
      <c r="T151" s="11">
        <f t="shared" si="51"/>
        <v>-0.26397900838925298</v>
      </c>
      <c r="U151" s="11">
        <f>'OddsRatio_working_3-way'!S151-'OddsRatio_working_3-way'!R151^2/3</f>
        <v>-0.83813335163587843</v>
      </c>
      <c r="V151" s="11">
        <f>'OddsRatio_working_3-way'!S151*'OddsRatio_working_3-way'!R151/3-2*'OddsRatio_working_3-way'!R151^3/27-'OddsRatio_working_3-way'!T151</f>
        <v>0.26397900838925298</v>
      </c>
      <c r="W151" s="11">
        <f>'OddsRatio_working_3-way'!V151^2+4*'OddsRatio_working_3-way'!U151^3/27</f>
        <v>-1.7539002073016785E-2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0.14766847915448145</v>
      </c>
      <c r="Y151" s="11">
        <f>IF('OddsRatio_working_3-way'!W151&gt;=0,IF('OddsRatio_working_3-way'!V151+SQRT('OddsRatio_working_3-way'!W151)&gt;0,0,PI()),ACOS('OddsRatio_working_3-way'!V151/(2*'OddsRatio_working_3-way'!X151)))</f>
        <v>0.46499648181571374</v>
      </c>
      <c r="Z151" s="11">
        <f>'OddsRatio_working_3-way'!X151^(1/3)*COS('OddsRatio_working_3-way'!Y151/3)</f>
        <v>0.52222544271658</v>
      </c>
      <c r="AA151" s="11">
        <f>'OddsRatio_working_3-way'!X151^(1/3)*COS(('OddsRatio_working_3-way'!Y151+2*PI())/3)</f>
        <v>-0.33177939061313499</v>
      </c>
      <c r="AB151" s="11">
        <f>'OddsRatio_working_3-way'!X151^(1/3)*COS(('OddsRatio_working_3-way'!Y151+4*PI())/3)</f>
        <v>-0.19044605210344492</v>
      </c>
      <c r="AC151" s="11">
        <f>'OddsRatio_working_3-way'!X151^(1/3)*SIN('OddsRatio_working_3-way'!Y151/3)</f>
        <v>8.1598841034038042E-2</v>
      </c>
      <c r="AD151" s="11">
        <f>'OddsRatio_working_3-way'!X151^(1/3)*SIN(('OddsRatio_working_3-way'!Y151+2*PI())/3)</f>
        <v>0.41146107937811438</v>
      </c>
      <c r="AE151" s="11">
        <f>'OddsRatio_working_3-way'!X151^(1/3)*SIN(('OddsRatio_working_3-way'!Y151+4*PI())/3)</f>
        <v>-0.49305992041215241</v>
      </c>
      <c r="AF151" s="11">
        <f>-'OddsRatio_working_3-way'!U151/(3*'OddsRatio_working_3-way'!X151^(1/3))*COS(('OddsRatio_working_3-way'!Y151)/3)</f>
        <v>0.52222544271657989</v>
      </c>
      <c r="AG151" s="11">
        <f>-'OddsRatio_working_3-way'!U151/(3*'OddsRatio_working_3-way'!X151^(1/3))*COS(('OddsRatio_working_3-way'!Y151+2*PI())/3)</f>
        <v>-0.33177939061313494</v>
      </c>
      <c r="AH151" s="11">
        <f>-'OddsRatio_working_3-way'!U151/(3*'OddsRatio_working_3-way'!X151^(1/3))*COS(('OddsRatio_working_3-way'!Y151+4*PI())/3)</f>
        <v>-0.19044605210344487</v>
      </c>
      <c r="AI151" s="11">
        <f>'OddsRatio_working_3-way'!U151/(3*'OddsRatio_working_3-way'!X151^(1/3))*SIN(('OddsRatio_working_3-way'!Y151)/3)</f>
        <v>-8.1598841034038028E-2</v>
      </c>
      <c r="AJ151" s="11">
        <f>'OddsRatio_working_3-way'!U151/(3*'OddsRatio_working_3-way'!X151^(1/3))*SIN(('OddsRatio_working_3-way'!Y151+2*PI())/3)</f>
        <v>-0.41146107937811432</v>
      </c>
      <c r="AK151" s="11">
        <f>'OddsRatio_working_3-way'!U151/(3*'OddsRatio_working_3-way'!X151^(1/3))*SIN(('OddsRatio_working_3-way'!Y151+4*PI())/3)</f>
        <v>0.4930599204121523</v>
      </c>
      <c r="AL151" s="11">
        <f>'OddsRatio_working_3-way'!Z151+'OddsRatio_working_3-way'!AF151</f>
        <v>1.04445088543316</v>
      </c>
      <c r="AM151" s="11">
        <f>'OddsRatio_working_3-way'!AA151+'OddsRatio_working_3-way'!AG151</f>
        <v>-0.66355878122626999</v>
      </c>
      <c r="AN151" s="11">
        <f>'OddsRatio_working_3-way'!AB151+'OddsRatio_working_3-way'!AH151</f>
        <v>-0.38089210420688979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1.04445088543316</v>
      </c>
      <c r="AS151" s="11">
        <f>IF(('OddsRatio_working_3-way'!X151=0),IF(Q151&gt;0,-Q151^(1/3),(-Q151)^(1/3)),'OddsRatio_working_3-way'!AM151-'OddsRatio_working_3-way'!R151/3)</f>
        <v>-0.66355878122626999</v>
      </c>
      <c r="AT151" s="11">
        <f>IF(('OddsRatio_working_3-way'!X151=0),IF(Q151&gt;0,-Q151^(1/3),(-Q151)^(1/3)),'OddsRatio_working_3-way'!AN151-'OddsRatio_working_3-way'!R151/3)</f>
        <v>-0.38089210420688979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3.74</v>
      </c>
      <c r="B152" s="4">
        <f>IF('True_Odds_Calculator_3-way'!B153="","",'True_Odds_Calculator_3-way'!B153)</f>
        <v>3.53</v>
      </c>
      <c r="C152" s="4">
        <f>IF('True_Odds_Calculator_3-way'!C153="","",'True_Odds_Calculator_3-way'!C153)</f>
        <v>2.09</v>
      </c>
      <c r="D152" s="9">
        <f t="shared" si="39"/>
        <v>0.25861274678428908</v>
      </c>
      <c r="E152" s="9">
        <f t="shared" si="40"/>
        <v>0.27419283638346037</v>
      </c>
      <c r="F152" s="9">
        <f t="shared" si="41"/>
        <v>0.46719441683225033</v>
      </c>
      <c r="G152" s="9">
        <f t="shared" si="42"/>
        <v>1.0462720529412932</v>
      </c>
      <c r="H152" s="9">
        <f t="shared" si="43"/>
        <v>3.866785425059144</v>
      </c>
      <c r="I152" s="9">
        <f t="shared" si="44"/>
        <v>3.647068293941472</v>
      </c>
      <c r="J152" s="9">
        <f t="shared" si="45"/>
        <v>2.1404365377060093</v>
      </c>
      <c r="K152" s="11">
        <f t="shared" si="46"/>
        <v>0.26737967914438499</v>
      </c>
      <c r="L152" s="11">
        <f t="shared" si="47"/>
        <v>0.28328611898016998</v>
      </c>
      <c r="M152" s="11">
        <f t="shared" si="48"/>
        <v>0.47846889952153115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-0.27384510874981738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0.2304965991241564</v>
      </c>
      <c r="Q152" s="11">
        <f>2*'OddsRatio_working_3-way'!K152*'OddsRatio_working_3-way'!L152*'OddsRatio_working_3-way'!M152</f>
        <v>7.2483207271747299E-2</v>
      </c>
      <c r="R152" s="11">
        <f t="shared" si="49"/>
        <v>0</v>
      </c>
      <c r="S152" s="11">
        <f t="shared" si="50"/>
        <v>-0.84170427646650492</v>
      </c>
      <c r="T152" s="11">
        <f t="shared" si="51"/>
        <v>-0.26468687939198271</v>
      </c>
      <c r="U152" s="11">
        <f>'OddsRatio_working_3-way'!S152-'OddsRatio_working_3-way'!R152^2/3</f>
        <v>-0.84170427646650492</v>
      </c>
      <c r="V152" s="11">
        <f>'OddsRatio_working_3-way'!S152*'OddsRatio_working_3-way'!R152/3-2*'OddsRatio_working_3-way'!R152^3/27-'OddsRatio_working_3-way'!T152</f>
        <v>0.26468687939198271</v>
      </c>
      <c r="W152" s="11">
        <f>'OddsRatio_working_3-way'!V152^2+4*'OddsRatio_working_3-way'!U152^3/27</f>
        <v>-1.8284402079410914E-2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0.14861321122437005</v>
      </c>
      <c r="Y152" s="11">
        <f>IF('OddsRatio_working_3-way'!W152&gt;=0,IF('OddsRatio_working_3-way'!V152+SQRT('OddsRatio_working_3-way'!W152)&gt;0,0,PI()),ACOS('OddsRatio_working_3-way'!V152/(2*'OddsRatio_working_3-way'!X152)))</f>
        <v>0.472303477014266</v>
      </c>
      <c r="Z152" s="11">
        <f>'OddsRatio_working_3-way'!X152^(1/3)*COS('OddsRatio_working_3-way'!Y152/3)</f>
        <v>0.52313602647064661</v>
      </c>
      <c r="AA152" s="11">
        <f>'OddsRatio_working_3-way'!X152^(1/3)*COS(('OddsRatio_working_3-way'!Y152+2*PI())/3)</f>
        <v>-0.33348875066899697</v>
      </c>
      <c r="AB152" s="11">
        <f>'OddsRatio_working_3-way'!X152^(1/3)*COS(('OddsRatio_working_3-way'!Y152+4*PI())/3)</f>
        <v>-0.18964727580164972</v>
      </c>
      <c r="AC152" s="11">
        <f>'OddsRatio_working_3-way'!X152^(1/3)*SIN('OddsRatio_working_3-way'!Y152/3)</f>
        <v>8.3046914235295824E-2</v>
      </c>
      <c r="AD152" s="11">
        <f>'OddsRatio_working_3-way'!X152^(1/3)*SIN(('OddsRatio_working_3-way'!Y152+2*PI())/3)</f>
        <v>0.41152563144078058</v>
      </c>
      <c r="AE152" s="11">
        <f>'OddsRatio_working_3-way'!X152^(1/3)*SIN(('OddsRatio_working_3-way'!Y152+4*PI())/3)</f>
        <v>-0.49457254567607634</v>
      </c>
      <c r="AF152" s="11">
        <f>-'OddsRatio_working_3-way'!U152/(3*'OddsRatio_working_3-way'!X152^(1/3))*COS(('OddsRatio_working_3-way'!Y152)/3)</f>
        <v>0.52313602647064672</v>
      </c>
      <c r="AG152" s="11">
        <f>-'OddsRatio_working_3-way'!U152/(3*'OddsRatio_working_3-way'!X152^(1/3))*COS(('OddsRatio_working_3-way'!Y152+2*PI())/3)</f>
        <v>-0.33348875066899702</v>
      </c>
      <c r="AH152" s="11">
        <f>-'OddsRatio_working_3-way'!U152/(3*'OddsRatio_working_3-way'!X152^(1/3))*COS(('OddsRatio_working_3-way'!Y152+4*PI())/3)</f>
        <v>-0.18964727580164978</v>
      </c>
      <c r="AI152" s="11">
        <f>'OddsRatio_working_3-way'!U152/(3*'OddsRatio_working_3-way'!X152^(1/3))*SIN(('OddsRatio_working_3-way'!Y152)/3)</f>
        <v>-8.3046914235295838E-2</v>
      </c>
      <c r="AJ152" s="11">
        <f>'OddsRatio_working_3-way'!U152/(3*'OddsRatio_working_3-way'!X152^(1/3))*SIN(('OddsRatio_working_3-way'!Y152+2*PI())/3)</f>
        <v>-0.41152563144078069</v>
      </c>
      <c r="AK152" s="11">
        <f>'OddsRatio_working_3-way'!U152/(3*'OddsRatio_working_3-way'!X152^(1/3))*SIN(('OddsRatio_working_3-way'!Y152+4*PI())/3)</f>
        <v>0.49457254567607645</v>
      </c>
      <c r="AL152" s="11">
        <f>'OddsRatio_working_3-way'!Z152+'OddsRatio_working_3-way'!AF152</f>
        <v>1.0462720529412932</v>
      </c>
      <c r="AM152" s="11">
        <f>'OddsRatio_working_3-way'!AA152+'OddsRatio_working_3-way'!AG152</f>
        <v>-0.66697750133799394</v>
      </c>
      <c r="AN152" s="11">
        <f>'OddsRatio_working_3-way'!AB152+'OddsRatio_working_3-way'!AH152</f>
        <v>-0.3792945516032995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1.0462720529412932</v>
      </c>
      <c r="AS152" s="11">
        <f>IF(('OddsRatio_working_3-way'!X152=0),IF(Q152&gt;0,-Q152^(1/3),(-Q152)^(1/3)),'OddsRatio_working_3-way'!AM152-'OddsRatio_working_3-way'!R152/3)</f>
        <v>-0.66697750133799394</v>
      </c>
      <c r="AT152" s="11">
        <f>IF(('OddsRatio_working_3-way'!X152=0),IF(Q152&gt;0,-Q152^(1/3),(-Q152)^(1/3)),'OddsRatio_working_3-way'!AN152-'OddsRatio_working_3-way'!R152/3)</f>
        <v>-0.3792945516032995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1.66</v>
      </c>
      <c r="B153" s="4">
        <f>IF('True_Odds_Calculator_3-way'!B154="","",'True_Odds_Calculator_3-way'!B154)</f>
        <v>4.3099999999999996</v>
      </c>
      <c r="C153" s="4">
        <f>IF('True_Odds_Calculator_3-way'!C154="","",'True_Odds_Calculator_3-way'!C154)</f>
        <v>5.08</v>
      </c>
      <c r="D153" s="9">
        <f t="shared" si="39"/>
        <v>0.58923856858025514</v>
      </c>
      <c r="E153" s="9">
        <f t="shared" si="40"/>
        <v>0.22241549772128827</v>
      </c>
      <c r="F153" s="9">
        <f t="shared" si="41"/>
        <v>0.18834593369845656</v>
      </c>
      <c r="G153" s="9">
        <f t="shared" si="42"/>
        <v>1.0562204145614487</v>
      </c>
      <c r="H153" s="9">
        <f t="shared" si="43"/>
        <v>1.697105473610556</v>
      </c>
      <c r="I153" s="9">
        <f t="shared" si="44"/>
        <v>4.4960895721983949</v>
      </c>
      <c r="J153" s="9">
        <f t="shared" si="45"/>
        <v>5.3093792914107105</v>
      </c>
      <c r="K153" s="11">
        <f t="shared" si="46"/>
        <v>0.60240963855421692</v>
      </c>
      <c r="L153" s="11">
        <f t="shared" si="47"/>
        <v>0.23201856148491881</v>
      </c>
      <c r="M153" s="11">
        <f t="shared" si="48"/>
        <v>0.19685039370078738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-0.24523532132072501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0.22148627027245948</v>
      </c>
      <c r="Q153" s="11">
        <f>2*'OddsRatio_working_3-way'!K153*'OddsRatio_working_3-way'!L153*'OddsRatio_working_3-way'!M153</f>
        <v>5.5027644788188695E-2</v>
      </c>
      <c r="R153" s="11">
        <f t="shared" si="49"/>
        <v>0</v>
      </c>
      <c r="S153" s="11">
        <f t="shared" si="50"/>
        <v>-0.90315811392761847</v>
      </c>
      <c r="T153" s="11">
        <f t="shared" si="51"/>
        <v>-0.22438710905034001</v>
      </c>
      <c r="U153" s="11">
        <f>'OddsRatio_working_3-way'!S153-'OddsRatio_working_3-way'!R153^2/3</f>
        <v>-0.90315811392761847</v>
      </c>
      <c r="V153" s="11">
        <f>'OddsRatio_working_3-way'!S153*'OddsRatio_working_3-way'!R153/3-2*'OddsRatio_working_3-way'!R153^3/27-'OddsRatio_working_3-way'!T153</f>
        <v>0.22438710905034001</v>
      </c>
      <c r="W153" s="11">
        <f>'OddsRatio_working_3-way'!V153^2+4*'OddsRatio_working_3-way'!U153^3/27</f>
        <v>-5.8791340445780077E-2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0.16518241065088413</v>
      </c>
      <c r="Y153" s="11">
        <f>IF('OddsRatio_working_3-way'!W153&gt;=0,IF('OddsRatio_working_3-way'!V153+SQRT('OddsRatio_working_3-way'!W153)&gt;0,0,PI()),ACOS('OddsRatio_working_3-way'!V153/(2*'OddsRatio_working_3-way'!X153)))</f>
        <v>0.82411052796046147</v>
      </c>
      <c r="Z153" s="11">
        <f>'OddsRatio_working_3-way'!X153^(1/3)*COS('OddsRatio_working_3-way'!Y153/3)</f>
        <v>0.52811020728072433</v>
      </c>
      <c r="AA153" s="11">
        <f>'OddsRatio_working_3-way'!X153^(1/3)*COS(('OddsRatio_working_3-way'!Y153+2*PI())/3)</f>
        <v>-0.39295132238372699</v>
      </c>
      <c r="AB153" s="11">
        <f>'OddsRatio_working_3-way'!X153^(1/3)*COS(('OddsRatio_working_3-way'!Y153+4*PI())/3)</f>
        <v>-0.13515888489699707</v>
      </c>
      <c r="AC153" s="11">
        <f>'OddsRatio_working_3-way'!X153^(1/3)*SIN('OddsRatio_working_3-way'!Y153/3)</f>
        <v>0.14883653317801324</v>
      </c>
      <c r="AD153" s="11">
        <f>'OddsRatio_working_3-way'!X153^(1/3)*SIN(('OddsRatio_working_3-way'!Y153+2*PI())/3)</f>
        <v>0.38293858891396637</v>
      </c>
      <c r="AE153" s="11">
        <f>'OddsRatio_working_3-way'!X153^(1/3)*SIN(('OddsRatio_working_3-way'!Y153+4*PI())/3)</f>
        <v>-0.53177512209197952</v>
      </c>
      <c r="AF153" s="11">
        <f>-'OddsRatio_working_3-way'!U153/(3*'OddsRatio_working_3-way'!X153^(1/3))*COS(('OddsRatio_working_3-way'!Y153)/3)</f>
        <v>0.52811020728072433</v>
      </c>
      <c r="AG153" s="11">
        <f>-'OddsRatio_working_3-way'!U153/(3*'OddsRatio_working_3-way'!X153^(1/3))*COS(('OddsRatio_working_3-way'!Y153+2*PI())/3)</f>
        <v>-0.39295132238372699</v>
      </c>
      <c r="AH153" s="11">
        <f>-'OddsRatio_working_3-way'!U153/(3*'OddsRatio_working_3-way'!X153^(1/3))*COS(('OddsRatio_working_3-way'!Y153+4*PI())/3)</f>
        <v>-0.13515888489699707</v>
      </c>
      <c r="AI153" s="11">
        <f>'OddsRatio_working_3-way'!U153/(3*'OddsRatio_working_3-way'!X153^(1/3))*SIN(('OddsRatio_working_3-way'!Y153)/3)</f>
        <v>-0.14883653317801324</v>
      </c>
      <c r="AJ153" s="11">
        <f>'OddsRatio_working_3-way'!U153/(3*'OddsRatio_working_3-way'!X153^(1/3))*SIN(('OddsRatio_working_3-way'!Y153+2*PI())/3)</f>
        <v>-0.38293858891396637</v>
      </c>
      <c r="AK153" s="11">
        <f>'OddsRatio_working_3-way'!U153/(3*'OddsRatio_working_3-way'!X153^(1/3))*SIN(('OddsRatio_working_3-way'!Y153+4*PI())/3)</f>
        <v>0.53177512209197952</v>
      </c>
      <c r="AL153" s="11">
        <f>'OddsRatio_working_3-way'!Z153+'OddsRatio_working_3-way'!AF153</f>
        <v>1.0562204145614487</v>
      </c>
      <c r="AM153" s="11">
        <f>'OddsRatio_working_3-way'!AA153+'OddsRatio_working_3-way'!AG153</f>
        <v>-0.78590264476745397</v>
      </c>
      <c r="AN153" s="11">
        <f>'OddsRatio_working_3-way'!AB153+'OddsRatio_working_3-way'!AH153</f>
        <v>-0.27031776979399413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1.0562204145614487</v>
      </c>
      <c r="AS153" s="11">
        <f>IF(('OddsRatio_working_3-way'!X153=0),IF(Q153&gt;0,-Q153^(1/3),(-Q153)^(1/3)),'OddsRatio_working_3-way'!AM153-'OddsRatio_working_3-way'!R153/3)</f>
        <v>-0.78590264476745397</v>
      </c>
      <c r="AT153" s="11">
        <f>IF(('OddsRatio_working_3-way'!X153=0),IF(Q153&gt;0,-Q153^(1/3),(-Q153)^(1/3)),'OddsRatio_working_3-way'!AN153-'OddsRatio_working_3-way'!R153/3)</f>
        <v>-0.27031776979399413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2.83</v>
      </c>
      <c r="B154" s="4">
        <f>IF('True_Odds_Calculator_3-way'!B155="","",'True_Odds_Calculator_3-way'!B155)</f>
        <v>3.25</v>
      </c>
      <c r="C154" s="4">
        <f>IF('True_Odds_Calculator_3-way'!C155="","",'True_Odds_Calculator_3-way'!C155)</f>
        <v>2.77</v>
      </c>
      <c r="D154" s="9">
        <f t="shared" si="39"/>
        <v>0.34585523280270597</v>
      </c>
      <c r="E154" s="9">
        <f t="shared" si="40"/>
        <v>0.30070927278100767</v>
      </c>
      <c r="F154" s="9">
        <f t="shared" si="41"/>
        <v>0.35343549441628641</v>
      </c>
      <c r="G154" s="9">
        <f t="shared" si="42"/>
        <v>1.0335427168231508</v>
      </c>
      <c r="H154" s="9">
        <f t="shared" si="43"/>
        <v>2.8913831717863658</v>
      </c>
      <c r="I154" s="9">
        <f t="shared" si="44"/>
        <v>3.3254711128520889</v>
      </c>
      <c r="J154" s="9">
        <f t="shared" si="45"/>
        <v>2.8293706087769768</v>
      </c>
      <c r="K154" s="11">
        <f t="shared" si="46"/>
        <v>0.35335689045936397</v>
      </c>
      <c r="L154" s="11">
        <f t="shared" si="47"/>
        <v>0.30769230769230771</v>
      </c>
      <c r="M154" s="11">
        <f t="shared" si="48"/>
        <v>0.36101083032490977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-0.2860601148287234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0.22961819596637367</v>
      </c>
      <c r="Q154" s="11">
        <f>2*'OddsRatio_working_3-way'!K154*'OddsRatio_working_3-way'!L154*'OddsRatio_working_3-way'!M154</f>
        <v>7.8501947338931191E-2</v>
      </c>
      <c r="R154" s="11">
        <f t="shared" si="49"/>
        <v>0</v>
      </c>
      <c r="S154" s="11">
        <f t="shared" si="50"/>
        <v>-0.80269210583186701</v>
      </c>
      <c r="T154" s="11">
        <f t="shared" si="51"/>
        <v>-0.27442465156645035</v>
      </c>
      <c r="U154" s="11">
        <f>'OddsRatio_working_3-way'!S154-'OddsRatio_working_3-way'!R154^2/3</f>
        <v>-0.80269210583186701</v>
      </c>
      <c r="V154" s="11">
        <f>'OddsRatio_working_3-way'!S154*'OddsRatio_working_3-way'!R154/3-2*'OddsRatio_working_3-way'!R154^3/27-'OddsRatio_working_3-way'!T154</f>
        <v>0.27442465156645035</v>
      </c>
      <c r="W154" s="11">
        <f>'OddsRatio_working_3-way'!V154^2+4*'OddsRatio_working_3-way'!U154^3/27</f>
        <v>-1.3112967680674881E-3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0.1384017577159293</v>
      </c>
      <c r="Y154" s="11">
        <f>IF('OddsRatio_working_3-way'!W154&gt;=0,IF('OddsRatio_working_3-way'!V154+SQRT('OddsRatio_working_3-way'!W154)&gt;0,0,PI()),ACOS('OddsRatio_working_3-way'!V154/(2*'OddsRatio_working_3-way'!X154)))</f>
        <v>0.13119748570560086</v>
      </c>
      <c r="Z154" s="11">
        <f>'OddsRatio_working_3-way'!X154^(1/3)*COS('OddsRatio_working_3-way'!Y154/3)</f>
        <v>0.5167713584115754</v>
      </c>
      <c r="AA154" s="11">
        <f>'OddsRatio_working_3-way'!X154^(1/3)*COS(('OddsRatio_working_3-way'!Y154+2*PI())/3)</f>
        <v>-0.27797008121498928</v>
      </c>
      <c r="AB154" s="11">
        <f>'OddsRatio_working_3-way'!X154^(1/3)*COS(('OddsRatio_working_3-way'!Y154+4*PI())/3)</f>
        <v>-0.23880127719658611</v>
      </c>
      <c r="AC154" s="11">
        <f>'OddsRatio_working_3-way'!X154^(1/3)*SIN('OddsRatio_working_3-way'!Y154/3)</f>
        <v>2.2614119543860823E-2</v>
      </c>
      <c r="AD154" s="11">
        <f>'OddsRatio_working_3-way'!X154^(1/3)*SIN(('OddsRatio_working_3-way'!Y154+2*PI())/3)</f>
        <v>0.43623006456068714</v>
      </c>
      <c r="AE154" s="11">
        <f>'OddsRatio_working_3-way'!X154^(1/3)*SIN(('OddsRatio_working_3-way'!Y154+4*PI())/3)</f>
        <v>-0.45884418410454791</v>
      </c>
      <c r="AF154" s="11">
        <f>-'OddsRatio_working_3-way'!U154/(3*'OddsRatio_working_3-way'!X154^(1/3))*COS(('OddsRatio_working_3-way'!Y154)/3)</f>
        <v>0.51677135841157529</v>
      </c>
      <c r="AG154" s="11">
        <f>-'OddsRatio_working_3-way'!U154/(3*'OddsRatio_working_3-way'!X154^(1/3))*COS(('OddsRatio_working_3-way'!Y154+2*PI())/3)</f>
        <v>-0.27797008121498923</v>
      </c>
      <c r="AH154" s="11">
        <f>-'OddsRatio_working_3-way'!U154/(3*'OddsRatio_working_3-way'!X154^(1/3))*COS(('OddsRatio_working_3-way'!Y154+4*PI())/3)</f>
        <v>-0.23880127719658606</v>
      </c>
      <c r="AI154" s="11">
        <f>'OddsRatio_working_3-way'!U154/(3*'OddsRatio_working_3-way'!X154^(1/3))*SIN(('OddsRatio_working_3-way'!Y154)/3)</f>
        <v>-2.2614119543860816E-2</v>
      </c>
      <c r="AJ154" s="11">
        <f>'OddsRatio_working_3-way'!U154/(3*'OddsRatio_working_3-way'!X154^(1/3))*SIN(('OddsRatio_working_3-way'!Y154+2*PI())/3)</f>
        <v>-0.43623006456068703</v>
      </c>
      <c r="AK154" s="11">
        <f>'OddsRatio_working_3-way'!U154/(3*'OddsRatio_working_3-way'!X154^(1/3))*SIN(('OddsRatio_working_3-way'!Y154+4*PI())/3)</f>
        <v>0.4588441841045478</v>
      </c>
      <c r="AL154" s="11">
        <f>'OddsRatio_working_3-way'!Z154+'OddsRatio_working_3-way'!AF154</f>
        <v>1.0335427168231508</v>
      </c>
      <c r="AM154" s="11">
        <f>'OddsRatio_working_3-way'!AA154+'OddsRatio_working_3-way'!AG154</f>
        <v>-0.55594016242997846</v>
      </c>
      <c r="AN154" s="11">
        <f>'OddsRatio_working_3-way'!AB154+'OddsRatio_working_3-way'!AH154</f>
        <v>-0.47760255439317217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1.0335427168231508</v>
      </c>
      <c r="AS154" s="11">
        <f>IF(('OddsRatio_working_3-way'!X154=0),IF(Q154&gt;0,-Q154^(1/3),(-Q154)^(1/3)),'OddsRatio_working_3-way'!AM154-'OddsRatio_working_3-way'!R154/3)</f>
        <v>-0.55594016242997846</v>
      </c>
      <c r="AT154" s="11">
        <f>IF(('OddsRatio_working_3-way'!X154=0),IF(Q154&gt;0,-Q154^(1/3),(-Q154)^(1/3)),'OddsRatio_working_3-way'!AN154-'OddsRatio_working_3-way'!R154/3)</f>
        <v>-0.47760255439317217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4.6900000000000004</v>
      </c>
      <c r="B155" s="4">
        <f>IF('True_Odds_Calculator_3-way'!B156="","",'True_Odds_Calculator_3-way'!B156)</f>
        <v>3.9</v>
      </c>
      <c r="C155" s="4">
        <f>IF('True_Odds_Calculator_3-way'!C156="","",'True_Odds_Calculator_3-way'!C156)</f>
        <v>1.81</v>
      </c>
      <c r="D155" s="9">
        <f t="shared" si="39"/>
        <v>0.20712795534928119</v>
      </c>
      <c r="E155" s="9">
        <f t="shared" si="40"/>
        <v>0.2494759108070681</v>
      </c>
      <c r="F155" s="9">
        <f t="shared" si="41"/>
        <v>0.54339613384365093</v>
      </c>
      <c r="G155" s="9">
        <f t="shared" si="42"/>
        <v>1.0373803596078344</v>
      </c>
      <c r="H155" s="9">
        <f t="shared" si="43"/>
        <v>4.8279335269529104</v>
      </c>
      <c r="I155" s="9">
        <f t="shared" si="44"/>
        <v>4.0084030428627191</v>
      </c>
      <c r="J155" s="9">
        <f t="shared" si="45"/>
        <v>1.8402780912823458</v>
      </c>
      <c r="K155" s="11">
        <f t="shared" si="46"/>
        <v>0.21321961620469082</v>
      </c>
      <c r="L155" s="11">
        <f t="shared" si="47"/>
        <v>0.25641025641025644</v>
      </c>
      <c r="M155" s="11">
        <f t="shared" si="48"/>
        <v>0.5524861878453039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-0.26181429686006275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0.22351964299684265</v>
      </c>
      <c r="Q155" s="11">
        <f>2*'OddsRatio_working_3-way'!K155*'OddsRatio_working_3-way'!L155*'OddsRatio_working_3-way'!M155</f>
        <v>6.041071432347099E-2</v>
      </c>
      <c r="R155" s="11">
        <f t="shared" si="49"/>
        <v>0</v>
      </c>
      <c r="S155" s="11">
        <f t="shared" si="50"/>
        <v>-0.85373352669243951</v>
      </c>
      <c r="T155" s="11">
        <f t="shared" si="51"/>
        <v>-0.23073879099795663</v>
      </c>
      <c r="U155" s="11">
        <f>'OddsRatio_working_3-way'!S155-'OddsRatio_working_3-way'!R155^2/3</f>
        <v>-0.85373352669243951</v>
      </c>
      <c r="V155" s="11">
        <f>'OddsRatio_working_3-way'!S155*'OddsRatio_working_3-way'!R155/3-2*'OddsRatio_working_3-way'!R155^3/27-'OddsRatio_working_3-way'!T155</f>
        <v>0.23073879099795663</v>
      </c>
      <c r="W155" s="11">
        <f>'OddsRatio_working_3-way'!V155^2+4*'OddsRatio_working_3-way'!U155^3/27</f>
        <v>-3.8945242352994548E-2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0.15181043444390874</v>
      </c>
      <c r="Y155" s="11">
        <f>IF('OddsRatio_working_3-way'!W155&gt;=0,IF('OddsRatio_working_3-way'!V155+SQRT('OddsRatio_working_3-way'!W155)&gt;0,0,PI()),ACOS('OddsRatio_working_3-way'!V155/(2*'OddsRatio_working_3-way'!X155)))</f>
        <v>0.7075494401123964</v>
      </c>
      <c r="Z155" s="11">
        <f>'OddsRatio_working_3-way'!X155^(1/3)*COS('OddsRatio_working_3-way'!Y155/3)</f>
        <v>0.51869017980391718</v>
      </c>
      <c r="AA155" s="11">
        <f>'OddsRatio_working_3-way'!X155^(1/3)*COS(('OddsRatio_working_3-way'!Y155+2*PI())/3)</f>
        <v>-0.3672976475573701</v>
      </c>
      <c r="AB155" s="11">
        <f>'OddsRatio_working_3-way'!X155^(1/3)*COS(('OddsRatio_working_3-way'!Y155+4*PI())/3)</f>
        <v>-0.15139253224654717</v>
      </c>
      <c r="AC155" s="11">
        <f>'OddsRatio_working_3-way'!X155^(1/3)*SIN('OddsRatio_working_3-way'!Y155/3)</f>
        <v>0.12465287644412085</v>
      </c>
      <c r="AD155" s="11">
        <f>'OddsRatio_working_3-way'!X155^(1/3)*SIN(('OddsRatio_working_3-way'!Y155+2*PI())/3)</f>
        <v>0.38687243418165002</v>
      </c>
      <c r="AE155" s="11">
        <f>'OddsRatio_working_3-way'!X155^(1/3)*SIN(('OddsRatio_working_3-way'!Y155+4*PI())/3)</f>
        <v>-0.51152531062577089</v>
      </c>
      <c r="AF155" s="11">
        <f>-'OddsRatio_working_3-way'!U155/(3*'OddsRatio_working_3-way'!X155^(1/3))*COS(('OddsRatio_working_3-way'!Y155)/3)</f>
        <v>0.51869017980391718</v>
      </c>
      <c r="AG155" s="11">
        <f>-'OddsRatio_working_3-way'!U155/(3*'OddsRatio_working_3-way'!X155^(1/3))*COS(('OddsRatio_working_3-way'!Y155+2*PI())/3)</f>
        <v>-0.3672976475573701</v>
      </c>
      <c r="AH155" s="11">
        <f>-'OddsRatio_working_3-way'!U155/(3*'OddsRatio_working_3-way'!X155^(1/3))*COS(('OddsRatio_working_3-way'!Y155+4*PI())/3)</f>
        <v>-0.15139253224654717</v>
      </c>
      <c r="AI155" s="11">
        <f>'OddsRatio_working_3-way'!U155/(3*'OddsRatio_working_3-way'!X155^(1/3))*SIN(('OddsRatio_working_3-way'!Y155)/3)</f>
        <v>-0.12465287644412085</v>
      </c>
      <c r="AJ155" s="11">
        <f>'OddsRatio_working_3-way'!U155/(3*'OddsRatio_working_3-way'!X155^(1/3))*SIN(('OddsRatio_working_3-way'!Y155+2*PI())/3)</f>
        <v>-0.38687243418165002</v>
      </c>
      <c r="AK155" s="11">
        <f>'OddsRatio_working_3-way'!U155/(3*'OddsRatio_working_3-way'!X155^(1/3))*SIN(('OddsRatio_working_3-way'!Y155+4*PI())/3)</f>
        <v>0.51152531062577089</v>
      </c>
      <c r="AL155" s="11">
        <f>'OddsRatio_working_3-way'!Z155+'OddsRatio_working_3-way'!AF155</f>
        <v>1.0373803596078344</v>
      </c>
      <c r="AM155" s="11">
        <f>'OddsRatio_working_3-way'!AA155+'OddsRatio_working_3-way'!AG155</f>
        <v>-0.7345952951147402</v>
      </c>
      <c r="AN155" s="11">
        <f>'OddsRatio_working_3-way'!AB155+'OddsRatio_working_3-way'!AH155</f>
        <v>-0.30278506449309434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1.0373803596078344</v>
      </c>
      <c r="AS155" s="11">
        <f>IF(('OddsRatio_working_3-way'!X155=0),IF(Q155&gt;0,-Q155^(1/3),(-Q155)^(1/3)),'OddsRatio_working_3-way'!AM155-'OddsRatio_working_3-way'!R155/3)</f>
        <v>-0.7345952951147402</v>
      </c>
      <c r="AT155" s="11">
        <f>IF(('OddsRatio_working_3-way'!X155=0),IF(Q155&gt;0,-Q155^(1/3),(-Q155)^(1/3)),'OddsRatio_working_3-way'!AN155-'OddsRatio_working_3-way'!R155/3)</f>
        <v>-0.30278506449309434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4.9800000000000004</v>
      </c>
      <c r="B156" s="4">
        <f>IF('True_Odds_Calculator_3-way'!B157="","",'True_Odds_Calculator_3-way'!B157)</f>
        <v>4.0199999999999996</v>
      </c>
      <c r="C156" s="4">
        <f>IF('True_Odds_Calculator_3-way'!C157="","",'True_Odds_Calculator_3-way'!C157)</f>
        <v>1.74</v>
      </c>
      <c r="D156" s="9">
        <f t="shared" si="39"/>
        <v>0.19426675825523912</v>
      </c>
      <c r="E156" s="9">
        <f t="shared" si="40"/>
        <v>0.2411297805001188</v>
      </c>
      <c r="F156" s="9">
        <f t="shared" si="41"/>
        <v>0.564603461244642</v>
      </c>
      <c r="G156" s="9">
        <f t="shared" si="42"/>
        <v>1.0421007687833006</v>
      </c>
      <c r="H156" s="9">
        <f t="shared" si="43"/>
        <v>5.1475610597575372</v>
      </c>
      <c r="I156" s="9">
        <f t="shared" si="44"/>
        <v>4.147144321725567</v>
      </c>
      <c r="J156" s="9">
        <f t="shared" si="45"/>
        <v>1.7711545688996426</v>
      </c>
      <c r="K156" s="11">
        <f t="shared" si="46"/>
        <v>0.20080321285140559</v>
      </c>
      <c r="L156" s="11">
        <f t="shared" si="47"/>
        <v>0.24875621890547267</v>
      </c>
      <c r="M156" s="11">
        <f t="shared" si="48"/>
        <v>0.57471264367816088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-0.25533896321834482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0.22219604098328466</v>
      </c>
      <c r="Q156" s="11">
        <f>2*'OddsRatio_working_3-way'!K156*'OddsRatio_working_3-way'!L156*'OddsRatio_working_3-way'!M156</f>
        <v>5.7414997670099395E-2</v>
      </c>
      <c r="R156" s="11">
        <f t="shared" si="49"/>
        <v>0</v>
      </c>
      <c r="S156" s="11">
        <f t="shared" si="50"/>
        <v>-0.87020029447398095</v>
      </c>
      <c r="T156" s="11">
        <f t="shared" si="51"/>
        <v>-0.22485795722841886</v>
      </c>
      <c r="U156" s="11">
        <f>'OddsRatio_working_3-way'!S156-'OddsRatio_working_3-way'!R156^2/3</f>
        <v>-0.87020029447398095</v>
      </c>
      <c r="V156" s="11">
        <f>'OddsRatio_working_3-way'!S156*'OddsRatio_working_3-way'!R156/3-2*'OddsRatio_working_3-way'!R156^3/27-'OddsRatio_working_3-way'!T156</f>
        <v>0.22485795722841886</v>
      </c>
      <c r="W156" s="11">
        <f>'OddsRatio_working_3-way'!V156^2+4*'OddsRatio_working_3-way'!U156^3/27</f>
        <v>-4.7062293645545684E-2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0.15622371344844158</v>
      </c>
      <c r="Y156" s="11">
        <f>IF('OddsRatio_working_3-way'!W156&gt;=0,IF('OddsRatio_working_3-way'!V156+SQRT('OddsRatio_working_3-way'!W156)&gt;0,0,PI()),ACOS('OddsRatio_working_3-way'!V156/(2*'OddsRatio_working_3-way'!X156)))</f>
        <v>0.76747440257645105</v>
      </c>
      <c r="Z156" s="11">
        <f>'OddsRatio_working_3-way'!X156^(1/3)*COS('OddsRatio_working_3-way'!Y156/3)</f>
        <v>0.5210503843916503</v>
      </c>
      <c r="AA156" s="11">
        <f>'OddsRatio_working_3-way'!X156^(1/3)*COS(('OddsRatio_working_3-way'!Y156+2*PI())/3)</f>
        <v>-0.3785503857456784</v>
      </c>
      <c r="AB156" s="11">
        <f>'OddsRatio_working_3-way'!X156^(1/3)*COS(('OddsRatio_working_3-way'!Y156+4*PI())/3)</f>
        <v>-0.14249999864597207</v>
      </c>
      <c r="AC156" s="11">
        <f>'OddsRatio_working_3-way'!X156^(1/3)*SIN('OddsRatio_working_3-way'!Y156/3)</f>
        <v>0.13628375453433095</v>
      </c>
      <c r="AD156" s="11">
        <f>'OddsRatio_working_3-way'!X156^(1/3)*SIN(('OddsRatio_working_3-way'!Y156+2*PI())/3)</f>
        <v>0.38310099226765054</v>
      </c>
      <c r="AE156" s="11">
        <f>'OddsRatio_working_3-way'!X156^(1/3)*SIN(('OddsRatio_working_3-way'!Y156+4*PI())/3)</f>
        <v>-0.51938474680198132</v>
      </c>
      <c r="AF156" s="11">
        <f>-'OddsRatio_working_3-way'!U156/(3*'OddsRatio_working_3-way'!X156^(1/3))*COS(('OddsRatio_working_3-way'!Y156)/3)</f>
        <v>0.5210503843916503</v>
      </c>
      <c r="AG156" s="11">
        <f>-'OddsRatio_working_3-way'!U156/(3*'OddsRatio_working_3-way'!X156^(1/3))*COS(('OddsRatio_working_3-way'!Y156+2*PI())/3)</f>
        <v>-0.3785503857456784</v>
      </c>
      <c r="AH156" s="11">
        <f>-'OddsRatio_working_3-way'!U156/(3*'OddsRatio_working_3-way'!X156^(1/3))*COS(('OddsRatio_working_3-way'!Y156+4*PI())/3)</f>
        <v>-0.14249999864597207</v>
      </c>
      <c r="AI156" s="11">
        <f>'OddsRatio_working_3-way'!U156/(3*'OddsRatio_working_3-way'!X156^(1/3))*SIN(('OddsRatio_working_3-way'!Y156)/3)</f>
        <v>-0.13628375453433095</v>
      </c>
      <c r="AJ156" s="11">
        <f>'OddsRatio_working_3-way'!U156/(3*'OddsRatio_working_3-way'!X156^(1/3))*SIN(('OddsRatio_working_3-way'!Y156+2*PI())/3)</f>
        <v>-0.38310099226765054</v>
      </c>
      <c r="AK156" s="11">
        <f>'OddsRatio_working_3-way'!U156/(3*'OddsRatio_working_3-way'!X156^(1/3))*SIN(('OddsRatio_working_3-way'!Y156+4*PI())/3)</f>
        <v>0.51938474680198132</v>
      </c>
      <c r="AL156" s="11">
        <f>'OddsRatio_working_3-way'!Z156+'OddsRatio_working_3-way'!AF156</f>
        <v>1.0421007687833006</v>
      </c>
      <c r="AM156" s="11">
        <f>'OddsRatio_working_3-way'!AA156+'OddsRatio_working_3-way'!AG156</f>
        <v>-0.75710077149135679</v>
      </c>
      <c r="AN156" s="11">
        <f>'OddsRatio_working_3-way'!AB156+'OddsRatio_working_3-way'!AH156</f>
        <v>-0.28499999729194414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1.0421007687833006</v>
      </c>
      <c r="AS156" s="11">
        <f>IF(('OddsRatio_working_3-way'!X156=0),IF(Q156&gt;0,-Q156^(1/3),(-Q156)^(1/3)),'OddsRatio_working_3-way'!AM156-'OddsRatio_working_3-way'!R156/3)</f>
        <v>-0.75710077149135679</v>
      </c>
      <c r="AT156" s="11">
        <f>IF(('OddsRatio_working_3-way'!X156=0),IF(Q156&gt;0,-Q156^(1/3),(-Q156)^(1/3)),'OddsRatio_working_3-way'!AN156-'OddsRatio_working_3-way'!R156/3)</f>
        <v>-0.28499999729194414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2.78</v>
      </c>
      <c r="B157" s="4">
        <f>IF('True_Odds_Calculator_3-way'!B158="","",'True_Odds_Calculator_3-way'!B158)</f>
        <v>3.41</v>
      </c>
      <c r="C157" s="4">
        <f>IF('True_Odds_Calculator_3-way'!C158="","",'True_Odds_Calculator_3-way'!C158)</f>
        <v>2.72</v>
      </c>
      <c r="D157" s="9">
        <f t="shared" si="39"/>
        <v>0.3526225563562041</v>
      </c>
      <c r="E157" s="9">
        <f t="shared" si="40"/>
        <v>0.28688839933364474</v>
      </c>
      <c r="F157" s="9">
        <f t="shared" si="41"/>
        <v>0.36048904431015122</v>
      </c>
      <c r="G157" s="9">
        <f t="shared" si="42"/>
        <v>1.0314008179639058</v>
      </c>
      <c r="H157" s="9">
        <f t="shared" si="43"/>
        <v>2.8358934559757518</v>
      </c>
      <c r="I157" s="9">
        <f t="shared" si="44"/>
        <v>3.4856759712930132</v>
      </c>
      <c r="J157" s="9">
        <f t="shared" si="45"/>
        <v>2.7740094068979184</v>
      </c>
      <c r="K157" s="11">
        <f t="shared" si="46"/>
        <v>0.35971223021582738</v>
      </c>
      <c r="L157" s="11">
        <f t="shared" si="47"/>
        <v>0.29325513196480935</v>
      </c>
      <c r="M157" s="11">
        <f t="shared" si="48"/>
        <v>0.36764705882352938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-0.2861524132427713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0.2292025272312769</v>
      </c>
      <c r="Q157" s="11">
        <f>2*'OddsRatio_working_3-way'!K157*'OddsRatio_working_3-way'!L157*'OddsRatio_working_3-way'!M157</f>
        <v>7.7564307015660527E-2</v>
      </c>
      <c r="R157" s="11">
        <f t="shared" si="49"/>
        <v>0</v>
      </c>
      <c r="S157" s="11">
        <f t="shared" si="50"/>
        <v>-0.80098058455590171</v>
      </c>
      <c r="T157" s="11">
        <f t="shared" si="51"/>
        <v>-0.27105941947746248</v>
      </c>
      <c r="U157" s="11">
        <f>'OddsRatio_working_3-way'!S157-'OddsRatio_working_3-way'!R157^2/3</f>
        <v>-0.80098058455590171</v>
      </c>
      <c r="V157" s="11">
        <f>'OddsRatio_working_3-way'!S157*'OddsRatio_working_3-way'!R157/3-2*'OddsRatio_working_3-way'!R157^3/27-'OddsRatio_working_3-way'!T157</f>
        <v>0.27105941947746248</v>
      </c>
      <c r="W157" s="11">
        <f>'OddsRatio_working_3-way'!V157^2+4*'OddsRatio_working_3-way'!U157^3/27</f>
        <v>-2.657906816360231E-3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0.13795933794402901</v>
      </c>
      <c r="Y157" s="11">
        <f>IF('OddsRatio_working_3-way'!W157&gt;=0,IF('OddsRatio_working_3-way'!V157+SQRT('OddsRatio_working_3-way'!W157)&gt;0,0,PI()),ACOS('OddsRatio_working_3-way'!V157/(2*'OddsRatio_working_3-way'!X157)))</f>
        <v>0.18795279809792387</v>
      </c>
      <c r="Z157" s="11">
        <f>'OddsRatio_working_3-way'!X157^(1/3)*COS('OddsRatio_working_3-way'!Y157/3)</f>
        <v>0.51570040898195302</v>
      </c>
      <c r="AA157" s="11">
        <f>'OddsRatio_working_3-way'!X157^(1/3)*COS(('OddsRatio_working_3-way'!Y157+2*PI())/3)</f>
        <v>-0.28586738262975869</v>
      </c>
      <c r="AB157" s="11">
        <f>'OddsRatio_working_3-way'!X157^(1/3)*COS(('OddsRatio_working_3-way'!Y157+4*PI())/3)</f>
        <v>-0.2298330263521943</v>
      </c>
      <c r="AC157" s="11">
        <f>'OddsRatio_working_3-way'!X157^(1/3)*SIN('OddsRatio_working_3-way'!Y157/3)</f>
        <v>3.2351450680719186E-2</v>
      </c>
      <c r="AD157" s="11">
        <f>'OddsRatio_working_3-way'!X157^(1/3)*SIN(('OddsRatio_working_3-way'!Y157+2*PI())/3)</f>
        <v>0.43043392958003651</v>
      </c>
      <c r="AE157" s="11">
        <f>'OddsRatio_working_3-way'!X157^(1/3)*SIN(('OddsRatio_working_3-way'!Y157+4*PI())/3)</f>
        <v>-0.46278538026075566</v>
      </c>
      <c r="AF157" s="11">
        <f>-'OddsRatio_working_3-way'!U157/(3*'OddsRatio_working_3-way'!X157^(1/3))*COS(('OddsRatio_working_3-way'!Y157)/3)</f>
        <v>0.5157004089819528</v>
      </c>
      <c r="AG157" s="11">
        <f>-'OddsRatio_working_3-way'!U157/(3*'OddsRatio_working_3-way'!X157^(1/3))*COS(('OddsRatio_working_3-way'!Y157+2*PI())/3)</f>
        <v>-0.28586738262975858</v>
      </c>
      <c r="AH157" s="11">
        <f>-'OddsRatio_working_3-way'!U157/(3*'OddsRatio_working_3-way'!X157^(1/3))*COS(('OddsRatio_working_3-way'!Y157+4*PI())/3)</f>
        <v>-0.22983302635219419</v>
      </c>
      <c r="AI157" s="11">
        <f>'OddsRatio_working_3-way'!U157/(3*'OddsRatio_working_3-way'!X157^(1/3))*SIN(('OddsRatio_working_3-way'!Y157)/3)</f>
        <v>-3.2351450680719172E-2</v>
      </c>
      <c r="AJ157" s="11">
        <f>'OddsRatio_working_3-way'!U157/(3*'OddsRatio_working_3-way'!X157^(1/3))*SIN(('OddsRatio_working_3-way'!Y157+2*PI())/3)</f>
        <v>-0.43043392958003629</v>
      </c>
      <c r="AK157" s="11">
        <f>'OddsRatio_working_3-way'!U157/(3*'OddsRatio_working_3-way'!X157^(1/3))*SIN(('OddsRatio_working_3-way'!Y157+4*PI())/3)</f>
        <v>0.4627853802607555</v>
      </c>
      <c r="AL157" s="11">
        <f>'OddsRatio_working_3-way'!Z157+'OddsRatio_working_3-way'!AF157</f>
        <v>1.0314008179639058</v>
      </c>
      <c r="AM157" s="11">
        <f>'OddsRatio_working_3-way'!AA157+'OddsRatio_working_3-way'!AG157</f>
        <v>-0.57173476525951727</v>
      </c>
      <c r="AN157" s="11">
        <f>'OddsRatio_working_3-way'!AB157+'OddsRatio_working_3-way'!AH157</f>
        <v>-0.45966605270438848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1.0314008179639058</v>
      </c>
      <c r="AS157" s="11">
        <f>IF(('OddsRatio_working_3-way'!X157=0),IF(Q157&gt;0,-Q157^(1/3),(-Q157)^(1/3)),'OddsRatio_working_3-way'!AM157-'OddsRatio_working_3-way'!R157/3)</f>
        <v>-0.57173476525951727</v>
      </c>
      <c r="AT157" s="11">
        <f>IF(('OddsRatio_working_3-way'!X157=0),IF(Q157&gt;0,-Q157^(1/3),(-Q157)^(1/3)),'OddsRatio_working_3-way'!AN157-'OddsRatio_working_3-way'!R157/3)</f>
        <v>-0.45966605270438848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2.17</v>
      </c>
      <c r="B158" s="4">
        <f>IF('True_Odds_Calculator_3-way'!B159="","",'True_Odds_Calculator_3-way'!B159)</f>
        <v>3.36</v>
      </c>
      <c r="C158" s="4">
        <f>IF('True_Odds_Calculator_3-way'!C159="","",'True_Odds_Calculator_3-way'!C159)</f>
        <v>3.78</v>
      </c>
      <c r="D158" s="9">
        <f t="shared" si="39"/>
        <v>0.45203168610567435</v>
      </c>
      <c r="E158" s="9">
        <f t="shared" si="40"/>
        <v>0.29025970705076626</v>
      </c>
      <c r="F158" s="9">
        <f t="shared" si="41"/>
        <v>0.25770860684355928</v>
      </c>
      <c r="G158" s="9">
        <f t="shared" si="42"/>
        <v>1.0360976910034079</v>
      </c>
      <c r="H158" s="9">
        <f t="shared" si="43"/>
        <v>2.2122342984739869</v>
      </c>
      <c r="I158" s="9">
        <f t="shared" si="44"/>
        <v>3.445190550768042</v>
      </c>
      <c r="J158" s="9">
        <f t="shared" si="45"/>
        <v>3.880351580989474</v>
      </c>
      <c r="K158" s="11">
        <f t="shared" si="46"/>
        <v>0.46082949308755761</v>
      </c>
      <c r="L158" s="11">
        <f t="shared" si="47"/>
        <v>0.29761904761904762</v>
      </c>
      <c r="M158" s="11">
        <f t="shared" si="48"/>
        <v>0.26455026455026459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-0.27851709039990791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0.2289488930919697</v>
      </c>
      <c r="Q158" s="11">
        <f>2*'OddsRatio_working_3-way'!K158*'OddsRatio_working_3-way'!L158*'OddsRatio_working_3-way'!M158</f>
        <v>7.256700256480815E-2</v>
      </c>
      <c r="R158" s="11">
        <f t="shared" si="49"/>
        <v>0</v>
      </c>
      <c r="S158" s="11">
        <f t="shared" si="50"/>
        <v>-0.82202816625448061</v>
      </c>
      <c r="T158" s="11">
        <f t="shared" si="51"/>
        <v>-0.26054775475577835</v>
      </c>
      <c r="U158" s="11">
        <f>'OddsRatio_working_3-way'!S158-'OddsRatio_working_3-way'!R158^2/3</f>
        <v>-0.82202816625448061</v>
      </c>
      <c r="V158" s="11">
        <f>'OddsRatio_working_3-way'!S158*'OddsRatio_working_3-way'!R158/3-2*'OddsRatio_working_3-way'!R158^3/27-'OddsRatio_working_3-way'!T158</f>
        <v>0.26054775475577835</v>
      </c>
      <c r="W158" s="11">
        <f>'OddsRatio_working_3-way'!V158^2+4*'OddsRatio_working_3-way'!U158^3/27</f>
        <v>-1.4406622220444434E-2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0.14343269739560924</v>
      </c>
      <c r="Y158" s="11">
        <f>IF('OddsRatio_working_3-way'!W158&gt;=0,IF('OddsRatio_working_3-way'!V158+SQRT('OddsRatio_working_3-way'!W158)&gt;0,0,PI()),ACOS('OddsRatio_working_3-way'!V158/(2*'OddsRatio_working_3-way'!X158)))</f>
        <v>0.43169492883588245</v>
      </c>
      <c r="Z158" s="11">
        <f>'OddsRatio_working_3-way'!X158^(1/3)*COS('OddsRatio_working_3-way'!Y158/3)</f>
        <v>0.51804884550170394</v>
      </c>
      <c r="AA158" s="11">
        <f>'OddsRatio_working_3-way'!X158^(1/3)*COS(('OddsRatio_working_3-way'!Y158+2*PI())/3)</f>
        <v>-0.32403278236239669</v>
      </c>
      <c r="AB158" s="11">
        <f>'OddsRatio_working_3-way'!X158^(1/3)*COS(('OddsRatio_working_3-way'!Y158+4*PI())/3)</f>
        <v>-0.19401606313930742</v>
      </c>
      <c r="AC158" s="11">
        <f>'OddsRatio_working_3-way'!X158^(1/3)*SIN('OddsRatio_working_3-way'!Y158/3)</f>
        <v>7.506518784260266E-2</v>
      </c>
      <c r="AD158" s="11">
        <f>'OddsRatio_working_3-way'!X158^(1/3)*SIN(('OddsRatio_working_3-way'!Y158+2*PI())/3)</f>
        <v>0.41111086668437413</v>
      </c>
      <c r="AE158" s="11">
        <f>'OddsRatio_working_3-way'!X158^(1/3)*SIN(('OddsRatio_working_3-way'!Y158+4*PI())/3)</f>
        <v>-0.48617605452697671</v>
      </c>
      <c r="AF158" s="11">
        <f>-'OddsRatio_working_3-way'!U158/(3*'OddsRatio_working_3-way'!X158^(1/3))*COS(('OddsRatio_working_3-way'!Y158)/3)</f>
        <v>0.51804884550170394</v>
      </c>
      <c r="AG158" s="11">
        <f>-'OddsRatio_working_3-way'!U158/(3*'OddsRatio_working_3-way'!X158^(1/3))*COS(('OddsRatio_working_3-way'!Y158+2*PI())/3)</f>
        <v>-0.32403278236239669</v>
      </c>
      <c r="AH158" s="11">
        <f>-'OddsRatio_working_3-way'!U158/(3*'OddsRatio_working_3-way'!X158^(1/3))*COS(('OddsRatio_working_3-way'!Y158+4*PI())/3)</f>
        <v>-0.19401606313930742</v>
      </c>
      <c r="AI158" s="11">
        <f>'OddsRatio_working_3-way'!U158/(3*'OddsRatio_working_3-way'!X158^(1/3))*SIN(('OddsRatio_working_3-way'!Y158)/3)</f>
        <v>-7.506518784260266E-2</v>
      </c>
      <c r="AJ158" s="11">
        <f>'OddsRatio_working_3-way'!U158/(3*'OddsRatio_working_3-way'!X158^(1/3))*SIN(('OddsRatio_working_3-way'!Y158+2*PI())/3)</f>
        <v>-0.41111086668437413</v>
      </c>
      <c r="AK158" s="11">
        <f>'OddsRatio_working_3-way'!U158/(3*'OddsRatio_working_3-way'!X158^(1/3))*SIN(('OddsRatio_working_3-way'!Y158+4*PI())/3)</f>
        <v>0.48617605452697671</v>
      </c>
      <c r="AL158" s="11">
        <f>'OddsRatio_working_3-way'!Z158+'OddsRatio_working_3-way'!AF158</f>
        <v>1.0360976910034079</v>
      </c>
      <c r="AM158" s="11">
        <f>'OddsRatio_working_3-way'!AA158+'OddsRatio_working_3-way'!AG158</f>
        <v>-0.64806556472479337</v>
      </c>
      <c r="AN158" s="11">
        <f>'OddsRatio_working_3-way'!AB158+'OddsRatio_working_3-way'!AH158</f>
        <v>-0.38803212627861483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1.0360976910034079</v>
      </c>
      <c r="AS158" s="11">
        <f>IF(('OddsRatio_working_3-way'!X158=0),IF(Q158&gt;0,-Q158^(1/3),(-Q158)^(1/3)),'OddsRatio_working_3-way'!AM158-'OddsRatio_working_3-way'!R158/3)</f>
        <v>-0.64806556472479337</v>
      </c>
      <c r="AT158" s="11">
        <f>IF(('OddsRatio_working_3-way'!X158=0),IF(Q158&gt;0,-Q158^(1/3),(-Q158)^(1/3)),'OddsRatio_working_3-way'!AN158-'OddsRatio_working_3-way'!R158/3)</f>
        <v>-0.38803212627861483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1.87</v>
      </c>
      <c r="B159" s="4">
        <f>IF('True_Odds_Calculator_3-way'!B160="","",'True_Odds_Calculator_3-way'!B160)</f>
        <v>3.97</v>
      </c>
      <c r="C159" s="4">
        <f>IF('True_Odds_Calculator_3-way'!C160="","",'True_Odds_Calculator_3-way'!C160)</f>
        <v>4.21</v>
      </c>
      <c r="D159" s="9">
        <f t="shared" si="39"/>
        <v>0.52496513006057199</v>
      </c>
      <c r="E159" s="9">
        <f t="shared" si="40"/>
        <v>0.24455247943207162</v>
      </c>
      <c r="F159" s="9">
        <f t="shared" si="41"/>
        <v>0.23048239050735639</v>
      </c>
      <c r="G159" s="9">
        <f t="shared" si="42"/>
        <v>1.0401016384105335</v>
      </c>
      <c r="H159" s="9">
        <f t="shared" si="43"/>
        <v>1.9048884254171645</v>
      </c>
      <c r="I159" s="9">
        <f t="shared" si="44"/>
        <v>4.0891018660792851</v>
      </c>
      <c r="J159" s="9">
        <f t="shared" si="45"/>
        <v>4.338726259297812</v>
      </c>
      <c r="K159" s="11">
        <f t="shared" si="46"/>
        <v>0.53475935828876997</v>
      </c>
      <c r="L159" s="11">
        <f t="shared" si="47"/>
        <v>0.25188916876574308</v>
      </c>
      <c r="M159" s="11">
        <f t="shared" si="48"/>
        <v>0.23752969121140144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-0.26537898286330108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0.22556665944320098</v>
      </c>
      <c r="Q159" s="11">
        <f>2*'OddsRatio_working_3-way'!K159*'OddsRatio_working_3-way'!L159*'OddsRatio_working_3-way'!M159</f>
        <v>6.3990541686014479E-2</v>
      </c>
      <c r="R159" s="11">
        <f t="shared" si="49"/>
        <v>0</v>
      </c>
      <c r="S159" s="11">
        <f t="shared" si="50"/>
        <v>-0.84997936539455443</v>
      </c>
      <c r="T159" s="11">
        <f t="shared" si="51"/>
        <v>-0.24112889798427081</v>
      </c>
      <c r="U159" s="11">
        <f>'OddsRatio_working_3-way'!S159-'OddsRatio_working_3-way'!R159^2/3</f>
        <v>-0.84997936539455443</v>
      </c>
      <c r="V159" s="11">
        <f>'OddsRatio_working_3-way'!S159*'OddsRatio_working_3-way'!R159/3-2*'OddsRatio_working_3-way'!R159^3/27-'OddsRatio_working_3-way'!T159</f>
        <v>0.24112889798427081</v>
      </c>
      <c r="W159" s="11">
        <f>'OddsRatio_working_3-way'!V159^2+4*'OddsRatio_working_3-way'!U159^3/27</f>
        <v>-3.2831710198142176E-2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0.1508101916659241</v>
      </c>
      <c r="Y159" s="11">
        <f>IF('OddsRatio_working_3-way'!W159&gt;=0,IF('OddsRatio_working_3-way'!V159+SQRT('OddsRatio_working_3-way'!W159)&gt;0,0,PI()),ACOS('OddsRatio_working_3-way'!V159/(2*'OddsRatio_working_3-way'!X159)))</f>
        <v>0.64442559091426632</v>
      </c>
      <c r="Z159" s="11">
        <f>'OddsRatio_working_3-way'!X159^(1/3)*COS('OddsRatio_working_3-way'!Y159/3)</f>
        <v>0.52005081920526686</v>
      </c>
      <c r="AA159" s="11">
        <f>'OddsRatio_working_3-way'!X159^(1/3)*COS(('OddsRatio_working_3-way'!Y159+2*PI())/3)</f>
        <v>-0.35828628905924531</v>
      </c>
      <c r="AB159" s="11">
        <f>'OddsRatio_working_3-way'!X159^(1/3)*COS(('OddsRatio_working_3-way'!Y159+4*PI())/3)</f>
        <v>-0.16176453014602118</v>
      </c>
      <c r="AC159" s="11">
        <f>'OddsRatio_working_3-way'!X159^(1/3)*SIN('OddsRatio_working_3-way'!Y159/3)</f>
        <v>0.11346189041016867</v>
      </c>
      <c r="AD159" s="11">
        <f>'OddsRatio_working_3-way'!X159^(1/3)*SIN(('OddsRatio_working_3-way'!Y159+2*PI())/3)</f>
        <v>0.39364627548558506</v>
      </c>
      <c r="AE159" s="11">
        <f>'OddsRatio_working_3-way'!X159^(1/3)*SIN(('OddsRatio_working_3-way'!Y159+4*PI())/3)</f>
        <v>-0.50710816589575369</v>
      </c>
      <c r="AF159" s="11">
        <f>-'OddsRatio_working_3-way'!U159/(3*'OddsRatio_working_3-way'!X159^(1/3))*COS(('OddsRatio_working_3-way'!Y159)/3)</f>
        <v>0.52005081920526663</v>
      </c>
      <c r="AG159" s="11">
        <f>-'OddsRatio_working_3-way'!U159/(3*'OddsRatio_working_3-way'!X159^(1/3))*COS(('OddsRatio_working_3-way'!Y159+2*PI())/3)</f>
        <v>-0.35828628905924514</v>
      </c>
      <c r="AH159" s="11">
        <f>-'OddsRatio_working_3-way'!U159/(3*'OddsRatio_working_3-way'!X159^(1/3))*COS(('OddsRatio_working_3-way'!Y159+4*PI())/3)</f>
        <v>-0.16176453014602113</v>
      </c>
      <c r="AI159" s="11">
        <f>'OddsRatio_working_3-way'!U159/(3*'OddsRatio_working_3-way'!X159^(1/3))*SIN(('OddsRatio_working_3-way'!Y159)/3)</f>
        <v>-0.11346189041016863</v>
      </c>
      <c r="AJ159" s="11">
        <f>'OddsRatio_working_3-way'!U159/(3*'OddsRatio_working_3-way'!X159^(1/3))*SIN(('OddsRatio_working_3-way'!Y159+2*PI())/3)</f>
        <v>-0.3936462754855849</v>
      </c>
      <c r="AK159" s="11">
        <f>'OddsRatio_working_3-way'!U159/(3*'OddsRatio_working_3-way'!X159^(1/3))*SIN(('OddsRatio_working_3-way'!Y159+4*PI())/3)</f>
        <v>0.50710816589575347</v>
      </c>
      <c r="AL159" s="11">
        <f>'OddsRatio_working_3-way'!Z159+'OddsRatio_working_3-way'!AF159</f>
        <v>1.0401016384105335</v>
      </c>
      <c r="AM159" s="11">
        <f>'OddsRatio_working_3-way'!AA159+'OddsRatio_working_3-way'!AG159</f>
        <v>-0.7165725781184904</v>
      </c>
      <c r="AN159" s="11">
        <f>'OddsRatio_working_3-way'!AB159+'OddsRatio_working_3-way'!AH159</f>
        <v>-0.32352906029204231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1.0401016384105335</v>
      </c>
      <c r="AS159" s="11">
        <f>IF(('OddsRatio_working_3-way'!X159=0),IF(Q159&gt;0,-Q159^(1/3),(-Q159)^(1/3)),'OddsRatio_working_3-way'!AM159-'OddsRatio_working_3-way'!R159/3)</f>
        <v>-0.7165725781184904</v>
      </c>
      <c r="AT159" s="11">
        <f>IF(('OddsRatio_working_3-way'!X159=0),IF(Q159&gt;0,-Q159^(1/3),(-Q159)^(1/3)),'OddsRatio_working_3-way'!AN159-'OddsRatio_working_3-way'!R159/3)</f>
        <v>-0.32352906029204231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2.27</v>
      </c>
      <c r="B160" s="4">
        <f>IF('True_Odds_Calculator_3-way'!B161="","",'True_Odds_Calculator_3-way'!B161)</f>
        <v>3.47</v>
      </c>
      <c r="C160" s="4">
        <f>IF('True_Odds_Calculator_3-way'!C161="","",'True_Odds_Calculator_3-way'!C161)</f>
        <v>3.42</v>
      </c>
      <c r="D160" s="9">
        <f t="shared" si="39"/>
        <v>0.43260345950148399</v>
      </c>
      <c r="E160" s="9">
        <f t="shared" si="40"/>
        <v>0.28162037782243021</v>
      </c>
      <c r="F160" s="9">
        <f t="shared" si="41"/>
        <v>0.28577616267608613</v>
      </c>
      <c r="G160" s="9">
        <f t="shared" si="42"/>
        <v>1.032744698900999</v>
      </c>
      <c r="H160" s="9">
        <f t="shared" si="43"/>
        <v>2.3115857676042686</v>
      </c>
      <c r="I160" s="9">
        <f t="shared" si="44"/>
        <v>3.5508794062854676</v>
      </c>
      <c r="J160" s="9">
        <f t="shared" si="45"/>
        <v>3.4992421713404176</v>
      </c>
      <c r="K160" s="11">
        <f t="shared" si="46"/>
        <v>0.44052863436123346</v>
      </c>
      <c r="L160" s="11">
        <f t="shared" si="47"/>
        <v>0.28818443804034583</v>
      </c>
      <c r="M160" s="11">
        <f t="shared" si="48"/>
        <v>0.29239766081871343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-0.28179585595574141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0.22866477810347657</v>
      </c>
      <c r="Q160" s="11">
        <f>2*'OddsRatio_working_3-way'!K160*'OddsRatio_working_3-way'!L160*'OddsRatio_working_3-way'!M160</f>
        <v>7.4241811072557326E-2</v>
      </c>
      <c r="R160" s="11">
        <f t="shared" si="49"/>
        <v>0</v>
      </c>
      <c r="S160" s="11">
        <f t="shared" si="50"/>
        <v>-0.81145543225940997</v>
      </c>
      <c r="T160" s="11">
        <f t="shared" si="51"/>
        <v>-0.26345955592837983</v>
      </c>
      <c r="U160" s="11">
        <f>'OddsRatio_working_3-way'!S160-'OddsRatio_working_3-way'!R160^2/3</f>
        <v>-0.81145543225940997</v>
      </c>
      <c r="V160" s="11">
        <f>'OddsRatio_working_3-way'!S160*'OddsRatio_working_3-way'!R160/3-2*'OddsRatio_working_3-way'!R160^3/27-'OddsRatio_working_3-way'!T160</f>
        <v>0.26345955592837983</v>
      </c>
      <c r="W160" s="11">
        <f>'OddsRatio_working_3-way'!V160^2+4*'OddsRatio_working_3-way'!U160^3/27</f>
        <v>-9.7462294755103901E-3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0.1406744176151882</v>
      </c>
      <c r="Y160" s="11">
        <f>IF('OddsRatio_working_3-way'!W160&gt;=0,IF('OddsRatio_working_3-way'!V160+SQRT('OddsRatio_working_3-way'!W160)&gt;0,0,PI()),ACOS('OddsRatio_working_3-way'!V160/(2*'OddsRatio_working_3-way'!X160)))</f>
        <v>0.35852326727446648</v>
      </c>
      <c r="Z160" s="11">
        <f>'OddsRatio_working_3-way'!X160^(1/3)*COS('OddsRatio_working_3-way'!Y160/3)</f>
        <v>0.51637234945049959</v>
      </c>
      <c r="AA160" s="11">
        <f>'OddsRatio_working_3-way'!X160^(1/3)*COS(('OddsRatio_working_3-way'!Y160+2*PI())/3)</f>
        <v>-0.31188492337995211</v>
      </c>
      <c r="AB160" s="11">
        <f>'OddsRatio_working_3-way'!X160^(1/3)*COS(('OddsRatio_working_3-way'!Y160+4*PI())/3)</f>
        <v>-0.2044874260705474</v>
      </c>
      <c r="AC160" s="11">
        <f>'OddsRatio_working_3-way'!X160^(1/3)*SIN('OddsRatio_working_3-way'!Y160/3)</f>
        <v>6.2005973981876912E-2</v>
      </c>
      <c r="AD160" s="11">
        <f>'OddsRatio_working_3-way'!X160^(1/3)*SIN(('OddsRatio_working_3-way'!Y160+2*PI())/3)</f>
        <v>0.41618858544504972</v>
      </c>
      <c r="AE160" s="11">
        <f>'OddsRatio_working_3-way'!X160^(1/3)*SIN(('OddsRatio_working_3-way'!Y160+4*PI())/3)</f>
        <v>-0.47819455942692662</v>
      </c>
      <c r="AF160" s="11">
        <f>-'OddsRatio_working_3-way'!U160/(3*'OddsRatio_working_3-way'!X160^(1/3))*COS(('OddsRatio_working_3-way'!Y160)/3)</f>
        <v>0.51637234945049948</v>
      </c>
      <c r="AG160" s="11">
        <f>-'OddsRatio_working_3-way'!U160/(3*'OddsRatio_working_3-way'!X160^(1/3))*COS(('OddsRatio_working_3-way'!Y160+2*PI())/3)</f>
        <v>-0.31188492337995205</v>
      </c>
      <c r="AH160" s="11">
        <f>-'OddsRatio_working_3-way'!U160/(3*'OddsRatio_working_3-way'!X160^(1/3))*COS(('OddsRatio_working_3-way'!Y160+4*PI())/3)</f>
        <v>-0.20448742607054735</v>
      </c>
      <c r="AI160" s="11">
        <f>'OddsRatio_working_3-way'!U160/(3*'OddsRatio_working_3-way'!X160^(1/3))*SIN(('OddsRatio_working_3-way'!Y160)/3)</f>
        <v>-6.2005973981876898E-2</v>
      </c>
      <c r="AJ160" s="11">
        <f>'OddsRatio_working_3-way'!U160/(3*'OddsRatio_working_3-way'!X160^(1/3))*SIN(('OddsRatio_working_3-way'!Y160+2*PI())/3)</f>
        <v>-0.41618858544504966</v>
      </c>
      <c r="AK160" s="11">
        <f>'OddsRatio_working_3-way'!U160/(3*'OddsRatio_working_3-way'!X160^(1/3))*SIN(('OddsRatio_working_3-way'!Y160+4*PI())/3)</f>
        <v>0.47819455942692651</v>
      </c>
      <c r="AL160" s="11">
        <f>'OddsRatio_working_3-way'!Z160+'OddsRatio_working_3-way'!AF160</f>
        <v>1.032744698900999</v>
      </c>
      <c r="AM160" s="11">
        <f>'OddsRatio_working_3-way'!AA160+'OddsRatio_working_3-way'!AG160</f>
        <v>-0.62376984675990421</v>
      </c>
      <c r="AN160" s="11">
        <f>'OddsRatio_working_3-way'!AB160+'OddsRatio_working_3-way'!AH160</f>
        <v>-0.40897485214109475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1.032744698900999</v>
      </c>
      <c r="AS160" s="11">
        <f>IF(('OddsRatio_working_3-way'!X160=0),IF(Q160&gt;0,-Q160^(1/3),(-Q160)^(1/3)),'OddsRatio_working_3-way'!AM160-'OddsRatio_working_3-way'!R160/3)</f>
        <v>-0.62376984675990421</v>
      </c>
      <c r="AT160" s="11">
        <f>IF(('OddsRatio_working_3-way'!X160=0),IF(Q160&gt;0,-Q160^(1/3),(-Q160)^(1/3)),'OddsRatio_working_3-way'!AN160-'OddsRatio_working_3-way'!R160/3)</f>
        <v>-0.40897485214109475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2.58</v>
      </c>
      <c r="B161" s="4">
        <f>IF('True_Odds_Calculator_3-way'!B162="","",'True_Odds_Calculator_3-way'!B162)</f>
        <v>3.56</v>
      </c>
      <c r="C161" s="4">
        <f>IF('True_Odds_Calculator_3-way'!C162="","",'True_Odds_Calculator_3-way'!C162)</f>
        <v>2.83</v>
      </c>
      <c r="D161" s="9">
        <f t="shared" si="39"/>
        <v>0.37981897221589317</v>
      </c>
      <c r="E161" s="9">
        <f t="shared" si="40"/>
        <v>0.27430303198046224</v>
      </c>
      <c r="F161" s="9">
        <f t="shared" si="41"/>
        <v>0.34587799580364459</v>
      </c>
      <c r="G161" s="9">
        <f t="shared" si="42"/>
        <v>1.0334387341107591</v>
      </c>
      <c r="H161" s="9">
        <f t="shared" si="43"/>
        <v>2.6328331998949999</v>
      </c>
      <c r="I161" s="9">
        <f t="shared" si="44"/>
        <v>3.6456031593235432</v>
      </c>
      <c r="J161" s="9">
        <f t="shared" si="45"/>
        <v>2.8911928834226894</v>
      </c>
      <c r="K161" s="11">
        <f t="shared" si="46"/>
        <v>0.38759689922480617</v>
      </c>
      <c r="L161" s="11">
        <f t="shared" si="47"/>
        <v>0.2808988764044944</v>
      </c>
      <c r="M161" s="11">
        <f t="shared" si="48"/>
        <v>0.35335689045936397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-0.2847685360018688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0.22967736216819121</v>
      </c>
      <c r="Q161" s="11">
        <f>2*'OddsRatio_working_3-way'!K161*'OddsRatio_working_3-way'!L161*'OddsRatio_working_3-way'!M161</f>
        <v>7.6943839922342119E-2</v>
      </c>
      <c r="R161" s="11">
        <f t="shared" si="49"/>
        <v>0</v>
      </c>
      <c r="S161" s="11">
        <f t="shared" si="50"/>
        <v>-0.8065405167047105</v>
      </c>
      <c r="T161" s="11">
        <f t="shared" si="51"/>
        <v>-0.27019782804177905</v>
      </c>
      <c r="U161" s="11">
        <f>'OddsRatio_working_3-way'!S161-'OddsRatio_working_3-way'!R161^2/3</f>
        <v>-0.8065405167047105</v>
      </c>
      <c r="V161" s="11">
        <f>'OddsRatio_working_3-way'!S161*'OddsRatio_working_3-way'!R161/3-2*'OddsRatio_working_3-way'!R161^3/27-'OddsRatio_working_3-way'!T161</f>
        <v>0.27019782804177905</v>
      </c>
      <c r="W161" s="11">
        <f>'OddsRatio_working_3-way'!V161^2+4*'OddsRatio_working_3-way'!U161^3/27</f>
        <v>-4.72065074767547E-3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0.13939827565842616</v>
      </c>
      <c r="Y161" s="11">
        <f>IF('OddsRatio_working_3-way'!W161&gt;=0,IF('OddsRatio_working_3-way'!V161+SQRT('OddsRatio_working_3-way'!W161)&gt;0,0,PI()),ACOS('OddsRatio_working_3-way'!V161/(2*'OddsRatio_working_3-way'!X161)))</f>
        <v>0.24900660718086742</v>
      </c>
      <c r="Z161" s="11">
        <f>'OddsRatio_working_3-way'!X161^(1/3)*COS('OddsRatio_working_3-way'!Y161/3)</f>
        <v>0.51671936705537957</v>
      </c>
      <c r="AA161" s="11">
        <f>'OddsRatio_working_3-way'!X161^(1/3)*COS(('OddsRatio_working_3-way'!Y161+2*PI())/3)</f>
        <v>-0.29558804581497761</v>
      </c>
      <c r="AB161" s="11">
        <f>'OddsRatio_working_3-way'!X161^(1/3)*COS(('OddsRatio_working_3-way'!Y161+4*PI())/3)</f>
        <v>-0.22113132124040208</v>
      </c>
      <c r="AC161" s="11">
        <f>'OddsRatio_working_3-way'!X161^(1/3)*SIN('OddsRatio_working_3-way'!Y161/3)</f>
        <v>4.2987609976109245E-2</v>
      </c>
      <c r="AD161" s="11">
        <f>'OddsRatio_working_3-way'!X161^(1/3)*SIN(('OddsRatio_working_3-way'!Y161+2*PI())/3)</f>
        <v>0.42599829350932011</v>
      </c>
      <c r="AE161" s="11">
        <f>'OddsRatio_working_3-way'!X161^(1/3)*SIN(('OddsRatio_working_3-way'!Y161+4*PI())/3)</f>
        <v>-0.46898590348542907</v>
      </c>
      <c r="AF161" s="11">
        <f>-'OddsRatio_working_3-way'!U161/(3*'OddsRatio_working_3-way'!X161^(1/3))*COS(('OddsRatio_working_3-way'!Y161)/3)</f>
        <v>0.51671936705537969</v>
      </c>
      <c r="AG161" s="11">
        <f>-'OddsRatio_working_3-way'!U161/(3*'OddsRatio_working_3-way'!X161^(1/3))*COS(('OddsRatio_working_3-way'!Y161+2*PI())/3)</f>
        <v>-0.29558804581497766</v>
      </c>
      <c r="AH161" s="11">
        <f>-'OddsRatio_working_3-way'!U161/(3*'OddsRatio_working_3-way'!X161^(1/3))*COS(('OddsRatio_working_3-way'!Y161+4*PI())/3)</f>
        <v>-0.22113132124040213</v>
      </c>
      <c r="AI161" s="11">
        <f>'OddsRatio_working_3-way'!U161/(3*'OddsRatio_working_3-way'!X161^(1/3))*SIN(('OddsRatio_working_3-way'!Y161)/3)</f>
        <v>-4.2987609976109252E-2</v>
      </c>
      <c r="AJ161" s="11">
        <f>'OddsRatio_working_3-way'!U161/(3*'OddsRatio_working_3-way'!X161^(1/3))*SIN(('OddsRatio_working_3-way'!Y161+2*PI())/3)</f>
        <v>-0.42599829350932017</v>
      </c>
      <c r="AK161" s="11">
        <f>'OddsRatio_working_3-way'!U161/(3*'OddsRatio_working_3-way'!X161^(1/3))*SIN(('OddsRatio_working_3-way'!Y161+4*PI())/3)</f>
        <v>0.46898590348542918</v>
      </c>
      <c r="AL161" s="11">
        <f>'OddsRatio_working_3-way'!Z161+'OddsRatio_working_3-way'!AF161</f>
        <v>1.0334387341107591</v>
      </c>
      <c r="AM161" s="11">
        <f>'OddsRatio_working_3-way'!AA161+'OddsRatio_working_3-way'!AG161</f>
        <v>-0.59117609162995532</v>
      </c>
      <c r="AN161" s="11">
        <f>'OddsRatio_working_3-way'!AB161+'OddsRatio_working_3-way'!AH161</f>
        <v>-0.44226264248080421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1.0334387341107591</v>
      </c>
      <c r="AS161" s="11">
        <f>IF(('OddsRatio_working_3-way'!X161=0),IF(Q161&gt;0,-Q161^(1/3),(-Q161)^(1/3)),'OddsRatio_working_3-way'!AM161-'OddsRatio_working_3-way'!R161/3)</f>
        <v>-0.59117609162995532</v>
      </c>
      <c r="AT161" s="11">
        <f>IF(('OddsRatio_working_3-way'!X161=0),IF(Q161&gt;0,-Q161^(1/3),(-Q161)^(1/3)),'OddsRatio_working_3-way'!AN161-'OddsRatio_working_3-way'!R161/3)</f>
        <v>-0.44226264248080421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1.97</v>
      </c>
      <c r="B162" s="4">
        <f>IF('True_Odds_Calculator_3-way'!B163="","",'True_Odds_Calculator_3-way'!B163)</f>
        <v>3.63</v>
      </c>
      <c r="C162" s="4">
        <f>IF('True_Odds_Calculator_3-way'!C163="","",'True_Odds_Calculator_3-way'!C163)</f>
        <v>4.1500000000000004</v>
      </c>
      <c r="D162" s="9">
        <f t="shared" si="39"/>
        <v>0.49805097882433863</v>
      </c>
      <c r="E162" s="9">
        <f t="shared" si="40"/>
        <v>0.26791258430086734</v>
      </c>
      <c r="F162" s="9">
        <f t="shared" si="41"/>
        <v>0.234036436874794</v>
      </c>
      <c r="G162" s="9">
        <f t="shared" si="42"/>
        <v>1.0389964877257654</v>
      </c>
      <c r="H162" s="9">
        <f t="shared" si="43"/>
        <v>2.0078265930939923</v>
      </c>
      <c r="I162" s="9">
        <f t="shared" si="44"/>
        <v>3.7325607627187618</v>
      </c>
      <c r="J162" s="9">
        <f t="shared" si="45"/>
        <v>4.2728389363361616</v>
      </c>
      <c r="K162" s="11">
        <f t="shared" si="46"/>
        <v>0.50761421319796951</v>
      </c>
      <c r="L162" s="11">
        <f t="shared" si="47"/>
        <v>0.27548209366391185</v>
      </c>
      <c r="M162" s="11">
        <f t="shared" si="48"/>
        <v>0.24096385542168672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-0.27078031469756181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0.22744836795687168</v>
      </c>
      <c r="Q162" s="11">
        <f>2*'OddsRatio_working_3-way'!K162*'OddsRatio_working_3-way'!L162*'OddsRatio_working_3-way'!M162</f>
        <v>6.7392109024258295E-2</v>
      </c>
      <c r="R162" s="11">
        <f t="shared" si="49"/>
        <v>0</v>
      </c>
      <c r="S162" s="11">
        <f t="shared" si="50"/>
        <v>-0.83997379281766416</v>
      </c>
      <c r="T162" s="11">
        <f t="shared" si="51"/>
        <v>-0.24888112379782648</v>
      </c>
      <c r="U162" s="11">
        <f>'OddsRatio_working_3-way'!S162-'OddsRatio_working_3-way'!R162^2/3</f>
        <v>-0.83997379281766416</v>
      </c>
      <c r="V162" s="11">
        <f>'OddsRatio_working_3-way'!S162*'OddsRatio_working_3-way'!R162/3-2*'OddsRatio_working_3-way'!R162^3/27-'OddsRatio_working_3-way'!T162</f>
        <v>0.24888112379782648</v>
      </c>
      <c r="W162" s="11">
        <f>'OddsRatio_working_3-way'!V162^2+4*'OddsRatio_working_3-way'!U162^3/27</f>
        <v>-2.5857967901159226E-2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0.14815513970499661</v>
      </c>
      <c r="Y162" s="11">
        <f>IF('OddsRatio_working_3-way'!W162&gt;=0,IF('OddsRatio_working_3-way'!V162+SQRT('OddsRatio_working_3-way'!W162)&gt;0,0,PI()),ACOS('OddsRatio_working_3-way'!V162/(2*'OddsRatio_working_3-way'!X162)))</f>
        <v>0.57363444918625284</v>
      </c>
      <c r="Z162" s="11">
        <f>'OddsRatio_working_3-way'!X162^(1/3)*COS('OddsRatio_working_3-way'!Y162/3)</f>
        <v>0.51949824386288268</v>
      </c>
      <c r="AA162" s="11">
        <f>'OddsRatio_working_3-way'!X162^(1/3)*COS(('OddsRatio_working_3-way'!Y162+2*PI())/3)</f>
        <v>-0.34683889843793897</v>
      </c>
      <c r="AB162" s="11">
        <f>'OddsRatio_working_3-way'!X162^(1/3)*COS(('OddsRatio_working_3-way'!Y162+4*PI())/3)</f>
        <v>-0.17265934542494382</v>
      </c>
      <c r="AC162" s="11">
        <f>'OddsRatio_working_3-way'!X162^(1/3)*SIN('OddsRatio_working_3-way'!Y162/3)</f>
        <v>0.10056261181938148</v>
      </c>
      <c r="AD162" s="11">
        <f>'OddsRatio_working_3-way'!X162^(1/3)*SIN(('OddsRatio_working_3-way'!Y162+2*PI())/3)</f>
        <v>0.39961737049696899</v>
      </c>
      <c r="AE162" s="11">
        <f>'OddsRatio_working_3-way'!X162^(1/3)*SIN(('OddsRatio_working_3-way'!Y162+4*PI())/3)</f>
        <v>-0.50017998231635041</v>
      </c>
      <c r="AF162" s="11">
        <f>-'OddsRatio_working_3-way'!U162/(3*'OddsRatio_working_3-way'!X162^(1/3))*COS(('OddsRatio_working_3-way'!Y162)/3)</f>
        <v>0.51949824386288268</v>
      </c>
      <c r="AG162" s="11">
        <f>-'OddsRatio_working_3-way'!U162/(3*'OddsRatio_working_3-way'!X162^(1/3))*COS(('OddsRatio_working_3-way'!Y162+2*PI())/3)</f>
        <v>-0.34683889843793897</v>
      </c>
      <c r="AH162" s="11">
        <f>-'OddsRatio_working_3-way'!U162/(3*'OddsRatio_working_3-way'!X162^(1/3))*COS(('OddsRatio_working_3-way'!Y162+4*PI())/3)</f>
        <v>-0.17265934542494382</v>
      </c>
      <c r="AI162" s="11">
        <f>'OddsRatio_working_3-way'!U162/(3*'OddsRatio_working_3-way'!X162^(1/3))*SIN(('OddsRatio_working_3-way'!Y162)/3)</f>
        <v>-0.10056261181938148</v>
      </c>
      <c r="AJ162" s="11">
        <f>'OddsRatio_working_3-way'!U162/(3*'OddsRatio_working_3-way'!X162^(1/3))*SIN(('OddsRatio_working_3-way'!Y162+2*PI())/3)</f>
        <v>-0.39961737049696899</v>
      </c>
      <c r="AK162" s="11">
        <f>'OddsRatio_working_3-way'!U162/(3*'OddsRatio_working_3-way'!X162^(1/3))*SIN(('OddsRatio_working_3-way'!Y162+4*PI())/3)</f>
        <v>0.50017998231635041</v>
      </c>
      <c r="AL162" s="11">
        <f>'OddsRatio_working_3-way'!Z162+'OddsRatio_working_3-way'!AF162</f>
        <v>1.0389964877257654</v>
      </c>
      <c r="AM162" s="11">
        <f>'OddsRatio_working_3-way'!AA162+'OddsRatio_working_3-way'!AG162</f>
        <v>-0.69367779687587794</v>
      </c>
      <c r="AN162" s="11">
        <f>'OddsRatio_working_3-way'!AB162+'OddsRatio_working_3-way'!AH162</f>
        <v>-0.34531869084988764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1.0389964877257654</v>
      </c>
      <c r="AS162" s="11">
        <f>IF(('OddsRatio_working_3-way'!X162=0),IF(Q162&gt;0,-Q162^(1/3),(-Q162)^(1/3)),'OddsRatio_working_3-way'!AM162-'OddsRatio_working_3-way'!R162/3)</f>
        <v>-0.69367779687587794</v>
      </c>
      <c r="AT162" s="11">
        <f>IF(('OddsRatio_working_3-way'!X162=0),IF(Q162&gt;0,-Q162^(1/3),(-Q162)^(1/3)),'OddsRatio_working_3-way'!AN162-'OddsRatio_working_3-way'!R162/3)</f>
        <v>-0.34531869084988764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1.37</v>
      </c>
      <c r="B163" s="4">
        <f>IF('True_Odds_Calculator_3-way'!B164="","",'True_Odds_Calculator_3-way'!B164)</f>
        <v>5.62</v>
      </c>
      <c r="C163" s="4">
        <f>IF('True_Odds_Calculator_3-way'!C164="","",'True_Odds_Calculator_3-way'!C164)</f>
        <v>8.51</v>
      </c>
      <c r="D163" s="9">
        <f t="shared" si="39"/>
        <v>0.71853488192640158</v>
      </c>
      <c r="E163" s="9">
        <f t="shared" si="40"/>
        <v>0.16974419955798703</v>
      </c>
      <c r="F163" s="9">
        <f t="shared" si="41"/>
        <v>0.11172091851561143</v>
      </c>
      <c r="G163" s="9">
        <f t="shared" si="42"/>
        <v>1.0587050879068789</v>
      </c>
      <c r="H163" s="9">
        <f t="shared" si="43"/>
        <v>1.3917208825255452</v>
      </c>
      <c r="I163" s="9">
        <f t="shared" si="44"/>
        <v>5.89121750612978</v>
      </c>
      <c r="J163" s="9">
        <f t="shared" si="45"/>
        <v>8.9508752101806621</v>
      </c>
      <c r="K163" s="11">
        <f t="shared" si="46"/>
        <v>0.72992700729927007</v>
      </c>
      <c r="L163" s="11">
        <f t="shared" si="47"/>
        <v>0.17793594306049823</v>
      </c>
      <c r="M163" s="11">
        <f t="shared" si="48"/>
        <v>0.11750881316098707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-0.19592831061934812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0.19077592598284782</v>
      </c>
      <c r="Q163" s="11">
        <f>2*'OddsRatio_working_3-way'!K163*'OddsRatio_working_3-way'!L163*'OddsRatio_working_3-way'!M163</f>
        <v>3.052414815725565E-2</v>
      </c>
      <c r="R163" s="11">
        <f t="shared" si="49"/>
        <v>0</v>
      </c>
      <c r="S163" s="11">
        <f t="shared" si="50"/>
        <v>-0.97370270472800424</v>
      </c>
      <c r="T163" s="11">
        <f t="shared" si="51"/>
        <v>-0.15579243275648066</v>
      </c>
      <c r="U163" s="11">
        <f>'OddsRatio_working_3-way'!S163-'OddsRatio_working_3-way'!R163^2/3</f>
        <v>-0.97370270472800424</v>
      </c>
      <c r="V163" s="11">
        <f>'OddsRatio_working_3-way'!S163*'OddsRatio_working_3-way'!R163/3-2*'OddsRatio_working_3-way'!R163^3/27-'OddsRatio_working_3-way'!T163</f>
        <v>0.15579243275648066</v>
      </c>
      <c r="W163" s="11">
        <f>'OddsRatio_working_3-way'!V163^2+4*'OddsRatio_working_3-way'!U163^3/27</f>
        <v>-0.1124938396091216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0.18490884356440618</v>
      </c>
      <c r="Y163" s="11">
        <f>IF('OddsRatio_working_3-way'!W163&gt;=0,IF('OddsRatio_working_3-way'!V163+SQRT('OddsRatio_working_3-way'!W163)&gt;0,0,PI()),ACOS('OddsRatio_working_3-way'!V163/(2*'OddsRatio_working_3-way'!X163)))</f>
        <v>1.135953121563432</v>
      </c>
      <c r="Z163" s="11">
        <f>'OddsRatio_working_3-way'!X163^(1/3)*COS('OddsRatio_working_3-way'!Y163/3)</f>
        <v>0.52935254395343945</v>
      </c>
      <c r="AA163" s="11">
        <f>'OddsRatio_working_3-way'!X163^(1/3)*COS(('OddsRatio_working_3-way'!Y163+2*PI())/3)</f>
        <v>-0.44706346818170978</v>
      </c>
      <c r="AB163" s="11">
        <f>'OddsRatio_working_3-way'!X163^(1/3)*COS(('OddsRatio_working_3-way'!Y163+4*PI())/3)</f>
        <v>-8.2289075771729794E-2</v>
      </c>
      <c r="AC163" s="11">
        <f>'OddsRatio_working_3-way'!X163^(1/3)*SIN('OddsRatio_working_3-way'!Y163/3)</f>
        <v>0.21060259365138417</v>
      </c>
      <c r="AD163" s="11">
        <f>'OddsRatio_working_3-way'!X163^(1/3)*SIN(('OddsRatio_working_3-way'!Y163+2*PI())/3)</f>
        <v>0.3531314537959051</v>
      </c>
      <c r="AE163" s="11">
        <f>'OddsRatio_working_3-way'!X163^(1/3)*SIN(('OddsRatio_working_3-way'!Y163+4*PI())/3)</f>
        <v>-0.56373404744728928</v>
      </c>
      <c r="AF163" s="11">
        <f>-'OddsRatio_working_3-way'!U163/(3*'OddsRatio_working_3-way'!X163^(1/3))*COS(('OddsRatio_working_3-way'!Y163)/3)</f>
        <v>0.52935254395343945</v>
      </c>
      <c r="AG163" s="11">
        <f>-'OddsRatio_working_3-way'!U163/(3*'OddsRatio_working_3-way'!X163^(1/3))*COS(('OddsRatio_working_3-way'!Y163+2*PI())/3)</f>
        <v>-0.44706346818170978</v>
      </c>
      <c r="AH163" s="11">
        <f>-'OddsRatio_working_3-way'!U163/(3*'OddsRatio_working_3-way'!X163^(1/3))*COS(('OddsRatio_working_3-way'!Y163+4*PI())/3)</f>
        <v>-8.2289075771729794E-2</v>
      </c>
      <c r="AI163" s="11">
        <f>'OddsRatio_working_3-way'!U163/(3*'OddsRatio_working_3-way'!X163^(1/3))*SIN(('OddsRatio_working_3-way'!Y163)/3)</f>
        <v>-0.21060259365138417</v>
      </c>
      <c r="AJ163" s="11">
        <f>'OddsRatio_working_3-way'!U163/(3*'OddsRatio_working_3-way'!X163^(1/3))*SIN(('OddsRatio_working_3-way'!Y163+2*PI())/3)</f>
        <v>-0.3531314537959051</v>
      </c>
      <c r="AK163" s="11">
        <f>'OddsRatio_working_3-way'!U163/(3*'OddsRatio_working_3-way'!X163^(1/3))*SIN(('OddsRatio_working_3-way'!Y163+4*PI())/3)</f>
        <v>0.56373404744728928</v>
      </c>
      <c r="AL163" s="11">
        <f>'OddsRatio_working_3-way'!Z163+'OddsRatio_working_3-way'!AF163</f>
        <v>1.0587050879068789</v>
      </c>
      <c r="AM163" s="11">
        <f>'OddsRatio_working_3-way'!AA163+'OddsRatio_working_3-way'!AG163</f>
        <v>-0.89412693636341956</v>
      </c>
      <c r="AN163" s="11">
        <f>'OddsRatio_working_3-way'!AB163+'OddsRatio_working_3-way'!AH163</f>
        <v>-0.16457815154345959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1.0587050879068789</v>
      </c>
      <c r="AS163" s="11">
        <f>IF(('OddsRatio_working_3-way'!X163=0),IF(Q163&gt;0,-Q163^(1/3),(-Q163)^(1/3)),'OddsRatio_working_3-way'!AM163-'OddsRatio_working_3-way'!R163/3)</f>
        <v>-0.89412693636341956</v>
      </c>
      <c r="AT163" s="11">
        <f>IF(('OddsRatio_working_3-way'!X163=0),IF(Q163&gt;0,-Q163^(1/3),(-Q163)^(1/3)),'OddsRatio_working_3-way'!AN163-'OddsRatio_working_3-way'!R163/3)</f>
        <v>-0.16457815154345959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2.19</v>
      </c>
      <c r="B164" s="4">
        <f>IF('True_Odds_Calculator_3-way'!B165="","",'True_Odds_Calculator_3-way'!B165)</f>
        <v>3.33</v>
      </c>
      <c r="C164" s="4">
        <f>IF('True_Odds_Calculator_3-way'!C165="","",'True_Odds_Calculator_3-way'!C165)</f>
        <v>3.34</v>
      </c>
      <c r="D164" s="9">
        <f t="shared" si="39"/>
        <v>0.43552643352350945</v>
      </c>
      <c r="E164" s="9">
        <f t="shared" si="40"/>
        <v>0.2826705720382417</v>
      </c>
      <c r="F164" s="9">
        <f t="shared" si="41"/>
        <v>0.28180299443824897</v>
      </c>
      <c r="G164" s="9">
        <f t="shared" si="42"/>
        <v>1.08913603938253</v>
      </c>
      <c r="H164" s="9">
        <f t="shared" si="43"/>
        <v>2.2960718868652106</v>
      </c>
      <c r="I164" s="9">
        <f t="shared" si="44"/>
        <v>3.537686971761294</v>
      </c>
      <c r="J164" s="9">
        <f t="shared" si="45"/>
        <v>3.5485783321551199</v>
      </c>
      <c r="K164" s="11">
        <f t="shared" si="46"/>
        <v>0.45662100456621008</v>
      </c>
      <c r="L164" s="11">
        <f t="shared" si="47"/>
        <v>0.3003003003003003</v>
      </c>
      <c r="M164" s="11">
        <f t="shared" si="48"/>
        <v>0.29940119760479045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-0.26636914988977989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0.24058181715469878</v>
      </c>
      <c r="Q164" s="11">
        <f>2*'OddsRatio_working_3-way'!K164*'OddsRatio_working_3-way'!L164*'OddsRatio_working_3-way'!M164</f>
        <v>8.2109835206381862E-2</v>
      </c>
      <c r="R164" s="11">
        <f t="shared" si="49"/>
        <v>0</v>
      </c>
      <c r="S164" s="11">
        <f t="shared" si="50"/>
        <v>-0.90318949192970899</v>
      </c>
      <c r="T164" s="11">
        <f t="shared" si="51"/>
        <v>-0.30825579929341612</v>
      </c>
      <c r="U164" s="11">
        <f>'OddsRatio_working_3-way'!S164-'OddsRatio_working_3-way'!R164^2/3</f>
        <v>-0.90318949192970899</v>
      </c>
      <c r="V164" s="11">
        <f>'OddsRatio_working_3-way'!S164*'OddsRatio_working_3-way'!R164/3-2*'OddsRatio_working_3-way'!R164^3/27-'OddsRatio_working_3-way'!T164</f>
        <v>0.30825579929341612</v>
      </c>
      <c r="W164" s="11">
        <f>'OddsRatio_working_3-way'!V164^2+4*'OddsRatio_working_3-way'!U164^3/27</f>
        <v>-1.4130653247032249E-2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0.16519101900909677</v>
      </c>
      <c r="Y164" s="11">
        <f>IF('OddsRatio_working_3-way'!W164&gt;=0,IF('OddsRatio_working_3-way'!V164+SQRT('OddsRatio_working_3-way'!W164)&gt;0,0,PI()),ACOS('OddsRatio_working_3-way'!V164/(2*'OddsRatio_working_3-way'!X164)))</f>
        <v>0.36805666597808728</v>
      </c>
      <c r="Z164" s="11">
        <f>'OddsRatio_working_3-way'!X164^(1/3)*COS('OddsRatio_working_3-way'!Y164/3)</f>
        <v>0.544568019691265</v>
      </c>
      <c r="AA164" s="11">
        <f>'OddsRatio_working_3-way'!X164^(1/3)*COS(('OddsRatio_working_3-way'!Y164+2*PI())/3)</f>
        <v>-0.33043576759703475</v>
      </c>
      <c r="AB164" s="11">
        <f>'OddsRatio_working_3-way'!X164^(1/3)*COS(('OddsRatio_working_3-way'!Y164+4*PI())/3)</f>
        <v>-0.21413225209423034</v>
      </c>
      <c r="AC164" s="11">
        <f>'OddsRatio_working_3-way'!X164^(1/3)*SIN('OddsRatio_working_3-way'!Y164/3)</f>
        <v>6.7147865983244015E-2</v>
      </c>
      <c r="AD164" s="11">
        <f>'OddsRatio_working_3-way'!X164^(1/3)*SIN(('OddsRatio_working_3-way'!Y164+2*PI())/3)</f>
        <v>0.43803580614959786</v>
      </c>
      <c r="AE164" s="11">
        <f>'OddsRatio_working_3-way'!X164^(1/3)*SIN(('OddsRatio_working_3-way'!Y164+4*PI())/3)</f>
        <v>-0.50518367213284188</v>
      </c>
      <c r="AF164" s="11">
        <f>-'OddsRatio_working_3-way'!U164/(3*'OddsRatio_working_3-way'!X164^(1/3))*COS(('OddsRatio_working_3-way'!Y164)/3)</f>
        <v>0.544568019691265</v>
      </c>
      <c r="AG164" s="11">
        <f>-'OddsRatio_working_3-way'!U164/(3*'OddsRatio_working_3-way'!X164^(1/3))*COS(('OddsRatio_working_3-way'!Y164+2*PI())/3)</f>
        <v>-0.33043576759703475</v>
      </c>
      <c r="AH164" s="11">
        <f>-'OddsRatio_working_3-way'!U164/(3*'OddsRatio_working_3-way'!X164^(1/3))*COS(('OddsRatio_working_3-way'!Y164+4*PI())/3)</f>
        <v>-0.21413225209423034</v>
      </c>
      <c r="AI164" s="11">
        <f>'OddsRatio_working_3-way'!U164/(3*'OddsRatio_working_3-way'!X164^(1/3))*SIN(('OddsRatio_working_3-way'!Y164)/3)</f>
        <v>-6.7147865983244015E-2</v>
      </c>
      <c r="AJ164" s="11">
        <f>'OddsRatio_working_3-way'!U164/(3*'OddsRatio_working_3-way'!X164^(1/3))*SIN(('OddsRatio_working_3-way'!Y164+2*PI())/3)</f>
        <v>-0.43803580614959786</v>
      </c>
      <c r="AK164" s="11">
        <f>'OddsRatio_working_3-way'!U164/(3*'OddsRatio_working_3-way'!X164^(1/3))*SIN(('OddsRatio_working_3-way'!Y164+4*PI())/3)</f>
        <v>0.50518367213284188</v>
      </c>
      <c r="AL164" s="11">
        <f>'OddsRatio_working_3-way'!Z164+'OddsRatio_working_3-way'!AF164</f>
        <v>1.08913603938253</v>
      </c>
      <c r="AM164" s="11">
        <f>'OddsRatio_working_3-way'!AA164+'OddsRatio_working_3-way'!AG164</f>
        <v>-0.66087153519406949</v>
      </c>
      <c r="AN164" s="11">
        <f>'OddsRatio_working_3-way'!AB164+'OddsRatio_working_3-way'!AH164</f>
        <v>-0.42826450418846068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1.08913603938253</v>
      </c>
      <c r="AS164" s="11">
        <f>IF(('OddsRatio_working_3-way'!X164=0),IF(Q164&gt;0,-Q164^(1/3),(-Q164)^(1/3)),'OddsRatio_working_3-way'!AM164-'OddsRatio_working_3-way'!R164/3)</f>
        <v>-0.66087153519406949</v>
      </c>
      <c r="AT164" s="11">
        <f>IF(('OddsRatio_working_3-way'!X164=0),IF(Q164&gt;0,-Q164^(1/3),(-Q164)^(1/3)),'OddsRatio_working_3-way'!AN164-'OddsRatio_working_3-way'!R164/3)</f>
        <v>-0.42826450418846068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1.74</v>
      </c>
      <c r="B165" s="4">
        <f>IF('True_Odds_Calculator_3-way'!B166="","",'True_Odds_Calculator_3-way'!B166)</f>
        <v>3.73</v>
      </c>
      <c r="C165" s="4">
        <f>IF('True_Odds_Calculator_3-way'!C166="","",'True_Odds_Calculator_3-way'!C166)</f>
        <v>4.6399999999999997</v>
      </c>
      <c r="D165" s="9">
        <f t="shared" si="39"/>
        <v>0.55088482394013738</v>
      </c>
      <c r="E165" s="9">
        <f t="shared" si="40"/>
        <v>0.24952254902501664</v>
      </c>
      <c r="F165" s="9">
        <f t="shared" si="41"/>
        <v>0.19959262703484607</v>
      </c>
      <c r="G165" s="9">
        <f t="shared" si="42"/>
        <v>1.1017047007031844</v>
      </c>
      <c r="H165" s="9">
        <f t="shared" si="43"/>
        <v>1.8152614785203565</v>
      </c>
      <c r="I165" s="9">
        <f t="shared" si="44"/>
        <v>4.0076538329196936</v>
      </c>
      <c r="J165" s="9">
        <f t="shared" si="45"/>
        <v>5.0102051105595899</v>
      </c>
      <c r="K165" s="11">
        <f t="shared" si="46"/>
        <v>0.57471264367816088</v>
      </c>
      <c r="L165" s="11">
        <f t="shared" si="47"/>
        <v>0.26809651474530832</v>
      </c>
      <c r="M165" s="11">
        <f t="shared" si="48"/>
        <v>0.21551724137931036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-0.24418539782526227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0.23609866971848276</v>
      </c>
      <c r="Q165" s="11">
        <f>2*'OddsRatio_working_3-way'!K165*'OddsRatio_working_3-way'!L165*'OddsRatio_working_3-way'!M165</f>
        <v>6.6413127909559139E-2</v>
      </c>
      <c r="R165" s="11">
        <f t="shared" si="49"/>
        <v>0</v>
      </c>
      <c r="S165" s="11">
        <f t="shared" si="50"/>
        <v>-0.96688283501470329</v>
      </c>
      <c r="T165" s="11">
        <f t="shared" si="51"/>
        <v>-0.27197829395631595</v>
      </c>
      <c r="U165" s="11">
        <f>'OddsRatio_working_3-way'!S165-'OddsRatio_working_3-way'!R165^2/3</f>
        <v>-0.96688283501470329</v>
      </c>
      <c r="V165" s="11">
        <f>'OddsRatio_working_3-way'!S165*'OddsRatio_working_3-way'!R165/3-2*'OddsRatio_working_3-way'!R165^3/27-'OddsRatio_working_3-way'!T165</f>
        <v>0.27197829395631595</v>
      </c>
      <c r="W165" s="11">
        <f>'OddsRatio_working_3-way'!V165^2+4*'OddsRatio_working_3-way'!U165^3/27</f>
        <v>-5.9939277802604204E-2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0.18296958093218146</v>
      </c>
      <c r="Y165" s="11">
        <f>IF('OddsRatio_working_3-way'!W165&gt;=0,IF('OddsRatio_working_3-way'!V165+SQRT('OddsRatio_working_3-way'!W165)&gt;0,0,PI()),ACOS('OddsRatio_working_3-way'!V165/(2*'OddsRatio_working_3-way'!X165)))</f>
        <v>0.73290555028289628</v>
      </c>
      <c r="Z165" s="11">
        <f>'OddsRatio_working_3-way'!X165^(1/3)*COS('OddsRatio_working_3-way'!Y165/3)</f>
        <v>0.55085235035159219</v>
      </c>
      <c r="AA165" s="11">
        <f>'OddsRatio_working_3-way'!X165^(1/3)*COS(('OddsRatio_working_3-way'!Y165+2*PI())/3)</f>
        <v>-0.39434621065245934</v>
      </c>
      <c r="AB165" s="11">
        <f>'OddsRatio_working_3-way'!X165^(1/3)*COS(('OddsRatio_working_3-way'!Y165+4*PI())/3)</f>
        <v>-0.15650613969913305</v>
      </c>
      <c r="AC165" s="11">
        <f>'OddsRatio_working_3-way'!X165^(1/3)*SIN('OddsRatio_working_3-way'!Y165/3)</f>
        <v>0.13731702898898263</v>
      </c>
      <c r="AD165" s="11">
        <f>'OddsRatio_working_3-way'!X165^(1/3)*SIN(('OddsRatio_working_3-way'!Y165+2*PI())/3)</f>
        <v>0.40839361464435342</v>
      </c>
      <c r="AE165" s="11">
        <f>'OddsRatio_working_3-way'!X165^(1/3)*SIN(('OddsRatio_working_3-way'!Y165+4*PI())/3)</f>
        <v>-0.54571064363333599</v>
      </c>
      <c r="AF165" s="11">
        <f>-'OddsRatio_working_3-way'!U165/(3*'OddsRatio_working_3-way'!X165^(1/3))*COS(('OddsRatio_working_3-way'!Y165)/3)</f>
        <v>0.55085235035159219</v>
      </c>
      <c r="AG165" s="11">
        <f>-'OddsRatio_working_3-way'!U165/(3*'OddsRatio_working_3-way'!X165^(1/3))*COS(('OddsRatio_working_3-way'!Y165+2*PI())/3)</f>
        <v>-0.39434621065245934</v>
      </c>
      <c r="AH165" s="11">
        <f>-'OddsRatio_working_3-way'!U165/(3*'OddsRatio_working_3-way'!X165^(1/3))*COS(('OddsRatio_working_3-way'!Y165+4*PI())/3)</f>
        <v>-0.15650613969913305</v>
      </c>
      <c r="AI165" s="11">
        <f>'OddsRatio_working_3-way'!U165/(3*'OddsRatio_working_3-way'!X165^(1/3))*SIN(('OddsRatio_working_3-way'!Y165)/3)</f>
        <v>-0.13731702898898263</v>
      </c>
      <c r="AJ165" s="11">
        <f>'OddsRatio_working_3-way'!U165/(3*'OddsRatio_working_3-way'!X165^(1/3))*SIN(('OddsRatio_working_3-way'!Y165+2*PI())/3)</f>
        <v>-0.40839361464435342</v>
      </c>
      <c r="AK165" s="11">
        <f>'OddsRatio_working_3-way'!U165/(3*'OddsRatio_working_3-way'!X165^(1/3))*SIN(('OddsRatio_working_3-way'!Y165+4*PI())/3)</f>
        <v>0.54571064363333599</v>
      </c>
      <c r="AL165" s="11">
        <f>'OddsRatio_working_3-way'!Z165+'OddsRatio_working_3-way'!AF165</f>
        <v>1.1017047007031844</v>
      </c>
      <c r="AM165" s="11">
        <f>'OddsRatio_working_3-way'!AA165+'OddsRatio_working_3-way'!AG165</f>
        <v>-0.78869242130491868</v>
      </c>
      <c r="AN165" s="11">
        <f>'OddsRatio_working_3-way'!AB165+'OddsRatio_working_3-way'!AH165</f>
        <v>-0.31301227939826609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1.1017047007031844</v>
      </c>
      <c r="AS165" s="11">
        <f>IF(('OddsRatio_working_3-way'!X165=0),IF(Q165&gt;0,-Q165^(1/3),(-Q165)^(1/3)),'OddsRatio_working_3-way'!AM165-'OddsRatio_working_3-way'!R165/3)</f>
        <v>-0.78869242130491868</v>
      </c>
      <c r="AT165" s="11">
        <f>IF(('OddsRatio_working_3-way'!X165=0),IF(Q165&gt;0,-Q165^(1/3),(-Q165)^(1/3)),'OddsRatio_working_3-way'!AN165-'OddsRatio_working_3-way'!R165/3)</f>
        <v>-0.31301227939826609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4.8099999999999996</v>
      </c>
      <c r="B166" s="4">
        <f>IF('True_Odds_Calculator_3-way'!B167="","",'True_Odds_Calculator_3-way'!B167)</f>
        <v>3.82</v>
      </c>
      <c r="C166" s="4">
        <f>IF('True_Odds_Calculator_3-way'!C167="","",'True_Odds_Calculator_3-way'!C167)</f>
        <v>1.69</v>
      </c>
      <c r="D166" s="9">
        <f t="shared" si="39"/>
        <v>0.19133288623255179</v>
      </c>
      <c r="E166" s="9">
        <f t="shared" si="40"/>
        <v>0.2422321921716486</v>
      </c>
      <c r="F166" s="9">
        <f t="shared" si="41"/>
        <v>0.56643492159579967</v>
      </c>
      <c r="G166" s="9">
        <f t="shared" si="42"/>
        <v>1.1093157609753268</v>
      </c>
      <c r="H166" s="9">
        <f t="shared" si="43"/>
        <v>5.2264930493159953</v>
      </c>
      <c r="I166" s="9">
        <f t="shared" si="44"/>
        <v>4.128270445950422</v>
      </c>
      <c r="J166" s="9">
        <f t="shared" si="45"/>
        <v>1.7654278750729753</v>
      </c>
      <c r="K166" s="11">
        <f t="shared" si="46"/>
        <v>0.20790020790020791</v>
      </c>
      <c r="L166" s="11">
        <f t="shared" si="47"/>
        <v>0.26178010471204188</v>
      </c>
      <c r="M166" s="11">
        <f t="shared" si="48"/>
        <v>0.59171597633136097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-0.23874156192381657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0.2357305867327863</v>
      </c>
      <c r="Q166" s="11">
        <f>2*'OddsRatio_working_3-way'!K166*'OddsRatio_working_3-way'!L166*'OddsRatio_working_3-way'!M166</f>
        <v>6.4407264134641068E-2</v>
      </c>
      <c r="R166" s="11">
        <f t="shared" si="49"/>
        <v>0</v>
      </c>
      <c r="S166" s="11">
        <f t="shared" si="50"/>
        <v>-0.98738813984977158</v>
      </c>
      <c r="T166" s="11">
        <f t="shared" si="51"/>
        <v>-0.26977818028682282</v>
      </c>
      <c r="U166" s="11">
        <f>'OddsRatio_working_3-way'!S166-'OddsRatio_working_3-way'!R166^2/3</f>
        <v>-0.98738813984977158</v>
      </c>
      <c r="V166" s="11">
        <f>'OddsRatio_working_3-way'!S166*'OddsRatio_working_3-way'!R166/3-2*'OddsRatio_working_3-way'!R166^3/27-'OddsRatio_working_3-way'!T166</f>
        <v>0.26977818028682282</v>
      </c>
      <c r="W166" s="11">
        <f>'OddsRatio_working_3-way'!V166^2+4*'OddsRatio_working_3-way'!U166^3/27</f>
        <v>-6.9833006117958743E-2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0.18882086264289508</v>
      </c>
      <c r="Y166" s="11">
        <f>IF('OddsRatio_working_3-way'!W166&gt;=0,IF('OddsRatio_working_3-way'!V166+SQRT('OddsRatio_working_3-way'!W166)&gt;0,0,PI()),ACOS('OddsRatio_working_3-way'!V166/(2*'OddsRatio_working_3-way'!X166)))</f>
        <v>0.77506437673182849</v>
      </c>
      <c r="Z166" s="11">
        <f>'OddsRatio_working_3-way'!X166^(1/3)*COS('OddsRatio_working_3-way'!Y166/3)</f>
        <v>0.55465788048766351</v>
      </c>
      <c r="AA166" s="11">
        <f>'OddsRatio_working_3-way'!X166^(1/3)*COS(('OddsRatio_working_3-way'!Y166+2*PI())/3)</f>
        <v>-0.40426597846413415</v>
      </c>
      <c r="AB166" s="11">
        <f>'OddsRatio_working_3-way'!X166^(1/3)*COS(('OddsRatio_working_3-way'!Y166+4*PI())/3)</f>
        <v>-0.15039190202352953</v>
      </c>
      <c r="AC166" s="11">
        <f>'OddsRatio_working_3-way'!X166^(1/3)*SIN('OddsRatio_working_3-way'!Y166/3)</f>
        <v>0.14657426637325077</v>
      </c>
      <c r="AD166" s="11">
        <f>'OddsRatio_working_3-way'!X166^(1/3)*SIN(('OddsRatio_working_3-way'!Y166+2*PI())/3)</f>
        <v>0.40706068172492427</v>
      </c>
      <c r="AE166" s="11">
        <f>'OddsRatio_working_3-way'!X166^(1/3)*SIN(('OddsRatio_working_3-way'!Y166+4*PI())/3)</f>
        <v>-0.55363494809817504</v>
      </c>
      <c r="AF166" s="11">
        <f>-'OddsRatio_working_3-way'!U166/(3*'OddsRatio_working_3-way'!X166^(1/3))*COS(('OddsRatio_working_3-way'!Y166)/3)</f>
        <v>0.5546578804876634</v>
      </c>
      <c r="AG166" s="11">
        <f>-'OddsRatio_working_3-way'!U166/(3*'OddsRatio_working_3-way'!X166^(1/3))*COS(('OddsRatio_working_3-way'!Y166+2*PI())/3)</f>
        <v>-0.40426597846413409</v>
      </c>
      <c r="AH166" s="11">
        <f>-'OddsRatio_working_3-way'!U166/(3*'OddsRatio_working_3-way'!X166^(1/3))*COS(('OddsRatio_working_3-way'!Y166+4*PI())/3)</f>
        <v>-0.15039190202352951</v>
      </c>
      <c r="AI166" s="11">
        <f>'OddsRatio_working_3-way'!U166/(3*'OddsRatio_working_3-way'!X166^(1/3))*SIN(('OddsRatio_working_3-way'!Y166)/3)</f>
        <v>-0.14657426637325074</v>
      </c>
      <c r="AJ166" s="11">
        <f>'OddsRatio_working_3-way'!U166/(3*'OddsRatio_working_3-way'!X166^(1/3))*SIN(('OddsRatio_working_3-way'!Y166+2*PI())/3)</f>
        <v>-0.40706068172492421</v>
      </c>
      <c r="AK166" s="11">
        <f>'OddsRatio_working_3-way'!U166/(3*'OddsRatio_working_3-way'!X166^(1/3))*SIN(('OddsRatio_working_3-way'!Y166+4*PI())/3)</f>
        <v>0.55363494809817504</v>
      </c>
      <c r="AL166" s="11">
        <f>'OddsRatio_working_3-way'!Z166+'OddsRatio_working_3-way'!AF166</f>
        <v>1.1093157609753268</v>
      </c>
      <c r="AM166" s="11">
        <f>'OddsRatio_working_3-way'!AA166+'OddsRatio_working_3-way'!AG166</f>
        <v>-0.80853195692826829</v>
      </c>
      <c r="AN166" s="11">
        <f>'OddsRatio_working_3-way'!AB166+'OddsRatio_working_3-way'!AH166</f>
        <v>-0.30078380404705907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1.1093157609753268</v>
      </c>
      <c r="AS166" s="11">
        <f>IF(('OddsRatio_working_3-way'!X166=0),IF(Q166&gt;0,-Q166^(1/3),(-Q166)^(1/3)),'OddsRatio_working_3-way'!AM166-'OddsRatio_working_3-way'!R166/3)</f>
        <v>-0.80853195692826829</v>
      </c>
      <c r="AT166" s="11">
        <f>IF(('OddsRatio_working_3-way'!X166=0),IF(Q166&gt;0,-Q166^(1/3),(-Q166)^(1/3)),'OddsRatio_working_3-way'!AN166-'OddsRatio_working_3-way'!R166/3)</f>
        <v>-0.30078380404705907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3.24</v>
      </c>
      <c r="B167" s="4">
        <f>IF('True_Odds_Calculator_3-way'!B168="","",'True_Odds_Calculator_3-way'!B168)</f>
        <v>3.43</v>
      </c>
      <c r="C167" s="4">
        <f>IF('True_Odds_Calculator_3-way'!C168="","",'True_Odds_Calculator_3-way'!C168)</f>
        <v>2.2000000000000002</v>
      </c>
      <c r="D167" s="9">
        <f t="shared" si="39"/>
        <v>0.29122532360675285</v>
      </c>
      <c r="E167" s="9">
        <f t="shared" si="40"/>
        <v>0.27470995852987229</v>
      </c>
      <c r="F167" s="9">
        <f t="shared" si="41"/>
        <v>0.43406471786337486</v>
      </c>
      <c r="G167" s="9">
        <f t="shared" si="42"/>
        <v>1.0865032694555423</v>
      </c>
      <c r="H167" s="9">
        <f t="shared" si="43"/>
        <v>3.4337673235804149</v>
      </c>
      <c r="I167" s="9">
        <f t="shared" si="44"/>
        <v>3.6402029447769686</v>
      </c>
      <c r="J167" s="9">
        <f t="shared" si="45"/>
        <v>2.3038039233466505</v>
      </c>
      <c r="K167" s="11">
        <f t="shared" si="46"/>
        <v>0.30864197530864196</v>
      </c>
      <c r="L167" s="11">
        <f t="shared" si="47"/>
        <v>0.29154518950437314</v>
      </c>
      <c r="M167" s="11">
        <f t="shared" si="48"/>
        <v>0.45454545454545453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-0.26716141001855298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0.24009122648578429</v>
      </c>
      <c r="Q167" s="11">
        <f>2*'OddsRatio_working_3-way'!K167*'OddsRatio_working_3-way'!L167*'OddsRatio_working_3-way'!M167</f>
        <v>8.1802802891238244E-2</v>
      </c>
      <c r="R167" s="11">
        <f t="shared" si="49"/>
        <v>0</v>
      </c>
      <c r="S167" s="11">
        <f t="shared" si="50"/>
        <v>-0.89867479913776172</v>
      </c>
      <c r="T167" s="11">
        <f t="shared" si="51"/>
        <v>-0.30619243582206523</v>
      </c>
      <c r="U167" s="11">
        <f>'OddsRatio_working_3-way'!S167-'OddsRatio_working_3-way'!R167^2/3</f>
        <v>-0.89867479913776172</v>
      </c>
      <c r="V167" s="11">
        <f>'OddsRatio_working_3-way'!S167*'OddsRatio_working_3-way'!R167/3-2*'OddsRatio_working_3-way'!R167^3/27-'OddsRatio_working_3-way'!T167</f>
        <v>0.30619243582206523</v>
      </c>
      <c r="W167" s="11">
        <f>'OddsRatio_working_3-way'!V167^2+4*'OddsRatio_working_3-way'!U167^3/27</f>
        <v>-1.3769822053095362E-2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0.16395397967703079</v>
      </c>
      <c r="Y167" s="11">
        <f>IF('OddsRatio_working_3-way'!W167&gt;=0,IF('OddsRatio_working_3-way'!V167+SQRT('OddsRatio_working_3-way'!W167)&gt;0,0,PI()),ACOS('OddsRatio_working_3-way'!V167/(2*'OddsRatio_working_3-way'!X167)))</f>
        <v>0.36597427189427534</v>
      </c>
      <c r="Z167" s="11">
        <f>'OddsRatio_working_3-way'!X167^(1/3)*COS('OddsRatio_working_3-way'!Y167/3)</f>
        <v>0.54325163472777116</v>
      </c>
      <c r="AA167" s="11">
        <f>'OddsRatio_working_3-way'!X167^(1/3)*COS(('OddsRatio_working_3-way'!Y167+2*PI())/3)</f>
        <v>-0.32930550017025795</v>
      </c>
      <c r="AB167" s="11">
        <f>'OddsRatio_working_3-way'!X167^(1/3)*COS(('OddsRatio_working_3-way'!Y167+4*PI())/3)</f>
        <v>-0.21394613455751324</v>
      </c>
      <c r="AC167" s="11">
        <f>'OddsRatio_working_3-way'!X167^(1/3)*SIN('OddsRatio_working_3-way'!Y167/3)</f>
        <v>6.6602760790062582E-2</v>
      </c>
      <c r="AD167" s="11">
        <f>'OddsRatio_working_3-way'!X167^(1/3)*SIN(('OddsRatio_working_3-way'!Y167+2*PI())/3)</f>
        <v>0.437168335926643</v>
      </c>
      <c r="AE167" s="11">
        <f>'OddsRatio_working_3-way'!X167^(1/3)*SIN(('OddsRatio_working_3-way'!Y167+4*PI())/3)</f>
        <v>-0.50377109671670561</v>
      </c>
      <c r="AF167" s="11">
        <f>-'OddsRatio_working_3-way'!U167/(3*'OddsRatio_working_3-way'!X167^(1/3))*COS(('OddsRatio_working_3-way'!Y167)/3)</f>
        <v>0.54325163472777116</v>
      </c>
      <c r="AG167" s="11">
        <f>-'OddsRatio_working_3-way'!U167/(3*'OddsRatio_working_3-way'!X167^(1/3))*COS(('OddsRatio_working_3-way'!Y167+2*PI())/3)</f>
        <v>-0.32930550017025795</v>
      </c>
      <c r="AH167" s="11">
        <f>-'OddsRatio_working_3-way'!U167/(3*'OddsRatio_working_3-way'!X167^(1/3))*COS(('OddsRatio_working_3-way'!Y167+4*PI())/3)</f>
        <v>-0.21394613455751324</v>
      </c>
      <c r="AI167" s="11">
        <f>'OddsRatio_working_3-way'!U167/(3*'OddsRatio_working_3-way'!X167^(1/3))*SIN(('OddsRatio_working_3-way'!Y167)/3)</f>
        <v>-6.6602760790062582E-2</v>
      </c>
      <c r="AJ167" s="11">
        <f>'OddsRatio_working_3-way'!U167/(3*'OddsRatio_working_3-way'!X167^(1/3))*SIN(('OddsRatio_working_3-way'!Y167+2*PI())/3)</f>
        <v>-0.437168335926643</v>
      </c>
      <c r="AK167" s="11">
        <f>'OddsRatio_working_3-way'!U167/(3*'OddsRatio_working_3-way'!X167^(1/3))*SIN(('OddsRatio_working_3-way'!Y167+4*PI())/3)</f>
        <v>0.50377109671670561</v>
      </c>
      <c r="AL167" s="11">
        <f>'OddsRatio_working_3-way'!Z167+'OddsRatio_working_3-way'!AF167</f>
        <v>1.0865032694555423</v>
      </c>
      <c r="AM167" s="11">
        <f>'OddsRatio_working_3-way'!AA167+'OddsRatio_working_3-way'!AG167</f>
        <v>-0.6586110003405159</v>
      </c>
      <c r="AN167" s="11">
        <f>'OddsRatio_working_3-way'!AB167+'OddsRatio_working_3-way'!AH167</f>
        <v>-0.42789226911502648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1.0865032694555423</v>
      </c>
      <c r="AS167" s="11">
        <f>IF(('OddsRatio_working_3-way'!X167=0),IF(Q167&gt;0,-Q167^(1/3),(-Q167)^(1/3)),'OddsRatio_working_3-way'!AM167-'OddsRatio_working_3-way'!R167/3)</f>
        <v>-0.6586110003405159</v>
      </c>
      <c r="AT167" s="11">
        <f>IF(('OddsRatio_working_3-way'!X167=0),IF(Q167&gt;0,-Q167^(1/3),(-Q167)^(1/3)),'OddsRatio_working_3-way'!AN167-'OddsRatio_working_3-way'!R167/3)</f>
        <v>-0.42789226911502648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12.35</v>
      </c>
      <c r="B168" s="4">
        <f>IF('True_Odds_Calculator_3-way'!B169="","",'True_Odds_Calculator_3-way'!B169)</f>
        <v>5.55</v>
      </c>
      <c r="C168" s="4">
        <f>IF('True_Odds_Calculator_3-way'!C169="","",'True_Odds_Calculator_3-way'!C169)</f>
        <v>1.24</v>
      </c>
      <c r="D168" s="9">
        <f t="shared" si="39"/>
        <v>6.8469451414509053E-2</v>
      </c>
      <c r="E168" s="9">
        <f t="shared" si="40"/>
        <v>0.15494247374573039</v>
      </c>
      <c r="F168" s="9">
        <f t="shared" si="41"/>
        <v>0.77658807483976044</v>
      </c>
      <c r="G168" s="9">
        <f t="shared" si="42"/>
        <v>1.1986831264349176</v>
      </c>
      <c r="H168" s="9">
        <f t="shared" si="43"/>
        <v>14.605053485036313</v>
      </c>
      <c r="I168" s="9">
        <f t="shared" si="44"/>
        <v>6.4540082252788746</v>
      </c>
      <c r="J168" s="9">
        <f t="shared" si="45"/>
        <v>1.2876839503443804</v>
      </c>
      <c r="K168" s="11">
        <f t="shared" si="46"/>
        <v>8.0971659919028341E-2</v>
      </c>
      <c r="L168" s="11">
        <f t="shared" si="47"/>
        <v>0.1801801801801802</v>
      </c>
      <c r="M168" s="11">
        <f t="shared" si="48"/>
        <v>0.80645161290322587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-0.14582664158215941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0.18989866188507959</v>
      </c>
      <c r="Q168" s="11">
        <f>2*'OddsRatio_working_3-way'!K168*'OddsRatio_working_3-way'!L168*'OddsRatio_working_3-way'!M168</f>
        <v>2.3531432699514198E-2</v>
      </c>
      <c r="R168" s="11">
        <f t="shared" si="49"/>
        <v>0</v>
      </c>
      <c r="S168" s="11">
        <f t="shared" si="50"/>
        <v>-1.3022220070678223</v>
      </c>
      <c r="T168" s="11">
        <f t="shared" si="51"/>
        <v>-0.16136580013231999</v>
      </c>
      <c r="U168" s="11">
        <f>'OddsRatio_working_3-way'!S168-'OddsRatio_working_3-way'!R168^2/3</f>
        <v>-1.3022220070678223</v>
      </c>
      <c r="V168" s="11">
        <f>'OddsRatio_working_3-way'!S168*'OddsRatio_working_3-way'!R168/3-2*'OddsRatio_working_3-way'!R168^3/27-'OddsRatio_working_3-way'!T168</f>
        <v>0.16136580013231999</v>
      </c>
      <c r="W168" s="11">
        <f>'OddsRatio_working_3-way'!V168^2+4*'OddsRatio_working_3-way'!U168^3/27</f>
        <v>-0.30111438852316808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0.28598658621319634</v>
      </c>
      <c r="Y168" s="11">
        <f>IF('OddsRatio_working_3-way'!W168&gt;=0,IF('OddsRatio_working_3-way'!V168+SQRT('OddsRatio_working_3-way'!W168)&gt;0,0,PI()),ACOS('OddsRatio_working_3-way'!V168/(2*'OddsRatio_working_3-way'!X168)))</f>
        <v>1.2847918428029903</v>
      </c>
      <c r="Z168" s="11">
        <f>'OddsRatio_working_3-way'!X168^(1/3)*COS('OddsRatio_working_3-way'!Y168/3)</f>
        <v>0.59934156321745868</v>
      </c>
      <c r="AA168" s="11">
        <f>'OddsRatio_working_3-way'!X168^(1/3)*COS(('OddsRatio_working_3-way'!Y168+2*PI())/3)</f>
        <v>-0.53662598774903603</v>
      </c>
      <c r="AB168" s="11">
        <f>'OddsRatio_working_3-way'!X168^(1/3)*COS(('OddsRatio_working_3-way'!Y168+4*PI())/3)</f>
        <v>-6.2715575468422782E-2</v>
      </c>
      <c r="AC168" s="11">
        <f>'OddsRatio_working_3-way'!X168^(1/3)*SIN('OddsRatio_working_3-way'!Y168/3)</f>
        <v>0.27361230410197868</v>
      </c>
      <c r="AD168" s="11">
        <f>'OddsRatio_working_3-way'!X168^(1/3)*SIN(('OddsRatio_working_3-way'!Y168+2*PI())/3)</f>
        <v>0.38223886723920697</v>
      </c>
      <c r="AE168" s="11">
        <f>'OddsRatio_working_3-way'!X168^(1/3)*SIN(('OddsRatio_working_3-way'!Y168+4*PI())/3)</f>
        <v>-0.65585117134118565</v>
      </c>
      <c r="AF168" s="11">
        <f>-'OddsRatio_working_3-way'!U168/(3*'OddsRatio_working_3-way'!X168^(1/3))*COS(('OddsRatio_working_3-way'!Y168)/3)</f>
        <v>0.59934156321745879</v>
      </c>
      <c r="AG168" s="11">
        <f>-'OddsRatio_working_3-way'!U168/(3*'OddsRatio_working_3-way'!X168^(1/3))*COS(('OddsRatio_working_3-way'!Y168+2*PI())/3)</f>
        <v>-0.53662598774903614</v>
      </c>
      <c r="AH168" s="11">
        <f>-'OddsRatio_working_3-way'!U168/(3*'OddsRatio_working_3-way'!X168^(1/3))*COS(('OddsRatio_working_3-way'!Y168+4*PI())/3)</f>
        <v>-6.2715575468422796E-2</v>
      </c>
      <c r="AI168" s="11">
        <f>'OddsRatio_working_3-way'!U168/(3*'OddsRatio_working_3-way'!X168^(1/3))*SIN(('OddsRatio_working_3-way'!Y168)/3)</f>
        <v>-0.27361230410197873</v>
      </c>
      <c r="AJ168" s="11">
        <f>'OddsRatio_working_3-way'!U168/(3*'OddsRatio_working_3-way'!X168^(1/3))*SIN(('OddsRatio_working_3-way'!Y168+2*PI())/3)</f>
        <v>-0.38223886723920703</v>
      </c>
      <c r="AK168" s="11">
        <f>'OddsRatio_working_3-way'!U168/(3*'OddsRatio_working_3-way'!X168^(1/3))*SIN(('OddsRatio_working_3-way'!Y168+4*PI())/3)</f>
        <v>0.65585117134118576</v>
      </c>
      <c r="AL168" s="11">
        <f>'OddsRatio_working_3-way'!Z168+'OddsRatio_working_3-way'!AF168</f>
        <v>1.1986831264349176</v>
      </c>
      <c r="AM168" s="11">
        <f>'OddsRatio_working_3-way'!AA168+'OddsRatio_working_3-way'!AG168</f>
        <v>-1.0732519754980721</v>
      </c>
      <c r="AN168" s="11">
        <f>'OddsRatio_working_3-way'!AB168+'OddsRatio_working_3-way'!AH168</f>
        <v>-0.12543115093684559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1.1986831264349176</v>
      </c>
      <c r="AS168" s="11">
        <f>IF(('OddsRatio_working_3-way'!X168=0),IF(Q168&gt;0,-Q168^(1/3),(-Q168)^(1/3)),'OddsRatio_working_3-way'!AM168-'OddsRatio_working_3-way'!R168/3)</f>
        <v>-1.0732519754980721</v>
      </c>
      <c r="AT168" s="11">
        <f>IF(('OddsRatio_working_3-way'!X168=0),IF(Q168&gt;0,-Q168^(1/3),(-Q168)^(1/3)),'OddsRatio_working_3-way'!AN168-'OddsRatio_working_3-way'!R168/3)</f>
        <v>-0.12543115093684559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</v>
      </c>
      <c r="B169" s="4">
        <f>IF('True_Odds_Calculator_3-way'!B170="","",'True_Odds_Calculator_3-way'!B170)</f>
        <v>3.75</v>
      </c>
      <c r="C169" s="4">
        <f>IF('True_Odds_Calculator_3-way'!C170="","",'True_Odds_Calculator_3-way'!C170)</f>
        <v>2.69</v>
      </c>
      <c r="D169" s="9">
        <f t="shared" si="39"/>
        <v>0.37641751021828185</v>
      </c>
      <c r="E169" s="9">
        <f t="shared" si="40"/>
        <v>0.25992095873053978</v>
      </c>
      <c r="F169" s="9">
        <f t="shared" si="41"/>
        <v>0.36366153105117854</v>
      </c>
      <c r="G169" s="9">
        <f t="shared" si="42"/>
        <v>1.0353903459155418</v>
      </c>
      <c r="H169" s="9">
        <f t="shared" si="43"/>
        <v>2.6566245534648671</v>
      </c>
      <c r="I169" s="9">
        <f t="shared" si="44"/>
        <v>3.8473234512677394</v>
      </c>
      <c r="J169" s="9">
        <f t="shared" si="45"/>
        <v>2.7498096845972655</v>
      </c>
      <c r="K169" s="11">
        <f t="shared" si="46"/>
        <v>0.38461538461538458</v>
      </c>
      <c r="L169" s="11">
        <f t="shared" si="47"/>
        <v>0.26666666666666666</v>
      </c>
      <c r="M169" s="11">
        <f t="shared" si="48"/>
        <v>0.37174721189591081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-0.28351920693928134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0.23029263177962062</v>
      </c>
      <c r="Q169" s="11">
        <f>2*'OddsRatio_working_3-way'!K169*'OddsRatio_working_3-way'!L169*'OddsRatio_working_3-way'!M169</f>
        <v>7.6255838337622714E-2</v>
      </c>
      <c r="R169" s="11">
        <f t="shared" si="49"/>
        <v>0</v>
      </c>
      <c r="S169" s="11">
        <f t="shared" si="50"/>
        <v>-0.81226465841850437</v>
      </c>
      <c r="T169" s="11">
        <f t="shared" si="51"/>
        <v>-0.2689618074233458</v>
      </c>
      <c r="U169" s="11">
        <f>'OddsRatio_working_3-way'!S169-'OddsRatio_working_3-way'!R169^2/3</f>
        <v>-0.81226465841850437</v>
      </c>
      <c r="V169" s="11">
        <f>'OddsRatio_working_3-way'!S169*'OddsRatio_working_3-way'!R169/3-2*'OddsRatio_working_3-way'!R169^3/27-'OddsRatio_working_3-way'!T169</f>
        <v>0.2689618074233458</v>
      </c>
      <c r="W169" s="11">
        <f>'OddsRatio_working_3-way'!V169^2+4*'OddsRatio_working_3-way'!U169^3/27</f>
        <v>-7.0537685870906003E-3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0.14088490199407774</v>
      </c>
      <c r="Y169" s="11">
        <f>IF('OddsRatio_working_3-way'!W169&gt;=0,IF('OddsRatio_working_3-way'!V169+SQRT('OddsRatio_working_3-way'!W169)&gt;0,0,PI()),ACOS('OddsRatio_working_3-way'!V169/(2*'OddsRatio_working_3-way'!X169)))</f>
        <v>0.30266858642095129</v>
      </c>
      <c r="Z169" s="11">
        <f>'OddsRatio_working_3-way'!X169^(1/3)*COS('OddsRatio_working_3-way'!Y169/3)</f>
        <v>0.5176951729577709</v>
      </c>
      <c r="AA169" s="11">
        <f>'OddsRatio_working_3-way'!X169^(1/3)*COS(('OddsRatio_working_3-way'!Y169+2*PI())/3)</f>
        <v>-0.30423420925249361</v>
      </c>
      <c r="AB169" s="11">
        <f>'OddsRatio_working_3-way'!X169^(1/3)*COS(('OddsRatio_working_3-way'!Y169+4*PI())/3)</f>
        <v>-0.21346096370527726</v>
      </c>
      <c r="AC169" s="11">
        <f>'OddsRatio_working_3-way'!X169^(1/3)*SIN('OddsRatio_working_3-way'!Y169/3)</f>
        <v>5.2407957751901289E-2</v>
      </c>
      <c r="AD169" s="11">
        <f>'OddsRatio_working_3-way'!X169^(1/3)*SIN(('OddsRatio_working_3-way'!Y169+2*PI())/3)</f>
        <v>0.42213319232205776</v>
      </c>
      <c r="AE169" s="11">
        <f>'OddsRatio_working_3-way'!X169^(1/3)*SIN(('OddsRatio_working_3-way'!Y169+4*PI())/3)</f>
        <v>-0.47454115007395908</v>
      </c>
      <c r="AF169" s="11">
        <f>-'OddsRatio_working_3-way'!U169/(3*'OddsRatio_working_3-way'!X169^(1/3))*COS(('OddsRatio_working_3-way'!Y169)/3)</f>
        <v>0.5176951729577709</v>
      </c>
      <c r="AG169" s="11">
        <f>-'OddsRatio_working_3-way'!U169/(3*'OddsRatio_working_3-way'!X169^(1/3))*COS(('OddsRatio_working_3-way'!Y169+2*PI())/3)</f>
        <v>-0.30423420925249361</v>
      </c>
      <c r="AH169" s="11">
        <f>-'OddsRatio_working_3-way'!U169/(3*'OddsRatio_working_3-way'!X169^(1/3))*COS(('OddsRatio_working_3-way'!Y169+4*PI())/3)</f>
        <v>-0.21346096370527726</v>
      </c>
      <c r="AI169" s="11">
        <f>'OddsRatio_working_3-way'!U169/(3*'OddsRatio_working_3-way'!X169^(1/3))*SIN(('OddsRatio_working_3-way'!Y169)/3)</f>
        <v>-5.2407957751901289E-2</v>
      </c>
      <c r="AJ169" s="11">
        <f>'OddsRatio_working_3-way'!U169/(3*'OddsRatio_working_3-way'!X169^(1/3))*SIN(('OddsRatio_working_3-way'!Y169+2*PI())/3)</f>
        <v>-0.42213319232205776</v>
      </c>
      <c r="AK169" s="11">
        <f>'OddsRatio_working_3-way'!U169/(3*'OddsRatio_working_3-way'!X169^(1/3))*SIN(('OddsRatio_working_3-way'!Y169+4*PI())/3)</f>
        <v>0.47454115007395908</v>
      </c>
      <c r="AL169" s="11">
        <f>'OddsRatio_working_3-way'!Z169+'OddsRatio_working_3-way'!AF169</f>
        <v>1.0353903459155418</v>
      </c>
      <c r="AM169" s="11">
        <f>'OddsRatio_working_3-way'!AA169+'OddsRatio_working_3-way'!AG169</f>
        <v>-0.60846841850498723</v>
      </c>
      <c r="AN169" s="11">
        <f>'OddsRatio_working_3-way'!AB169+'OddsRatio_working_3-way'!AH169</f>
        <v>-0.42692192741055451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1.0353903459155418</v>
      </c>
      <c r="AS169" s="11">
        <f>IF(('OddsRatio_working_3-way'!X169=0),IF(Q169&gt;0,-Q169^(1/3),(-Q169)^(1/3)),'OddsRatio_working_3-way'!AM169-'OddsRatio_working_3-way'!R169/3)</f>
        <v>-0.60846841850498723</v>
      </c>
      <c r="AT169" s="11">
        <f>IF(('OddsRatio_working_3-way'!X169=0),IF(Q169&gt;0,-Q169^(1/3),(-Q169)^(1/3)),'OddsRatio_working_3-way'!AN169-'OddsRatio_working_3-way'!R169/3)</f>
        <v>-0.42692192741055451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2.4700000000000002</v>
      </c>
      <c r="B170" s="4">
        <f>IF('True_Odds_Calculator_3-way'!B171="","",'True_Odds_Calculator_3-way'!B171)</f>
        <v>3.59</v>
      </c>
      <c r="C170" s="4">
        <f>IF('True_Odds_Calculator_3-way'!C171="","",'True_Odds_Calculator_3-way'!C171)</f>
        <v>2.95</v>
      </c>
      <c r="D170" s="9">
        <f t="shared" si="39"/>
        <v>0.39674027008796647</v>
      </c>
      <c r="E170" s="9">
        <f t="shared" si="40"/>
        <v>0.27180945311673621</v>
      </c>
      <c r="F170" s="9">
        <f t="shared" si="41"/>
        <v>0.33145027679529726</v>
      </c>
      <c r="G170" s="9">
        <f t="shared" si="42"/>
        <v>1.0343814318537687</v>
      </c>
      <c r="H170" s="9">
        <f t="shared" si="43"/>
        <v>2.5205407048250406</v>
      </c>
      <c r="I170" s="9">
        <f t="shared" si="44"/>
        <v>3.6790479085012615</v>
      </c>
      <c r="J170" s="9">
        <f t="shared" si="45"/>
        <v>3.017043792114849</v>
      </c>
      <c r="K170" s="11">
        <f t="shared" si="46"/>
        <v>0.40485829959514169</v>
      </c>
      <c r="L170" s="11">
        <f t="shared" si="47"/>
        <v>0.2785515320334262</v>
      </c>
      <c r="M170" s="11">
        <f t="shared" si="48"/>
        <v>0.33898305084745761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-0.28381692629193489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0.22975292767733357</v>
      </c>
      <c r="Q170" s="11">
        <f>2*'OddsRatio_working_3-way'!K170*'OddsRatio_working_3-way'!L170*'OddsRatio_working_3-way'!M170</f>
        <v>7.6456881090626816E-2</v>
      </c>
      <c r="R170" s="11">
        <f t="shared" si="49"/>
        <v>0</v>
      </c>
      <c r="S170" s="11">
        <f t="shared" si="50"/>
        <v>-0.80951101359264621</v>
      </c>
      <c r="T170" s="11">
        <f t="shared" si="51"/>
        <v>-0.26938802449006533</v>
      </c>
      <c r="U170" s="11">
        <f>'OddsRatio_working_3-way'!S170-'OddsRatio_working_3-way'!R170^2/3</f>
        <v>-0.80951101359264621</v>
      </c>
      <c r="V170" s="11">
        <f>'OddsRatio_working_3-way'!S170*'OddsRatio_working_3-way'!R170/3-2*'OddsRatio_working_3-way'!R170^3/27-'OddsRatio_working_3-way'!T170</f>
        <v>0.26938802449006533</v>
      </c>
      <c r="W170" s="11">
        <f>'OddsRatio_working_3-way'!V170^2+4*'OddsRatio_working_3-way'!U170^3/27</f>
        <v>-6.0195898864084246E-3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0.1401690921932047</v>
      </c>
      <c r="Y170" s="11">
        <f>IF('OddsRatio_working_3-way'!W170&gt;=0,IF('OddsRatio_working_3-way'!V170+SQRT('OddsRatio_working_3-way'!W170)&gt;0,0,PI()),ACOS('OddsRatio_working_3-way'!V170/(2*'OddsRatio_working_3-way'!X170)))</f>
        <v>0.28041935222428038</v>
      </c>
      <c r="Z170" s="11">
        <f>'OddsRatio_working_3-way'!X170^(1/3)*COS('OddsRatio_working_3-way'!Y170/3)</f>
        <v>0.51719071592688437</v>
      </c>
      <c r="AA170" s="11">
        <f>'OddsRatio_working_3-way'!X170^(1/3)*COS(('OddsRatio_working_3-way'!Y170+2*PI())/3)</f>
        <v>-0.30058435553946333</v>
      </c>
      <c r="AB170" s="11">
        <f>'OddsRatio_working_3-way'!X170^(1/3)*COS(('OddsRatio_working_3-way'!Y170+4*PI())/3)</f>
        <v>-0.21660636038742118</v>
      </c>
      <c r="AC170" s="11">
        <f>'OddsRatio_working_3-way'!X170^(1/3)*SIN('OddsRatio_working_3-way'!Y170/3)</f>
        <v>4.8484718107036834E-2</v>
      </c>
      <c r="AD170" s="11">
        <f>'OddsRatio_working_3-way'!X170^(1/3)*SIN(('OddsRatio_working_3-way'!Y170+2*PI())/3)</f>
        <v>0.42365793954062464</v>
      </c>
      <c r="AE170" s="11">
        <f>'OddsRatio_working_3-way'!X170^(1/3)*SIN(('OddsRatio_working_3-way'!Y170+4*PI())/3)</f>
        <v>-0.47214265764766128</v>
      </c>
      <c r="AF170" s="11">
        <f>-'OddsRatio_working_3-way'!U170/(3*'OddsRatio_working_3-way'!X170^(1/3))*COS(('OddsRatio_working_3-way'!Y170)/3)</f>
        <v>0.51719071592688437</v>
      </c>
      <c r="AG170" s="11">
        <f>-'OddsRatio_working_3-way'!U170/(3*'OddsRatio_working_3-way'!X170^(1/3))*COS(('OddsRatio_working_3-way'!Y170+2*PI())/3)</f>
        <v>-0.30058435553946333</v>
      </c>
      <c r="AH170" s="11">
        <f>-'OddsRatio_working_3-way'!U170/(3*'OddsRatio_working_3-way'!X170^(1/3))*COS(('OddsRatio_working_3-way'!Y170+4*PI())/3)</f>
        <v>-0.21660636038742118</v>
      </c>
      <c r="AI170" s="11">
        <f>'OddsRatio_working_3-way'!U170/(3*'OddsRatio_working_3-way'!X170^(1/3))*SIN(('OddsRatio_working_3-way'!Y170)/3)</f>
        <v>-4.8484718107036834E-2</v>
      </c>
      <c r="AJ170" s="11">
        <f>'OddsRatio_working_3-way'!U170/(3*'OddsRatio_working_3-way'!X170^(1/3))*SIN(('OddsRatio_working_3-way'!Y170+2*PI())/3)</f>
        <v>-0.42365793954062464</v>
      </c>
      <c r="AK170" s="11">
        <f>'OddsRatio_working_3-way'!U170/(3*'OddsRatio_working_3-way'!X170^(1/3))*SIN(('OddsRatio_working_3-way'!Y170+4*PI())/3)</f>
        <v>0.47214265764766128</v>
      </c>
      <c r="AL170" s="11">
        <f>'OddsRatio_working_3-way'!Z170+'OddsRatio_working_3-way'!AF170</f>
        <v>1.0343814318537687</v>
      </c>
      <c r="AM170" s="11">
        <f>'OddsRatio_working_3-way'!AA170+'OddsRatio_working_3-way'!AG170</f>
        <v>-0.60116871107892667</v>
      </c>
      <c r="AN170" s="11">
        <f>'OddsRatio_working_3-way'!AB170+'OddsRatio_working_3-way'!AH170</f>
        <v>-0.43321272077484235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1.0343814318537687</v>
      </c>
      <c r="AS170" s="11">
        <f>IF(('OddsRatio_working_3-way'!X170=0),IF(Q170&gt;0,-Q170^(1/3),(-Q170)^(1/3)),'OddsRatio_working_3-way'!AM170-'OddsRatio_working_3-way'!R170/3)</f>
        <v>-0.60116871107892667</v>
      </c>
      <c r="AT170" s="11">
        <f>IF(('OddsRatio_working_3-way'!X170=0),IF(Q170&gt;0,-Q170^(1/3),(-Q170)^(1/3)),'OddsRatio_working_3-way'!AN170-'OddsRatio_working_3-way'!R170/3)</f>
        <v>-0.43321272077484235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1.46</v>
      </c>
      <c r="B171" s="4">
        <f>IF('True_Odds_Calculator_3-way'!B172="","",'True_Odds_Calculator_3-way'!B172)</f>
        <v>4.97</v>
      </c>
      <c r="C171" s="4">
        <f>IF('True_Odds_Calculator_3-way'!C172="","",'True_Odds_Calculator_3-way'!C172)</f>
        <v>7.24</v>
      </c>
      <c r="D171" s="9">
        <f t="shared" si="39"/>
        <v>0.67421757221812106</v>
      </c>
      <c r="E171" s="9">
        <f t="shared" si="40"/>
        <v>0.19341490158669608</v>
      </c>
      <c r="F171" s="9">
        <f t="shared" si="41"/>
        <v>0.13236752619518269</v>
      </c>
      <c r="G171" s="9">
        <f t="shared" si="42"/>
        <v>1.050436384743052</v>
      </c>
      <c r="H171" s="9">
        <f t="shared" si="43"/>
        <v>1.4832007369818043</v>
      </c>
      <c r="I171" s="9">
        <f t="shared" si="44"/>
        <v>5.1702324474299157</v>
      </c>
      <c r="J171" s="9">
        <f t="shared" si="45"/>
        <v>7.5547230407966444</v>
      </c>
      <c r="K171" s="11">
        <f t="shared" si="46"/>
        <v>0.68493150684931503</v>
      </c>
      <c r="L171" s="11">
        <f t="shared" si="47"/>
        <v>0.2012072434607646</v>
      </c>
      <c r="M171" s="11">
        <f t="shared" si="48"/>
        <v>0.13812154696132597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-0.2169127685206067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0.20310312644047135</v>
      </c>
      <c r="Q171" s="11">
        <f>2*'OddsRatio_working_3-way'!K171*'OddsRatio_working_3-way'!L171*'OddsRatio_working_3-way'!M171</f>
        <v>3.8069939351541023E-2</v>
      </c>
      <c r="R171" s="11">
        <f t="shared" si="49"/>
        <v>0</v>
      </c>
      <c r="S171" s="11">
        <f t="shared" si="50"/>
        <v>-0.9363355040170287</v>
      </c>
      <c r="T171" s="11">
        <f t="shared" si="51"/>
        <v>-0.17550806073421343</v>
      </c>
      <c r="U171" s="11">
        <f>'OddsRatio_working_3-way'!S171-'OddsRatio_working_3-way'!R171^2/3</f>
        <v>-0.9363355040170287</v>
      </c>
      <c r="V171" s="11">
        <f>'OddsRatio_working_3-way'!S171*'OddsRatio_working_3-way'!R171/3-2*'OddsRatio_working_3-way'!R171^3/27-'OddsRatio_working_3-way'!T171</f>
        <v>0.17550806073421343</v>
      </c>
      <c r="W171" s="11">
        <f>'OddsRatio_working_3-way'!V171^2+4*'OddsRatio_working_3-way'!U171^3/27</f>
        <v>-9.081291666123037E-2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0.17436742531499019</v>
      </c>
      <c r="Y171" s="11">
        <f>IF('OddsRatio_working_3-way'!W171&gt;=0,IF('OddsRatio_working_3-way'!V171+SQRT('OddsRatio_working_3-way'!W171)&gt;0,0,PI()),ACOS('OddsRatio_working_3-way'!V171/(2*'OddsRatio_working_3-way'!X171)))</f>
        <v>1.0434166426057672</v>
      </c>
      <c r="Z171" s="11">
        <f>'OddsRatio_working_3-way'!X171^(1/3)*COS('OddsRatio_working_3-way'!Y171/3)</f>
        <v>0.525218192371526</v>
      </c>
      <c r="AA171" s="11">
        <f>'OddsRatio_working_3-way'!X171^(1/3)*COS(('OddsRatio_working_3-way'!Y171+2*PI())/3)</f>
        <v>-0.42751289785736546</v>
      </c>
      <c r="AB171" s="11">
        <f>'OddsRatio_working_3-way'!X171^(1/3)*COS(('OddsRatio_working_3-way'!Y171+4*PI())/3)</f>
        <v>-9.7705294514160948E-2</v>
      </c>
      <c r="AC171" s="11">
        <f>'OddsRatio_working_3-way'!X171^(1/3)*SIN('OddsRatio_working_3-way'!Y171/3)</f>
        <v>0.19041450857098469</v>
      </c>
      <c r="AD171" s="11">
        <f>'OddsRatio_working_3-way'!X171^(1/3)*SIN(('OddsRatio_working_3-way'!Y171+2*PI())/3)</f>
        <v>0.35964504283799148</v>
      </c>
      <c r="AE171" s="11">
        <f>'OddsRatio_working_3-way'!X171^(1/3)*SIN(('OddsRatio_working_3-way'!Y171+4*PI())/3)</f>
        <v>-0.55005955140897611</v>
      </c>
      <c r="AF171" s="11">
        <f>-'OddsRatio_working_3-way'!U171/(3*'OddsRatio_working_3-way'!X171^(1/3))*COS(('OddsRatio_working_3-way'!Y171)/3)</f>
        <v>0.525218192371526</v>
      </c>
      <c r="AG171" s="11">
        <f>-'OddsRatio_working_3-way'!U171/(3*'OddsRatio_working_3-way'!X171^(1/3))*COS(('OddsRatio_working_3-way'!Y171+2*PI())/3)</f>
        <v>-0.42751289785736546</v>
      </c>
      <c r="AH171" s="11">
        <f>-'OddsRatio_working_3-way'!U171/(3*'OddsRatio_working_3-way'!X171^(1/3))*COS(('OddsRatio_working_3-way'!Y171+4*PI())/3)</f>
        <v>-9.7705294514160948E-2</v>
      </c>
      <c r="AI171" s="11">
        <f>'OddsRatio_working_3-way'!U171/(3*'OddsRatio_working_3-way'!X171^(1/3))*SIN(('OddsRatio_working_3-way'!Y171)/3)</f>
        <v>-0.19041450857098469</v>
      </c>
      <c r="AJ171" s="11">
        <f>'OddsRatio_working_3-way'!U171/(3*'OddsRatio_working_3-way'!X171^(1/3))*SIN(('OddsRatio_working_3-way'!Y171+2*PI())/3)</f>
        <v>-0.35964504283799148</v>
      </c>
      <c r="AK171" s="11">
        <f>'OddsRatio_working_3-way'!U171/(3*'OddsRatio_working_3-way'!X171^(1/3))*SIN(('OddsRatio_working_3-way'!Y171+4*PI())/3)</f>
        <v>0.55005955140897611</v>
      </c>
      <c r="AL171" s="11">
        <f>'OddsRatio_working_3-way'!Z171+'OddsRatio_working_3-way'!AF171</f>
        <v>1.050436384743052</v>
      </c>
      <c r="AM171" s="11">
        <f>'OddsRatio_working_3-way'!AA171+'OddsRatio_working_3-way'!AG171</f>
        <v>-0.85502579571473092</v>
      </c>
      <c r="AN171" s="11">
        <f>'OddsRatio_working_3-way'!AB171+'OddsRatio_working_3-way'!AH171</f>
        <v>-0.1954105890283219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1.050436384743052</v>
      </c>
      <c r="AS171" s="11">
        <f>IF(('OddsRatio_working_3-way'!X171=0),IF(Q171&gt;0,-Q171^(1/3),(-Q171)^(1/3)),'OddsRatio_working_3-way'!AM171-'OddsRatio_working_3-way'!R171/3)</f>
        <v>-0.85502579571473092</v>
      </c>
      <c r="AT171" s="11">
        <f>IF(('OddsRatio_working_3-way'!X171=0),IF(Q171&gt;0,-Q171^(1/3),(-Q171)^(1/3)),'OddsRatio_working_3-way'!AN171-'OddsRatio_working_3-way'!R171/3)</f>
        <v>-0.1954105890283219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4.2</v>
      </c>
      <c r="B172" s="4">
        <f>IF('True_Odds_Calculator_3-way'!B173="","",'True_Odds_Calculator_3-way'!B173)</f>
        <v>4.0199999999999996</v>
      </c>
      <c r="C172" s="4">
        <f>IF('True_Odds_Calculator_3-way'!C173="","",'True_Odds_Calculator_3-way'!C173)</f>
        <v>1.86</v>
      </c>
      <c r="D172" s="9">
        <f t="shared" si="39"/>
        <v>0.23093000326184779</v>
      </c>
      <c r="E172" s="9">
        <f t="shared" si="40"/>
        <v>0.24137179220558594</v>
      </c>
      <c r="F172" s="9">
        <f t="shared" si="41"/>
        <v>0.52769820453256655</v>
      </c>
      <c r="G172" s="9">
        <f t="shared" si="42"/>
        <v>1.0407239015545384</v>
      </c>
      <c r="H172" s="9">
        <f t="shared" si="43"/>
        <v>4.3303164849745235</v>
      </c>
      <c r="I172" s="9">
        <f t="shared" si="44"/>
        <v>4.1429861826947052</v>
      </c>
      <c r="J172" s="9">
        <f t="shared" si="45"/>
        <v>1.8950225553369031</v>
      </c>
      <c r="K172" s="11">
        <f t="shared" si="46"/>
        <v>0.23809523809523808</v>
      </c>
      <c r="L172" s="11">
        <f t="shared" si="47"/>
        <v>0.24875621890547267</v>
      </c>
      <c r="M172" s="11">
        <f t="shared" si="48"/>
        <v>0.5376344086021505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-0.26464706676550698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0.22544726444582003</v>
      </c>
      <c r="Q172" s="11">
        <f>2*'OddsRatio_working_3-way'!K172*'OddsRatio_working_3-way'!L172*'OddsRatio_working_3-way'!M172</f>
        <v>6.3685667922548039E-2</v>
      </c>
      <c r="R172" s="11">
        <f t="shared" si="49"/>
        <v>0</v>
      </c>
      <c r="S172" s="11">
        <f t="shared" si="50"/>
        <v>-0.85187894655783092</v>
      </c>
      <c r="T172" s="11">
        <f t="shared" si="51"/>
        <v>-0.24064377021407657</v>
      </c>
      <c r="U172" s="11">
        <f>'OddsRatio_working_3-way'!S172-'OddsRatio_working_3-way'!R172^2/3</f>
        <v>-0.85187894655783092</v>
      </c>
      <c r="V172" s="11">
        <f>'OddsRatio_working_3-way'!S172*'OddsRatio_working_3-way'!R172/3-2*'OddsRatio_working_3-way'!R172^3/27-'OddsRatio_working_3-way'!T172</f>
        <v>0.24064377021407657</v>
      </c>
      <c r="W172" s="11">
        <f>'OddsRatio_working_3-way'!V172^2+4*'OddsRatio_working_3-way'!U172^3/27</f>
        <v>-3.3676742660122598E-2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0.15131603253040296</v>
      </c>
      <c r="Y172" s="11">
        <f>IF('OddsRatio_working_3-way'!W172&gt;=0,IF('OddsRatio_working_3-way'!V172+SQRT('OddsRatio_working_3-way'!W172)&gt;0,0,PI()),ACOS('OddsRatio_working_3-way'!V172/(2*'OddsRatio_working_3-way'!X172)))</f>
        <v>0.65150937028932809</v>
      </c>
      <c r="Z172" s="11">
        <f>'OddsRatio_working_3-way'!X172^(1/3)*COS('OddsRatio_working_3-way'!Y172/3)</f>
        <v>0.52036195077726921</v>
      </c>
      <c r="AA172" s="11">
        <f>'OddsRatio_working_3-way'!X172^(1/3)*COS(('OddsRatio_working_3-way'!Y172+2*PI())/3)</f>
        <v>-0.3596159630786514</v>
      </c>
      <c r="AB172" s="11">
        <f>'OddsRatio_working_3-way'!X172^(1/3)*COS(('OddsRatio_working_3-way'!Y172+4*PI())/3)</f>
        <v>-0.16074598769861753</v>
      </c>
      <c r="AC172" s="11">
        <f>'OddsRatio_working_3-way'!X172^(1/3)*SIN('OddsRatio_working_3-way'!Y172/3)</f>
        <v>0.11481763381939675</v>
      </c>
      <c r="AD172" s="11">
        <f>'OddsRatio_working_3-way'!X172^(1/3)*SIN(('OddsRatio_working_3-way'!Y172+2*PI())/3)</f>
        <v>0.39323785162624453</v>
      </c>
      <c r="AE172" s="11">
        <f>'OddsRatio_working_3-way'!X172^(1/3)*SIN(('OddsRatio_working_3-way'!Y172+4*PI())/3)</f>
        <v>-0.50805548544564116</v>
      </c>
      <c r="AF172" s="11">
        <f>-'OddsRatio_working_3-way'!U172/(3*'OddsRatio_working_3-way'!X172^(1/3))*COS(('OddsRatio_working_3-way'!Y172)/3)</f>
        <v>0.52036195077726932</v>
      </c>
      <c r="AG172" s="11">
        <f>-'OddsRatio_working_3-way'!U172/(3*'OddsRatio_working_3-way'!X172^(1/3))*COS(('OddsRatio_working_3-way'!Y172+2*PI())/3)</f>
        <v>-0.35961596307865146</v>
      </c>
      <c r="AH172" s="11">
        <f>-'OddsRatio_working_3-way'!U172/(3*'OddsRatio_working_3-way'!X172^(1/3))*COS(('OddsRatio_working_3-way'!Y172+4*PI())/3)</f>
        <v>-0.16074598769861756</v>
      </c>
      <c r="AI172" s="11">
        <f>'OddsRatio_working_3-way'!U172/(3*'OddsRatio_working_3-way'!X172^(1/3))*SIN(('OddsRatio_working_3-way'!Y172)/3)</f>
        <v>-0.11481763381939677</v>
      </c>
      <c r="AJ172" s="11">
        <f>'OddsRatio_working_3-way'!U172/(3*'OddsRatio_working_3-way'!X172^(1/3))*SIN(('OddsRatio_working_3-way'!Y172+2*PI())/3)</f>
        <v>-0.39323785162624464</v>
      </c>
      <c r="AK172" s="11">
        <f>'OddsRatio_working_3-way'!U172/(3*'OddsRatio_working_3-way'!X172^(1/3))*SIN(('OddsRatio_working_3-way'!Y172+4*PI())/3)</f>
        <v>0.50805548544564127</v>
      </c>
      <c r="AL172" s="11">
        <f>'OddsRatio_working_3-way'!Z172+'OddsRatio_working_3-way'!AF172</f>
        <v>1.0407239015545384</v>
      </c>
      <c r="AM172" s="11">
        <f>'OddsRatio_working_3-way'!AA172+'OddsRatio_working_3-way'!AG172</f>
        <v>-0.7192319261573028</v>
      </c>
      <c r="AN172" s="11">
        <f>'OddsRatio_working_3-way'!AB172+'OddsRatio_working_3-way'!AH172</f>
        <v>-0.32149197539723506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1.0407239015545384</v>
      </c>
      <c r="AS172" s="11">
        <f>IF(('OddsRatio_working_3-way'!X172=0),IF(Q172&gt;0,-Q172^(1/3),(-Q172)^(1/3)),'OddsRatio_working_3-way'!AM172-'OddsRatio_working_3-way'!R172/3)</f>
        <v>-0.7192319261573028</v>
      </c>
      <c r="AT172" s="11">
        <f>IF(('OddsRatio_working_3-way'!X172=0),IF(Q172&gt;0,-Q172^(1/3),(-Q172)^(1/3)),'OddsRatio_working_3-way'!AN172-'OddsRatio_working_3-way'!R172/3)</f>
        <v>-0.32149197539723506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2.13</v>
      </c>
      <c r="B173" s="4">
        <f>IF('True_Odds_Calculator_3-way'!B174="","",'True_Odds_Calculator_3-way'!B174)</f>
        <v>3.69</v>
      </c>
      <c r="C173" s="4">
        <f>IF('True_Odds_Calculator_3-way'!C174="","",'True_Odds_Calculator_3-way'!C174)</f>
        <v>3.55</v>
      </c>
      <c r="D173" s="9">
        <f t="shared" si="39"/>
        <v>0.46093780393877842</v>
      </c>
      <c r="E173" s="9">
        <f t="shared" si="40"/>
        <v>0.26427009671947038</v>
      </c>
      <c r="F173" s="9">
        <f t="shared" si="41"/>
        <v>0.27479209934175086</v>
      </c>
      <c r="G173" s="9">
        <f t="shared" si="42"/>
        <v>1.0349469866177037</v>
      </c>
      <c r="H173" s="9">
        <f t="shared" si="43"/>
        <v>2.1694900948780056</v>
      </c>
      <c r="I173" s="9">
        <f t="shared" si="44"/>
        <v>3.7840073940016232</v>
      </c>
      <c r="J173" s="9">
        <f t="shared" si="45"/>
        <v>3.6391148158751441</v>
      </c>
      <c r="K173" s="11">
        <f t="shared" si="46"/>
        <v>0.46948356807511737</v>
      </c>
      <c r="L173" s="11">
        <f t="shared" si="47"/>
        <v>0.2710027100271003</v>
      </c>
      <c r="M173" s="11">
        <f t="shared" si="48"/>
        <v>0.28169014084507044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-0.27780277604402703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0.22829957850593521</v>
      </c>
      <c r="Q173" s="11">
        <f>2*'OddsRatio_working_3-way'!K173*'OddsRatio_working_3-way'!L173*'OddsRatio_working_3-way'!M173</f>
        <v>7.167961648537996E-2</v>
      </c>
      <c r="R173" s="11">
        <f t="shared" si="49"/>
        <v>0</v>
      </c>
      <c r="S173" s="11">
        <f t="shared" si="50"/>
        <v>-0.821804525343381</v>
      </c>
      <c r="T173" s="11">
        <f t="shared" si="51"/>
        <v>-0.25802339885192493</v>
      </c>
      <c r="U173" s="11">
        <f>'OddsRatio_working_3-way'!S173-'OddsRatio_working_3-way'!R173^2/3</f>
        <v>-0.821804525343381</v>
      </c>
      <c r="V173" s="11">
        <f>'OddsRatio_working_3-way'!S173*'OddsRatio_working_3-way'!R173/3-2*'OddsRatio_working_3-way'!R173^3/27-'OddsRatio_working_3-way'!T173</f>
        <v>0.25802339885192493</v>
      </c>
      <c r="W173" s="11">
        <f>'OddsRatio_working_3-way'!V173^2+4*'OddsRatio_working_3-way'!U173^3/27</f>
        <v>-1.5648533782023993E-2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0.14337416794625482</v>
      </c>
      <c r="Y173" s="11">
        <f>IF('OddsRatio_working_3-way'!W173&gt;=0,IF('OddsRatio_working_3-way'!V173+SQRT('OddsRatio_working_3-way'!W173)&gt;0,0,PI()),ACOS('OddsRatio_working_3-way'!V173/(2*'OddsRatio_working_3-way'!X173)))</f>
        <v>0.45142750348446858</v>
      </c>
      <c r="Z173" s="11">
        <f>'OddsRatio_working_3-way'!X173^(1/3)*COS('OddsRatio_working_3-way'!Y173/3)</f>
        <v>0.51747349330885173</v>
      </c>
      <c r="AA173" s="11">
        <f>'OddsRatio_working_3-way'!X173^(1/3)*COS(('OddsRatio_working_3-way'!Y173+2*PI())/3)</f>
        <v>-0.32668539732458701</v>
      </c>
      <c r="AB173" s="11">
        <f>'OddsRatio_working_3-way'!X173^(1/3)*COS(('OddsRatio_working_3-way'!Y173+4*PI())/3)</f>
        <v>-0.19078809598426455</v>
      </c>
      <c r="AC173" s="11">
        <f>'OddsRatio_working_3-way'!X173^(1/3)*SIN('OddsRatio_working_3-way'!Y173/3)</f>
        <v>7.8460343510978775E-2</v>
      </c>
      <c r="AD173" s="11">
        <f>'OddsRatio_working_3-way'!X173^(1/3)*SIN(('OddsRatio_working_3-way'!Y173+2*PI())/3)</f>
        <v>0.40891501923505286</v>
      </c>
      <c r="AE173" s="11">
        <f>'OddsRatio_working_3-way'!X173^(1/3)*SIN(('OddsRatio_working_3-way'!Y173+4*PI())/3)</f>
        <v>-0.48737536274603177</v>
      </c>
      <c r="AF173" s="11">
        <f>-'OddsRatio_working_3-way'!U173/(3*'OddsRatio_working_3-way'!X173^(1/3))*COS(('OddsRatio_working_3-way'!Y173)/3)</f>
        <v>0.51747349330885184</v>
      </c>
      <c r="AG173" s="11">
        <f>-'OddsRatio_working_3-way'!U173/(3*'OddsRatio_working_3-way'!X173^(1/3))*COS(('OddsRatio_working_3-way'!Y173+2*PI())/3)</f>
        <v>-0.32668539732458712</v>
      </c>
      <c r="AH173" s="11">
        <f>-'OddsRatio_working_3-way'!U173/(3*'OddsRatio_working_3-way'!X173^(1/3))*COS(('OddsRatio_working_3-way'!Y173+4*PI())/3)</f>
        <v>-0.19078809598426461</v>
      </c>
      <c r="AI173" s="11">
        <f>'OddsRatio_working_3-way'!U173/(3*'OddsRatio_working_3-way'!X173^(1/3))*SIN(('OddsRatio_working_3-way'!Y173)/3)</f>
        <v>-7.8460343510978789E-2</v>
      </c>
      <c r="AJ173" s="11">
        <f>'OddsRatio_working_3-way'!U173/(3*'OddsRatio_working_3-way'!X173^(1/3))*SIN(('OddsRatio_working_3-way'!Y173+2*PI())/3)</f>
        <v>-0.40891501923505297</v>
      </c>
      <c r="AK173" s="11">
        <f>'OddsRatio_working_3-way'!U173/(3*'OddsRatio_working_3-way'!X173^(1/3))*SIN(('OddsRatio_working_3-way'!Y173+4*PI())/3)</f>
        <v>0.48737536274603188</v>
      </c>
      <c r="AL173" s="11">
        <f>'OddsRatio_working_3-way'!Z173+'OddsRatio_working_3-way'!AF173</f>
        <v>1.0349469866177037</v>
      </c>
      <c r="AM173" s="11">
        <f>'OddsRatio_working_3-way'!AA173+'OddsRatio_working_3-way'!AG173</f>
        <v>-0.65337079464917414</v>
      </c>
      <c r="AN173" s="11">
        <f>'OddsRatio_working_3-way'!AB173+'OddsRatio_working_3-way'!AH173</f>
        <v>-0.38157619196852915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1.0349469866177037</v>
      </c>
      <c r="AS173" s="11">
        <f>IF(('OddsRatio_working_3-way'!X173=0),IF(Q173&gt;0,-Q173^(1/3),(-Q173)^(1/3)),'OddsRatio_working_3-way'!AM173-'OddsRatio_working_3-way'!R173/3)</f>
        <v>-0.65337079464917414</v>
      </c>
      <c r="AT173" s="11">
        <f>IF(('OddsRatio_working_3-way'!X173=0),IF(Q173&gt;0,-Q173^(1/3),(-Q173)^(1/3)),'OddsRatio_working_3-way'!AN173-'OddsRatio_working_3-way'!R173/3)</f>
        <v>-0.38157619196852915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2.02</v>
      </c>
      <c r="B174" s="4">
        <f>IF('True_Odds_Calculator_3-way'!B175="","",'True_Odds_Calculator_3-way'!B175)</f>
        <v>3.28</v>
      </c>
      <c r="C174" s="4">
        <f>IF('True_Odds_Calculator_3-way'!C175="","",'True_Odds_Calculator_3-way'!C175)</f>
        <v>4.37</v>
      </c>
      <c r="D174" s="9">
        <f t="shared" si="39"/>
        <v>0.4837178700344823</v>
      </c>
      <c r="E174" s="9">
        <f t="shared" si="40"/>
        <v>0.29535328001010908</v>
      </c>
      <c r="F174" s="9">
        <f t="shared" si="41"/>
        <v>0.22092884995540865</v>
      </c>
      <c r="G174" s="9">
        <f t="shared" si="42"/>
        <v>1.0463929126920699</v>
      </c>
      <c r="H174" s="9">
        <f t="shared" si="43"/>
        <v>2.0673207709459112</v>
      </c>
      <c r="I174" s="9">
        <f t="shared" si="44"/>
        <v>3.3857758409379199</v>
      </c>
      <c r="J174" s="9">
        <f t="shared" si="45"/>
        <v>4.5263441157722761</v>
      </c>
      <c r="K174" s="11">
        <f t="shared" si="46"/>
        <v>0.49504950495049505</v>
      </c>
      <c r="L174" s="11">
        <f t="shared" si="47"/>
        <v>0.3048780487804878</v>
      </c>
      <c r="M174" s="11">
        <f t="shared" si="48"/>
        <v>0.22883295194508008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-0.27068130991253958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0.23036642560276566</v>
      </c>
      <c r="Q174" s="11">
        <f>2*'OddsRatio_working_3-way'!K174*'OddsRatio_working_3-way'!L174*'OddsRatio_working_3-way'!M174</f>
        <v>6.9075389985836774E-2</v>
      </c>
      <c r="R174" s="11">
        <f t="shared" si="49"/>
        <v>0</v>
      </c>
      <c r="S174" s="11">
        <f t="shared" si="50"/>
        <v>-0.85106144076663381</v>
      </c>
      <c r="T174" s="11">
        <f t="shared" si="51"/>
        <v>-0.25519083681158433</v>
      </c>
      <c r="U174" s="11">
        <f>'OddsRatio_working_3-way'!S174-'OddsRatio_working_3-way'!R174^2/3</f>
        <v>-0.85106144076663381</v>
      </c>
      <c r="V174" s="11">
        <f>'OddsRatio_working_3-way'!S174*'OddsRatio_working_3-way'!R174/3-2*'OddsRatio_working_3-way'!R174^3/27-'OddsRatio_working_3-way'!T174</f>
        <v>0.25519083681158433</v>
      </c>
      <c r="W174" s="11">
        <f>'OddsRatio_working_3-way'!V174^2+4*'OddsRatio_working_3-way'!U174^3/27</f>
        <v>-2.6200384515793804E-2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0.15109826910688823</v>
      </c>
      <c r="Y174" s="11">
        <f>IF('OddsRatio_working_3-way'!W174&gt;=0,IF('OddsRatio_working_3-way'!V174+SQRT('OddsRatio_working_3-way'!W174)&gt;0,0,PI()),ACOS('OddsRatio_working_3-way'!V174/(2*'OddsRatio_working_3-way'!X174)))</f>
        <v>0.56525281885622669</v>
      </c>
      <c r="Z174" s="11">
        <f>'OddsRatio_working_3-way'!X174^(1/3)*COS('OddsRatio_working_3-way'!Y174/3)</f>
        <v>0.52319645634603495</v>
      </c>
      <c r="AA174" s="11">
        <f>'OddsRatio_working_3-way'!X174^(1/3)*COS(('OddsRatio_working_3-way'!Y174+2*PI())/3)</f>
        <v>-0.34799534179304592</v>
      </c>
      <c r="AB174" s="11">
        <f>'OddsRatio_working_3-way'!X174^(1/3)*COS(('OddsRatio_working_3-way'!Y174+4*PI())/3)</f>
        <v>-0.17520111455298912</v>
      </c>
      <c r="AC174" s="11">
        <f>'OddsRatio_working_3-way'!X174^(1/3)*SIN('OddsRatio_working_3-way'!Y174/3)</f>
        <v>9.9762793611460385E-2</v>
      </c>
      <c r="AD174" s="11">
        <f>'OddsRatio_working_3-way'!X174^(1/3)*SIN(('OddsRatio_working_3-way'!Y174+2*PI())/3)</f>
        <v>0.40322002555993219</v>
      </c>
      <c r="AE174" s="11">
        <f>'OddsRatio_working_3-way'!X174^(1/3)*SIN(('OddsRatio_working_3-way'!Y174+4*PI())/3)</f>
        <v>-0.50298281917139243</v>
      </c>
      <c r="AF174" s="11">
        <f>-'OddsRatio_working_3-way'!U174/(3*'OddsRatio_working_3-way'!X174^(1/3))*COS(('OddsRatio_working_3-way'!Y174)/3)</f>
        <v>0.52319645634603495</v>
      </c>
      <c r="AG174" s="11">
        <f>-'OddsRatio_working_3-way'!U174/(3*'OddsRatio_working_3-way'!X174^(1/3))*COS(('OddsRatio_working_3-way'!Y174+2*PI())/3)</f>
        <v>-0.34799534179304592</v>
      </c>
      <c r="AH174" s="11">
        <f>-'OddsRatio_working_3-way'!U174/(3*'OddsRatio_working_3-way'!X174^(1/3))*COS(('OddsRatio_working_3-way'!Y174+4*PI())/3)</f>
        <v>-0.17520111455298912</v>
      </c>
      <c r="AI174" s="11">
        <f>'OddsRatio_working_3-way'!U174/(3*'OddsRatio_working_3-way'!X174^(1/3))*SIN(('OddsRatio_working_3-way'!Y174)/3)</f>
        <v>-9.9762793611460385E-2</v>
      </c>
      <c r="AJ174" s="11">
        <f>'OddsRatio_working_3-way'!U174/(3*'OddsRatio_working_3-way'!X174^(1/3))*SIN(('OddsRatio_working_3-way'!Y174+2*PI())/3)</f>
        <v>-0.40322002555993219</v>
      </c>
      <c r="AK174" s="11">
        <f>'OddsRatio_working_3-way'!U174/(3*'OddsRatio_working_3-way'!X174^(1/3))*SIN(('OddsRatio_working_3-way'!Y174+4*PI())/3)</f>
        <v>0.50298281917139243</v>
      </c>
      <c r="AL174" s="11">
        <f>'OddsRatio_working_3-way'!Z174+'OddsRatio_working_3-way'!AF174</f>
        <v>1.0463929126920699</v>
      </c>
      <c r="AM174" s="11">
        <f>'OddsRatio_working_3-way'!AA174+'OddsRatio_working_3-way'!AG174</f>
        <v>-0.69599068358609184</v>
      </c>
      <c r="AN174" s="11">
        <f>'OddsRatio_working_3-way'!AB174+'OddsRatio_working_3-way'!AH174</f>
        <v>-0.35040222910597824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1.0463929126920699</v>
      </c>
      <c r="AS174" s="11">
        <f>IF(('OddsRatio_working_3-way'!X174=0),IF(Q174&gt;0,-Q174^(1/3),(-Q174)^(1/3)),'OddsRatio_working_3-way'!AM174-'OddsRatio_working_3-way'!R174/3)</f>
        <v>-0.69599068358609184</v>
      </c>
      <c r="AT174" s="11">
        <f>IF(('OddsRatio_working_3-way'!X174=0),IF(Q174&gt;0,-Q174^(1/3),(-Q174)^(1/3)),'OddsRatio_working_3-way'!AN174-'OddsRatio_working_3-way'!R174/3)</f>
        <v>-0.35040222910597824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2.5</v>
      </c>
      <c r="B175" s="4">
        <f>IF('True_Odds_Calculator_3-way'!B176="","",'True_Odds_Calculator_3-way'!B176)</f>
        <v>3.4</v>
      </c>
      <c r="C175" s="4">
        <f>IF('True_Odds_Calculator_3-way'!C176="","",'True_Odds_Calculator_3-way'!C176)</f>
        <v>3</v>
      </c>
      <c r="D175" s="9">
        <f t="shared" si="39"/>
        <v>0.3901422249871962</v>
      </c>
      <c r="E175" s="9">
        <f t="shared" si="40"/>
        <v>0.28562708563129885</v>
      </c>
      <c r="F175" s="9">
        <f t="shared" si="41"/>
        <v>0.32423068938150529</v>
      </c>
      <c r="G175" s="9">
        <f t="shared" si="42"/>
        <v>1.0421118863047418</v>
      </c>
      <c r="H175" s="9">
        <f t="shared" si="43"/>
        <v>2.5631678294571123</v>
      </c>
      <c r="I175" s="9">
        <f t="shared" si="44"/>
        <v>3.5010685271313799</v>
      </c>
      <c r="J175" s="9">
        <f t="shared" si="45"/>
        <v>3.0842237726094841</v>
      </c>
      <c r="K175" s="11">
        <f t="shared" si="46"/>
        <v>0.4</v>
      </c>
      <c r="L175" s="11">
        <f t="shared" si="47"/>
        <v>0.29411764705882354</v>
      </c>
      <c r="M175" s="11">
        <f t="shared" si="48"/>
        <v>0.33333333333333331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-0.2823529411764707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0.2313725490196078</v>
      </c>
      <c r="Q175" s="11">
        <f>2*'OddsRatio_working_3-way'!K175*'OddsRatio_working_3-way'!L175*'OddsRatio_working_3-way'!M175</f>
        <v>7.8431372549019607E-2</v>
      </c>
      <c r="R175" s="11">
        <f t="shared" si="49"/>
        <v>0</v>
      </c>
      <c r="S175" s="11">
        <f t="shared" si="50"/>
        <v>-0.81944444444444398</v>
      </c>
      <c r="T175" s="11">
        <f t="shared" si="51"/>
        <v>-0.27777777777777768</v>
      </c>
      <c r="U175" s="11">
        <f>'OddsRatio_working_3-way'!S175-'OddsRatio_working_3-way'!R175^2/3</f>
        <v>-0.81944444444444398</v>
      </c>
      <c r="V175" s="11">
        <f>'OddsRatio_working_3-way'!S175*'OddsRatio_working_3-way'!R175/3-2*'OddsRatio_working_3-way'!R175^3/27-'OddsRatio_working_3-way'!T175</f>
        <v>0.27777777777777768</v>
      </c>
      <c r="W175" s="11">
        <f>'OddsRatio_working_3-way'!V175^2+4*'OddsRatio_working_3-way'!U175^3/27</f>
        <v>-4.3577420870801464E-3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0.14275699274837694</v>
      </c>
      <c r="Y175" s="11">
        <f>IF('OddsRatio_working_3-way'!W175&gt;=0,IF('OddsRatio_working_3-way'!V175+SQRT('OddsRatio_working_3-way'!W175)&gt;0,0,PI()),ACOS('OddsRatio_working_3-way'!V175/(2*'OddsRatio_working_3-way'!X175)))</f>
        <v>0.23331942668937566</v>
      </c>
      <c r="Z175" s="11">
        <f>'OddsRatio_working_3-way'!X175^(1/3)*COS('OddsRatio_working_3-way'!Y175/3)</f>
        <v>0.52105594315237092</v>
      </c>
      <c r="AA175" s="11">
        <f>'OddsRatio_working_3-way'!X175^(1/3)*COS(('OddsRatio_working_3-way'!Y175+2*PI())/3)</f>
        <v>-0.29569385263021059</v>
      </c>
      <c r="AB175" s="11">
        <f>'OddsRatio_working_3-way'!X175^(1/3)*COS(('OddsRatio_working_3-way'!Y175+4*PI())/3)</f>
        <v>-0.22536209052216052</v>
      </c>
      <c r="AC175" s="11">
        <f>'OddsRatio_working_3-way'!X175^(1/3)*SIN('OddsRatio_working_3-way'!Y175/3)</f>
        <v>4.0606061785663519E-2</v>
      </c>
      <c r="AD175" s="11">
        <f>'OddsRatio_working_3-way'!X175^(1/3)*SIN(('OddsRatio_working_3-way'!Y175+2*PI())/3)</f>
        <v>0.43094465266998183</v>
      </c>
      <c r="AE175" s="11">
        <f>'OddsRatio_working_3-way'!X175^(1/3)*SIN(('OddsRatio_working_3-way'!Y175+4*PI())/3)</f>
        <v>-0.47155071445564528</v>
      </c>
      <c r="AF175" s="11">
        <f>-'OddsRatio_working_3-way'!U175/(3*'OddsRatio_working_3-way'!X175^(1/3))*COS(('OddsRatio_working_3-way'!Y175)/3)</f>
        <v>0.52105594315237103</v>
      </c>
      <c r="AG175" s="11">
        <f>-'OddsRatio_working_3-way'!U175/(3*'OddsRatio_working_3-way'!X175^(1/3))*COS(('OddsRatio_working_3-way'!Y175+2*PI())/3)</f>
        <v>-0.29569385263021064</v>
      </c>
      <c r="AH175" s="11">
        <f>-'OddsRatio_working_3-way'!U175/(3*'OddsRatio_working_3-way'!X175^(1/3))*COS(('OddsRatio_working_3-way'!Y175+4*PI())/3)</f>
        <v>-0.22536209052216058</v>
      </c>
      <c r="AI175" s="11">
        <f>'OddsRatio_working_3-way'!U175/(3*'OddsRatio_working_3-way'!X175^(1/3))*SIN(('OddsRatio_working_3-way'!Y175)/3)</f>
        <v>-4.0606061785663526E-2</v>
      </c>
      <c r="AJ175" s="11">
        <f>'OddsRatio_working_3-way'!U175/(3*'OddsRatio_working_3-way'!X175^(1/3))*SIN(('OddsRatio_working_3-way'!Y175+2*PI())/3)</f>
        <v>-0.43094465266998194</v>
      </c>
      <c r="AK175" s="11">
        <f>'OddsRatio_working_3-way'!U175/(3*'OddsRatio_working_3-way'!X175^(1/3))*SIN(('OddsRatio_working_3-way'!Y175+4*PI())/3)</f>
        <v>0.47155071445564539</v>
      </c>
      <c r="AL175" s="11">
        <f>'OddsRatio_working_3-way'!Z175+'OddsRatio_working_3-way'!AF175</f>
        <v>1.0421118863047418</v>
      </c>
      <c r="AM175" s="11">
        <f>'OddsRatio_working_3-way'!AA175+'OddsRatio_working_3-way'!AG175</f>
        <v>-0.59138770526042128</v>
      </c>
      <c r="AN175" s="11">
        <f>'OddsRatio_working_3-way'!AB175+'OddsRatio_working_3-way'!AH175</f>
        <v>-0.4507241810443211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1.0421118863047418</v>
      </c>
      <c r="AS175" s="11">
        <f>IF(('OddsRatio_working_3-way'!X175=0),IF(Q175&gt;0,-Q175^(1/3),(-Q175)^(1/3)),'OddsRatio_working_3-way'!AM175-'OddsRatio_working_3-way'!R175/3)</f>
        <v>-0.59138770526042128</v>
      </c>
      <c r="AT175" s="11">
        <f>IF(('OddsRatio_working_3-way'!X175=0),IF(Q175&gt;0,-Q175^(1/3),(-Q175)^(1/3)),'OddsRatio_working_3-way'!AN175-'OddsRatio_working_3-way'!R175/3)</f>
        <v>-0.4507241810443211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1.73</v>
      </c>
      <c r="B176" s="4">
        <f>IF('True_Odds_Calculator_3-way'!B177="","",'True_Odds_Calculator_3-way'!B177)</f>
        <v>4.1100000000000003</v>
      </c>
      <c r="C176" s="4">
        <f>IF('True_Odds_Calculator_3-way'!C177="","",'True_Odds_Calculator_3-way'!C177)</f>
        <v>4.8</v>
      </c>
      <c r="D176" s="9">
        <f t="shared" si="39"/>
        <v>0.56570031746713423</v>
      </c>
      <c r="E176" s="9">
        <f t="shared" si="40"/>
        <v>0.23415368986474985</v>
      </c>
      <c r="F176" s="9">
        <f t="shared" si="41"/>
        <v>0.20014599266811606</v>
      </c>
      <c r="G176" s="9">
        <f t="shared" si="42"/>
        <v>1.0516718014700313</v>
      </c>
      <c r="H176" s="9">
        <f t="shared" si="43"/>
        <v>1.7677204150731229</v>
      </c>
      <c r="I176" s="9">
        <f t="shared" si="44"/>
        <v>4.2706993025717965</v>
      </c>
      <c r="J176" s="9">
        <f t="shared" si="45"/>
        <v>4.9963528455861184</v>
      </c>
      <c r="K176" s="11">
        <f t="shared" si="46"/>
        <v>0.5780346820809249</v>
      </c>
      <c r="L176" s="11">
        <f t="shared" si="47"/>
        <v>0.24330900243309</v>
      </c>
      <c r="M176" s="11">
        <f t="shared" si="48"/>
        <v>0.20833333333333334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-0.25277707457256848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0.22385365830790072</v>
      </c>
      <c r="Q176" s="11">
        <f>2*'OddsRatio_working_3-way'!K176*'OddsRatio_working_3-way'!L176*'OddsRatio_working_3-way'!M176</f>
        <v>5.8600434112015903E-2</v>
      </c>
      <c r="R176" s="11">
        <f t="shared" si="49"/>
        <v>0</v>
      </c>
      <c r="S176" s="11">
        <f t="shared" si="50"/>
        <v>-0.88557737558449234</v>
      </c>
      <c r="T176" s="11">
        <f t="shared" si="51"/>
        <v>-0.23182653811112369</v>
      </c>
      <c r="U176" s="11">
        <f>'OddsRatio_working_3-way'!S176-'OddsRatio_working_3-way'!R176^2/3</f>
        <v>-0.88557737558449234</v>
      </c>
      <c r="V176" s="11">
        <f>'OddsRatio_working_3-way'!S176*'OddsRatio_working_3-way'!R176/3-2*'OddsRatio_working_3-way'!R176^3/27-'OddsRatio_working_3-way'!T176</f>
        <v>0.23182653811112369</v>
      </c>
      <c r="W176" s="11">
        <f>'OddsRatio_working_3-way'!V176^2+4*'OddsRatio_working_3-way'!U176^3/27</f>
        <v>-4.9147071819497491E-2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0.1603828354220658</v>
      </c>
      <c r="Y176" s="11">
        <f>IF('OddsRatio_working_3-way'!W176&gt;=0,IF('OddsRatio_working_3-way'!V176+SQRT('OddsRatio_working_3-way'!W176)&gt;0,0,PI()),ACOS('OddsRatio_working_3-way'!V176/(2*'OddsRatio_working_3-way'!X176)))</f>
        <v>0.76305403525189641</v>
      </c>
      <c r="Z176" s="11">
        <f>'OddsRatio_working_3-way'!X176^(1/3)*COS('OddsRatio_working_3-way'!Y176/3)</f>
        <v>0.52583590073501574</v>
      </c>
      <c r="AA176" s="11">
        <f>'OddsRatio_working_3-way'!X176^(1/3)*COS(('OddsRatio_working_3-way'!Y176+2*PI())/3)</f>
        <v>-0.38131050933879251</v>
      </c>
      <c r="AB176" s="11">
        <f>'OddsRatio_working_3-way'!X176^(1/3)*COS(('OddsRatio_working_3-way'!Y176+4*PI())/3)</f>
        <v>-0.14452539139622336</v>
      </c>
      <c r="AC176" s="11">
        <f>'OddsRatio_working_3-way'!X176^(1/3)*SIN('OddsRatio_working_3-way'!Y176/3)</f>
        <v>0.13670795158423971</v>
      </c>
      <c r="AD176" s="11">
        <f>'OddsRatio_working_3-way'!X176^(1/3)*SIN(('OddsRatio_working_3-way'!Y176+2*PI())/3)</f>
        <v>0.38703327246627622</v>
      </c>
      <c r="AE176" s="11">
        <f>'OddsRatio_working_3-way'!X176^(1/3)*SIN(('OddsRatio_working_3-way'!Y176+4*PI())/3)</f>
        <v>-0.52374122405051582</v>
      </c>
      <c r="AF176" s="11">
        <f>-'OddsRatio_working_3-way'!U176/(3*'OddsRatio_working_3-way'!X176^(1/3))*COS(('OddsRatio_working_3-way'!Y176)/3)</f>
        <v>0.52583590073501552</v>
      </c>
      <c r="AG176" s="11">
        <f>-'OddsRatio_working_3-way'!U176/(3*'OddsRatio_working_3-way'!X176^(1/3))*COS(('OddsRatio_working_3-way'!Y176+2*PI())/3)</f>
        <v>-0.38131050933879235</v>
      </c>
      <c r="AH176" s="11">
        <f>-'OddsRatio_working_3-way'!U176/(3*'OddsRatio_working_3-way'!X176^(1/3))*COS(('OddsRatio_working_3-way'!Y176+4*PI())/3)</f>
        <v>-0.14452539139622331</v>
      </c>
      <c r="AI176" s="11">
        <f>'OddsRatio_working_3-way'!U176/(3*'OddsRatio_working_3-way'!X176^(1/3))*SIN(('OddsRatio_working_3-way'!Y176)/3)</f>
        <v>-0.13670795158423965</v>
      </c>
      <c r="AJ176" s="11">
        <f>'OddsRatio_working_3-way'!U176/(3*'OddsRatio_working_3-way'!X176^(1/3))*SIN(('OddsRatio_working_3-way'!Y176+2*PI())/3)</f>
        <v>-0.38703327246627606</v>
      </c>
      <c r="AK176" s="11">
        <f>'OddsRatio_working_3-way'!U176/(3*'OddsRatio_working_3-way'!X176^(1/3))*SIN(('OddsRatio_working_3-way'!Y176+4*PI())/3)</f>
        <v>0.5237412240505156</v>
      </c>
      <c r="AL176" s="11">
        <f>'OddsRatio_working_3-way'!Z176+'OddsRatio_working_3-way'!AF176</f>
        <v>1.0516718014700313</v>
      </c>
      <c r="AM176" s="11">
        <f>'OddsRatio_working_3-way'!AA176+'OddsRatio_working_3-way'!AG176</f>
        <v>-0.76262101867758481</v>
      </c>
      <c r="AN176" s="11">
        <f>'OddsRatio_working_3-way'!AB176+'OddsRatio_working_3-way'!AH176</f>
        <v>-0.28905078279244667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1.0516718014700313</v>
      </c>
      <c r="AS176" s="11">
        <f>IF(('OddsRatio_working_3-way'!X176=0),IF(Q176&gt;0,-Q176^(1/3),(-Q176)^(1/3)),'OddsRatio_working_3-way'!AM176-'OddsRatio_working_3-way'!R176/3)</f>
        <v>-0.76262101867758481</v>
      </c>
      <c r="AT176" s="11">
        <f>IF(('OddsRatio_working_3-way'!X176=0),IF(Q176&gt;0,-Q176^(1/3),(-Q176)^(1/3)),'OddsRatio_working_3-way'!AN176-'OddsRatio_working_3-way'!R176/3)</f>
        <v>-0.28905078279244667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4.17</v>
      </c>
      <c r="B177" s="4">
        <f>IF('True_Odds_Calculator_3-way'!B178="","",'True_Odds_Calculator_3-way'!B178)</f>
        <v>3.84</v>
      </c>
      <c r="C177" s="4">
        <f>IF('True_Odds_Calculator_3-way'!C178="","",'True_Odds_Calculator_3-way'!C178)</f>
        <v>1.88</v>
      </c>
      <c r="D177" s="9">
        <f t="shared" si="39"/>
        <v>0.23047639770786726</v>
      </c>
      <c r="E177" s="9">
        <f t="shared" si="40"/>
        <v>0.25054727250099446</v>
      </c>
      <c r="F177" s="9">
        <f t="shared" si="41"/>
        <v>0.51897632979113806</v>
      </c>
      <c r="G177" s="9">
        <f t="shared" si="42"/>
        <v>1.0532615375262124</v>
      </c>
      <c r="H177" s="9">
        <f t="shared" si="43"/>
        <v>4.3388390739580931</v>
      </c>
      <c r="I177" s="9">
        <f t="shared" si="44"/>
        <v>3.9912627665744429</v>
      </c>
      <c r="J177" s="9">
        <f t="shared" si="45"/>
        <v>1.9268701530230672</v>
      </c>
      <c r="K177" s="11">
        <f t="shared" si="46"/>
        <v>0.23980815347721823</v>
      </c>
      <c r="L177" s="11">
        <f t="shared" si="47"/>
        <v>0.26041666666666669</v>
      </c>
      <c r="M177" s="11">
        <f t="shared" si="48"/>
        <v>0.53191489361702127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-0.26316925183257633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0.22887275286154057</v>
      </c>
      <c r="Q177" s="11">
        <f>2*'OddsRatio_working_3-way'!K177*'OddsRatio_working_3-way'!L177*'OddsRatio_working_3-way'!M177</f>
        <v>6.6436212731942113E-2</v>
      </c>
      <c r="R177" s="11">
        <f t="shared" si="49"/>
        <v>0</v>
      </c>
      <c r="S177" s="11">
        <f t="shared" si="50"/>
        <v>-0.86967892817184211</v>
      </c>
      <c r="T177" s="11">
        <f t="shared" si="51"/>
        <v>-0.25244671354770454</v>
      </c>
      <c r="U177" s="11">
        <f>'OddsRatio_working_3-way'!S177-'OddsRatio_working_3-way'!R177^2/3</f>
        <v>-0.86967892817184211</v>
      </c>
      <c r="V177" s="11">
        <f>'OddsRatio_working_3-way'!S177*'OddsRatio_working_3-way'!R177/3-2*'OddsRatio_working_3-way'!R177^3/27-'OddsRatio_working_3-way'!T177</f>
        <v>0.25244671354770454</v>
      </c>
      <c r="W177" s="11">
        <f>'OddsRatio_working_3-way'!V177^2+4*'OddsRatio_working_3-way'!U177^3/27</f>
        <v>-3.371868811142005E-2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0.15608333614807895</v>
      </c>
      <c r="Y177" s="11">
        <f>IF('OddsRatio_working_3-way'!W177&gt;=0,IF('OddsRatio_working_3-way'!V177+SQRT('OddsRatio_working_3-way'!W177)&gt;0,0,PI()),ACOS('OddsRatio_working_3-way'!V177/(2*'OddsRatio_working_3-way'!X177)))</f>
        <v>0.62887110874443719</v>
      </c>
      <c r="Z177" s="11">
        <f>'OddsRatio_working_3-way'!X177^(1/3)*COS('OddsRatio_working_3-way'!Y177/3)</f>
        <v>0.52663076876310633</v>
      </c>
      <c r="AA177" s="11">
        <f>'OddsRatio_working_3-way'!X177^(1/3)*COS(('OddsRatio_working_3-way'!Y177+2*PI())/3)</f>
        <v>-0.36034505554942492</v>
      </c>
      <c r="AB177" s="11">
        <f>'OddsRatio_working_3-way'!X177^(1/3)*COS(('OddsRatio_working_3-way'!Y177+4*PI())/3)</f>
        <v>-0.1662857132136813</v>
      </c>
      <c r="AC177" s="11">
        <f>'OddsRatio_working_3-way'!X177^(1/3)*SIN('OddsRatio_working_3-way'!Y177/3)</f>
        <v>0.1120402135363032</v>
      </c>
      <c r="AD177" s="11">
        <f>'OddsRatio_working_3-way'!X177^(1/3)*SIN(('OddsRatio_working_3-way'!Y177+2*PI())/3)</f>
        <v>0.40005551739522688</v>
      </c>
      <c r="AE177" s="11">
        <f>'OddsRatio_working_3-way'!X177^(1/3)*SIN(('OddsRatio_working_3-way'!Y177+4*PI())/3)</f>
        <v>-0.51209573093153016</v>
      </c>
      <c r="AF177" s="11">
        <f>-'OddsRatio_working_3-way'!U177/(3*'OddsRatio_working_3-way'!X177^(1/3))*COS(('OddsRatio_working_3-way'!Y177)/3)</f>
        <v>0.52663076876310611</v>
      </c>
      <c r="AG177" s="11">
        <f>-'OddsRatio_working_3-way'!U177/(3*'OddsRatio_working_3-way'!X177^(1/3))*COS(('OddsRatio_working_3-way'!Y177+2*PI())/3)</f>
        <v>-0.36034505554942475</v>
      </c>
      <c r="AH177" s="11">
        <f>-'OddsRatio_working_3-way'!U177/(3*'OddsRatio_working_3-way'!X177^(1/3))*COS(('OddsRatio_working_3-way'!Y177+4*PI())/3)</f>
        <v>-0.16628571321368121</v>
      </c>
      <c r="AI177" s="11">
        <f>'OddsRatio_working_3-way'!U177/(3*'OddsRatio_working_3-way'!X177^(1/3))*SIN(('OddsRatio_working_3-way'!Y177)/3)</f>
        <v>-0.11204021353630315</v>
      </c>
      <c r="AJ177" s="11">
        <f>'OddsRatio_working_3-way'!U177/(3*'OddsRatio_working_3-way'!X177^(1/3))*SIN(('OddsRatio_working_3-way'!Y177+2*PI())/3)</f>
        <v>-0.40005551739522671</v>
      </c>
      <c r="AK177" s="11">
        <f>'OddsRatio_working_3-way'!U177/(3*'OddsRatio_working_3-way'!X177^(1/3))*SIN(('OddsRatio_working_3-way'!Y177+4*PI())/3)</f>
        <v>0.51209573093152994</v>
      </c>
      <c r="AL177" s="11">
        <f>'OddsRatio_working_3-way'!Z177+'OddsRatio_working_3-way'!AF177</f>
        <v>1.0532615375262124</v>
      </c>
      <c r="AM177" s="11">
        <f>'OddsRatio_working_3-way'!AA177+'OddsRatio_working_3-way'!AG177</f>
        <v>-0.72069011109884973</v>
      </c>
      <c r="AN177" s="11">
        <f>'OddsRatio_working_3-way'!AB177+'OddsRatio_working_3-way'!AH177</f>
        <v>-0.33257142642736248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1.0532615375262124</v>
      </c>
      <c r="AS177" s="11">
        <f>IF(('OddsRatio_working_3-way'!X177=0),IF(Q177&gt;0,-Q177^(1/3),(-Q177)^(1/3)),'OddsRatio_working_3-way'!AM177-'OddsRatio_working_3-way'!R177/3)</f>
        <v>-0.72069011109884973</v>
      </c>
      <c r="AT177" s="11">
        <f>IF(('OddsRatio_working_3-way'!X177=0),IF(Q177&gt;0,-Q177^(1/3),(-Q177)^(1/3)),'OddsRatio_working_3-way'!AN177-'OddsRatio_working_3-way'!R177/3)</f>
        <v>-0.33257142642736248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2.0299999999999998</v>
      </c>
      <c r="B178" s="4">
        <f>IF('True_Odds_Calculator_3-way'!B179="","",'True_Odds_Calculator_3-way'!B179)</f>
        <v>3.8</v>
      </c>
      <c r="C178" s="4">
        <f>IF('True_Odds_Calculator_3-way'!C179="","",'True_Odds_Calculator_3-way'!C179)</f>
        <v>3.65</v>
      </c>
      <c r="D178" s="9">
        <f t="shared" si="39"/>
        <v>0.48097217534214703</v>
      </c>
      <c r="E178" s="9">
        <f t="shared" si="40"/>
        <v>0.25422415756354649</v>
      </c>
      <c r="F178" s="9">
        <f t="shared" si="41"/>
        <v>0.26480366709430636</v>
      </c>
      <c r="G178" s="9">
        <f t="shared" si="42"/>
        <v>1.0476916029874115</v>
      </c>
      <c r="H178" s="9">
        <f t="shared" si="43"/>
        <v>2.0791223510770336</v>
      </c>
      <c r="I178" s="9">
        <f t="shared" si="44"/>
        <v>3.9335364883647519</v>
      </c>
      <c r="J178" s="9">
        <f t="shared" si="45"/>
        <v>3.776382747916641</v>
      </c>
      <c r="K178" s="11">
        <f t="shared" si="46"/>
        <v>0.49261083743842371</v>
      </c>
      <c r="L178" s="11">
        <f t="shared" si="47"/>
        <v>0.26315789473684209</v>
      </c>
      <c r="M178" s="11">
        <f t="shared" si="48"/>
        <v>0.27397260273972601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-0.27143674017353248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0.23014551020915541</v>
      </c>
      <c r="Q178" s="11">
        <f>2*'OddsRatio_working_3-way'!K178*'OddsRatio_working_3-way'!L178*'OddsRatio_working_3-way'!M178</f>
        <v>7.1032564879368945E-2</v>
      </c>
      <c r="R178" s="11">
        <f t="shared" si="49"/>
        <v>0</v>
      </c>
      <c r="S178" s="11">
        <f t="shared" si="50"/>
        <v>-0.84787899405961353</v>
      </c>
      <c r="T178" s="11">
        <f t="shared" si="51"/>
        <v>-0.26169104754926342</v>
      </c>
      <c r="U178" s="11">
        <f>'OddsRatio_working_3-way'!S178-'OddsRatio_working_3-way'!R178^2/3</f>
        <v>-0.84787899405961353</v>
      </c>
      <c r="V178" s="11">
        <f>'OddsRatio_working_3-way'!S178*'OddsRatio_working_3-way'!R178/3-2*'OddsRatio_working_3-way'!R178^3/27-'OddsRatio_working_3-way'!T178</f>
        <v>0.26169104754926342</v>
      </c>
      <c r="W178" s="11">
        <f>'OddsRatio_working_3-way'!V178^2+4*'OddsRatio_working_3-way'!U178^3/27</f>
        <v>-2.1819896622394697E-2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0.15025153991708834</v>
      </c>
      <c r="Y178" s="11">
        <f>IF('OddsRatio_working_3-way'!W178&gt;=0,IF('OddsRatio_working_3-way'!V178+SQRT('OddsRatio_working_3-way'!W178)&gt;0,0,PI()),ACOS('OddsRatio_working_3-way'!V178/(2*'OddsRatio_working_3-way'!X178)))</f>
        <v>0.5138813608789532</v>
      </c>
      <c r="Z178" s="11">
        <f>'OddsRatio_working_3-way'!X178^(1/3)*COS('OddsRatio_working_3-way'!Y178/3)</f>
        <v>0.52384580149370574</v>
      </c>
      <c r="AA178" s="11">
        <f>'OddsRatio_working_3-way'!X178^(1/3)*COS(('OddsRatio_working_3-way'!Y178+2*PI())/3)</f>
        <v>-0.3404017559115799</v>
      </c>
      <c r="AB178" s="11">
        <f>'OddsRatio_working_3-way'!X178^(1/3)*COS(('OddsRatio_working_3-way'!Y178+4*PI())/3)</f>
        <v>-0.18344404558212579</v>
      </c>
      <c r="AC178" s="11">
        <f>'OddsRatio_working_3-way'!X178^(1/3)*SIN('OddsRatio_working_3-way'!Y178/3)</f>
        <v>9.0619576310097649E-2</v>
      </c>
      <c r="AD178" s="11">
        <f>'OddsRatio_working_3-way'!X178^(1/3)*SIN(('OddsRatio_working_3-way'!Y178+2*PI())/3)</f>
        <v>0.40835398360432068</v>
      </c>
      <c r="AE178" s="11">
        <f>'OddsRatio_working_3-way'!X178^(1/3)*SIN(('OddsRatio_working_3-way'!Y178+4*PI())/3)</f>
        <v>-0.49897355991441827</v>
      </c>
      <c r="AF178" s="11">
        <f>-'OddsRatio_working_3-way'!U178/(3*'OddsRatio_working_3-way'!X178^(1/3))*COS(('OddsRatio_working_3-way'!Y178)/3)</f>
        <v>0.52384580149370563</v>
      </c>
      <c r="AG178" s="11">
        <f>-'OddsRatio_working_3-way'!U178/(3*'OddsRatio_working_3-way'!X178^(1/3))*COS(('OddsRatio_working_3-way'!Y178+2*PI())/3)</f>
        <v>-0.34040175591157984</v>
      </c>
      <c r="AH178" s="11">
        <f>-'OddsRatio_working_3-way'!U178/(3*'OddsRatio_working_3-way'!X178^(1/3))*COS(('OddsRatio_working_3-way'!Y178+4*PI())/3)</f>
        <v>-0.18344404558212576</v>
      </c>
      <c r="AI178" s="11">
        <f>'OddsRatio_working_3-way'!U178/(3*'OddsRatio_working_3-way'!X178^(1/3))*SIN(('OddsRatio_working_3-way'!Y178)/3)</f>
        <v>-9.0619576310097635E-2</v>
      </c>
      <c r="AJ178" s="11">
        <f>'OddsRatio_working_3-way'!U178/(3*'OddsRatio_working_3-way'!X178^(1/3))*SIN(('OddsRatio_working_3-way'!Y178+2*PI())/3)</f>
        <v>-0.40835398360432057</v>
      </c>
      <c r="AK178" s="11">
        <f>'OddsRatio_working_3-way'!U178/(3*'OddsRatio_working_3-way'!X178^(1/3))*SIN(('OddsRatio_working_3-way'!Y178+4*PI())/3)</f>
        <v>0.49897355991441822</v>
      </c>
      <c r="AL178" s="11">
        <f>'OddsRatio_working_3-way'!Z178+'OddsRatio_working_3-way'!AF178</f>
        <v>1.0476916029874115</v>
      </c>
      <c r="AM178" s="11">
        <f>'OddsRatio_working_3-way'!AA178+'OddsRatio_working_3-way'!AG178</f>
        <v>-0.68080351182315968</v>
      </c>
      <c r="AN178" s="11">
        <f>'OddsRatio_working_3-way'!AB178+'OddsRatio_working_3-way'!AH178</f>
        <v>-0.36688809116425158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1.0476916029874115</v>
      </c>
      <c r="AS178" s="11">
        <f>IF(('OddsRatio_working_3-way'!X178=0),IF(Q178&gt;0,-Q178^(1/3),(-Q178)^(1/3)),'OddsRatio_working_3-way'!AM178-'OddsRatio_working_3-way'!R178/3)</f>
        <v>-0.68080351182315968</v>
      </c>
      <c r="AT178" s="11">
        <f>IF(('OddsRatio_working_3-way'!X178=0),IF(Q178&gt;0,-Q178^(1/3),(-Q178)^(1/3)),'OddsRatio_working_3-way'!AN178-'OddsRatio_working_3-way'!R178/3)</f>
        <v>-0.36688809116425158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2.4700000000000002</v>
      </c>
      <c r="B179" s="4">
        <f>IF('True_Odds_Calculator_3-way'!B180="","",'True_Odds_Calculator_3-way'!B180)</f>
        <v>3.26</v>
      </c>
      <c r="C179" s="4">
        <f>IF('True_Odds_Calculator_3-way'!C180="","",'True_Odds_Calculator_3-way'!C180)</f>
        <v>3.16</v>
      </c>
      <c r="D179" s="9">
        <f t="shared" si="39"/>
        <v>0.39473979731105796</v>
      </c>
      <c r="E179" s="9">
        <f t="shared" si="40"/>
        <v>0.29785480888920529</v>
      </c>
      <c r="F179" s="9">
        <f t="shared" si="41"/>
        <v>0.30740539379973647</v>
      </c>
      <c r="G179" s="9">
        <f t="shared" si="42"/>
        <v>1.0430709983817967</v>
      </c>
      <c r="H179" s="9">
        <f t="shared" si="43"/>
        <v>2.5333143676212417</v>
      </c>
      <c r="I179" s="9">
        <f t="shared" si="44"/>
        <v>3.3573404563428606</v>
      </c>
      <c r="J179" s="9">
        <f t="shared" si="45"/>
        <v>3.2530333565046812</v>
      </c>
      <c r="K179" s="11">
        <f t="shared" si="46"/>
        <v>0.40485829959514169</v>
      </c>
      <c r="L179" s="11">
        <f t="shared" si="47"/>
        <v>0.30674846625766872</v>
      </c>
      <c r="M179" s="11">
        <f t="shared" si="48"/>
        <v>0.31645569620253161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-0.28201868881497583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0.23148009868519304</v>
      </c>
      <c r="Q179" s="11">
        <f>2*'OddsRatio_working_3-way'!K179*'OddsRatio_working_3-way'!L179*'OddsRatio_working_3-way'!M179</f>
        <v>7.8601052185124962E-2</v>
      </c>
      <c r="R179" s="11">
        <f t="shared" si="49"/>
        <v>0</v>
      </c>
      <c r="S179" s="11">
        <f t="shared" si="50"/>
        <v>-0.82079701759432089</v>
      </c>
      <c r="T179" s="11">
        <f t="shared" si="51"/>
        <v>-0.27870866471793576</v>
      </c>
      <c r="U179" s="11">
        <f>'OddsRatio_working_3-way'!S179-'OddsRatio_working_3-way'!R179^2/3</f>
        <v>-0.82079701759432089</v>
      </c>
      <c r="V179" s="11">
        <f>'OddsRatio_working_3-way'!S179*'OddsRatio_working_3-way'!R179/3-2*'OddsRatio_working_3-way'!R179^3/27-'OddsRatio_working_3-way'!T179</f>
        <v>0.27870866471793576</v>
      </c>
      <c r="W179" s="11">
        <f>'OddsRatio_working_3-way'!V179^2+4*'OddsRatio_working_3-way'!U179^3/27</f>
        <v>-4.2440442230995828E-3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0.14311059011473812</v>
      </c>
      <c r="Y179" s="11">
        <f>IF('OddsRatio_working_3-way'!W179&gt;=0,IF('OddsRatio_working_3-way'!V179+SQRT('OddsRatio_working_3-way'!W179)&gt;0,0,PI()),ACOS('OddsRatio_working_3-way'!V179/(2*'OddsRatio_working_3-way'!X179)))</f>
        <v>0.22962085418826739</v>
      </c>
      <c r="Z179" s="11">
        <f>'OddsRatio_working_3-way'!X179^(1/3)*COS('OddsRatio_working_3-way'!Y179/3)</f>
        <v>0.52153549919089837</v>
      </c>
      <c r="AA179" s="11">
        <f>'OddsRatio_working_3-way'!X179^(1/3)*COS(('OddsRatio_working_3-way'!Y179+2*PI())/3)</f>
        <v>-0.29540583140370769</v>
      </c>
      <c r="AB179" s="11">
        <f>'OddsRatio_working_3-way'!X179^(1/3)*COS(('OddsRatio_working_3-way'!Y179+4*PI())/3)</f>
        <v>-0.22612966778719079</v>
      </c>
      <c r="AC179" s="11">
        <f>'OddsRatio_working_3-way'!X179^(1/3)*SIN('OddsRatio_working_3-way'!Y179/3)</f>
        <v>3.9996611712420589E-2</v>
      </c>
      <c r="AD179" s="11">
        <f>'OddsRatio_working_3-way'!X179^(1/3)*SIN(('OddsRatio_working_3-way'!Y179+2*PI())/3)</f>
        <v>0.43166468541850622</v>
      </c>
      <c r="AE179" s="11">
        <f>'OddsRatio_working_3-way'!X179^(1/3)*SIN(('OddsRatio_working_3-way'!Y179+4*PI())/3)</f>
        <v>-0.47166129713092675</v>
      </c>
      <c r="AF179" s="11">
        <f>-'OddsRatio_working_3-way'!U179/(3*'OddsRatio_working_3-way'!X179^(1/3))*COS(('OddsRatio_working_3-way'!Y179)/3)</f>
        <v>0.52153549919089837</v>
      </c>
      <c r="AG179" s="11">
        <f>-'OddsRatio_working_3-way'!U179/(3*'OddsRatio_working_3-way'!X179^(1/3))*COS(('OddsRatio_working_3-way'!Y179+2*PI())/3)</f>
        <v>-0.29540583140370769</v>
      </c>
      <c r="AH179" s="11">
        <f>-'OddsRatio_working_3-way'!U179/(3*'OddsRatio_working_3-way'!X179^(1/3))*COS(('OddsRatio_working_3-way'!Y179+4*PI())/3)</f>
        <v>-0.22612966778719079</v>
      </c>
      <c r="AI179" s="11">
        <f>'OddsRatio_working_3-way'!U179/(3*'OddsRatio_working_3-way'!X179^(1/3))*SIN(('OddsRatio_working_3-way'!Y179)/3)</f>
        <v>-3.9996611712420589E-2</v>
      </c>
      <c r="AJ179" s="11">
        <f>'OddsRatio_working_3-way'!U179/(3*'OddsRatio_working_3-way'!X179^(1/3))*SIN(('OddsRatio_working_3-way'!Y179+2*PI())/3)</f>
        <v>-0.43166468541850622</v>
      </c>
      <c r="AK179" s="11">
        <f>'OddsRatio_working_3-way'!U179/(3*'OddsRatio_working_3-way'!X179^(1/3))*SIN(('OddsRatio_working_3-way'!Y179+4*PI())/3)</f>
        <v>0.47166129713092675</v>
      </c>
      <c r="AL179" s="11">
        <f>'OddsRatio_working_3-way'!Z179+'OddsRatio_working_3-way'!AF179</f>
        <v>1.0430709983817967</v>
      </c>
      <c r="AM179" s="11">
        <f>'OddsRatio_working_3-way'!AA179+'OddsRatio_working_3-way'!AG179</f>
        <v>-0.59081166280741537</v>
      </c>
      <c r="AN179" s="11">
        <f>'OddsRatio_working_3-way'!AB179+'OddsRatio_working_3-way'!AH179</f>
        <v>-0.45225933557438158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1.0430709983817967</v>
      </c>
      <c r="AS179" s="11">
        <f>IF(('OddsRatio_working_3-way'!X179=0),IF(Q179&gt;0,-Q179^(1/3),(-Q179)^(1/3)),'OddsRatio_working_3-way'!AM179-'OddsRatio_working_3-way'!R179/3)</f>
        <v>-0.59081166280741537</v>
      </c>
      <c r="AT179" s="11">
        <f>IF(('OddsRatio_working_3-way'!X179=0),IF(Q179&gt;0,-Q179^(1/3),(-Q179)^(1/3)),'OddsRatio_working_3-way'!AN179-'OddsRatio_working_3-way'!R179/3)</f>
        <v>-0.45225933557438158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1.21</v>
      </c>
      <c r="B180" s="4">
        <f>IF('True_Odds_Calculator_3-way'!B181="","",'True_Odds_Calculator_3-way'!B181)</f>
        <v>6.95</v>
      </c>
      <c r="C180" s="4">
        <f>IF('True_Odds_Calculator_3-way'!C181="","",'True_Odds_Calculator_3-way'!C181)</f>
        <v>15.81</v>
      </c>
      <c r="D180" s="9">
        <f t="shared" si="39"/>
        <v>0.81105587834863024</v>
      </c>
      <c r="E180" s="9">
        <f t="shared" si="40"/>
        <v>0.13156938529594006</v>
      </c>
      <c r="F180" s="9">
        <f t="shared" si="41"/>
        <v>5.7374736355429848E-2</v>
      </c>
      <c r="G180" s="9">
        <f t="shared" si="42"/>
        <v>1.1093365286464558</v>
      </c>
      <c r="H180" s="9">
        <f t="shared" si="43"/>
        <v>1.2329606710157555</v>
      </c>
      <c r="I180" s="9">
        <f t="shared" si="44"/>
        <v>7.6005523454464123</v>
      </c>
      <c r="J180" s="9">
        <f t="shared" si="45"/>
        <v>17.429273989254014</v>
      </c>
      <c r="K180" s="11">
        <f t="shared" si="46"/>
        <v>0.82644628099173556</v>
      </c>
      <c r="L180" s="11">
        <f t="shared" si="47"/>
        <v>0.14388489208633093</v>
      </c>
      <c r="M180" s="11">
        <f t="shared" si="48"/>
        <v>6.3251106894370648E-2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-0.1391839873875359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0.15772349266602681</v>
      </c>
      <c r="Q180" s="11">
        <f>2*'OddsRatio_working_3-way'!K180*'OddsRatio_working_3-way'!L180*'OddsRatio_working_3-way'!M180</f>
        <v>1.5042774693946286E-2</v>
      </c>
      <c r="R180" s="11">
        <f t="shared" si="49"/>
        <v>0</v>
      </c>
      <c r="S180" s="11">
        <f t="shared" si="50"/>
        <v>-1.1332014237160095</v>
      </c>
      <c r="T180" s="11">
        <f t="shared" si="51"/>
        <v>-0.10807834274830802</v>
      </c>
      <c r="U180" s="11">
        <f>'OddsRatio_working_3-way'!S180-'OddsRatio_working_3-way'!R180^2/3</f>
        <v>-1.1332014237160095</v>
      </c>
      <c r="V180" s="11">
        <f>'OddsRatio_working_3-way'!S180*'OddsRatio_working_3-way'!R180/3-2*'OddsRatio_working_3-way'!R180^3/27-'OddsRatio_working_3-way'!T180</f>
        <v>0.10807834274830802</v>
      </c>
      <c r="W180" s="11">
        <f>'OddsRatio_working_3-way'!V180^2+4*'OddsRatio_working_3-way'!U180^3/27</f>
        <v>-0.20390358607122186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0.23215539744018585</v>
      </c>
      <c r="Y180" s="11">
        <f>IF('OddsRatio_working_3-way'!W180&gt;=0,IF('OddsRatio_working_3-way'!V180+SQRT('OddsRatio_working_3-way'!W180)&gt;0,0,PI()),ACOS('OddsRatio_working_3-way'!V180/(2*'OddsRatio_working_3-way'!X180)))</f>
        <v>1.3358697820621774</v>
      </c>
      <c r="Z180" s="11">
        <f>'OddsRatio_working_3-way'!X180^(1/3)*COS('OddsRatio_working_3-way'!Y180/3)</f>
        <v>0.55466826432322791</v>
      </c>
      <c r="AA180" s="11">
        <f>'OddsRatio_working_3-way'!X180^(1/3)*COS(('OddsRatio_working_3-way'!Y180+2*PI())/3)</f>
        <v>-0.50658877953761738</v>
      </c>
      <c r="AB180" s="11">
        <f>'OddsRatio_working_3-way'!X180^(1/3)*COS(('OddsRatio_working_3-way'!Y180+4*PI())/3)</f>
        <v>-4.8079484785610763E-2</v>
      </c>
      <c r="AC180" s="11">
        <f>'OddsRatio_working_3-way'!X180^(1/3)*SIN('OddsRatio_working_3-way'!Y180/3)</f>
        <v>0.26472046475101668</v>
      </c>
      <c r="AD180" s="11">
        <f>'OddsRatio_working_3-way'!X180^(1/3)*SIN(('OddsRatio_working_3-way'!Y180+2*PI())/3)</f>
        <v>0.34799657520142901</v>
      </c>
      <c r="AE180" s="11">
        <f>'OddsRatio_working_3-way'!X180^(1/3)*SIN(('OddsRatio_working_3-way'!Y180+4*PI())/3)</f>
        <v>-0.61271703995244553</v>
      </c>
      <c r="AF180" s="11">
        <f>-'OddsRatio_working_3-way'!U180/(3*'OddsRatio_working_3-way'!X180^(1/3))*COS(('OddsRatio_working_3-way'!Y180)/3)</f>
        <v>0.55466826432322791</v>
      </c>
      <c r="AG180" s="11">
        <f>-'OddsRatio_working_3-way'!U180/(3*'OddsRatio_working_3-way'!X180^(1/3))*COS(('OddsRatio_working_3-way'!Y180+2*PI())/3)</f>
        <v>-0.50658877953761738</v>
      </c>
      <c r="AH180" s="11">
        <f>-'OddsRatio_working_3-way'!U180/(3*'OddsRatio_working_3-way'!X180^(1/3))*COS(('OddsRatio_working_3-way'!Y180+4*PI())/3)</f>
        <v>-4.8079484785610763E-2</v>
      </c>
      <c r="AI180" s="11">
        <f>'OddsRatio_working_3-way'!U180/(3*'OddsRatio_working_3-way'!X180^(1/3))*SIN(('OddsRatio_working_3-way'!Y180)/3)</f>
        <v>-0.26472046475101668</v>
      </c>
      <c r="AJ180" s="11">
        <f>'OddsRatio_working_3-way'!U180/(3*'OddsRatio_working_3-way'!X180^(1/3))*SIN(('OddsRatio_working_3-way'!Y180+2*PI())/3)</f>
        <v>-0.34799657520142901</v>
      </c>
      <c r="AK180" s="11">
        <f>'OddsRatio_working_3-way'!U180/(3*'OddsRatio_working_3-way'!X180^(1/3))*SIN(('OddsRatio_working_3-way'!Y180+4*PI())/3)</f>
        <v>0.61271703995244553</v>
      </c>
      <c r="AL180" s="11">
        <f>'OddsRatio_working_3-way'!Z180+'OddsRatio_working_3-way'!AF180</f>
        <v>1.1093365286464558</v>
      </c>
      <c r="AM180" s="11">
        <f>'OddsRatio_working_3-way'!AA180+'OddsRatio_working_3-way'!AG180</f>
        <v>-1.0131775590752348</v>
      </c>
      <c r="AN180" s="11">
        <f>'OddsRatio_working_3-way'!AB180+'OddsRatio_working_3-way'!AH180</f>
        <v>-9.6158969571221525E-2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1.1093365286464558</v>
      </c>
      <c r="AS180" s="11">
        <f>IF(('OddsRatio_working_3-way'!X180=0),IF(Q180&gt;0,-Q180^(1/3),(-Q180)^(1/3)),'OddsRatio_working_3-way'!AM180-'OddsRatio_working_3-way'!R180/3)</f>
        <v>-1.0131775590752348</v>
      </c>
      <c r="AT180" s="11">
        <f>IF(('OddsRatio_working_3-way'!X180=0),IF(Q180&gt;0,-Q180^(1/3),(-Q180)^(1/3)),'OddsRatio_working_3-way'!AN180-'OddsRatio_working_3-way'!R180/3)</f>
        <v>-9.6158969571221525E-2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6.65</v>
      </c>
      <c r="B181" s="4">
        <f>IF('True_Odds_Calculator_3-way'!B182="","",'True_Odds_Calculator_3-way'!B182)</f>
        <v>3.77</v>
      </c>
      <c r="C181" s="4">
        <f>IF('True_Odds_Calculator_3-way'!C182="","",'True_Odds_Calculator_3-way'!C182)</f>
        <v>1.63</v>
      </c>
      <c r="D181" s="9">
        <f t="shared" si="39"/>
        <v>0.14380987068596107</v>
      </c>
      <c r="E181" s="9">
        <f t="shared" si="40"/>
        <v>0.25517643527688549</v>
      </c>
      <c r="F181" s="9">
        <f t="shared" si="41"/>
        <v>0.60101369403715332</v>
      </c>
      <c r="G181" s="9">
        <f t="shared" si="42"/>
        <v>1.0537390462974598</v>
      </c>
      <c r="H181" s="9">
        <f t="shared" si="43"/>
        <v>6.9536256115806481</v>
      </c>
      <c r="I181" s="9">
        <f t="shared" si="44"/>
        <v>3.9188571582439629</v>
      </c>
      <c r="J181" s="9">
        <f t="shared" si="45"/>
        <v>1.6638555991673998</v>
      </c>
      <c r="K181" s="11">
        <f t="shared" si="46"/>
        <v>0.15037593984962405</v>
      </c>
      <c r="L181" s="11">
        <f t="shared" si="47"/>
        <v>0.26525198938992045</v>
      </c>
      <c r="M181" s="11">
        <f t="shared" si="48"/>
        <v>0.61349693251533743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-0.24127824565400402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0.22146136851135012</v>
      </c>
      <c r="Q181" s="11">
        <f>2*'OddsRatio_working_3-way'!K181*'OddsRatio_working_3-way'!L181*'OddsRatio_working_3-way'!M181</f>
        <v>4.894173889753594E-2</v>
      </c>
      <c r="R181" s="11">
        <f t="shared" si="49"/>
        <v>0</v>
      </c>
      <c r="S181" s="11">
        <f t="shared" si="50"/>
        <v>-0.91786712022487293</v>
      </c>
      <c r="T181" s="11">
        <f t="shared" si="51"/>
        <v>-0.2028435624806349</v>
      </c>
      <c r="U181" s="11">
        <f>'OddsRatio_working_3-way'!S181-'OddsRatio_working_3-way'!R181^2/3</f>
        <v>-0.91786712022487293</v>
      </c>
      <c r="V181" s="11">
        <f>'OddsRatio_working_3-way'!S181*'OddsRatio_working_3-way'!R181/3-2*'OddsRatio_working_3-way'!R181^3/27-'OddsRatio_working_3-way'!T181</f>
        <v>0.2028435624806349</v>
      </c>
      <c r="W181" s="11">
        <f>'OddsRatio_working_3-way'!V181^2+4*'OddsRatio_working_3-way'!U181^3/27</f>
        <v>-7.341519104139213E-2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0.16923408483608388</v>
      </c>
      <c r="Y181" s="11">
        <f>IF('OddsRatio_working_3-way'!W181&gt;=0,IF('OddsRatio_working_3-way'!V181+SQRT('OddsRatio_working_3-way'!W181)&gt;0,0,PI()),ACOS('OddsRatio_working_3-way'!V181/(2*'OddsRatio_working_3-way'!X181)))</f>
        <v>0.9281714502933609</v>
      </c>
      <c r="Z181" s="11">
        <f>'OddsRatio_working_3-way'!X181^(1/3)*COS('OddsRatio_working_3-way'!Y181/3)</f>
        <v>0.52686952314872992</v>
      </c>
      <c r="AA181" s="11">
        <f>'OddsRatio_working_3-way'!X181^(1/3)*COS(('OddsRatio_working_3-way'!Y181+2*PI())/3)</f>
        <v>-0.40928797284854534</v>
      </c>
      <c r="AB181" s="11">
        <f>'OddsRatio_working_3-way'!X181^(1/3)*COS(('OddsRatio_working_3-way'!Y181+4*PI())/3)</f>
        <v>-0.11758155030018473</v>
      </c>
      <c r="AC181" s="11">
        <f>'OddsRatio_working_3-way'!X181^(1/3)*SIN('OddsRatio_working_3-way'!Y181/3)</f>
        <v>0.16841678158263881</v>
      </c>
      <c r="AD181" s="11">
        <f>'OddsRatio_working_3-way'!X181^(1/3)*SIN(('OddsRatio_working_3-way'!Y181+2*PI())/3)</f>
        <v>0.37207400073527408</v>
      </c>
      <c r="AE181" s="11">
        <f>'OddsRatio_working_3-way'!X181^(1/3)*SIN(('OddsRatio_working_3-way'!Y181+4*PI())/3)</f>
        <v>-0.54049078231791292</v>
      </c>
      <c r="AF181" s="11">
        <f>-'OddsRatio_working_3-way'!U181/(3*'OddsRatio_working_3-way'!X181^(1/3))*COS(('OddsRatio_working_3-way'!Y181)/3)</f>
        <v>0.52686952314872981</v>
      </c>
      <c r="AG181" s="11">
        <f>-'OddsRatio_working_3-way'!U181/(3*'OddsRatio_working_3-way'!X181^(1/3))*COS(('OddsRatio_working_3-way'!Y181+2*PI())/3)</f>
        <v>-0.40928797284854529</v>
      </c>
      <c r="AH181" s="11">
        <f>-'OddsRatio_working_3-way'!U181/(3*'OddsRatio_working_3-way'!X181^(1/3))*COS(('OddsRatio_working_3-way'!Y181+4*PI())/3)</f>
        <v>-0.1175815503001847</v>
      </c>
      <c r="AI181" s="11">
        <f>'OddsRatio_working_3-way'!U181/(3*'OddsRatio_working_3-way'!X181^(1/3))*SIN(('OddsRatio_working_3-way'!Y181)/3)</f>
        <v>-0.16841678158263879</v>
      </c>
      <c r="AJ181" s="11">
        <f>'OddsRatio_working_3-way'!U181/(3*'OddsRatio_working_3-way'!X181^(1/3))*SIN(('OddsRatio_working_3-way'!Y181+2*PI())/3)</f>
        <v>-0.37207400073527402</v>
      </c>
      <c r="AK181" s="11">
        <f>'OddsRatio_working_3-way'!U181/(3*'OddsRatio_working_3-way'!X181^(1/3))*SIN(('OddsRatio_working_3-way'!Y181+4*PI())/3)</f>
        <v>0.54049078231791281</v>
      </c>
      <c r="AL181" s="11">
        <f>'OddsRatio_working_3-way'!Z181+'OddsRatio_working_3-way'!AF181</f>
        <v>1.0537390462974598</v>
      </c>
      <c r="AM181" s="11">
        <f>'OddsRatio_working_3-way'!AA181+'OddsRatio_working_3-way'!AG181</f>
        <v>-0.81857594569709069</v>
      </c>
      <c r="AN181" s="11">
        <f>'OddsRatio_working_3-way'!AB181+'OddsRatio_working_3-way'!AH181</f>
        <v>-0.23516310060036943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1.0537390462974598</v>
      </c>
      <c r="AS181" s="11">
        <f>IF(('OddsRatio_working_3-way'!X181=0),IF(Q181&gt;0,-Q181^(1/3),(-Q181)^(1/3)),'OddsRatio_working_3-way'!AM181-'OddsRatio_working_3-way'!R181/3)</f>
        <v>-0.81857594569709069</v>
      </c>
      <c r="AT181" s="11">
        <f>IF(('OddsRatio_working_3-way'!X181=0),IF(Q181&gt;0,-Q181^(1/3),(-Q181)^(1/3)),'OddsRatio_working_3-way'!AN181-'OddsRatio_working_3-way'!R181/3)</f>
        <v>-0.23516310060036943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2.67</v>
      </c>
      <c r="B182" s="4">
        <f>IF('True_Odds_Calculator_3-way'!B183="","",'True_Odds_Calculator_3-way'!B183)</f>
        <v>3.28</v>
      </c>
      <c r="C182" s="4">
        <f>IF('True_Odds_Calculator_3-way'!C183="","",'True_Odds_Calculator_3-way'!C183)</f>
        <v>2.87</v>
      </c>
      <c r="D182" s="9">
        <f t="shared" si="39"/>
        <v>0.36483135917946596</v>
      </c>
      <c r="E182" s="9">
        <f t="shared" si="40"/>
        <v>0.29612749747362993</v>
      </c>
      <c r="F182" s="9">
        <f t="shared" si="41"/>
        <v>0.33904114334690388</v>
      </c>
      <c r="G182" s="9">
        <f t="shared" si="42"/>
        <v>1.0425104474044256</v>
      </c>
      <c r="H182" s="9">
        <f t="shared" si="43"/>
        <v>2.7409924471653908</v>
      </c>
      <c r="I182" s="9">
        <f t="shared" si="44"/>
        <v>3.3769238200820904</v>
      </c>
      <c r="J182" s="9">
        <f t="shared" si="45"/>
        <v>2.9494945366462764</v>
      </c>
      <c r="K182" s="11">
        <f t="shared" si="46"/>
        <v>0.37453183520599254</v>
      </c>
      <c r="L182" s="11">
        <f t="shared" si="47"/>
        <v>0.3048780487804878</v>
      </c>
      <c r="M182" s="11">
        <f t="shared" si="48"/>
        <v>0.34843205574912889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-0.2832865287898072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0.23155597018132029</v>
      </c>
      <c r="Q182" s="11">
        <f>2*'OddsRatio_working_3-way'!K182*'OddsRatio_working_3-way'!L182*'OddsRatio_working_3-way'!M182</f>
        <v>7.9572498344096312E-2</v>
      </c>
      <c r="R182" s="11">
        <f t="shared" si="49"/>
        <v>0</v>
      </c>
      <c r="S182" s="11">
        <f t="shared" si="50"/>
        <v>-0.81739139227876978</v>
      </c>
      <c r="T182" s="11">
        <f t="shared" si="51"/>
        <v>-0.28089051281057376</v>
      </c>
      <c r="U182" s="11">
        <f>'OddsRatio_working_3-way'!S182-'OddsRatio_working_3-way'!R182^2/3</f>
        <v>-0.81739139227876978</v>
      </c>
      <c r="V182" s="11">
        <f>'OddsRatio_working_3-way'!S182*'OddsRatio_working_3-way'!R182/3-2*'OddsRatio_working_3-way'!R182^3/27-'OddsRatio_working_3-way'!T182</f>
        <v>0.28089051281057376</v>
      </c>
      <c r="W182" s="11">
        <f>'OddsRatio_working_3-way'!V182^2+4*'OddsRatio_working_3-way'!U182^3/27</f>
        <v>-2.0075773901728489E-3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0.14222082967796942</v>
      </c>
      <c r="Y182" s="11">
        <f>IF('OddsRatio_working_3-way'!W182&gt;=0,IF('OddsRatio_working_3-way'!V182+SQRT('OddsRatio_working_3-way'!W182)&gt;0,0,PI()),ACOS('OddsRatio_working_3-way'!V182/(2*'OddsRatio_working_3-way'!X182)))</f>
        <v>0.15818145453274557</v>
      </c>
      <c r="Z182" s="11">
        <f>'OddsRatio_working_3-way'!X182^(1/3)*COS('OddsRatio_working_3-way'!Y182/3)</f>
        <v>0.52125522370221289</v>
      </c>
      <c r="AA182" s="11">
        <f>'OddsRatio_working_3-way'!X182^(1/3)*COS(('OddsRatio_working_3-way'!Y182+2*PI())/3)</f>
        <v>-0.28445179897385015</v>
      </c>
      <c r="AB182" s="11">
        <f>'OddsRatio_working_3-way'!X182^(1/3)*COS(('OddsRatio_working_3-way'!Y182+4*PI())/3)</f>
        <v>-0.23680342472836299</v>
      </c>
      <c r="AC182" s="11">
        <f>'OddsRatio_working_3-way'!X182^(1/3)*SIN('OddsRatio_working_3-way'!Y182/3)</f>
        <v>2.7509801697080279E-2</v>
      </c>
      <c r="AD182" s="11">
        <f>'OddsRatio_working_3-way'!X182^(1/3)*SIN(('OddsRatio_working_3-way'!Y182+2*PI())/3)</f>
        <v>0.43766536473291667</v>
      </c>
      <c r="AE182" s="11">
        <f>'OddsRatio_working_3-way'!X182^(1/3)*SIN(('OddsRatio_working_3-way'!Y182+4*PI())/3)</f>
        <v>-0.46517516642999668</v>
      </c>
      <c r="AF182" s="11">
        <f>-'OddsRatio_working_3-way'!U182/(3*'OddsRatio_working_3-way'!X182^(1/3))*COS(('OddsRatio_working_3-way'!Y182)/3)</f>
        <v>0.52125522370221278</v>
      </c>
      <c r="AG182" s="11">
        <f>-'OddsRatio_working_3-way'!U182/(3*'OddsRatio_working_3-way'!X182^(1/3))*COS(('OddsRatio_working_3-way'!Y182+2*PI())/3)</f>
        <v>-0.28445179897385009</v>
      </c>
      <c r="AH182" s="11">
        <f>-'OddsRatio_working_3-way'!U182/(3*'OddsRatio_working_3-way'!X182^(1/3))*COS(('OddsRatio_working_3-way'!Y182+4*PI())/3)</f>
        <v>-0.23680342472836294</v>
      </c>
      <c r="AI182" s="11">
        <f>'OddsRatio_working_3-way'!U182/(3*'OddsRatio_working_3-way'!X182^(1/3))*SIN(('OddsRatio_working_3-way'!Y182)/3)</f>
        <v>-2.7509801697080272E-2</v>
      </c>
      <c r="AJ182" s="11">
        <f>'OddsRatio_working_3-way'!U182/(3*'OddsRatio_working_3-way'!X182^(1/3))*SIN(('OddsRatio_working_3-way'!Y182+2*PI())/3)</f>
        <v>-0.43766536473291656</v>
      </c>
      <c r="AK182" s="11">
        <f>'OddsRatio_working_3-way'!U182/(3*'OddsRatio_working_3-way'!X182^(1/3))*SIN(('OddsRatio_working_3-way'!Y182+4*PI())/3)</f>
        <v>0.46517516642999662</v>
      </c>
      <c r="AL182" s="11">
        <f>'OddsRatio_working_3-way'!Z182+'OddsRatio_working_3-way'!AF182</f>
        <v>1.0425104474044256</v>
      </c>
      <c r="AM182" s="11">
        <f>'OddsRatio_working_3-way'!AA182+'OddsRatio_working_3-way'!AG182</f>
        <v>-0.56890359794770018</v>
      </c>
      <c r="AN182" s="11">
        <f>'OddsRatio_working_3-way'!AB182+'OddsRatio_working_3-way'!AH182</f>
        <v>-0.47360684945672593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1.0425104474044256</v>
      </c>
      <c r="AS182" s="11">
        <f>IF(('OddsRatio_working_3-way'!X182=0),IF(Q182&gt;0,-Q182^(1/3),(-Q182)^(1/3)),'OddsRatio_working_3-way'!AM182-'OddsRatio_working_3-way'!R182/3)</f>
        <v>-0.56890359794770018</v>
      </c>
      <c r="AT182" s="11">
        <f>IF(('OddsRatio_working_3-way'!X182=0),IF(Q182&gt;0,-Q182^(1/3),(-Q182)^(1/3)),'OddsRatio_working_3-way'!AN182-'OddsRatio_working_3-way'!R182/3)</f>
        <v>-0.47360684945672593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6.57</v>
      </c>
      <c r="B183" s="4">
        <f>IF('True_Odds_Calculator_3-way'!B184="","",'True_Odds_Calculator_3-way'!B184)</f>
        <v>4.41</v>
      </c>
      <c r="C183" s="4">
        <f>IF('True_Odds_Calculator_3-way'!C184="","",'True_Odds_Calculator_3-way'!C184)</f>
        <v>1.53</v>
      </c>
      <c r="D183" s="9">
        <f t="shared" si="39"/>
        <v>0.1444071708203446</v>
      </c>
      <c r="E183" s="9">
        <f t="shared" si="40"/>
        <v>0.21611105341010309</v>
      </c>
      <c r="F183" s="9">
        <f t="shared" si="41"/>
        <v>0.63948177576955201</v>
      </c>
      <c r="G183" s="9">
        <f t="shared" si="42"/>
        <v>1.0637098512575611</v>
      </c>
      <c r="H183" s="9">
        <f t="shared" si="43"/>
        <v>6.9248638715046162</v>
      </c>
      <c r="I183" s="9">
        <f t="shared" si="44"/>
        <v>4.6272505927882843</v>
      </c>
      <c r="J183" s="9">
        <f t="shared" si="45"/>
        <v>1.5637662211665071</v>
      </c>
      <c r="K183" s="11">
        <f t="shared" si="46"/>
        <v>0.15220700152207001</v>
      </c>
      <c r="L183" s="11">
        <f t="shared" si="47"/>
        <v>0.22675736961451246</v>
      </c>
      <c r="M183" s="11">
        <f t="shared" si="48"/>
        <v>0.65359477124183007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-0.2270858396913078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0.21452856468141118</v>
      </c>
      <c r="Q183" s="11">
        <f>2*'OddsRatio_working_3-way'!K183*'OddsRatio_working_3-way'!L183*'OddsRatio_working_3-way'!M183</f>
        <v>4.5116417388309391E-2</v>
      </c>
      <c r="R183" s="11">
        <f t="shared" si="49"/>
        <v>0</v>
      </c>
      <c r="S183" s="11">
        <f t="shared" si="50"/>
        <v>-0.94470251854115384</v>
      </c>
      <c r="T183" s="11">
        <f t="shared" si="51"/>
        <v>-0.19867560852600497</v>
      </c>
      <c r="U183" s="11">
        <f>'OddsRatio_working_3-way'!S183-'OddsRatio_working_3-way'!R183^2/3</f>
        <v>-0.94470251854115384</v>
      </c>
      <c r="V183" s="11">
        <f>'OddsRatio_working_3-way'!S183*'OddsRatio_working_3-way'!R183/3-2*'OddsRatio_working_3-way'!R183^3/27-'OddsRatio_working_3-way'!T183</f>
        <v>0.19867560852600497</v>
      </c>
      <c r="W183" s="11">
        <f>'OddsRatio_working_3-way'!V183^2+4*'OddsRatio_working_3-way'!U183^3/27</f>
        <v>-8.5433469349897179E-2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0.17670983756788666</v>
      </c>
      <c r="Y183" s="11">
        <f>IF('OddsRatio_working_3-way'!W183&gt;=0,IF('OddsRatio_working_3-way'!V183+SQRT('OddsRatio_working_3-way'!W183)&gt;0,0,PI()),ACOS('OddsRatio_working_3-way'!V183/(2*'OddsRatio_working_3-way'!X183)))</f>
        <v>0.9738106440364499</v>
      </c>
      <c r="Z183" s="11">
        <f>'OddsRatio_working_3-way'!X183^(1/3)*COS('OddsRatio_working_3-way'!Y183/3)</f>
        <v>0.53185492562878056</v>
      </c>
      <c r="AA183" s="11">
        <f>'OddsRatio_working_3-way'!X183^(1/3)*COS(('OddsRatio_working_3-way'!Y183+2*PI())/3)</f>
        <v>-0.42092224723822746</v>
      </c>
      <c r="AB183" s="11">
        <f>'OddsRatio_working_3-way'!X183^(1/3)*COS(('OddsRatio_working_3-way'!Y183+4*PI())/3)</f>
        <v>-0.11093267839055322</v>
      </c>
      <c r="AC183" s="11">
        <f>'OddsRatio_working_3-way'!X183^(1/3)*SIN('OddsRatio_working_3-way'!Y183/3)</f>
        <v>0.17897256102018086</v>
      </c>
      <c r="AD183" s="11">
        <f>'OddsRatio_working_3-way'!X183^(1/3)*SIN(('OddsRatio_working_3-way'!Y183+2*PI())/3)</f>
        <v>0.37111359621231682</v>
      </c>
      <c r="AE183" s="11">
        <f>'OddsRatio_working_3-way'!X183^(1/3)*SIN(('OddsRatio_working_3-way'!Y183+4*PI())/3)</f>
        <v>-0.55008615723249765</v>
      </c>
      <c r="AF183" s="11">
        <f>-'OddsRatio_working_3-way'!U183/(3*'OddsRatio_working_3-way'!X183^(1/3))*COS(('OddsRatio_working_3-way'!Y183)/3)</f>
        <v>0.53185492562878045</v>
      </c>
      <c r="AG183" s="11">
        <f>-'OddsRatio_working_3-way'!U183/(3*'OddsRatio_working_3-way'!X183^(1/3))*COS(('OddsRatio_working_3-way'!Y183+2*PI())/3)</f>
        <v>-0.42092224723822735</v>
      </c>
      <c r="AH183" s="11">
        <f>-'OddsRatio_working_3-way'!U183/(3*'OddsRatio_working_3-way'!X183^(1/3))*COS(('OddsRatio_working_3-way'!Y183+4*PI())/3)</f>
        <v>-0.11093267839055321</v>
      </c>
      <c r="AI183" s="11">
        <f>'OddsRatio_working_3-way'!U183/(3*'OddsRatio_working_3-way'!X183^(1/3))*SIN(('OddsRatio_working_3-way'!Y183)/3)</f>
        <v>-0.17897256102018083</v>
      </c>
      <c r="AJ183" s="11">
        <f>'OddsRatio_working_3-way'!U183/(3*'OddsRatio_working_3-way'!X183^(1/3))*SIN(('OddsRatio_working_3-way'!Y183+2*PI())/3)</f>
        <v>-0.37111359621231677</v>
      </c>
      <c r="AK183" s="11">
        <f>'OddsRatio_working_3-way'!U183/(3*'OddsRatio_working_3-way'!X183^(1/3))*SIN(('OddsRatio_working_3-way'!Y183+4*PI())/3)</f>
        <v>0.55008615723249754</v>
      </c>
      <c r="AL183" s="11">
        <f>'OddsRatio_working_3-way'!Z183+'OddsRatio_working_3-way'!AF183</f>
        <v>1.0637098512575611</v>
      </c>
      <c r="AM183" s="11">
        <f>'OddsRatio_working_3-way'!AA183+'OddsRatio_working_3-way'!AG183</f>
        <v>-0.84184449447645482</v>
      </c>
      <c r="AN183" s="11">
        <f>'OddsRatio_working_3-way'!AB183+'OddsRatio_working_3-way'!AH183</f>
        <v>-0.22186535678110642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1.0637098512575611</v>
      </c>
      <c r="AS183" s="11">
        <f>IF(('OddsRatio_working_3-way'!X183=0),IF(Q183&gt;0,-Q183^(1/3),(-Q183)^(1/3)),'OddsRatio_working_3-way'!AM183-'OddsRatio_working_3-way'!R183/3)</f>
        <v>-0.84184449447645482</v>
      </c>
      <c r="AT183" s="11">
        <f>IF(('OddsRatio_working_3-way'!X183=0),IF(Q183&gt;0,-Q183^(1/3),(-Q183)^(1/3)),'OddsRatio_working_3-way'!AN183-'OddsRatio_working_3-way'!R183/3)</f>
        <v>-0.22186535678110642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1.28</v>
      </c>
      <c r="B184" s="4">
        <f>IF('True_Odds_Calculator_3-way'!B185="","",'True_Odds_Calculator_3-way'!B185)</f>
        <v>5.86</v>
      </c>
      <c r="C184" s="4">
        <f>IF('True_Odds_Calculator_3-way'!C185="","",'True_Odds_Calculator_3-way'!C185)</f>
        <v>13.06</v>
      </c>
      <c r="D184" s="9">
        <f t="shared" si="39"/>
        <v>0.76821464003296491</v>
      </c>
      <c r="E184" s="9">
        <f t="shared" si="40"/>
        <v>0.16033377692262668</v>
      </c>
      <c r="F184" s="9">
        <f t="shared" si="41"/>
        <v>7.1451583044408171E-2</v>
      </c>
      <c r="G184" s="9">
        <f t="shared" si="42"/>
        <v>1.0775697492430019</v>
      </c>
      <c r="H184" s="9">
        <f t="shared" si="43"/>
        <v>1.3017195297880406</v>
      </c>
      <c r="I184" s="9">
        <f t="shared" si="44"/>
        <v>6.2369889813209882</v>
      </c>
      <c r="J184" s="9">
        <f t="shared" si="45"/>
        <v>13.995491175870601</v>
      </c>
      <c r="K184" s="11">
        <f t="shared" si="46"/>
        <v>0.78125</v>
      </c>
      <c r="L184" s="11">
        <f t="shared" si="47"/>
        <v>0.17064846416382251</v>
      </c>
      <c r="M184" s="11">
        <f t="shared" si="48"/>
        <v>7.6569678407350683E-2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-0.16752932775480966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0.17558106716702643</v>
      </c>
      <c r="Q184" s="11">
        <f>2*'OddsRatio_working_3-way'!K184*'OddsRatio_working_3-way'!L184*'OddsRatio_working_3-way'!M184</f>
        <v>2.0416403158956559E-2</v>
      </c>
      <c r="R184" s="11">
        <f t="shared" si="49"/>
        <v>0</v>
      </c>
      <c r="S184" s="11">
        <f t="shared" si="50"/>
        <v>-1.0480616708735382</v>
      </c>
      <c r="T184" s="11">
        <f t="shared" si="51"/>
        <v>-0.12186763614808582</v>
      </c>
      <c r="U184" s="11">
        <f>'OddsRatio_working_3-way'!S184-'OddsRatio_working_3-way'!R184^2/3</f>
        <v>-1.0480616708735382</v>
      </c>
      <c r="V184" s="11">
        <f>'OddsRatio_working_3-way'!S184*'OddsRatio_working_3-way'!R184/3-2*'OddsRatio_working_3-way'!R184^3/27-'OddsRatio_working_3-way'!T184</f>
        <v>0.12186763614808582</v>
      </c>
      <c r="W184" s="11">
        <f>'OddsRatio_working_3-way'!V184^2+4*'OddsRatio_working_3-way'!U184^3/27</f>
        <v>-0.15570025023139192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0.20648969161420272</v>
      </c>
      <c r="Y184" s="11">
        <f>IF('OddsRatio_working_3-way'!W184&gt;=0,IF('OddsRatio_working_3-way'!V184+SQRT('OddsRatio_working_3-way'!W184)&gt;0,0,PI()),ACOS('OddsRatio_working_3-way'!V184/(2*'OddsRatio_working_3-way'!X184)))</f>
        <v>1.271242686946688</v>
      </c>
      <c r="Z184" s="11">
        <f>'OddsRatio_working_3-way'!X184^(1/3)*COS('OddsRatio_working_3-way'!Y184/3)</f>
        <v>0.53878487462150093</v>
      </c>
      <c r="AA184" s="11">
        <f>'OddsRatio_working_3-way'!X184^(1/3)*COS(('OddsRatio_working_3-way'!Y184+2*PI())/3)</f>
        <v>-0.47986467271890282</v>
      </c>
      <c r="AB184" s="11">
        <f>'OddsRatio_working_3-way'!X184^(1/3)*COS(('OddsRatio_working_3-way'!Y184+4*PI())/3)</f>
        <v>-5.8920201902597738E-2</v>
      </c>
      <c r="AC184" s="11">
        <f>'OddsRatio_working_3-way'!X184^(1/3)*SIN('OddsRatio_working_3-way'!Y184/3)</f>
        <v>0.24303240353967823</v>
      </c>
      <c r="AD184" s="11">
        <f>'OddsRatio_working_3-way'!X184^(1/3)*SIN(('OddsRatio_working_3-way'!Y184+2*PI())/3)</f>
        <v>0.34508518682719447</v>
      </c>
      <c r="AE184" s="11">
        <f>'OddsRatio_working_3-way'!X184^(1/3)*SIN(('OddsRatio_working_3-way'!Y184+4*PI())/3)</f>
        <v>-0.58811759036687261</v>
      </c>
      <c r="AF184" s="11">
        <f>-'OddsRatio_working_3-way'!U184/(3*'OddsRatio_working_3-way'!X184^(1/3))*COS(('OddsRatio_working_3-way'!Y184)/3)</f>
        <v>0.53878487462150082</v>
      </c>
      <c r="AG184" s="11">
        <f>-'OddsRatio_working_3-way'!U184/(3*'OddsRatio_working_3-way'!X184^(1/3))*COS(('OddsRatio_working_3-way'!Y184+2*PI())/3)</f>
        <v>-0.47986467271890276</v>
      </c>
      <c r="AH184" s="11">
        <f>-'OddsRatio_working_3-way'!U184/(3*'OddsRatio_working_3-way'!X184^(1/3))*COS(('OddsRatio_working_3-way'!Y184+4*PI())/3)</f>
        <v>-5.8920201902597731E-2</v>
      </c>
      <c r="AI184" s="11">
        <f>'OddsRatio_working_3-way'!U184/(3*'OddsRatio_working_3-way'!X184^(1/3))*SIN(('OddsRatio_working_3-way'!Y184)/3)</f>
        <v>-0.2430324035396782</v>
      </c>
      <c r="AJ184" s="11">
        <f>'OddsRatio_working_3-way'!U184/(3*'OddsRatio_working_3-way'!X184^(1/3))*SIN(('OddsRatio_working_3-way'!Y184+2*PI())/3)</f>
        <v>-0.34508518682719441</v>
      </c>
      <c r="AK184" s="11">
        <f>'OddsRatio_working_3-way'!U184/(3*'OddsRatio_working_3-way'!X184^(1/3))*SIN(('OddsRatio_working_3-way'!Y184+4*PI())/3)</f>
        <v>0.5881175903668725</v>
      </c>
      <c r="AL184" s="11">
        <f>'OddsRatio_working_3-way'!Z184+'OddsRatio_working_3-way'!AF184</f>
        <v>1.0775697492430019</v>
      </c>
      <c r="AM184" s="11">
        <f>'OddsRatio_working_3-way'!AA184+'OddsRatio_working_3-way'!AG184</f>
        <v>-0.95972934543780553</v>
      </c>
      <c r="AN184" s="11">
        <f>'OddsRatio_working_3-way'!AB184+'OddsRatio_working_3-way'!AH184</f>
        <v>-0.11784040380519548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1.0775697492430019</v>
      </c>
      <c r="AS184" s="11">
        <f>IF(('OddsRatio_working_3-way'!X184=0),IF(Q184&gt;0,-Q184^(1/3),(-Q184)^(1/3)),'OddsRatio_working_3-way'!AM184-'OddsRatio_working_3-way'!R184/3)</f>
        <v>-0.95972934543780553</v>
      </c>
      <c r="AT184" s="11">
        <f>IF(('OddsRatio_working_3-way'!X184=0),IF(Q184&gt;0,-Q184^(1/3),(-Q184)^(1/3)),'OddsRatio_working_3-way'!AN184-'OddsRatio_working_3-way'!R184/3)</f>
        <v>-0.11784040380519548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3.62</v>
      </c>
      <c r="B185" s="4">
        <f>IF('True_Odds_Calculator_3-way'!B186="","",'True_Odds_Calculator_3-way'!B186)</f>
        <v>3.2</v>
      </c>
      <c r="C185" s="4">
        <f>IF('True_Odds_Calculator_3-way'!C186="","",'True_Odds_Calculator_3-way'!C186)</f>
        <v>2.31</v>
      </c>
      <c r="D185" s="9">
        <f t="shared" si="39"/>
        <v>0.26970442048287496</v>
      </c>
      <c r="E185" s="9">
        <f t="shared" si="40"/>
        <v>0.30546533378118457</v>
      </c>
      <c r="F185" s="9">
        <f t="shared" si="41"/>
        <v>0.42483024573594058</v>
      </c>
      <c r="G185" s="9">
        <f t="shared" si="42"/>
        <v>1.0334972274796725</v>
      </c>
      <c r="H185" s="9">
        <f t="shared" si="43"/>
        <v>3.7077627359967411</v>
      </c>
      <c r="I185" s="9">
        <f t="shared" si="44"/>
        <v>3.2736939004552799</v>
      </c>
      <c r="J185" s="9">
        <f t="shared" si="45"/>
        <v>2.3538813679983712</v>
      </c>
      <c r="K185" s="11">
        <f t="shared" si="46"/>
        <v>0.27624309392265195</v>
      </c>
      <c r="L185" s="11">
        <f t="shared" si="47"/>
        <v>0.3125</v>
      </c>
      <c r="M185" s="11">
        <f t="shared" si="48"/>
        <v>0.4329004329004329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-0.28217903183372806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0.22908146181626846</v>
      </c>
      <c r="Q185" s="11">
        <f>2*'OddsRatio_working_3-way'!K185*'OddsRatio_working_3-way'!L185*'OddsRatio_working_3-way'!M185</f>
        <v>7.4741096840544349E-2</v>
      </c>
      <c r="R185" s="11">
        <f t="shared" si="49"/>
        <v>0</v>
      </c>
      <c r="S185" s="11">
        <f t="shared" si="50"/>
        <v>-0.81183020697035013</v>
      </c>
      <c r="T185" s="11">
        <f t="shared" si="51"/>
        <v>-0.2648711931387765</v>
      </c>
      <c r="U185" s="11">
        <f>'OddsRatio_working_3-way'!S185-'OddsRatio_working_3-way'!R185^2/3</f>
        <v>-0.81183020697035013</v>
      </c>
      <c r="V185" s="11">
        <f>'OddsRatio_working_3-way'!S185*'OddsRatio_working_3-way'!R185/3-2*'OddsRatio_working_3-way'!R185^3/27-'OddsRatio_working_3-way'!T185</f>
        <v>0.2648711931387765</v>
      </c>
      <c r="W185" s="11">
        <f>'OddsRatio_working_3-way'!V185^2+4*'OddsRatio_working_3-way'!U185^3/27</f>
        <v>-9.1101461827467062E-3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0.14077188563195578</v>
      </c>
      <c r="Y185" s="11">
        <f>IF('OddsRatio_working_3-way'!W185&gt;=0,IF('OddsRatio_working_3-way'!V185+SQRT('OddsRatio_working_3-way'!W185)&gt;0,0,PI()),ACOS('OddsRatio_working_3-way'!V185/(2*'OddsRatio_working_3-way'!X185)))</f>
        <v>0.34586790077476826</v>
      </c>
      <c r="Z185" s="11">
        <f>'OddsRatio_working_3-way'!X185^(1/3)*COS('OddsRatio_working_3-way'!Y185/3)</f>
        <v>0.51674861373983627</v>
      </c>
      <c r="AA185" s="11">
        <f>'OddsRatio_working_3-way'!X185^(1/3)*COS(('OddsRatio_working_3-way'!Y185+2*PI())/3)</f>
        <v>-0.31019808896902451</v>
      </c>
      <c r="AB185" s="11">
        <f>'OddsRatio_working_3-way'!X185^(1/3)*COS(('OddsRatio_working_3-way'!Y185+4*PI())/3)</f>
        <v>-0.2065505247708119</v>
      </c>
      <c r="AC185" s="11">
        <f>'OddsRatio_working_3-way'!X185^(1/3)*SIN('OddsRatio_working_3-way'!Y185/3)</f>
        <v>5.9840949090687177E-2</v>
      </c>
      <c r="AD185" s="11">
        <f>'OddsRatio_working_3-way'!X185^(1/3)*SIN(('OddsRatio_working_3-way'!Y185+2*PI())/3)</f>
        <v>0.41759695232374705</v>
      </c>
      <c r="AE185" s="11">
        <f>'OddsRatio_working_3-way'!X185^(1/3)*SIN(('OddsRatio_working_3-way'!Y185+4*PI())/3)</f>
        <v>-0.47743790141443415</v>
      </c>
      <c r="AF185" s="11">
        <f>-'OddsRatio_working_3-way'!U185/(3*'OddsRatio_working_3-way'!X185^(1/3))*COS(('OddsRatio_working_3-way'!Y185)/3)</f>
        <v>0.51674861373983616</v>
      </c>
      <c r="AG185" s="11">
        <f>-'OddsRatio_working_3-way'!U185/(3*'OddsRatio_working_3-way'!X185^(1/3))*COS(('OddsRatio_working_3-way'!Y185+2*PI())/3)</f>
        <v>-0.31019808896902445</v>
      </c>
      <c r="AH185" s="11">
        <f>-'OddsRatio_working_3-way'!U185/(3*'OddsRatio_working_3-way'!X185^(1/3))*COS(('OddsRatio_working_3-way'!Y185+4*PI())/3)</f>
        <v>-0.20655052477081184</v>
      </c>
      <c r="AI185" s="11">
        <f>'OddsRatio_working_3-way'!U185/(3*'OddsRatio_working_3-way'!X185^(1/3))*SIN(('OddsRatio_working_3-way'!Y185)/3)</f>
        <v>-5.9840949090687164E-2</v>
      </c>
      <c r="AJ185" s="11">
        <f>'OddsRatio_working_3-way'!U185/(3*'OddsRatio_working_3-way'!X185^(1/3))*SIN(('OddsRatio_working_3-way'!Y185+2*PI())/3)</f>
        <v>-0.41759695232374699</v>
      </c>
      <c r="AK185" s="11">
        <f>'OddsRatio_working_3-way'!U185/(3*'OddsRatio_working_3-way'!X185^(1/3))*SIN(('OddsRatio_working_3-way'!Y185+4*PI())/3)</f>
        <v>0.47743790141443404</v>
      </c>
      <c r="AL185" s="11">
        <f>'OddsRatio_working_3-way'!Z185+'OddsRatio_working_3-way'!AF185</f>
        <v>1.0334972274796725</v>
      </c>
      <c r="AM185" s="11">
        <f>'OddsRatio_working_3-way'!AA185+'OddsRatio_working_3-way'!AG185</f>
        <v>-0.62039617793804891</v>
      </c>
      <c r="AN185" s="11">
        <f>'OddsRatio_working_3-way'!AB185+'OddsRatio_working_3-way'!AH185</f>
        <v>-0.41310104954162374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1.0334972274796725</v>
      </c>
      <c r="AS185" s="11">
        <f>IF(('OddsRatio_working_3-way'!X185=0),IF(Q185&gt;0,-Q185^(1/3),(-Q185)^(1/3)),'OddsRatio_working_3-way'!AM185-'OddsRatio_working_3-way'!R185/3)</f>
        <v>-0.62039617793804891</v>
      </c>
      <c r="AT185" s="11">
        <f>IF(('OddsRatio_working_3-way'!X185=0),IF(Q185&gt;0,-Q185^(1/3),(-Q185)^(1/3)),'OddsRatio_working_3-way'!AN185-'OddsRatio_working_3-way'!R185/3)</f>
        <v>-0.41310104954162374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2.76</v>
      </c>
      <c r="B186" s="4">
        <f>IF('True_Odds_Calculator_3-way'!B187="","",'True_Odds_Calculator_3-way'!B187)</f>
        <v>3.2</v>
      </c>
      <c r="C186" s="4">
        <f>IF('True_Odds_Calculator_3-way'!C187="","",'True_Odds_Calculator_3-way'!C187)</f>
        <v>2.89</v>
      </c>
      <c r="D186" s="9">
        <f t="shared" si="39"/>
        <v>0.35515100899584789</v>
      </c>
      <c r="E186" s="9">
        <f t="shared" si="40"/>
        <v>0.30584504226826903</v>
      </c>
      <c r="F186" s="9">
        <f t="shared" si="41"/>
        <v>0.3390039487358828</v>
      </c>
      <c r="G186" s="9">
        <f t="shared" si="42"/>
        <v>1.0316498134058056</v>
      </c>
      <c r="H186" s="9">
        <f t="shared" si="43"/>
        <v>2.8157036715942176</v>
      </c>
      <c r="I186" s="9">
        <f t="shared" si="44"/>
        <v>3.269629589492772</v>
      </c>
      <c r="J186" s="9">
        <f t="shared" si="45"/>
        <v>2.9498181473369729</v>
      </c>
      <c r="K186" s="11">
        <f t="shared" si="46"/>
        <v>0.3623188405797102</v>
      </c>
      <c r="L186" s="11">
        <f t="shared" si="47"/>
        <v>0.3125</v>
      </c>
      <c r="M186" s="11">
        <f t="shared" si="48"/>
        <v>0.34602076124567471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-0.28670828945388893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0.22919174063487288</v>
      </c>
      <c r="Q186" s="11">
        <f>2*'OddsRatio_working_3-way'!K186*'OddsRatio_working_3-way'!L186*'OddsRatio_working_3-way'!M186</f>
        <v>7.835615064440099E-2</v>
      </c>
      <c r="R186" s="11">
        <f t="shared" si="49"/>
        <v>0</v>
      </c>
      <c r="S186" s="11">
        <f t="shared" si="50"/>
        <v>-0.79939000393545867</v>
      </c>
      <c r="T186" s="11">
        <f t="shared" si="51"/>
        <v>-0.27329572784118245</v>
      </c>
      <c r="U186" s="11">
        <f>'OddsRatio_working_3-way'!S186-'OddsRatio_working_3-way'!R186^2/3</f>
        <v>-0.79939000393545867</v>
      </c>
      <c r="V186" s="11">
        <f>'OddsRatio_working_3-way'!S186*'OddsRatio_working_3-way'!R186/3-2*'OddsRatio_working_3-way'!R186^3/27-'OddsRatio_working_3-way'!T186</f>
        <v>0.27329572784118245</v>
      </c>
      <c r="W186" s="11">
        <f>'OddsRatio_working_3-way'!V186^2+4*'OddsRatio_working_3-way'!U186^3/27</f>
        <v>-9.8791927080736641E-4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0.13754860425232332</v>
      </c>
      <c r="Y186" s="11">
        <f>IF('OddsRatio_working_3-way'!W186&gt;=0,IF('OddsRatio_working_3-way'!V186+SQRT('OddsRatio_working_3-way'!W186)&gt;0,0,PI()),ACOS('OddsRatio_working_3-way'!V186/(2*'OddsRatio_working_3-way'!X186)))</f>
        <v>0.1145048791082437</v>
      </c>
      <c r="Z186" s="11">
        <f>'OddsRatio_working_3-way'!X186^(1/3)*COS('OddsRatio_working_3-way'!Y186/3)</f>
        <v>0.51582490670290271</v>
      </c>
      <c r="AA186" s="11">
        <f>'OddsRatio_working_3-way'!X186^(1/3)*COS(('OddsRatio_working_3-way'!Y186+2*PI())/3)</f>
        <v>-0.27497118139814292</v>
      </c>
      <c r="AB186" s="11">
        <f>'OddsRatio_working_3-way'!X186^(1/3)*COS(('OddsRatio_working_3-way'!Y186+4*PI())/3)</f>
        <v>-0.24085372530475985</v>
      </c>
      <c r="AC186" s="11">
        <f>'OddsRatio_working_3-way'!X186^(1/3)*SIN('OddsRatio_working_3-way'!Y186/3)</f>
        <v>1.9697722459580045E-2</v>
      </c>
      <c r="AD186" s="11">
        <f>'OddsRatio_working_3-way'!X186^(1/3)*SIN(('OddsRatio_working_3-way'!Y186+2*PI())/3)</f>
        <v>0.43686861187966164</v>
      </c>
      <c r="AE186" s="11">
        <f>'OddsRatio_working_3-way'!X186^(1/3)*SIN(('OddsRatio_working_3-way'!Y186+4*PI())/3)</f>
        <v>-0.4565663343392416</v>
      </c>
      <c r="AF186" s="11">
        <f>-'OddsRatio_working_3-way'!U186/(3*'OddsRatio_working_3-way'!X186^(1/3))*COS(('OddsRatio_working_3-way'!Y186)/3)</f>
        <v>0.51582490670290282</v>
      </c>
      <c r="AG186" s="11">
        <f>-'OddsRatio_working_3-way'!U186/(3*'OddsRatio_working_3-way'!X186^(1/3))*COS(('OddsRatio_working_3-way'!Y186+2*PI())/3)</f>
        <v>-0.27497118139814297</v>
      </c>
      <c r="AH186" s="11">
        <f>-'OddsRatio_working_3-way'!U186/(3*'OddsRatio_working_3-way'!X186^(1/3))*COS(('OddsRatio_working_3-way'!Y186+4*PI())/3)</f>
        <v>-0.2408537253047599</v>
      </c>
      <c r="AI186" s="11">
        <f>'OddsRatio_working_3-way'!U186/(3*'OddsRatio_working_3-way'!X186^(1/3))*SIN(('OddsRatio_working_3-way'!Y186)/3)</f>
        <v>-1.9697722459580048E-2</v>
      </c>
      <c r="AJ186" s="11">
        <f>'OddsRatio_working_3-way'!U186/(3*'OddsRatio_working_3-way'!X186^(1/3))*SIN(('OddsRatio_working_3-way'!Y186+2*PI())/3)</f>
        <v>-0.43686861187966175</v>
      </c>
      <c r="AK186" s="11">
        <f>'OddsRatio_working_3-way'!U186/(3*'OddsRatio_working_3-way'!X186^(1/3))*SIN(('OddsRatio_working_3-way'!Y186+4*PI())/3)</f>
        <v>0.45656633433924171</v>
      </c>
      <c r="AL186" s="11">
        <f>'OddsRatio_working_3-way'!Z186+'OddsRatio_working_3-way'!AF186</f>
        <v>1.0316498134058056</v>
      </c>
      <c r="AM186" s="11">
        <f>'OddsRatio_working_3-way'!AA186+'OddsRatio_working_3-way'!AG186</f>
        <v>-0.54994236279628583</v>
      </c>
      <c r="AN186" s="11">
        <f>'OddsRatio_working_3-way'!AB186+'OddsRatio_working_3-way'!AH186</f>
        <v>-0.48170745060951975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1.0316498134058056</v>
      </c>
      <c r="AS186" s="11">
        <f>IF(('OddsRatio_working_3-way'!X186=0),IF(Q186&gt;0,-Q186^(1/3),(-Q186)^(1/3)),'OddsRatio_working_3-way'!AM186-'OddsRatio_working_3-way'!R186/3)</f>
        <v>-0.54994236279628583</v>
      </c>
      <c r="AT186" s="11">
        <f>IF(('OddsRatio_working_3-way'!X186=0),IF(Q186&gt;0,-Q186^(1/3),(-Q186)^(1/3)),'OddsRatio_working_3-way'!AN186-'OddsRatio_working_3-way'!R186/3)</f>
        <v>-0.48170745060951975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2.06</v>
      </c>
      <c r="B187" s="4">
        <f>IF('True_Odds_Calculator_3-way'!B188="","",'True_Odds_Calculator_3-way'!B188)</f>
        <v>3.43</v>
      </c>
      <c r="C187" s="4">
        <f>IF('True_Odds_Calculator_3-way'!C188="","",'True_Odds_Calculator_3-way'!C188)</f>
        <v>4.0599999999999996</v>
      </c>
      <c r="D187" s="9">
        <f t="shared" si="39"/>
        <v>0.47633256802026036</v>
      </c>
      <c r="E187" s="9">
        <f t="shared" si="40"/>
        <v>0.28406976255533994</v>
      </c>
      <c r="F187" s="9">
        <f t="shared" si="41"/>
        <v>0.23959766942439992</v>
      </c>
      <c r="G187" s="9">
        <f t="shared" si="42"/>
        <v>1.0371448697691328</v>
      </c>
      <c r="H187" s="9">
        <f t="shared" si="43"/>
        <v>2.0993735619552805</v>
      </c>
      <c r="I187" s="9">
        <f t="shared" si="44"/>
        <v>3.5202620335389936</v>
      </c>
      <c r="J187" s="9">
        <f t="shared" si="45"/>
        <v>4.1736633014935451</v>
      </c>
      <c r="K187" s="11">
        <f t="shared" si="46"/>
        <v>0.4854368932038835</v>
      </c>
      <c r="L187" s="11">
        <f t="shared" si="47"/>
        <v>0.29154518950437314</v>
      </c>
      <c r="M187" s="11">
        <f t="shared" si="48"/>
        <v>0.24630541871921185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-0.27475537129030747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0.22832524167268212</v>
      </c>
      <c r="Q187" s="11">
        <f>2*'OddsRatio_working_3-way'!K187*'OddsRatio_working_3-way'!L187*'OddsRatio_working_3-way'!M187</f>
        <v>6.9717631045093792E-2</v>
      </c>
      <c r="R187" s="11">
        <f t="shared" si="49"/>
        <v>0</v>
      </c>
      <c r="S187" s="11">
        <f t="shared" si="50"/>
        <v>-0.83101284098803985</v>
      </c>
      <c r="T187" s="11">
        <f t="shared" si="51"/>
        <v>-0.25374437892764579</v>
      </c>
      <c r="U187" s="11">
        <f>'OddsRatio_working_3-way'!S187-'OddsRatio_working_3-way'!R187^2/3</f>
        <v>-0.83101284098803985</v>
      </c>
      <c r="V187" s="11">
        <f>'OddsRatio_working_3-way'!S187*'OddsRatio_working_3-way'!R187/3-2*'OddsRatio_working_3-way'!R187^3/27-'OddsRatio_working_3-way'!T187</f>
        <v>0.25374437892764579</v>
      </c>
      <c r="W187" s="11">
        <f>'OddsRatio_working_3-way'!V187^2+4*'OddsRatio_working_3-way'!U187^3/27</f>
        <v>-2.063346332820859E-2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0.14579066599544815</v>
      </c>
      <c r="Y187" s="11">
        <f>IF('OddsRatio_working_3-way'!W187&gt;=0,IF('OddsRatio_working_3-way'!V187+SQRT('OddsRatio_working_3-way'!W187)&gt;0,0,PI()),ACOS('OddsRatio_working_3-way'!V187/(2*'OddsRatio_working_3-way'!X187)))</f>
        <v>0.51511649660824399</v>
      </c>
      <c r="Z187" s="11">
        <f>'OddsRatio_working_3-way'!X187^(1/3)*COS('OddsRatio_working_3-way'!Y187/3)</f>
        <v>0.5185724348845665</v>
      </c>
      <c r="AA187" s="11">
        <f>'OddsRatio_working_3-way'!X187^(1/3)*COS(('OddsRatio_working_3-way'!Y187+2*PI())/3)</f>
        <v>-0.33716549954239633</v>
      </c>
      <c r="AB187" s="11">
        <f>'OddsRatio_working_3-way'!X187^(1/3)*COS(('OddsRatio_working_3-way'!Y187+4*PI())/3)</f>
        <v>-0.18140693534217059</v>
      </c>
      <c r="AC187" s="11">
        <f>'OddsRatio_working_3-way'!X187^(1/3)*SIN('OddsRatio_working_3-way'!Y187/3)</f>
        <v>8.9927248969590118E-2</v>
      </c>
      <c r="AD187" s="11">
        <f>'OddsRatio_working_3-way'!X187^(1/3)*SIN(('OddsRatio_working_3-way'!Y187+2*PI())/3)</f>
        <v>0.40413327782759123</v>
      </c>
      <c r="AE187" s="11">
        <f>'OddsRatio_working_3-way'!X187^(1/3)*SIN(('OddsRatio_working_3-way'!Y187+4*PI())/3)</f>
        <v>-0.49406052679718121</v>
      </c>
      <c r="AF187" s="11">
        <f>-'OddsRatio_working_3-way'!U187/(3*'OddsRatio_working_3-way'!X187^(1/3))*COS(('OddsRatio_working_3-way'!Y187)/3)</f>
        <v>0.51857243488456639</v>
      </c>
      <c r="AG187" s="11">
        <f>-'OddsRatio_working_3-way'!U187/(3*'OddsRatio_working_3-way'!X187^(1/3))*COS(('OddsRatio_working_3-way'!Y187+2*PI())/3)</f>
        <v>-0.33716549954239627</v>
      </c>
      <c r="AH187" s="11">
        <f>-'OddsRatio_working_3-way'!U187/(3*'OddsRatio_working_3-way'!X187^(1/3))*COS(('OddsRatio_working_3-way'!Y187+4*PI())/3)</f>
        <v>-0.18140693534217056</v>
      </c>
      <c r="AI187" s="11">
        <f>'OddsRatio_working_3-way'!U187/(3*'OddsRatio_working_3-way'!X187^(1/3))*SIN(('OddsRatio_working_3-way'!Y187)/3)</f>
        <v>-8.9927248969590104E-2</v>
      </c>
      <c r="AJ187" s="11">
        <f>'OddsRatio_working_3-way'!U187/(3*'OddsRatio_working_3-way'!X187^(1/3))*SIN(('OddsRatio_working_3-way'!Y187+2*PI())/3)</f>
        <v>-0.40413327782759112</v>
      </c>
      <c r="AK187" s="11">
        <f>'OddsRatio_working_3-way'!U187/(3*'OddsRatio_working_3-way'!X187^(1/3))*SIN(('OddsRatio_working_3-way'!Y187+4*PI())/3)</f>
        <v>0.4940605267971811</v>
      </c>
      <c r="AL187" s="11">
        <f>'OddsRatio_working_3-way'!Z187+'OddsRatio_working_3-way'!AF187</f>
        <v>1.0371448697691328</v>
      </c>
      <c r="AM187" s="11">
        <f>'OddsRatio_working_3-way'!AA187+'OddsRatio_working_3-way'!AG187</f>
        <v>-0.67433099908479255</v>
      </c>
      <c r="AN187" s="11">
        <f>'OddsRatio_working_3-way'!AB187+'OddsRatio_working_3-way'!AH187</f>
        <v>-0.36281387068434112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1.0371448697691328</v>
      </c>
      <c r="AS187" s="11">
        <f>IF(('OddsRatio_working_3-way'!X187=0),IF(Q187&gt;0,-Q187^(1/3),(-Q187)^(1/3)),'OddsRatio_working_3-way'!AM187-'OddsRatio_working_3-way'!R187/3)</f>
        <v>-0.67433099908479255</v>
      </c>
      <c r="AT187" s="11">
        <f>IF(('OddsRatio_working_3-way'!X187=0),IF(Q187&gt;0,-Q187^(1/3),(-Q187)^(1/3)),'OddsRatio_working_3-way'!AN187-'OddsRatio_working_3-way'!R187/3)</f>
        <v>-0.36281387068434112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3.78</v>
      </c>
      <c r="B188" s="4">
        <f>IF('True_Odds_Calculator_3-way'!B189="","",'True_Odds_Calculator_3-way'!B189)</f>
        <v>4.0199999999999996</v>
      </c>
      <c r="C188" s="4">
        <f>IF('True_Odds_Calculator_3-way'!C189="","",'True_Odds_Calculator_3-way'!C189)</f>
        <v>1.96</v>
      </c>
      <c r="D188" s="9">
        <f t="shared" si="39"/>
        <v>0.25732988270838608</v>
      </c>
      <c r="E188" s="9">
        <f t="shared" si="40"/>
        <v>0.24182516417255079</v>
      </c>
      <c r="F188" s="9">
        <f t="shared" si="41"/>
        <v>0.5008449531190633</v>
      </c>
      <c r="G188" s="9">
        <f t="shared" si="42"/>
        <v>1.0381519681814653</v>
      </c>
      <c r="H188" s="9">
        <f t="shared" si="43"/>
        <v>3.8860624715444723</v>
      </c>
      <c r="I188" s="9">
        <f t="shared" si="44"/>
        <v>4.1352189439080238</v>
      </c>
      <c r="J188" s="9">
        <f t="shared" si="45"/>
        <v>1.9966258894542064</v>
      </c>
      <c r="K188" s="11">
        <f t="shared" si="46"/>
        <v>0.26455026455026459</v>
      </c>
      <c r="L188" s="11">
        <f t="shared" si="47"/>
        <v>0.24875621890547267</v>
      </c>
      <c r="M188" s="11">
        <f t="shared" si="48"/>
        <v>0.51020408163265307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-0.27061324411309196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0.22697225458927162</v>
      </c>
      <c r="Q188" s="11">
        <f>2*'OddsRatio_working_3-way'!K188*'OddsRatio_working_3-way'!L188*'OddsRatio_working_3-way'!M188</f>
        <v>6.7151554612210534E-2</v>
      </c>
      <c r="R188" s="11">
        <f t="shared" si="49"/>
        <v>0</v>
      </c>
      <c r="S188" s="11">
        <f t="shared" si="50"/>
        <v>-0.83873298712023736</v>
      </c>
      <c r="T188" s="11">
        <f t="shared" si="51"/>
        <v>-0.24814585417758503</v>
      </c>
      <c r="U188" s="11">
        <f>'OddsRatio_working_3-way'!S188-'OddsRatio_working_3-way'!R188^2/3</f>
        <v>-0.83873298712023736</v>
      </c>
      <c r="V188" s="11">
        <f>'OddsRatio_working_3-way'!S188*'OddsRatio_working_3-way'!R188/3-2*'OddsRatio_working_3-way'!R188^3/27-'OddsRatio_working_3-way'!T188</f>
        <v>0.24814585417758503</v>
      </c>
      <c r="W188" s="11">
        <f>'OddsRatio_working_3-way'!V188^2+4*'OddsRatio_working_3-way'!U188^3/27</f>
        <v>-2.5834898834133271E-2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0.14782697975983322</v>
      </c>
      <c r="Y188" s="11">
        <f>IF('OddsRatio_working_3-way'!W188&gt;=0,IF('OddsRatio_working_3-way'!V188+SQRT('OddsRatio_working_3-way'!W188)&gt;0,0,PI()),ACOS('OddsRatio_working_3-way'!V188/(2*'OddsRatio_working_3-way'!X188)))</f>
        <v>0.57478024853097742</v>
      </c>
      <c r="Z188" s="11">
        <f>'OddsRatio_working_3-way'!X188^(1/3)*COS('OddsRatio_working_3-way'!Y188/3)</f>
        <v>0.51907598409073263</v>
      </c>
      <c r="AA188" s="11">
        <f>'OddsRatio_working_3-way'!X188^(1/3)*COS(('OddsRatio_working_3-way'!Y188+2*PI())/3)</f>
        <v>-0.34673511834685367</v>
      </c>
      <c r="AB188" s="11">
        <f>'OddsRatio_working_3-way'!X188^(1/3)*COS(('OddsRatio_working_3-way'!Y188+4*PI())/3)</f>
        <v>-0.17234086574387911</v>
      </c>
      <c r="AC188" s="11">
        <f>'OddsRatio_working_3-way'!X188^(1/3)*SIN('OddsRatio_working_3-way'!Y188/3)</f>
        <v>0.10068656868545107</v>
      </c>
      <c r="AD188" s="11">
        <f>'OddsRatio_working_3-way'!X188^(1/3)*SIN(('OddsRatio_working_3-way'!Y188+2*PI())/3)</f>
        <v>0.39918970437425605</v>
      </c>
      <c r="AE188" s="11">
        <f>'OddsRatio_working_3-way'!X188^(1/3)*SIN(('OddsRatio_working_3-way'!Y188+4*PI())/3)</f>
        <v>-0.499876273059707</v>
      </c>
      <c r="AF188" s="11">
        <f>-'OddsRatio_working_3-way'!U188/(3*'OddsRatio_working_3-way'!X188^(1/3))*COS(('OddsRatio_working_3-way'!Y188)/3)</f>
        <v>0.51907598409073252</v>
      </c>
      <c r="AG188" s="11">
        <f>-'OddsRatio_working_3-way'!U188/(3*'OddsRatio_working_3-way'!X188^(1/3))*COS(('OddsRatio_working_3-way'!Y188+2*PI())/3)</f>
        <v>-0.34673511834685355</v>
      </c>
      <c r="AH188" s="11">
        <f>-'OddsRatio_working_3-way'!U188/(3*'OddsRatio_working_3-way'!X188^(1/3))*COS(('OddsRatio_working_3-way'!Y188+4*PI())/3)</f>
        <v>-0.17234086574387908</v>
      </c>
      <c r="AI188" s="11">
        <f>'OddsRatio_working_3-way'!U188/(3*'OddsRatio_working_3-way'!X188^(1/3))*SIN(('OddsRatio_working_3-way'!Y188)/3)</f>
        <v>-0.10068656868545106</v>
      </c>
      <c r="AJ188" s="11">
        <f>'OddsRatio_working_3-way'!U188/(3*'OddsRatio_working_3-way'!X188^(1/3))*SIN(('OddsRatio_working_3-way'!Y188+2*PI())/3)</f>
        <v>-0.39918970437425594</v>
      </c>
      <c r="AK188" s="11">
        <f>'OddsRatio_working_3-way'!U188/(3*'OddsRatio_working_3-way'!X188^(1/3))*SIN(('OddsRatio_working_3-way'!Y188+4*PI())/3)</f>
        <v>0.49987627305970689</v>
      </c>
      <c r="AL188" s="11">
        <f>'OddsRatio_working_3-way'!Z188+'OddsRatio_working_3-way'!AF188</f>
        <v>1.0381519681814653</v>
      </c>
      <c r="AM188" s="11">
        <f>'OddsRatio_working_3-way'!AA188+'OddsRatio_working_3-way'!AG188</f>
        <v>-0.69347023669370722</v>
      </c>
      <c r="AN188" s="11">
        <f>'OddsRatio_working_3-way'!AB188+'OddsRatio_working_3-way'!AH188</f>
        <v>-0.34468173148775816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1.0381519681814653</v>
      </c>
      <c r="AS188" s="11">
        <f>IF(('OddsRatio_working_3-way'!X188=0),IF(Q188&gt;0,-Q188^(1/3),(-Q188)^(1/3)),'OddsRatio_working_3-way'!AM188-'OddsRatio_working_3-way'!R188/3)</f>
        <v>-0.69347023669370722</v>
      </c>
      <c r="AT188" s="11">
        <f>IF(('OddsRatio_working_3-way'!X188=0),IF(Q188&gt;0,-Q188^(1/3),(-Q188)^(1/3)),'OddsRatio_working_3-way'!AN188-'OddsRatio_working_3-way'!R188/3)</f>
        <v>-0.34468173148775816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1.84</v>
      </c>
      <c r="B189" s="4">
        <f>IF('True_Odds_Calculator_3-way'!B190="","",'True_Odds_Calculator_3-way'!B190)</f>
        <v>3.3</v>
      </c>
      <c r="C189" s="4">
        <f>IF('True_Odds_Calculator_3-way'!C190="","",'True_Odds_Calculator_3-way'!C190)</f>
        <v>5.09</v>
      </c>
      <c r="D189" s="9">
        <f t="shared" si="39"/>
        <v>0.52599677029617042</v>
      </c>
      <c r="E189" s="9">
        <f t="shared" si="40"/>
        <v>0.28839712223593356</v>
      </c>
      <c r="F189" s="9">
        <f t="shared" si="41"/>
        <v>0.18560610746789583</v>
      </c>
      <c r="G189" s="9">
        <f t="shared" si="42"/>
        <v>1.0728004258533637</v>
      </c>
      <c r="H189" s="9">
        <f t="shared" si="43"/>
        <v>1.9011523577168257</v>
      </c>
      <c r="I189" s="9">
        <f t="shared" si="44"/>
        <v>3.4674409794627365</v>
      </c>
      <c r="J189" s="9">
        <f t="shared" si="45"/>
        <v>5.3877537417402568</v>
      </c>
      <c r="K189" s="11">
        <f t="shared" si="46"/>
        <v>0.54347826086956519</v>
      </c>
      <c r="L189" s="11">
        <f t="shared" si="47"/>
        <v>0.30303030303030304</v>
      </c>
      <c r="M189" s="11">
        <f t="shared" si="48"/>
        <v>0.19646365422396858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-0.25567065547419177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0.23393152503940923</v>
      </c>
      <c r="Q189" s="11">
        <f>2*'OddsRatio_working_3-way'!K189*'OddsRatio_working_3-way'!L189*'OddsRatio_working_3-way'!M189</f>
        <v>6.471134855861943E-2</v>
      </c>
      <c r="R189" s="11">
        <f t="shared" si="49"/>
        <v>0</v>
      </c>
      <c r="S189" s="11">
        <f t="shared" si="50"/>
        <v>-0.91497213321386839</v>
      </c>
      <c r="T189" s="11">
        <f t="shared" si="51"/>
        <v>-0.2531043245404892</v>
      </c>
      <c r="U189" s="11">
        <f>'OddsRatio_working_3-way'!S189-'OddsRatio_working_3-way'!R189^2/3</f>
        <v>-0.91497213321386839</v>
      </c>
      <c r="V189" s="11">
        <f>'OddsRatio_working_3-way'!S189*'OddsRatio_working_3-way'!R189/3-2*'OddsRatio_working_3-way'!R189^3/27-'OddsRatio_working_3-way'!T189</f>
        <v>0.2531043245404892</v>
      </c>
      <c r="W189" s="11">
        <f>'OddsRatio_working_3-way'!V189^2+4*'OddsRatio_working_3-way'!U189^3/27</f>
        <v>-4.9418331983580088E-2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0.16843406060286423</v>
      </c>
      <c r="Y189" s="11">
        <f>IF('OddsRatio_working_3-way'!W189&gt;=0,IF('OddsRatio_working_3-way'!V189+SQRT('OddsRatio_working_3-way'!W189)&gt;0,0,PI()),ACOS('OddsRatio_working_3-way'!V189/(2*'OddsRatio_working_3-way'!X189)))</f>
        <v>0.72069779102084541</v>
      </c>
      <c r="Z189" s="11">
        <f>'OddsRatio_working_3-way'!X189^(1/3)*COS('OddsRatio_working_3-way'!Y189/3)</f>
        <v>0.53640021292668183</v>
      </c>
      <c r="AA189" s="11">
        <f>'OddsRatio_working_3-way'!X189^(1/3)*COS(('OddsRatio_working_3-way'!Y189+2*PI())/3)</f>
        <v>-0.38199440325639156</v>
      </c>
      <c r="AB189" s="11">
        <f>'OddsRatio_working_3-way'!X189^(1/3)*COS(('OddsRatio_working_3-way'!Y189+4*PI())/3)</f>
        <v>-0.15440580967029041</v>
      </c>
      <c r="AC189" s="11">
        <f>'OddsRatio_working_3-way'!X189^(1/3)*SIN('OddsRatio_working_3-way'!Y189/3)</f>
        <v>0.13139833577142399</v>
      </c>
      <c r="AD189" s="11">
        <f>'OddsRatio_working_3-way'!X189^(1/3)*SIN(('OddsRatio_working_3-way'!Y189+2*PI())/3)</f>
        <v>0.39883704310417656</v>
      </c>
      <c r="AE189" s="11">
        <f>'OddsRatio_working_3-way'!X189^(1/3)*SIN(('OddsRatio_working_3-way'!Y189+4*PI())/3)</f>
        <v>-0.53023537887560046</v>
      </c>
      <c r="AF189" s="11">
        <f>-'OddsRatio_working_3-way'!U189/(3*'OddsRatio_working_3-way'!X189^(1/3))*COS(('OddsRatio_working_3-way'!Y189)/3)</f>
        <v>0.53640021292668183</v>
      </c>
      <c r="AG189" s="11">
        <f>-'OddsRatio_working_3-way'!U189/(3*'OddsRatio_working_3-way'!X189^(1/3))*COS(('OddsRatio_working_3-way'!Y189+2*PI())/3)</f>
        <v>-0.38199440325639156</v>
      </c>
      <c r="AH189" s="11">
        <f>-'OddsRatio_working_3-way'!U189/(3*'OddsRatio_working_3-way'!X189^(1/3))*COS(('OddsRatio_working_3-way'!Y189+4*PI())/3)</f>
        <v>-0.15440580967029041</v>
      </c>
      <c r="AI189" s="11">
        <f>'OddsRatio_working_3-way'!U189/(3*'OddsRatio_working_3-way'!X189^(1/3))*SIN(('OddsRatio_working_3-way'!Y189)/3)</f>
        <v>-0.13139833577142399</v>
      </c>
      <c r="AJ189" s="11">
        <f>'OddsRatio_working_3-way'!U189/(3*'OddsRatio_working_3-way'!X189^(1/3))*SIN(('OddsRatio_working_3-way'!Y189+2*PI())/3)</f>
        <v>-0.39883704310417656</v>
      </c>
      <c r="AK189" s="11">
        <f>'OddsRatio_working_3-way'!U189/(3*'OddsRatio_working_3-way'!X189^(1/3))*SIN(('OddsRatio_working_3-way'!Y189+4*PI())/3)</f>
        <v>0.53023537887560046</v>
      </c>
      <c r="AL189" s="11">
        <f>'OddsRatio_working_3-way'!Z189+'OddsRatio_working_3-way'!AF189</f>
        <v>1.0728004258533637</v>
      </c>
      <c r="AM189" s="11">
        <f>'OddsRatio_working_3-way'!AA189+'OddsRatio_working_3-way'!AG189</f>
        <v>-0.76398880651278311</v>
      </c>
      <c r="AN189" s="11">
        <f>'OddsRatio_working_3-way'!AB189+'OddsRatio_working_3-way'!AH189</f>
        <v>-0.30881161934058082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1.0728004258533637</v>
      </c>
      <c r="AS189" s="11">
        <f>IF(('OddsRatio_working_3-way'!X189=0),IF(Q189&gt;0,-Q189^(1/3),(-Q189)^(1/3)),'OddsRatio_working_3-way'!AM189-'OddsRatio_working_3-way'!R189/3)</f>
        <v>-0.76398880651278311</v>
      </c>
      <c r="AT189" s="11">
        <f>IF(('OddsRatio_working_3-way'!X189=0),IF(Q189&gt;0,-Q189^(1/3),(-Q189)^(1/3)),'OddsRatio_working_3-way'!AN189-'OddsRatio_working_3-way'!R189/3)</f>
        <v>-0.30881161934058082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2.52</v>
      </c>
      <c r="B190" s="4">
        <f>IF('True_Odds_Calculator_3-way'!B191="","",'True_Odds_Calculator_3-way'!B191)</f>
        <v>2.78</v>
      </c>
      <c r="C190" s="4">
        <f>IF('True_Odds_Calculator_3-way'!C191="","",'True_Odds_Calculator_3-way'!C191)</f>
        <v>3.55</v>
      </c>
      <c r="D190" s="9">
        <f t="shared" si="39"/>
        <v>0.3831729175769169</v>
      </c>
      <c r="E190" s="9">
        <f t="shared" si="40"/>
        <v>0.34660288349752633</v>
      </c>
      <c r="F190" s="9">
        <f t="shared" si="41"/>
        <v>0.27022419892555694</v>
      </c>
      <c r="G190" s="9">
        <f t="shared" si="42"/>
        <v>1.0590709114674248</v>
      </c>
      <c r="H190" s="9">
        <f t="shared" si="43"/>
        <v>2.6097877854304858</v>
      </c>
      <c r="I190" s="9">
        <f t="shared" si="44"/>
        <v>2.8851462224120157</v>
      </c>
      <c r="J190" s="9">
        <f t="shared" si="45"/>
        <v>3.7006308242419337</v>
      </c>
      <c r="K190" s="11">
        <f t="shared" si="46"/>
        <v>0.3968253968253968</v>
      </c>
      <c r="L190" s="11">
        <f t="shared" si="47"/>
        <v>0.35971223021582738</v>
      </c>
      <c r="M190" s="11">
        <f t="shared" si="48"/>
        <v>0.28169014084507044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-0.27741509006074827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0.23522429541276432</v>
      </c>
      <c r="Q190" s="11">
        <f>2*'OddsRatio_working_3-way'!K190*'OddsRatio_working_3-way'!L190*'OddsRatio_working_3-way'!M190</f>
        <v>8.0418562534278412E-2</v>
      </c>
      <c r="R190" s="11">
        <f t="shared" si="49"/>
        <v>0</v>
      </c>
      <c r="S190" s="11">
        <f t="shared" si="50"/>
        <v>-0.84791456499808637</v>
      </c>
      <c r="T190" s="11">
        <f t="shared" si="51"/>
        <v>-0.28988532136686718</v>
      </c>
      <c r="U190" s="11">
        <f>'OddsRatio_working_3-way'!S190-'OddsRatio_working_3-way'!R190^2/3</f>
        <v>-0.84791456499808637</v>
      </c>
      <c r="V190" s="11">
        <f>'OddsRatio_working_3-way'!S190*'OddsRatio_working_3-way'!R190/3-2*'OddsRatio_working_3-way'!R190^3/27-'OddsRatio_working_3-way'!T190</f>
        <v>0.28988532136686718</v>
      </c>
      <c r="W190" s="11">
        <f>'OddsRatio_working_3-way'!V190^2+4*'OddsRatio_working_3-way'!U190^3/27</f>
        <v>-6.2799672135894768E-3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0.15026099523625663</v>
      </c>
      <c r="Y190" s="11">
        <f>IF('OddsRatio_working_3-way'!W190&gt;=0,IF('OddsRatio_working_3-way'!V190+SQRT('OddsRatio_working_3-way'!W190)&gt;0,0,PI()),ACOS('OddsRatio_working_3-way'!V190/(2*'OddsRatio_working_3-way'!X190)))</f>
        <v>0.26685112547979428</v>
      </c>
      <c r="Z190" s="11">
        <f>'OddsRatio_working_3-way'!X190^(1/3)*COS('OddsRatio_working_3-way'!Y190/3)</f>
        <v>0.52953545573371241</v>
      </c>
      <c r="AA190" s="11">
        <f>'OddsRatio_working_3-way'!X190^(1/3)*COS(('OddsRatio_working_3-way'!Y190+2*PI())/3)</f>
        <v>-0.30566750891992217</v>
      </c>
      <c r="AB190" s="11">
        <f>'OddsRatio_working_3-way'!X190^(1/3)*COS(('OddsRatio_working_3-way'!Y190+4*PI())/3)</f>
        <v>-0.22386794681379021</v>
      </c>
      <c r="AC190" s="11">
        <f>'OddsRatio_working_3-way'!X190^(1/3)*SIN('OddsRatio_working_3-way'!Y190/3)</f>
        <v>4.7226999201568719E-2</v>
      </c>
      <c r="AD190" s="11">
        <f>'OddsRatio_working_3-way'!X190^(1/3)*SIN(('OddsRatio_working_3-way'!Y190+2*PI())/3)</f>
        <v>0.43497765726918064</v>
      </c>
      <c r="AE190" s="11">
        <f>'OddsRatio_working_3-way'!X190^(1/3)*SIN(('OddsRatio_working_3-way'!Y190+4*PI())/3)</f>
        <v>-0.48220465647074945</v>
      </c>
      <c r="AF190" s="11">
        <f>-'OddsRatio_working_3-way'!U190/(3*'OddsRatio_working_3-way'!X190^(1/3))*COS(('OddsRatio_working_3-way'!Y190)/3)</f>
        <v>0.52953545573371241</v>
      </c>
      <c r="AG190" s="11">
        <f>-'OddsRatio_working_3-way'!U190/(3*'OddsRatio_working_3-way'!X190^(1/3))*COS(('OddsRatio_working_3-way'!Y190+2*PI())/3)</f>
        <v>-0.30566750891992217</v>
      </c>
      <c r="AH190" s="11">
        <f>-'OddsRatio_working_3-way'!U190/(3*'OddsRatio_working_3-way'!X190^(1/3))*COS(('OddsRatio_working_3-way'!Y190+4*PI())/3)</f>
        <v>-0.22386794681379021</v>
      </c>
      <c r="AI190" s="11">
        <f>'OddsRatio_working_3-way'!U190/(3*'OddsRatio_working_3-way'!X190^(1/3))*SIN(('OddsRatio_working_3-way'!Y190)/3)</f>
        <v>-4.7226999201568719E-2</v>
      </c>
      <c r="AJ190" s="11">
        <f>'OddsRatio_working_3-way'!U190/(3*'OddsRatio_working_3-way'!X190^(1/3))*SIN(('OddsRatio_working_3-way'!Y190+2*PI())/3)</f>
        <v>-0.43497765726918064</v>
      </c>
      <c r="AK190" s="11">
        <f>'OddsRatio_working_3-way'!U190/(3*'OddsRatio_working_3-way'!X190^(1/3))*SIN(('OddsRatio_working_3-way'!Y190+4*PI())/3)</f>
        <v>0.48220465647074945</v>
      </c>
      <c r="AL190" s="11">
        <f>'OddsRatio_working_3-way'!Z190+'OddsRatio_working_3-way'!AF190</f>
        <v>1.0590709114674248</v>
      </c>
      <c r="AM190" s="11">
        <f>'OddsRatio_working_3-way'!AA190+'OddsRatio_working_3-way'!AG190</f>
        <v>-0.61133501783984434</v>
      </c>
      <c r="AN190" s="11">
        <f>'OddsRatio_working_3-way'!AB190+'OddsRatio_working_3-way'!AH190</f>
        <v>-0.44773589362758043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1.0590709114674248</v>
      </c>
      <c r="AS190" s="11">
        <f>IF(('OddsRatio_working_3-way'!X190=0),IF(Q190&gt;0,-Q190^(1/3),(-Q190)^(1/3)),'OddsRatio_working_3-way'!AM190-'OddsRatio_working_3-way'!R190/3)</f>
        <v>-0.61133501783984434</v>
      </c>
      <c r="AT190" s="11">
        <f>IF(('OddsRatio_working_3-way'!X190=0),IF(Q190&gt;0,-Q190^(1/3),(-Q190)^(1/3)),'OddsRatio_working_3-way'!AN190-'OddsRatio_working_3-way'!R190/3)</f>
        <v>-0.44773589362758043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2.23</v>
      </c>
      <c r="B191" s="4">
        <f>IF('True_Odds_Calculator_3-way'!B192="","",'True_Odds_Calculator_3-way'!B192)</f>
        <v>2.99</v>
      </c>
      <c r="C191" s="4">
        <f>IF('True_Odds_Calculator_3-way'!C192="","",'True_Odds_Calculator_3-way'!C192)</f>
        <v>3.91</v>
      </c>
      <c r="D191" s="9">
        <f t="shared" si="39"/>
        <v>0.43387878417520537</v>
      </c>
      <c r="E191" s="9">
        <f t="shared" si="40"/>
        <v>0.3214396758253289</v>
      </c>
      <c r="F191" s="9">
        <f t="shared" si="41"/>
        <v>0.24468153999946582</v>
      </c>
      <c r="G191" s="9">
        <f t="shared" si="42"/>
        <v>1.0608058468496355</v>
      </c>
      <c r="H191" s="9">
        <f t="shared" si="43"/>
        <v>2.3047911916250512</v>
      </c>
      <c r="I191" s="9">
        <f t="shared" si="44"/>
        <v>3.1110036352307748</v>
      </c>
      <c r="J191" s="9">
        <f t="shared" si="45"/>
        <v>4.0869450143324384</v>
      </c>
      <c r="K191" s="11">
        <f t="shared" si="46"/>
        <v>0.44843049327354262</v>
      </c>
      <c r="L191" s="11">
        <f t="shared" si="47"/>
        <v>0.33444816053511706</v>
      </c>
      <c r="M191" s="11">
        <f t="shared" si="48"/>
        <v>0.25575447570332482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-0.27321111774989459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0.23512979529093708</v>
      </c>
      <c r="Q191" s="11">
        <f>2*'OddsRatio_working_3-way'!K191*'OddsRatio_working_3-way'!L191*'OddsRatio_working_3-way'!M191</f>
        <v>7.6714451970941955E-2</v>
      </c>
      <c r="R191" s="11">
        <f t="shared" si="49"/>
        <v>0</v>
      </c>
      <c r="S191" s="11">
        <f t="shared" si="50"/>
        <v>-0.86061576566654119</v>
      </c>
      <c r="T191" s="11">
        <f t="shared" si="51"/>
        <v>-0.28078817803149797</v>
      </c>
      <c r="U191" s="11">
        <f>'OddsRatio_working_3-way'!S191-'OddsRatio_working_3-way'!R191^2/3</f>
        <v>-0.86061576566654119</v>
      </c>
      <c r="V191" s="11">
        <f>'OddsRatio_working_3-way'!S191*'OddsRatio_working_3-way'!R191/3-2*'OddsRatio_working_3-way'!R191^3/27-'OddsRatio_working_3-way'!T191</f>
        <v>0.28078817803149797</v>
      </c>
      <c r="W191" s="11">
        <f>'OddsRatio_working_3-way'!V191^2+4*'OddsRatio_working_3-way'!U191^3/27</f>
        <v>-1.5591071573481941E-2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0.15364982305207037</v>
      </c>
      <c r="Y191" s="11">
        <f>IF('OddsRatio_working_3-way'!W191&gt;=0,IF('OddsRatio_working_3-way'!V191+SQRT('OddsRatio_working_3-way'!W191)&gt;0,0,PI()),ACOS('OddsRatio_working_3-way'!V191/(2*'OddsRatio_working_3-way'!X191)))</f>
        <v>0.41843090163010466</v>
      </c>
      <c r="Z191" s="11">
        <f>'OddsRatio_working_3-way'!X191^(1/3)*COS('OddsRatio_working_3-way'!Y191/3)</f>
        <v>0.53040292342481765</v>
      </c>
      <c r="AA191" s="11">
        <f>'OddsRatio_working_3-way'!X191^(1/3)*COS(('OddsRatio_working_3-way'!Y191+2*PI())/3)</f>
        <v>-0.32968785976223403</v>
      </c>
      <c r="AB191" s="11">
        <f>'OddsRatio_working_3-way'!X191^(1/3)*COS(('OddsRatio_working_3-way'!Y191+4*PI())/3)</f>
        <v>-0.20071506366258376</v>
      </c>
      <c r="AC191" s="11">
        <f>'OddsRatio_working_3-way'!X191^(1/3)*SIN('OddsRatio_working_3-way'!Y191/3)</f>
        <v>7.4462478546271998E-2</v>
      </c>
      <c r="AD191" s="11">
        <f>'OddsRatio_working_3-way'!X191^(1/3)*SIN(('OddsRatio_working_3-way'!Y191+2*PI())/3)</f>
        <v>0.42211116665428849</v>
      </c>
      <c r="AE191" s="11">
        <f>'OddsRatio_working_3-way'!X191^(1/3)*SIN(('OddsRatio_working_3-way'!Y191+4*PI())/3)</f>
        <v>-0.4965736452005603</v>
      </c>
      <c r="AF191" s="11">
        <f>-'OddsRatio_working_3-way'!U191/(3*'OddsRatio_working_3-way'!X191^(1/3))*COS(('OddsRatio_working_3-way'!Y191)/3)</f>
        <v>0.53040292342481776</v>
      </c>
      <c r="AG191" s="11">
        <f>-'OddsRatio_working_3-way'!U191/(3*'OddsRatio_working_3-way'!X191^(1/3))*COS(('OddsRatio_working_3-way'!Y191+2*PI())/3)</f>
        <v>-0.32968785976223408</v>
      </c>
      <c r="AH191" s="11">
        <f>-'OddsRatio_working_3-way'!U191/(3*'OddsRatio_working_3-way'!X191^(1/3))*COS(('OddsRatio_working_3-way'!Y191+4*PI())/3)</f>
        <v>-0.20071506366258379</v>
      </c>
      <c r="AI191" s="11">
        <f>'OddsRatio_working_3-way'!U191/(3*'OddsRatio_working_3-way'!X191^(1/3))*SIN(('OddsRatio_working_3-way'!Y191)/3)</f>
        <v>-7.4462478546272012E-2</v>
      </c>
      <c r="AJ191" s="11">
        <f>'OddsRatio_working_3-way'!U191/(3*'OddsRatio_working_3-way'!X191^(1/3))*SIN(('OddsRatio_working_3-way'!Y191+2*PI())/3)</f>
        <v>-0.42211116665428855</v>
      </c>
      <c r="AK191" s="11">
        <f>'OddsRatio_working_3-way'!U191/(3*'OddsRatio_working_3-way'!X191^(1/3))*SIN(('OddsRatio_working_3-way'!Y191+4*PI())/3)</f>
        <v>0.49657364520056041</v>
      </c>
      <c r="AL191" s="11">
        <f>'OddsRatio_working_3-way'!Z191+'OddsRatio_working_3-way'!AF191</f>
        <v>1.0608058468496355</v>
      </c>
      <c r="AM191" s="11">
        <f>'OddsRatio_working_3-way'!AA191+'OddsRatio_working_3-way'!AG191</f>
        <v>-0.65937571952446805</v>
      </c>
      <c r="AN191" s="11">
        <f>'OddsRatio_working_3-way'!AB191+'OddsRatio_working_3-way'!AH191</f>
        <v>-0.40143012732516759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1.0608058468496355</v>
      </c>
      <c r="AS191" s="11">
        <f>IF(('OddsRatio_working_3-way'!X191=0),IF(Q191&gt;0,-Q191^(1/3),(-Q191)^(1/3)),'OddsRatio_working_3-way'!AM191-'OddsRatio_working_3-way'!R191/3)</f>
        <v>-0.65937571952446805</v>
      </c>
      <c r="AT191" s="11">
        <f>IF(('OddsRatio_working_3-way'!X191=0),IF(Q191&gt;0,-Q191^(1/3),(-Q191)^(1/3)),'OddsRatio_working_3-way'!AN191-'OddsRatio_working_3-way'!R191/3)</f>
        <v>-0.40143012732516759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1.71</v>
      </c>
      <c r="B192" s="4">
        <f>IF('True_Odds_Calculator_3-way'!B193="","",'True_Odds_Calculator_3-way'!B193)</f>
        <v>3.47</v>
      </c>
      <c r="C192" s="4">
        <f>IF('True_Odds_Calculator_3-way'!C193="","",'True_Odds_Calculator_3-way'!C193)</f>
        <v>5.84</v>
      </c>
      <c r="D192" s="9">
        <f t="shared" si="39"/>
        <v>0.56631805577231598</v>
      </c>
      <c r="E192" s="9">
        <f t="shared" si="40"/>
        <v>0.27291876564797451</v>
      </c>
      <c r="F192" s="9">
        <f t="shared" si="41"/>
        <v>0.16076317857970962</v>
      </c>
      <c r="G192" s="9">
        <f t="shared" si="42"/>
        <v>1.0785805494481302</v>
      </c>
      <c r="H192" s="9">
        <f t="shared" si="43"/>
        <v>1.7657921901081726</v>
      </c>
      <c r="I192" s="9">
        <f t="shared" si="44"/>
        <v>3.6640939571368811</v>
      </c>
      <c r="J192" s="9">
        <f t="shared" si="45"/>
        <v>6.2203298593289498</v>
      </c>
      <c r="K192" s="11">
        <f t="shared" si="46"/>
        <v>0.58479532163742687</v>
      </c>
      <c r="L192" s="11">
        <f t="shared" si="47"/>
        <v>0.28818443804034583</v>
      </c>
      <c r="M192" s="11">
        <f t="shared" si="48"/>
        <v>0.17123287671232876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-0.24494142004307418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0.23143867590759168</v>
      </c>
      <c r="Q192" s="11">
        <f>2*'OddsRatio_working_3-way'!K192*'OddsRatio_working_3-way'!L192*'OddsRatio_working_3-way'!M192</f>
        <v>5.7715380525583948E-2</v>
      </c>
      <c r="R192" s="11">
        <f t="shared" si="49"/>
        <v>0</v>
      </c>
      <c r="S192" s="11">
        <f t="shared" si="50"/>
        <v>-0.94487357780032477</v>
      </c>
      <c r="T192" s="11">
        <f t="shared" si="51"/>
        <v>-0.23562932114721311</v>
      </c>
      <c r="U192" s="11">
        <f>'OddsRatio_working_3-way'!S192-'OddsRatio_working_3-way'!R192^2/3</f>
        <v>-0.94487357780032477</v>
      </c>
      <c r="V192" s="11">
        <f>'OddsRatio_working_3-way'!S192*'OddsRatio_working_3-way'!R192/3-2*'OddsRatio_working_3-way'!R192^3/27-'OddsRatio_working_3-way'!T192</f>
        <v>0.23562932114721311</v>
      </c>
      <c r="W192" s="11">
        <f>'OddsRatio_working_3-way'!V192^2+4*'OddsRatio_working_3-way'!U192^3/27</f>
        <v>-6.9452152757033536E-2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0.1767578355698341</v>
      </c>
      <c r="Y192" s="11">
        <f>IF('OddsRatio_working_3-way'!W192&gt;=0,IF('OddsRatio_working_3-way'!V192+SQRT('OddsRatio_working_3-way'!W192)&gt;0,0,PI()),ACOS('OddsRatio_working_3-way'!V192/(2*'OddsRatio_working_3-way'!X192)))</f>
        <v>0.84125003668751119</v>
      </c>
      <c r="Z192" s="11">
        <f>'OddsRatio_working_3-way'!X192^(1/3)*COS('OddsRatio_working_3-way'!Y192/3)</f>
        <v>0.53929027472406521</v>
      </c>
      <c r="AA192" s="11">
        <f>'OddsRatio_working_3-way'!X192^(1/3)*COS(('OddsRatio_working_3-way'!Y192+2*PI())/3)</f>
        <v>-0.40415496652374455</v>
      </c>
      <c r="AB192" s="11">
        <f>'OddsRatio_working_3-way'!X192^(1/3)*COS(('OddsRatio_working_3-way'!Y192+4*PI())/3)</f>
        <v>-0.1351353082003208</v>
      </c>
      <c r="AC192" s="11">
        <f>'OddsRatio_working_3-way'!X192^(1/3)*SIN('OddsRatio_working_3-way'!Y192/3)</f>
        <v>0.15531857215033004</v>
      </c>
      <c r="AD192" s="11">
        <f>'OddsRatio_working_3-way'!X192^(1/3)*SIN(('OddsRatio_working_3-way'!Y192+2*PI())/3)</f>
        <v>0.38937979184976446</v>
      </c>
      <c r="AE192" s="11">
        <f>'OddsRatio_working_3-way'!X192^(1/3)*SIN(('OddsRatio_working_3-way'!Y192+4*PI())/3)</f>
        <v>-0.5446983640000943</v>
      </c>
      <c r="AF192" s="11">
        <f>-'OddsRatio_working_3-way'!U192/(3*'OddsRatio_working_3-way'!X192^(1/3))*COS(('OddsRatio_working_3-way'!Y192)/3)</f>
        <v>0.5392902747240651</v>
      </c>
      <c r="AG192" s="11">
        <f>-'OddsRatio_working_3-way'!U192/(3*'OddsRatio_working_3-way'!X192^(1/3))*COS(('OddsRatio_working_3-way'!Y192+2*PI())/3)</f>
        <v>-0.4041549665237445</v>
      </c>
      <c r="AH192" s="11">
        <f>-'OddsRatio_working_3-way'!U192/(3*'OddsRatio_working_3-way'!X192^(1/3))*COS(('OddsRatio_working_3-way'!Y192+4*PI())/3)</f>
        <v>-0.13513530820032077</v>
      </c>
      <c r="AI192" s="11">
        <f>'OddsRatio_working_3-way'!U192/(3*'OddsRatio_working_3-way'!X192^(1/3))*SIN(('OddsRatio_working_3-way'!Y192)/3)</f>
        <v>-0.15531857215033001</v>
      </c>
      <c r="AJ192" s="11">
        <f>'OddsRatio_working_3-way'!U192/(3*'OddsRatio_working_3-way'!X192^(1/3))*SIN(('OddsRatio_working_3-way'!Y192+2*PI())/3)</f>
        <v>-0.38937979184976435</v>
      </c>
      <c r="AK192" s="11">
        <f>'OddsRatio_working_3-way'!U192/(3*'OddsRatio_working_3-way'!X192^(1/3))*SIN(('OddsRatio_working_3-way'!Y192+4*PI())/3)</f>
        <v>0.54469836400009419</v>
      </c>
      <c r="AL192" s="11">
        <f>'OddsRatio_working_3-way'!Z192+'OddsRatio_working_3-way'!AF192</f>
        <v>1.0785805494481302</v>
      </c>
      <c r="AM192" s="11">
        <f>'OddsRatio_working_3-way'!AA192+'OddsRatio_working_3-way'!AG192</f>
        <v>-0.80830993304748899</v>
      </c>
      <c r="AN192" s="11">
        <f>'OddsRatio_working_3-way'!AB192+'OddsRatio_working_3-way'!AH192</f>
        <v>-0.27027061640064154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1.0785805494481302</v>
      </c>
      <c r="AS192" s="11">
        <f>IF(('OddsRatio_working_3-way'!X192=0),IF(Q192&gt;0,-Q192^(1/3),(-Q192)^(1/3)),'OddsRatio_working_3-way'!AM192-'OddsRatio_working_3-way'!R192/3)</f>
        <v>-0.80830993304748899</v>
      </c>
      <c r="AT192" s="11">
        <f>IF(('OddsRatio_working_3-way'!X192=0),IF(Q192&gt;0,-Q192^(1/3),(-Q192)^(1/3)),'OddsRatio_working_3-way'!AN192-'OddsRatio_working_3-way'!R192/3)</f>
        <v>-0.27027061640064154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2.67</v>
      </c>
      <c r="B193" s="4">
        <f>IF('True_Odds_Calculator_3-way'!B194="","",'True_Odds_Calculator_3-way'!B194)</f>
        <v>3.24</v>
      </c>
      <c r="C193" s="4">
        <f>IF('True_Odds_Calculator_3-way'!C194="","",'True_Odds_Calculator_3-way'!C194)</f>
        <v>2.9</v>
      </c>
      <c r="D193" s="9">
        <f t="shared" si="39"/>
        <v>0.36478074811639305</v>
      </c>
      <c r="E193" s="9">
        <f t="shared" si="40"/>
        <v>0.29978414048525526</v>
      </c>
      <c r="F193" s="9">
        <f t="shared" si="41"/>
        <v>0.3354351113983513</v>
      </c>
      <c r="G193" s="9">
        <f t="shared" si="42"/>
        <v>1.0427381693668067</v>
      </c>
      <c r="H193" s="9">
        <f t="shared" si="43"/>
        <v>2.7413727428425672</v>
      </c>
      <c r="I193" s="9">
        <f t="shared" si="44"/>
        <v>3.3357334993816479</v>
      </c>
      <c r="J193" s="9">
        <f t="shared" si="45"/>
        <v>2.9812025217969329</v>
      </c>
      <c r="K193" s="11">
        <f t="shared" si="46"/>
        <v>0.37453183520599254</v>
      </c>
      <c r="L193" s="11">
        <f t="shared" si="47"/>
        <v>0.30864197530864196</v>
      </c>
      <c r="M193" s="11">
        <f t="shared" si="48"/>
        <v>0.34482758620689657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-0.28331125046437788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0.23159109861077232</v>
      </c>
      <c r="Q193" s="11">
        <f>2*'OddsRatio_working_3-way'!K193*'OddsRatio_working_3-way'!L193*'OddsRatio_working_3-way'!M193</f>
        <v>7.9721548575136775E-2</v>
      </c>
      <c r="R193" s="11">
        <f t="shared" si="49"/>
        <v>0</v>
      </c>
      <c r="S193" s="11">
        <f t="shared" si="50"/>
        <v>-0.8174440592499217</v>
      </c>
      <c r="T193" s="11">
        <f t="shared" si="51"/>
        <v>-0.28139210301202128</v>
      </c>
      <c r="U193" s="11">
        <f>'OddsRatio_working_3-way'!S193-'OddsRatio_working_3-way'!R193^2/3</f>
        <v>-0.8174440592499217</v>
      </c>
      <c r="V193" s="11">
        <f>'OddsRatio_working_3-way'!S193*'OddsRatio_working_3-way'!R193/3-2*'OddsRatio_working_3-way'!R193^3/27-'OddsRatio_working_3-way'!T193</f>
        <v>0.28139210301202128</v>
      </c>
      <c r="W193" s="11">
        <f>'OddsRatio_working_3-way'!V193^2+4*'OddsRatio_working_3-way'!U193^3/27</f>
        <v>-1.7411821981575815E-3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0.14223457546926271</v>
      </c>
      <c r="Y193" s="11">
        <f>IF('OddsRatio_working_3-way'!W193&gt;=0,IF('OddsRatio_working_3-way'!V193+SQRT('OddsRatio_working_3-way'!W193)&gt;0,0,PI()),ACOS('OddsRatio_working_3-way'!V193/(2*'OddsRatio_working_3-way'!X193)))</f>
        <v>0.14721660286778704</v>
      </c>
      <c r="Z193" s="11">
        <f>'OddsRatio_working_3-way'!X193^(1/3)*COS('OddsRatio_working_3-way'!Y193/3)</f>
        <v>0.52136908468340326</v>
      </c>
      <c r="AA193" s="11">
        <f>'OddsRatio_working_3-way'!X193^(1/3)*COS(('OddsRatio_working_3-way'!Y193+2*PI())/3)</f>
        <v>-0.28285936961888997</v>
      </c>
      <c r="AB193" s="11">
        <f>'OddsRatio_working_3-way'!X193^(1/3)*COS(('OddsRatio_working_3-way'!Y193+4*PI())/3)</f>
        <v>-0.23850971506451335</v>
      </c>
      <c r="AC193" s="11">
        <f>'OddsRatio_working_3-way'!X193^(1/3)*SIN('OddsRatio_working_3-way'!Y193/3)</f>
        <v>2.5605284995436461E-2</v>
      </c>
      <c r="AD193" s="11">
        <f>'OddsRatio_working_3-way'!X193^(1/3)*SIN(('OddsRatio_working_3-way'!Y193+2*PI())/3)</f>
        <v>0.4387162295859493</v>
      </c>
      <c r="AE193" s="11">
        <f>'OddsRatio_working_3-way'!X193^(1/3)*SIN(('OddsRatio_working_3-way'!Y193+4*PI())/3)</f>
        <v>-0.4643215145813856</v>
      </c>
      <c r="AF193" s="11">
        <f>-'OddsRatio_working_3-way'!U193/(3*'OddsRatio_working_3-way'!X193^(1/3))*COS(('OddsRatio_working_3-way'!Y193)/3)</f>
        <v>0.52136908468340337</v>
      </c>
      <c r="AG193" s="11">
        <f>-'OddsRatio_working_3-way'!U193/(3*'OddsRatio_working_3-way'!X193^(1/3))*COS(('OddsRatio_working_3-way'!Y193+2*PI())/3)</f>
        <v>-0.28285936961889002</v>
      </c>
      <c r="AH193" s="11">
        <f>-'OddsRatio_working_3-way'!U193/(3*'OddsRatio_working_3-way'!X193^(1/3))*COS(('OddsRatio_working_3-way'!Y193+4*PI())/3)</f>
        <v>-0.23850971506451338</v>
      </c>
      <c r="AI193" s="11">
        <f>'OddsRatio_working_3-way'!U193/(3*'OddsRatio_working_3-way'!X193^(1/3))*SIN(('OddsRatio_working_3-way'!Y193)/3)</f>
        <v>-2.5605284995436465E-2</v>
      </c>
      <c r="AJ193" s="11">
        <f>'OddsRatio_working_3-way'!U193/(3*'OddsRatio_working_3-way'!X193^(1/3))*SIN(('OddsRatio_working_3-way'!Y193+2*PI())/3)</f>
        <v>-0.43871622958594941</v>
      </c>
      <c r="AK193" s="11">
        <f>'OddsRatio_working_3-way'!U193/(3*'OddsRatio_working_3-way'!X193^(1/3))*SIN(('OddsRatio_working_3-way'!Y193+4*PI())/3)</f>
        <v>0.46432151458138571</v>
      </c>
      <c r="AL193" s="11">
        <f>'OddsRatio_working_3-way'!Z193+'OddsRatio_working_3-way'!AF193</f>
        <v>1.0427381693668067</v>
      </c>
      <c r="AM193" s="11">
        <f>'OddsRatio_working_3-way'!AA193+'OddsRatio_working_3-way'!AG193</f>
        <v>-0.56571873923778004</v>
      </c>
      <c r="AN193" s="11">
        <f>'OddsRatio_working_3-way'!AB193+'OddsRatio_working_3-way'!AH193</f>
        <v>-0.4770194301290267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1.0427381693668067</v>
      </c>
      <c r="AS193" s="11">
        <f>IF(('OddsRatio_working_3-way'!X193=0),IF(Q193&gt;0,-Q193^(1/3),(-Q193)^(1/3)),'OddsRatio_working_3-way'!AM193-'OddsRatio_working_3-way'!R193/3)</f>
        <v>-0.56571873923778004</v>
      </c>
      <c r="AT193" s="11">
        <f>IF(('OddsRatio_working_3-way'!X193=0),IF(Q193&gt;0,-Q193^(1/3),(-Q193)^(1/3)),'OddsRatio_working_3-way'!AN193-'OddsRatio_working_3-way'!R193/3)</f>
        <v>-0.4770194301290267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1.5</v>
      </c>
      <c r="B194" s="4">
        <f>IF('True_Odds_Calculator_3-way'!B195="","",'True_Odds_Calculator_3-way'!B195)</f>
        <v>4.68</v>
      </c>
      <c r="C194" s="4">
        <f>IF('True_Odds_Calculator_3-way'!C195="","",'True_Odds_Calculator_3-way'!C195)</f>
        <v>6.72</v>
      </c>
      <c r="D194" s="9">
        <f t="shared" si="39"/>
        <v>0.65393978528817798</v>
      </c>
      <c r="E194" s="9">
        <f t="shared" si="40"/>
        <v>0.20429598162874613</v>
      </c>
      <c r="F194" s="9">
        <f t="shared" si="41"/>
        <v>0.14176423308307595</v>
      </c>
      <c r="G194" s="9">
        <f t="shared" si="42"/>
        <v>1.0583855654517798</v>
      </c>
      <c r="H194" s="9">
        <f t="shared" si="43"/>
        <v>1.5291927827258902</v>
      </c>
      <c r="I194" s="9">
        <f t="shared" si="44"/>
        <v>4.8948588808625484</v>
      </c>
      <c r="J194" s="9">
        <f t="shared" si="45"/>
        <v>7.05396543438418</v>
      </c>
      <c r="K194" s="11">
        <f t="shared" si="46"/>
        <v>0.66666666666666663</v>
      </c>
      <c r="L194" s="11">
        <f t="shared" si="47"/>
        <v>0.21367521367521369</v>
      </c>
      <c r="M194" s="11">
        <f t="shared" si="48"/>
        <v>0.14880952380952381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-0.22310405643738984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0.20985958485958484</v>
      </c>
      <c r="Q194" s="11">
        <f>2*'OddsRatio_working_3-way'!K194*'OddsRatio_working_3-way'!L194*'OddsRatio_working_3-way'!M194</f>
        <v>4.2395875729209061E-2</v>
      </c>
      <c r="R194" s="11">
        <f t="shared" si="49"/>
        <v>0</v>
      </c>
      <c r="S194" s="11">
        <f t="shared" si="50"/>
        <v>-0.94063545150501626</v>
      </c>
      <c r="T194" s="11">
        <f t="shared" si="51"/>
        <v>-0.19002736394040734</v>
      </c>
      <c r="U194" s="11">
        <f>'OddsRatio_working_3-way'!S194-'OddsRatio_working_3-way'!R194^2/3</f>
        <v>-0.94063545150501626</v>
      </c>
      <c r="V194" s="11">
        <f>'OddsRatio_working_3-way'!S194*'OddsRatio_working_3-way'!R194/3-2*'OddsRatio_working_3-way'!R194^3/27-'OddsRatio_working_3-way'!T194</f>
        <v>0.19002736394040734</v>
      </c>
      <c r="W194" s="11">
        <f>'OddsRatio_working_3-way'!V194^2+4*'OddsRatio_working_3-way'!U194^3/27</f>
        <v>-8.7188800038035766E-2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0.17556992843606203</v>
      </c>
      <c r="Y194" s="11">
        <f>IF('OddsRatio_working_3-way'!W194&gt;=0,IF('OddsRatio_working_3-way'!V194+SQRT('OddsRatio_working_3-way'!W194)&gt;0,0,PI()),ACOS('OddsRatio_working_3-way'!V194/(2*'OddsRatio_working_3-way'!X194)))</f>
        <v>0.99896508239411508</v>
      </c>
      <c r="Z194" s="11">
        <f>'OddsRatio_working_3-way'!X194^(1/3)*COS('OddsRatio_working_3-way'!Y194/3)</f>
        <v>0.52919278272588988</v>
      </c>
      <c r="AA194" s="11">
        <f>'OddsRatio_working_3-way'!X194^(1/3)*COS(('OddsRatio_working_3-way'!Y194+2*PI())/3)</f>
        <v>-0.42310541921112743</v>
      </c>
      <c r="AB194" s="11">
        <f>'OddsRatio_working_3-way'!X194^(1/3)*COS(('OddsRatio_working_3-way'!Y194+4*PI())/3)</f>
        <v>-0.10608736351476246</v>
      </c>
      <c r="AC194" s="11">
        <f>'OddsRatio_working_3-way'!X194^(1/3)*SIN('OddsRatio_working_3-way'!Y194/3)</f>
        <v>0.1830304597942681</v>
      </c>
      <c r="AD194" s="11">
        <f>'OddsRatio_working_3-way'!X194^(1/3)*SIN(('OddsRatio_working_3-way'!Y194+2*PI())/3)</f>
        <v>0.36677916344286554</v>
      </c>
      <c r="AE194" s="11">
        <f>'OddsRatio_working_3-way'!X194^(1/3)*SIN(('OddsRatio_working_3-way'!Y194+4*PI())/3)</f>
        <v>-0.54980962323713356</v>
      </c>
      <c r="AF194" s="11">
        <f>-'OddsRatio_working_3-way'!U194/(3*'OddsRatio_working_3-way'!X194^(1/3))*COS(('OddsRatio_working_3-way'!Y194)/3)</f>
        <v>0.52919278272588988</v>
      </c>
      <c r="AG194" s="11">
        <f>-'OddsRatio_working_3-way'!U194/(3*'OddsRatio_working_3-way'!X194^(1/3))*COS(('OddsRatio_working_3-way'!Y194+2*PI())/3)</f>
        <v>-0.42310541921112732</v>
      </c>
      <c r="AH194" s="11">
        <f>-'OddsRatio_working_3-way'!U194/(3*'OddsRatio_working_3-way'!X194^(1/3))*COS(('OddsRatio_working_3-way'!Y194+4*PI())/3)</f>
        <v>-0.10608736351476244</v>
      </c>
      <c r="AI194" s="11">
        <f>'OddsRatio_working_3-way'!U194/(3*'OddsRatio_working_3-way'!X194^(1/3))*SIN(('OddsRatio_working_3-way'!Y194)/3)</f>
        <v>-0.18303045979426807</v>
      </c>
      <c r="AJ194" s="11">
        <f>'OddsRatio_working_3-way'!U194/(3*'OddsRatio_working_3-way'!X194^(1/3))*SIN(('OddsRatio_working_3-way'!Y194+2*PI())/3)</f>
        <v>-0.36677916344286549</v>
      </c>
      <c r="AK194" s="11">
        <f>'OddsRatio_working_3-way'!U194/(3*'OddsRatio_working_3-way'!X194^(1/3))*SIN(('OddsRatio_working_3-way'!Y194+4*PI())/3)</f>
        <v>0.54980962323713345</v>
      </c>
      <c r="AL194" s="11">
        <f>'OddsRatio_working_3-way'!Z194+'OddsRatio_working_3-way'!AF194</f>
        <v>1.0583855654517798</v>
      </c>
      <c r="AM194" s="11">
        <f>'OddsRatio_working_3-way'!AA194+'OddsRatio_working_3-way'!AG194</f>
        <v>-0.84621083842225475</v>
      </c>
      <c r="AN194" s="11">
        <f>'OddsRatio_working_3-way'!AB194+'OddsRatio_working_3-way'!AH194</f>
        <v>-0.21217472702952489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1.0583855654517798</v>
      </c>
      <c r="AS194" s="11">
        <f>IF(('OddsRatio_working_3-way'!X194=0),IF(Q194&gt;0,-Q194^(1/3),(-Q194)^(1/3)),'OddsRatio_working_3-way'!AM194-'OddsRatio_working_3-way'!R194/3)</f>
        <v>-0.84621083842225475</v>
      </c>
      <c r="AT194" s="11">
        <f>IF(('OddsRatio_working_3-way'!X194=0),IF(Q194&gt;0,-Q194^(1/3),(-Q194)^(1/3)),'OddsRatio_working_3-way'!AN194-'OddsRatio_working_3-way'!R194/3)</f>
        <v>-0.21217472702952489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3.64</v>
      </c>
      <c r="B195" s="4">
        <f>IF('True_Odds_Calculator_3-way'!B196="","",'True_Odds_Calculator_3-way'!B196)</f>
        <v>3.55</v>
      </c>
      <c r="C195" s="4">
        <f>IF('True_Odds_Calculator_3-way'!C196="","",'True_Odds_Calculator_3-way'!C196)</f>
        <v>2.12</v>
      </c>
      <c r="D195" s="9">
        <f t="shared" si="39"/>
        <v>0.26614671234374332</v>
      </c>
      <c r="E195" s="9">
        <f t="shared" si="40"/>
        <v>0.27297594978234085</v>
      </c>
      <c r="F195" s="9">
        <f t="shared" si="41"/>
        <v>0.46087733787391594</v>
      </c>
      <c r="G195" s="9">
        <f t="shared" si="42"/>
        <v>1.0444417206018484</v>
      </c>
      <c r="H195" s="9">
        <f t="shared" si="43"/>
        <v>3.7573261423888802</v>
      </c>
      <c r="I195" s="9">
        <f t="shared" si="44"/>
        <v>3.6633263875347133</v>
      </c>
      <c r="J195" s="9">
        <f t="shared" si="45"/>
        <v>2.1697747270740702</v>
      </c>
      <c r="K195" s="11">
        <f t="shared" si="46"/>
        <v>0.27472527472527469</v>
      </c>
      <c r="L195" s="11">
        <f t="shared" si="47"/>
        <v>0.28169014084507044</v>
      </c>
      <c r="M195" s="11">
        <f t="shared" si="48"/>
        <v>0.47169811320754712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-0.27523048304339826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0.23033702943349499</v>
      </c>
      <c r="Q195" s="11">
        <f>2*'OddsRatio_working_3-way'!K195*'OddsRatio_working_3-way'!L195*'OddsRatio_working_3-way'!M195</f>
        <v>7.3006982387795558E-2</v>
      </c>
      <c r="R195" s="11">
        <f t="shared" si="49"/>
        <v>0</v>
      </c>
      <c r="S195" s="11">
        <f t="shared" si="50"/>
        <v>-0.83688778541719711</v>
      </c>
      <c r="T195" s="11">
        <f t="shared" si="51"/>
        <v>-0.26525761819879462</v>
      </c>
      <c r="U195" s="11">
        <f>'OddsRatio_working_3-way'!S195-'OddsRatio_working_3-way'!R195^2/3</f>
        <v>-0.83688778541719711</v>
      </c>
      <c r="V195" s="11">
        <f>'OddsRatio_working_3-way'!S195*'OddsRatio_working_3-way'!R195/3-2*'OddsRatio_working_3-way'!R195^3/27-'OddsRatio_working_3-way'!T195</f>
        <v>0.26525761819879462</v>
      </c>
      <c r="W195" s="11">
        <f>'OddsRatio_working_3-way'!V195^2+4*'OddsRatio_working_3-way'!U195^3/27</f>
        <v>-1.6474017090199203E-2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0.14733942200128985</v>
      </c>
      <c r="Y195" s="11">
        <f>IF('OddsRatio_working_3-way'!W195&gt;=0,IF('OddsRatio_working_3-way'!V195+SQRT('OddsRatio_working_3-way'!W195)&gt;0,0,PI()),ACOS('OddsRatio_working_3-way'!V195/(2*'OddsRatio_working_3-way'!X195)))</f>
        <v>0.45066342522151293</v>
      </c>
      <c r="Z195" s="11">
        <f>'OddsRatio_working_3-way'!X195^(1/3)*COS('OddsRatio_working_3-way'!Y195/3)</f>
        <v>0.52222086030092429</v>
      </c>
      <c r="AA195" s="11">
        <f>'OddsRatio_working_3-way'!X195^(1/3)*COS(('OddsRatio_working_3-way'!Y195+2*PI())/3)</f>
        <v>-0.32956462033792383</v>
      </c>
      <c r="AB195" s="11">
        <f>'OddsRatio_working_3-way'!X195^(1/3)*COS(('OddsRatio_working_3-way'!Y195+4*PI())/3)</f>
        <v>-0.19265623996300038</v>
      </c>
      <c r="AC195" s="11">
        <f>'OddsRatio_working_3-way'!X195^(1/3)*SIN('OddsRatio_working_3-way'!Y195/3)</f>
        <v>7.9044090263777761E-2</v>
      </c>
      <c r="AD195" s="11">
        <f>'OddsRatio_working_3-way'!X195^(1/3)*SIN(('OddsRatio_working_3-way'!Y195+2*PI())/3)</f>
        <v>0.41273448627487613</v>
      </c>
      <c r="AE195" s="11">
        <f>'OddsRatio_working_3-way'!X195^(1/3)*SIN(('OddsRatio_working_3-way'!Y195+4*PI())/3)</f>
        <v>-0.49177857653865381</v>
      </c>
      <c r="AF195" s="11">
        <f>-'OddsRatio_working_3-way'!U195/(3*'OddsRatio_working_3-way'!X195^(1/3))*COS(('OddsRatio_working_3-way'!Y195)/3)</f>
        <v>0.52222086030092418</v>
      </c>
      <c r="AG195" s="11">
        <f>-'OddsRatio_working_3-way'!U195/(3*'OddsRatio_working_3-way'!X195^(1/3))*COS(('OddsRatio_working_3-way'!Y195+2*PI())/3)</f>
        <v>-0.32956462033792377</v>
      </c>
      <c r="AH195" s="11">
        <f>-'OddsRatio_working_3-way'!U195/(3*'OddsRatio_working_3-way'!X195^(1/3))*COS(('OddsRatio_working_3-way'!Y195+4*PI())/3)</f>
        <v>-0.19265623996300035</v>
      </c>
      <c r="AI195" s="11">
        <f>'OddsRatio_working_3-way'!U195/(3*'OddsRatio_working_3-way'!X195^(1/3))*SIN(('OddsRatio_working_3-way'!Y195)/3)</f>
        <v>-7.9044090263777747E-2</v>
      </c>
      <c r="AJ195" s="11">
        <f>'OddsRatio_working_3-way'!U195/(3*'OddsRatio_working_3-way'!X195^(1/3))*SIN(('OddsRatio_working_3-way'!Y195+2*PI())/3)</f>
        <v>-0.41273448627487602</v>
      </c>
      <c r="AK195" s="11">
        <f>'OddsRatio_working_3-way'!U195/(3*'OddsRatio_working_3-way'!X195^(1/3))*SIN(('OddsRatio_working_3-way'!Y195+4*PI())/3)</f>
        <v>0.4917785765386537</v>
      </c>
      <c r="AL195" s="11">
        <f>'OddsRatio_working_3-way'!Z195+'OddsRatio_working_3-way'!AF195</f>
        <v>1.0444417206018484</v>
      </c>
      <c r="AM195" s="11">
        <f>'OddsRatio_working_3-way'!AA195+'OddsRatio_working_3-way'!AG195</f>
        <v>-0.65912924067584755</v>
      </c>
      <c r="AN195" s="11">
        <f>'OddsRatio_working_3-way'!AB195+'OddsRatio_working_3-way'!AH195</f>
        <v>-0.38531247992600071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1.0444417206018484</v>
      </c>
      <c r="AS195" s="11">
        <f>IF(('OddsRatio_working_3-way'!X195=0),IF(Q195&gt;0,-Q195^(1/3),(-Q195)^(1/3)),'OddsRatio_working_3-way'!AM195-'OddsRatio_working_3-way'!R195/3)</f>
        <v>-0.65912924067584755</v>
      </c>
      <c r="AT195" s="11">
        <f>IF(('OddsRatio_working_3-way'!X195=0),IF(Q195&gt;0,-Q195^(1/3),(-Q195)^(1/3)),'OddsRatio_working_3-way'!AN195-'OddsRatio_working_3-way'!R195/3)</f>
        <v>-0.38531247992600071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1.95</v>
      </c>
      <c r="B196" s="4">
        <f>IF('True_Odds_Calculator_3-way'!B197="","",'True_Odds_Calculator_3-way'!B197)</f>
        <v>3.93</v>
      </c>
      <c r="C196" s="4">
        <f>IF('True_Odds_Calculator_3-way'!C197="","",'True_Odds_Calculator_3-way'!C197)</f>
        <v>3.81</v>
      </c>
      <c r="D196" s="9">
        <f t="shared" ref="D196:D259" si="52">(K196/(AR196+K196-(AR196*K196)))</f>
        <v>0.50099947387871802</v>
      </c>
      <c r="E196" s="9">
        <f t="shared" ref="E196:E259" si="53">(L196/(AR196+L196-(AR196*L196)))</f>
        <v>0.24558531096356995</v>
      </c>
      <c r="F196" s="9">
        <f t="shared" ref="F196:F259" si="54">(M196/(AR196+M196-(AR196*M196)))</f>
        <v>0.25341521515771209</v>
      </c>
      <c r="G196" s="9">
        <f t="shared" ref="G196:G259" si="55">AR196</f>
        <v>1.0484316632910651</v>
      </c>
      <c r="H196" s="9">
        <f t="shared" ref="H196:H259" si="56">IF(A196="","",1/D196)</f>
        <v>1.9960100801265115</v>
      </c>
      <c r="I196" s="9">
        <f t="shared" ref="I196:I259" si="57">IF(B196="","",1/E196)</f>
        <v>4.0719047734428209</v>
      </c>
      <c r="J196" s="9">
        <f t="shared" ref="J196:J259" si="58">IF(C196="","",1/F196)</f>
        <v>3.946092973847894</v>
      </c>
      <c r="K196" s="11">
        <f t="shared" ref="K196:K259" si="59">1/A196</f>
        <v>0.51282051282051289</v>
      </c>
      <c r="L196" s="11">
        <f t="shared" ref="L196:L259" si="60">1/B196</f>
        <v>0.2544529262086514</v>
      </c>
      <c r="M196" s="11">
        <f t="shared" ref="M196:M259" si="61">1/C196</f>
        <v>0.26246719160104987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-0.2678831568054385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0.22912579262882804</v>
      </c>
      <c r="Q196" s="11">
        <f>2*'OddsRatio_working_3-way'!K196*'OddsRatio_working_3-way'!L196*'OddsRatio_working_3-way'!M196</f>
        <v>6.849799480682453E-2</v>
      </c>
      <c r="R196" s="11">
        <f t="shared" ref="R196:R259" si="62">O196/N196</f>
        <v>0</v>
      </c>
      <c r="S196" s="11">
        <f t="shared" ref="S196:S259" si="63">P196/N196</f>
        <v>-0.8553198915571999</v>
      </c>
      <c r="T196" s="11">
        <f t="shared" ref="T196:T259" si="64">Q196/N196</f>
        <v>-0.25570101391844541</v>
      </c>
      <c r="U196" s="11">
        <f>'OddsRatio_working_3-way'!S196-'OddsRatio_working_3-way'!R196^2/3</f>
        <v>-0.8553198915571999</v>
      </c>
      <c r="V196" s="11">
        <f>'OddsRatio_working_3-way'!S196*'OddsRatio_working_3-way'!R196/3-2*'OddsRatio_working_3-way'!R196^3/27-'OddsRatio_working_3-way'!T196</f>
        <v>0.25570101391844541</v>
      </c>
      <c r="W196" s="11">
        <f>'OddsRatio_working_3-way'!V196^2+4*'OddsRatio_working_3-way'!U196^3/27</f>
        <v>-2.7317463138494008E-2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0.15223376075744091</v>
      </c>
      <c r="Y196" s="11">
        <f>IF('OddsRatio_working_3-way'!W196&gt;=0,IF('OddsRatio_working_3-way'!V196+SQRT('OddsRatio_working_3-way'!W196)&gt;0,0,PI()),ACOS('OddsRatio_working_3-way'!V196/(2*'OddsRatio_working_3-way'!X196)))</f>
        <v>0.57382600790208971</v>
      </c>
      <c r="Z196" s="11">
        <f>'OddsRatio_working_3-way'!X196^(1/3)*COS('OddsRatio_working_3-way'!Y196/3)</f>
        <v>0.52421583164553254</v>
      </c>
      <c r="AA196" s="11">
        <f>'OddsRatio_working_3-way'!X196^(1/3)*COS(('OddsRatio_working_3-way'!Y196+2*PI())/3)</f>
        <v>-0.35001863347674173</v>
      </c>
      <c r="AB196" s="11">
        <f>'OddsRatio_working_3-way'!X196^(1/3)*COS(('OddsRatio_working_3-way'!Y196+4*PI())/3)</f>
        <v>-0.17419719816879101</v>
      </c>
      <c r="AC196" s="11">
        <f>'OddsRatio_working_3-way'!X196^(1/3)*SIN('OddsRatio_working_3-way'!Y196/3)</f>
        <v>0.10151055300435184</v>
      </c>
      <c r="AD196" s="11">
        <f>'OddsRatio_working_3-way'!X196^(1/3)*SIN(('OddsRatio_working_3-way'!Y196+2*PI())/3)</f>
        <v>0.4032289507688418</v>
      </c>
      <c r="AE196" s="11">
        <f>'OddsRatio_working_3-way'!X196^(1/3)*SIN(('OddsRatio_working_3-way'!Y196+4*PI())/3)</f>
        <v>-0.50473950377319354</v>
      </c>
      <c r="AF196" s="11">
        <f>-'OddsRatio_working_3-way'!U196/(3*'OddsRatio_working_3-way'!X196^(1/3))*COS(('OddsRatio_working_3-way'!Y196)/3)</f>
        <v>0.52421583164553243</v>
      </c>
      <c r="AG196" s="11">
        <f>-'OddsRatio_working_3-way'!U196/(3*'OddsRatio_working_3-way'!X196^(1/3))*COS(('OddsRatio_working_3-way'!Y196+2*PI())/3)</f>
        <v>-0.35001863347674167</v>
      </c>
      <c r="AH196" s="11">
        <f>-'OddsRatio_working_3-way'!U196/(3*'OddsRatio_working_3-way'!X196^(1/3))*COS(('OddsRatio_working_3-way'!Y196+4*PI())/3)</f>
        <v>-0.17419719816879098</v>
      </c>
      <c r="AI196" s="11">
        <f>'OddsRatio_working_3-way'!U196/(3*'OddsRatio_working_3-way'!X196^(1/3))*SIN(('OddsRatio_working_3-way'!Y196)/3)</f>
        <v>-0.10151055300435181</v>
      </c>
      <c r="AJ196" s="11">
        <f>'OddsRatio_working_3-way'!U196/(3*'OddsRatio_working_3-way'!X196^(1/3))*SIN(('OddsRatio_working_3-way'!Y196+2*PI())/3)</f>
        <v>-0.40322895076884169</v>
      </c>
      <c r="AK196" s="11">
        <f>'OddsRatio_working_3-way'!U196/(3*'OddsRatio_working_3-way'!X196^(1/3))*SIN(('OddsRatio_working_3-way'!Y196+4*PI())/3)</f>
        <v>0.50473950377319343</v>
      </c>
      <c r="AL196" s="11">
        <f>'OddsRatio_working_3-way'!Z196+'OddsRatio_working_3-way'!AF196</f>
        <v>1.0484316632910651</v>
      </c>
      <c r="AM196" s="11">
        <f>'OddsRatio_working_3-way'!AA196+'OddsRatio_working_3-way'!AG196</f>
        <v>-0.70003726695348334</v>
      </c>
      <c r="AN196" s="11">
        <f>'OddsRatio_working_3-way'!AB196+'OddsRatio_working_3-way'!AH196</f>
        <v>-0.34839439633758196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1.0484316632910651</v>
      </c>
      <c r="AS196" s="11">
        <f>IF(('OddsRatio_working_3-way'!X196=0),IF(Q196&gt;0,-Q196^(1/3),(-Q196)^(1/3)),'OddsRatio_working_3-way'!AM196-'OddsRatio_working_3-way'!R196/3)</f>
        <v>-0.70003726695348334</v>
      </c>
      <c r="AT196" s="11">
        <f>IF(('OddsRatio_working_3-way'!X196=0),IF(Q196&gt;0,-Q196^(1/3),(-Q196)^(1/3)),'OddsRatio_working_3-way'!AN196-'OddsRatio_working_3-way'!R196/3)</f>
        <v>-0.34839439633758196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4.6900000000000004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1.86</v>
      </c>
      <c r="D197" s="9">
        <f t="shared" si="52"/>
        <v>0.20649144335658043</v>
      </c>
      <c r="E197" s="9">
        <f t="shared" si="53"/>
        <v>0.26597543699194121</v>
      </c>
      <c r="F197" s="9">
        <f t="shared" si="54"/>
        <v>0.5275331196514782</v>
      </c>
      <c r="G197" s="9">
        <f t="shared" si="55"/>
        <v>1.0414134638436896</v>
      </c>
      <c r="H197" s="9">
        <f t="shared" si="56"/>
        <v>4.8428156815832155</v>
      </c>
      <c r="I197" s="9">
        <f t="shared" si="57"/>
        <v>3.7597456791857775</v>
      </c>
      <c r="J197" s="9">
        <f t="shared" si="58"/>
        <v>1.8956155789055735</v>
      </c>
      <c r="K197" s="11">
        <f t="shared" si="59"/>
        <v>0.21321961620469082</v>
      </c>
      <c r="L197" s="11">
        <f t="shared" si="60"/>
        <v>0.27397260273972601</v>
      </c>
      <c r="M197" s="11">
        <f t="shared" si="61"/>
        <v>0.5376344086021505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-0.26411437541162308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0.22612774144554043</v>
      </c>
      <c r="Q197" s="11">
        <f>2*'OddsRatio_working_3-way'!K197*'OddsRatio_working_3-way'!L197*'OddsRatio_working_3-way'!M197</f>
        <v>6.2813261512650112E-2</v>
      </c>
      <c r="R197" s="11">
        <f t="shared" si="62"/>
        <v>0</v>
      </c>
      <c r="S197" s="11">
        <f t="shared" si="63"/>
        <v>-0.85617354637785104</v>
      </c>
      <c r="T197" s="11">
        <f t="shared" si="64"/>
        <v>-0.23782598510495859</v>
      </c>
      <c r="U197" s="11">
        <f>'OddsRatio_working_3-way'!S197-'OddsRatio_working_3-way'!R197^2/3</f>
        <v>-0.85617354637785104</v>
      </c>
      <c r="V197" s="11">
        <f>'OddsRatio_working_3-way'!S197*'OddsRatio_working_3-way'!R197/3-2*'OddsRatio_working_3-way'!R197^3/27-'OddsRatio_working_3-way'!T197</f>
        <v>0.23782598510495859</v>
      </c>
      <c r="W197" s="11">
        <f>'OddsRatio_working_3-way'!V197^2+4*'OddsRatio_working_3-way'!U197^3/27</f>
        <v>-3.641710960667835E-2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0.15246172371928499</v>
      </c>
      <c r="Y197" s="11">
        <f>IF('OddsRatio_working_3-way'!W197&gt;=0,IF('OddsRatio_working_3-way'!V197+SQRT('OddsRatio_working_3-way'!W197)&gt;0,0,PI()),ACOS('OddsRatio_working_3-way'!V197/(2*'OddsRatio_working_3-way'!X197)))</f>
        <v>0.67620546824022432</v>
      </c>
      <c r="Z197" s="11">
        <f>'OddsRatio_working_3-way'!X197^(1/3)*COS('OddsRatio_working_3-way'!Y197/3)</f>
        <v>0.52070673192184491</v>
      </c>
      <c r="AA197" s="11">
        <f>'OddsRatio_working_3-way'!X197^(1/3)*COS(('OddsRatio_working_3-way'!Y197+2*PI())/3)</f>
        <v>-0.36375433835923571</v>
      </c>
      <c r="AB197" s="11">
        <f>'OddsRatio_working_3-way'!X197^(1/3)*COS(('OddsRatio_working_3-way'!Y197+4*PI())/3)</f>
        <v>-0.15695239356260932</v>
      </c>
      <c r="AC197" s="11">
        <f>'OddsRatio_working_3-way'!X197^(1/3)*SIN('OddsRatio_working_3-way'!Y197/3)</f>
        <v>0.11939715849727052</v>
      </c>
      <c r="AD197" s="11">
        <f>'OddsRatio_working_3-way'!X197^(1/3)*SIN(('OddsRatio_working_3-way'!Y197+2*PI())/3)</f>
        <v>0.39124667851725597</v>
      </c>
      <c r="AE197" s="11">
        <f>'OddsRatio_working_3-way'!X197^(1/3)*SIN(('OddsRatio_working_3-way'!Y197+4*PI())/3)</f>
        <v>-0.51064383701452642</v>
      </c>
      <c r="AF197" s="11">
        <f>-'OddsRatio_working_3-way'!U197/(3*'OddsRatio_working_3-way'!X197^(1/3))*COS(('OddsRatio_working_3-way'!Y197)/3)</f>
        <v>0.5207067319218448</v>
      </c>
      <c r="AG197" s="11">
        <f>-'OddsRatio_working_3-way'!U197/(3*'OddsRatio_working_3-way'!X197^(1/3))*COS(('OddsRatio_working_3-way'!Y197+2*PI())/3)</f>
        <v>-0.36375433835923565</v>
      </c>
      <c r="AH197" s="11">
        <f>-'OddsRatio_working_3-way'!U197/(3*'OddsRatio_working_3-way'!X197^(1/3))*COS(('OddsRatio_working_3-way'!Y197+4*PI())/3)</f>
        <v>-0.15695239356260926</v>
      </c>
      <c r="AI197" s="11">
        <f>'OddsRatio_working_3-way'!U197/(3*'OddsRatio_working_3-way'!X197^(1/3))*SIN(('OddsRatio_working_3-way'!Y197)/3)</f>
        <v>-0.11939715849727049</v>
      </c>
      <c r="AJ197" s="11">
        <f>'OddsRatio_working_3-way'!U197/(3*'OddsRatio_working_3-way'!X197^(1/3))*SIN(('OddsRatio_working_3-way'!Y197+2*PI())/3)</f>
        <v>-0.39124667851725586</v>
      </c>
      <c r="AK197" s="11">
        <f>'OddsRatio_working_3-way'!U197/(3*'OddsRatio_working_3-way'!X197^(1/3))*SIN(('OddsRatio_working_3-way'!Y197+4*PI())/3)</f>
        <v>0.51064383701452631</v>
      </c>
      <c r="AL197" s="11">
        <f>'OddsRatio_working_3-way'!Z197+'OddsRatio_working_3-way'!AF197</f>
        <v>1.0414134638436896</v>
      </c>
      <c r="AM197" s="11">
        <f>'OddsRatio_working_3-way'!AA197+'OddsRatio_working_3-way'!AG197</f>
        <v>-0.7275086767184713</v>
      </c>
      <c r="AN197" s="11">
        <f>'OddsRatio_working_3-way'!AB197+'OddsRatio_working_3-way'!AH197</f>
        <v>-0.31390478712521858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1.0414134638436896</v>
      </c>
      <c r="AS197" s="11">
        <f>IF(('OddsRatio_working_3-way'!X197=0),IF(Q197&gt;0,-Q197^(1/3),(-Q197)^(1/3)),'OddsRatio_working_3-way'!AM197-'OddsRatio_working_3-way'!R197/3)</f>
        <v>-0.7275086767184713</v>
      </c>
      <c r="AT197" s="11">
        <f>IF(('OddsRatio_working_3-way'!X197=0),IF(Q197&gt;0,-Q197^(1/3),(-Q197)^(1/3)),'OddsRatio_working_3-way'!AN197-'OddsRatio_working_3-way'!R197/3)</f>
        <v>-0.31390478712521858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1.21</v>
      </c>
      <c r="B198" s="4">
        <f>IF('True_Odds_Calculator_3-way'!B199="","",'True_Odds_Calculator_3-way'!B199)</f>
        <v>6.72</v>
      </c>
      <c r="C198" s="4">
        <f>IF('True_Odds_Calculator_3-way'!C199="","",'True_Odds_Calculator_3-way'!C199)</f>
        <v>15.22</v>
      </c>
      <c r="D198" s="9">
        <f t="shared" si="52"/>
        <v>0.80783942981234724</v>
      </c>
      <c r="E198" s="9">
        <f t="shared" si="53"/>
        <v>0.13370558501283022</v>
      </c>
      <c r="F198" s="9">
        <f t="shared" si="54"/>
        <v>5.8454985174822394E-2</v>
      </c>
      <c r="G198" s="9">
        <f t="shared" si="55"/>
        <v>1.1327131363710166</v>
      </c>
      <c r="H198" s="9">
        <f t="shared" si="56"/>
        <v>1.2378697586379135</v>
      </c>
      <c r="I198" s="9">
        <f t="shared" si="57"/>
        <v>7.4791191400422141</v>
      </c>
      <c r="J198" s="9">
        <f t="shared" si="58"/>
        <v>17.107180799195856</v>
      </c>
      <c r="K198" s="11">
        <f t="shared" si="59"/>
        <v>0.82644628099173556</v>
      </c>
      <c r="L198" s="11">
        <f t="shared" si="60"/>
        <v>0.14880952380952381</v>
      </c>
      <c r="M198" s="11">
        <f t="shared" si="61"/>
        <v>6.5703022339027597E-2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-0.13802114442718905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0.16281925178711704</v>
      </c>
      <c r="Q198" s="11">
        <f>2*'OddsRatio_working_3-way'!K198*'OddsRatio_working_3-way'!L198*'OddsRatio_working_3-way'!M198</f>
        <v>1.6160719780359011E-2</v>
      </c>
      <c r="R198" s="11">
        <f t="shared" si="62"/>
        <v>0</v>
      </c>
      <c r="S198" s="11">
        <f t="shared" si="63"/>
        <v>-1.1796689011878891</v>
      </c>
      <c r="T198" s="11">
        <f t="shared" si="64"/>
        <v>-0.11708872468366144</v>
      </c>
      <c r="U198" s="11">
        <f>'OddsRatio_working_3-way'!S198-'OddsRatio_working_3-way'!R198^2/3</f>
        <v>-1.1796689011878891</v>
      </c>
      <c r="V198" s="11">
        <f>'OddsRatio_working_3-way'!S198*'OddsRatio_working_3-way'!R198/3-2*'OddsRatio_working_3-way'!R198^3/27-'OddsRatio_working_3-way'!T198</f>
        <v>0.11708872468366144</v>
      </c>
      <c r="W198" s="11">
        <f>'OddsRatio_working_3-way'!V198^2+4*'OddsRatio_working_3-way'!U198^3/27</f>
        <v>-0.22949753752725624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0.24658026430317903</v>
      </c>
      <c r="Y198" s="11">
        <f>IF('OddsRatio_working_3-way'!W198&gt;=0,IF('OddsRatio_working_3-way'!V198+SQRT('OddsRatio_working_3-way'!W198)&gt;0,0,PI()),ACOS('OddsRatio_working_3-way'!V198/(2*'OddsRatio_working_3-way'!X198)))</f>
        <v>1.331081955476962</v>
      </c>
      <c r="Z198" s="11">
        <f>'OddsRatio_working_3-way'!X198^(1/3)*COS('OddsRatio_working_3-way'!Y198/3)</f>
        <v>0.56635656818550828</v>
      </c>
      <c r="AA198" s="11">
        <f>'OddsRatio_working_3-way'!X198^(1/3)*COS(('OddsRatio_working_3-way'!Y198+2*PI())/3)</f>
        <v>-0.51630357991416975</v>
      </c>
      <c r="AB198" s="11">
        <f>'OddsRatio_working_3-way'!X198^(1/3)*COS(('OddsRatio_working_3-way'!Y198+4*PI())/3)</f>
        <v>-5.0052988271338424E-2</v>
      </c>
      <c r="AC198" s="11">
        <f>'OddsRatio_working_3-way'!X198^(1/3)*SIN('OddsRatio_working_3-way'!Y198/3)</f>
        <v>0.26918990459481101</v>
      </c>
      <c r="AD198" s="11">
        <f>'OddsRatio_working_3-way'!X198^(1/3)*SIN(('OddsRatio_working_3-way'!Y198+2*PI())/3)</f>
        <v>0.35588422335141834</v>
      </c>
      <c r="AE198" s="11">
        <f>'OddsRatio_working_3-way'!X198^(1/3)*SIN(('OddsRatio_working_3-way'!Y198+4*PI())/3)</f>
        <v>-0.6250741279462293</v>
      </c>
      <c r="AF198" s="11">
        <f>-'OddsRatio_working_3-way'!U198/(3*'OddsRatio_working_3-way'!X198^(1/3))*COS(('OddsRatio_working_3-way'!Y198)/3)</f>
        <v>0.56635656818550817</v>
      </c>
      <c r="AG198" s="11">
        <f>-'OddsRatio_working_3-way'!U198/(3*'OddsRatio_working_3-way'!X198^(1/3))*COS(('OddsRatio_working_3-way'!Y198+2*PI())/3)</f>
        <v>-0.51630357991416964</v>
      </c>
      <c r="AH198" s="11">
        <f>-'OddsRatio_working_3-way'!U198/(3*'OddsRatio_working_3-way'!X198^(1/3))*COS(('OddsRatio_working_3-way'!Y198+4*PI())/3)</f>
        <v>-5.005298827133841E-2</v>
      </c>
      <c r="AI198" s="11">
        <f>'OddsRatio_working_3-way'!U198/(3*'OddsRatio_working_3-way'!X198^(1/3))*SIN(('OddsRatio_working_3-way'!Y198)/3)</f>
        <v>-0.26918990459481096</v>
      </c>
      <c r="AJ198" s="11">
        <f>'OddsRatio_working_3-way'!U198/(3*'OddsRatio_working_3-way'!X198^(1/3))*SIN(('OddsRatio_working_3-way'!Y198+2*PI())/3)</f>
        <v>-0.35588422335141828</v>
      </c>
      <c r="AK198" s="11">
        <f>'OddsRatio_working_3-way'!U198/(3*'OddsRatio_working_3-way'!X198^(1/3))*SIN(('OddsRatio_working_3-way'!Y198+4*PI())/3)</f>
        <v>0.62507412794622919</v>
      </c>
      <c r="AL198" s="11">
        <f>'OddsRatio_working_3-way'!Z198+'OddsRatio_working_3-way'!AF198</f>
        <v>1.1327131363710166</v>
      </c>
      <c r="AM198" s="11">
        <f>'OddsRatio_working_3-way'!AA198+'OddsRatio_working_3-way'!AG198</f>
        <v>-1.0326071598283395</v>
      </c>
      <c r="AN198" s="11">
        <f>'OddsRatio_working_3-way'!AB198+'OddsRatio_working_3-way'!AH198</f>
        <v>-0.10010597654267683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1.1327131363710166</v>
      </c>
      <c r="AS198" s="11">
        <f>IF(('OddsRatio_working_3-way'!X198=0),IF(Q198&gt;0,-Q198^(1/3),(-Q198)^(1/3)),'OddsRatio_working_3-way'!AM198-'OddsRatio_working_3-way'!R198/3)</f>
        <v>-1.0326071598283395</v>
      </c>
      <c r="AT198" s="11">
        <f>IF(('OddsRatio_working_3-way'!X198=0),IF(Q198&gt;0,-Q198^(1/3),(-Q198)^(1/3)),'OddsRatio_working_3-way'!AN198-'OddsRatio_working_3-way'!R198/3)</f>
        <v>-0.10010597654267683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1.33</v>
      </c>
      <c r="B199" s="4">
        <f>IF('True_Odds_Calculator_3-way'!B200="","",'True_Odds_Calculator_3-way'!B200)</f>
        <v>5.43</v>
      </c>
      <c r="C199" s="4">
        <f>IF('True_Odds_Calculator_3-way'!C200="","",'True_Odds_Calculator_3-way'!C200)</f>
        <v>9.75</v>
      </c>
      <c r="D199" s="9">
        <f t="shared" si="52"/>
        <v>0.73457091801642194</v>
      </c>
      <c r="E199" s="9">
        <f t="shared" si="53"/>
        <v>0.17091967164368491</v>
      </c>
      <c r="F199" s="9">
        <f t="shared" si="54"/>
        <v>9.4509410339893254E-2</v>
      </c>
      <c r="G199" s="9">
        <f t="shared" si="55"/>
        <v>1.0949665059397384</v>
      </c>
      <c r="H199" s="9">
        <f t="shared" si="56"/>
        <v>1.3613389469601138</v>
      </c>
      <c r="I199" s="9">
        <f t="shared" si="57"/>
        <v>5.8507016213130418</v>
      </c>
      <c r="J199" s="9">
        <f t="shared" si="58"/>
        <v>10.580956926972712</v>
      </c>
      <c r="K199" s="11">
        <f t="shared" si="59"/>
        <v>0.75187969924812026</v>
      </c>
      <c r="L199" s="11">
        <f t="shared" si="60"/>
        <v>0.18416206261510129</v>
      </c>
      <c r="M199" s="11">
        <f t="shared" si="61"/>
        <v>0.10256410256410256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-0.18166431804117189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0.19186654836553063</v>
      </c>
      <c r="Q199" s="11">
        <f>2*'OddsRatio_working_3-way'!K199*'OddsRatio_working_3-way'!L199*'OddsRatio_working_3-way'!M199</f>
        <v>2.8403634102965303E-2</v>
      </c>
      <c r="R199" s="11">
        <f t="shared" si="62"/>
        <v>0</v>
      </c>
      <c r="S199" s="11">
        <f t="shared" si="63"/>
        <v>-1.0561597920514392</v>
      </c>
      <c r="T199" s="11">
        <f t="shared" si="64"/>
        <v>-0.15635230082182669</v>
      </c>
      <c r="U199" s="11">
        <f>'OddsRatio_working_3-way'!S199-'OddsRatio_working_3-way'!R199^2/3</f>
        <v>-1.0561597920514392</v>
      </c>
      <c r="V199" s="11">
        <f>'OddsRatio_working_3-way'!S199*'OddsRatio_working_3-way'!R199/3-2*'OddsRatio_working_3-way'!R199^3/27-'OddsRatio_working_3-way'!T199</f>
        <v>0.15635230082182669</v>
      </c>
      <c r="W199" s="11">
        <f>'OddsRatio_working_3-way'!V199^2+4*'OddsRatio_working_3-way'!U199^3/27</f>
        <v>-0.15008999750941407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0.20888755317257002</v>
      </c>
      <c r="Y199" s="11">
        <f>IF('OddsRatio_working_3-way'!W199&gt;=0,IF('OddsRatio_working_3-way'!V199+SQRT('OddsRatio_working_3-way'!W199)&gt;0,0,PI()),ACOS('OddsRatio_working_3-way'!V199/(2*'OddsRatio_working_3-way'!X199)))</f>
        <v>1.1872085443549674</v>
      </c>
      <c r="Z199" s="11">
        <f>'OddsRatio_working_3-way'!X199^(1/3)*COS('OddsRatio_working_3-way'!Y199/3)</f>
        <v>0.54748325296986933</v>
      </c>
      <c r="AA199" s="11">
        <f>'OddsRatio_working_3-way'!X199^(1/3)*COS(('OddsRatio_working_3-way'!Y199+2*PI())/3)</f>
        <v>-0.47182371502654741</v>
      </c>
      <c r="AB199" s="11">
        <f>'OddsRatio_working_3-way'!X199^(1/3)*COS(('OddsRatio_working_3-way'!Y199+4*PI())/3)</f>
        <v>-7.5659537943322155E-2</v>
      </c>
      <c r="AC199" s="11">
        <f>'OddsRatio_working_3-way'!X199^(1/3)*SIN('OddsRatio_working_3-way'!Y199/3)</f>
        <v>0.22872549428228686</v>
      </c>
      <c r="AD199" s="11">
        <f>'OddsRatio_working_3-way'!X199^(1/3)*SIN(('OddsRatio_working_3-way'!Y199+2*PI())/3)</f>
        <v>0.35977165807730577</v>
      </c>
      <c r="AE199" s="11">
        <f>'OddsRatio_working_3-way'!X199^(1/3)*SIN(('OddsRatio_working_3-way'!Y199+4*PI())/3)</f>
        <v>-0.58849715235959243</v>
      </c>
      <c r="AF199" s="11">
        <f>-'OddsRatio_working_3-way'!U199/(3*'OddsRatio_working_3-way'!X199^(1/3))*COS(('OddsRatio_working_3-way'!Y199)/3)</f>
        <v>0.54748325296986922</v>
      </c>
      <c r="AG199" s="11">
        <f>-'OddsRatio_working_3-way'!U199/(3*'OddsRatio_working_3-way'!X199^(1/3))*COS(('OddsRatio_working_3-way'!Y199+2*PI())/3)</f>
        <v>-0.4718237150265473</v>
      </c>
      <c r="AH199" s="11">
        <f>-'OddsRatio_working_3-way'!U199/(3*'OddsRatio_working_3-way'!X199^(1/3))*COS(('OddsRatio_working_3-way'!Y199+4*PI())/3)</f>
        <v>-7.5659537943322142E-2</v>
      </c>
      <c r="AI199" s="11">
        <f>'OddsRatio_working_3-way'!U199/(3*'OddsRatio_working_3-way'!X199^(1/3))*SIN(('OddsRatio_working_3-way'!Y199)/3)</f>
        <v>-0.22872549428228683</v>
      </c>
      <c r="AJ199" s="11">
        <f>'OddsRatio_working_3-way'!U199/(3*'OddsRatio_working_3-way'!X199^(1/3))*SIN(('OddsRatio_working_3-way'!Y199+2*PI())/3)</f>
        <v>-0.35977165807730571</v>
      </c>
      <c r="AK199" s="11">
        <f>'OddsRatio_working_3-way'!U199/(3*'OddsRatio_working_3-way'!X199^(1/3))*SIN(('OddsRatio_working_3-way'!Y199+4*PI())/3)</f>
        <v>0.58849715235959232</v>
      </c>
      <c r="AL199" s="11">
        <f>'OddsRatio_working_3-way'!Z199+'OddsRatio_working_3-way'!AF199</f>
        <v>1.0949665059397384</v>
      </c>
      <c r="AM199" s="11">
        <f>'OddsRatio_working_3-way'!AA199+'OddsRatio_working_3-way'!AG199</f>
        <v>-0.9436474300530947</v>
      </c>
      <c r="AN199" s="11">
        <f>'OddsRatio_working_3-way'!AB199+'OddsRatio_working_3-way'!AH199</f>
        <v>-0.15131907588664428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1.0949665059397384</v>
      </c>
      <c r="AS199" s="11">
        <f>IF(('OddsRatio_working_3-way'!X199=0),IF(Q199&gt;0,-Q199^(1/3),(-Q199)^(1/3)),'OddsRatio_working_3-way'!AM199-'OddsRatio_working_3-way'!R199/3)</f>
        <v>-0.9436474300530947</v>
      </c>
      <c r="AT199" s="11">
        <f>IF(('OddsRatio_working_3-way'!X199=0),IF(Q199&gt;0,-Q199^(1/3),(-Q199)^(1/3)),'OddsRatio_working_3-way'!AN199-'OddsRatio_working_3-way'!R199/3)</f>
        <v>-0.15131907588664428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1.29</v>
      </c>
      <c r="B200" s="4">
        <f>IF('True_Odds_Calculator_3-way'!B201="","",'True_Odds_Calculator_3-way'!B201)</f>
        <v>5.96</v>
      </c>
      <c r="C200" s="4">
        <f>IF('True_Odds_Calculator_3-way'!C201="","",'True_Odds_Calculator_3-way'!C201)</f>
        <v>12.35</v>
      </c>
      <c r="D200" s="9">
        <f t="shared" si="52"/>
        <v>0.7642114275272075</v>
      </c>
      <c r="E200" s="9">
        <f t="shared" si="53"/>
        <v>0.15930998141679623</v>
      </c>
      <c r="F200" s="9">
        <f t="shared" si="54"/>
        <v>7.6478591055996165E-2</v>
      </c>
      <c r="G200" s="9">
        <f t="shared" si="55"/>
        <v>1.0639255233862388</v>
      </c>
      <c r="H200" s="9">
        <f t="shared" si="56"/>
        <v>1.3085384017820094</v>
      </c>
      <c r="I200" s="9">
        <f t="shared" si="57"/>
        <v>6.2770705959957445</v>
      </c>
      <c r="J200" s="9">
        <f t="shared" si="58"/>
        <v>13.075554690433812</v>
      </c>
      <c r="K200" s="11">
        <f t="shared" si="59"/>
        <v>0.77519379844961234</v>
      </c>
      <c r="L200" s="11">
        <f t="shared" si="60"/>
        <v>0.16778523489932887</v>
      </c>
      <c r="M200" s="11">
        <f t="shared" si="61"/>
        <v>8.0971659919028341E-2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-0.1719382920207676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0.17482565353726007</v>
      </c>
      <c r="Q200" s="11">
        <f>2*'OddsRatio_working_3-way'!K200*'OddsRatio_working_3-way'!L200*'OddsRatio_working_3-way'!M200</f>
        <v>2.1063331751477118E-2</v>
      </c>
      <c r="R200" s="11">
        <f t="shared" si="62"/>
        <v>0</v>
      </c>
      <c r="S200" s="11">
        <f t="shared" si="63"/>
        <v>-1.0167930103443374</v>
      </c>
      <c r="T200" s="11">
        <f t="shared" si="64"/>
        <v>-0.1225051819691973</v>
      </c>
      <c r="U200" s="11">
        <f>'OddsRatio_working_3-way'!S200-'OddsRatio_working_3-way'!R200^2/3</f>
        <v>-1.0167930103443374</v>
      </c>
      <c r="V200" s="11">
        <f>'OddsRatio_working_3-way'!S200*'OddsRatio_working_3-way'!R200/3-2*'OddsRatio_working_3-way'!R200^3/27-'OddsRatio_working_3-way'!T200</f>
        <v>0.1225051819691973</v>
      </c>
      <c r="W200" s="11">
        <f>'OddsRatio_working_3-way'!V200^2+4*'OddsRatio_working_3-way'!U200^3/27</f>
        <v>-0.14073022592231876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0.1973181096172022</v>
      </c>
      <c r="Y200" s="11">
        <f>IF('OddsRatio_working_3-way'!W200&gt;=0,IF('OddsRatio_working_3-way'!V200+SQRT('OddsRatio_working_3-way'!W200)&gt;0,0,PI()),ACOS('OddsRatio_working_3-way'!V200/(2*'OddsRatio_working_3-way'!X200)))</f>
        <v>1.2551556171853693</v>
      </c>
      <c r="Z200" s="11">
        <f>'OddsRatio_working_3-way'!X200^(1/3)*COS('OddsRatio_working_3-way'!Y200/3)</f>
        <v>0.5319627616931194</v>
      </c>
      <c r="AA200" s="11">
        <f>'OddsRatio_working_3-way'!X200^(1/3)*COS(('OddsRatio_working_3-way'!Y200+2*PI())/3)</f>
        <v>-0.47082270410667859</v>
      </c>
      <c r="AB200" s="11">
        <f>'OddsRatio_working_3-way'!X200^(1/3)*COS(('OddsRatio_working_3-way'!Y200+4*PI())/3)</f>
        <v>-6.1140057586440637E-2</v>
      </c>
      <c r="AC200" s="11">
        <f>'OddsRatio_working_3-way'!X200^(1/3)*SIN('OddsRatio_working_3-way'!Y200/3)</f>
        <v>0.23653038625077757</v>
      </c>
      <c r="AD200" s="11">
        <f>'OddsRatio_working_3-way'!X200^(1/3)*SIN(('OddsRatio_working_3-way'!Y200+2*PI())/3)</f>
        <v>0.34242807236818001</v>
      </c>
      <c r="AE200" s="11">
        <f>'OddsRatio_working_3-way'!X200^(1/3)*SIN(('OddsRatio_working_3-way'!Y200+4*PI())/3)</f>
        <v>-0.57895845861895756</v>
      </c>
      <c r="AF200" s="11">
        <f>-'OddsRatio_working_3-way'!U200/(3*'OddsRatio_working_3-way'!X200^(1/3))*COS(('OddsRatio_working_3-way'!Y200)/3)</f>
        <v>0.5319627616931194</v>
      </c>
      <c r="AG200" s="11">
        <f>-'OddsRatio_working_3-way'!U200/(3*'OddsRatio_working_3-way'!X200^(1/3))*COS(('OddsRatio_working_3-way'!Y200+2*PI())/3)</f>
        <v>-0.47082270410667859</v>
      </c>
      <c r="AH200" s="11">
        <f>-'OddsRatio_working_3-way'!U200/(3*'OddsRatio_working_3-way'!X200^(1/3))*COS(('OddsRatio_working_3-way'!Y200+4*PI())/3)</f>
        <v>-6.1140057586440637E-2</v>
      </c>
      <c r="AI200" s="11">
        <f>'OddsRatio_working_3-way'!U200/(3*'OddsRatio_working_3-way'!X200^(1/3))*SIN(('OddsRatio_working_3-way'!Y200)/3)</f>
        <v>-0.23653038625077757</v>
      </c>
      <c r="AJ200" s="11">
        <f>'OddsRatio_working_3-way'!U200/(3*'OddsRatio_working_3-way'!X200^(1/3))*SIN(('OddsRatio_working_3-way'!Y200+2*PI())/3)</f>
        <v>-0.34242807236818001</v>
      </c>
      <c r="AK200" s="11">
        <f>'OddsRatio_working_3-way'!U200/(3*'OddsRatio_working_3-way'!X200^(1/3))*SIN(('OddsRatio_working_3-way'!Y200+4*PI())/3)</f>
        <v>0.57895845861895756</v>
      </c>
      <c r="AL200" s="11">
        <f>'OddsRatio_working_3-way'!Z200+'OddsRatio_working_3-way'!AF200</f>
        <v>1.0639255233862388</v>
      </c>
      <c r="AM200" s="11">
        <f>'OddsRatio_working_3-way'!AA200+'OddsRatio_working_3-way'!AG200</f>
        <v>-0.94164540821335718</v>
      </c>
      <c r="AN200" s="11">
        <f>'OddsRatio_working_3-way'!AB200+'OddsRatio_working_3-way'!AH200</f>
        <v>-0.12228011517288127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1.0639255233862388</v>
      </c>
      <c r="AS200" s="11">
        <f>IF(('OddsRatio_working_3-way'!X200=0),IF(Q200&gt;0,-Q200^(1/3),(-Q200)^(1/3)),'OddsRatio_working_3-way'!AM200-'OddsRatio_working_3-way'!R200/3)</f>
        <v>-0.94164540821335718</v>
      </c>
      <c r="AT200" s="11">
        <f>IF(('OddsRatio_working_3-way'!X200=0),IF(Q200&gt;0,-Q200^(1/3),(-Q200)^(1/3)),'OddsRatio_working_3-way'!AN200-'OddsRatio_working_3-way'!R200/3)</f>
        <v>-0.12228011517288127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2.58</v>
      </c>
      <c r="B201" s="4">
        <f>IF('True_Odds_Calculator_3-way'!B202="","",'True_Odds_Calculator_3-way'!B202)</f>
        <v>3.05</v>
      </c>
      <c r="C201" s="4">
        <f>IF('True_Odds_Calculator_3-way'!C202="","",'True_Odds_Calculator_3-way'!C202)</f>
        <v>3.09</v>
      </c>
      <c r="D201" s="9">
        <f t="shared" si="52"/>
        <v>0.37385191085713237</v>
      </c>
      <c r="E201" s="9">
        <f t="shared" si="53"/>
        <v>0.31515194800012736</v>
      </c>
      <c r="F201" s="9">
        <f t="shared" si="54"/>
        <v>0.31099614114274032</v>
      </c>
      <c r="G201" s="9">
        <f t="shared" si="55"/>
        <v>1.0600353975524461</v>
      </c>
      <c r="H201" s="9">
        <f t="shared" si="56"/>
        <v>2.6748559281328652</v>
      </c>
      <c r="I201" s="9">
        <f t="shared" si="57"/>
        <v>3.173072564982514</v>
      </c>
      <c r="J201" s="9">
        <f t="shared" si="58"/>
        <v>3.2154739808846124</v>
      </c>
      <c r="K201" s="11">
        <f t="shared" si="59"/>
        <v>0.38759689922480617</v>
      </c>
      <c r="L201" s="11">
        <f t="shared" si="60"/>
        <v>0.32786885245901642</v>
      </c>
      <c r="M201" s="11">
        <f t="shared" si="61"/>
        <v>0.3236245954692557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-0.27840639665460432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0.23524370137045902</v>
      </c>
      <c r="Q201" s="11">
        <f>2*'OddsRatio_working_3-way'!K201*'OddsRatio_working_3-way'!L201*'OddsRatio_working_3-way'!M201</f>
        <v>8.225304243722345E-2</v>
      </c>
      <c r="R201" s="11">
        <f t="shared" si="62"/>
        <v>0</v>
      </c>
      <c r="S201" s="11">
        <f t="shared" si="63"/>
        <v>-0.84496514518776067</v>
      </c>
      <c r="T201" s="11">
        <f t="shared" si="64"/>
        <v>-0.29544235845725902</v>
      </c>
      <c r="U201" s="11">
        <f>'OddsRatio_working_3-way'!S201-'OddsRatio_working_3-way'!R201^2/3</f>
        <v>-0.84496514518776067</v>
      </c>
      <c r="V201" s="11">
        <f>'OddsRatio_working_3-way'!S201*'OddsRatio_working_3-way'!R201/3-2*'OddsRatio_working_3-way'!R201^3/27-'OddsRatio_working_3-way'!T201</f>
        <v>0.29544235845725902</v>
      </c>
      <c r="W201" s="11">
        <f>'OddsRatio_working_3-way'!V201^2+4*'OddsRatio_working_3-way'!U201^3/27</f>
        <v>-2.0881041562783864E-3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0.14947766666551388</v>
      </c>
      <c r="Y201" s="11">
        <f>IF('OddsRatio_working_3-way'!W201&gt;=0,IF('OddsRatio_working_3-way'!V201+SQRT('OddsRatio_working_3-way'!W201)&gt;0,0,PI()),ACOS('OddsRatio_working_3-way'!V201/(2*'OddsRatio_working_3-way'!X201)))</f>
        <v>0.15345306345671128</v>
      </c>
      <c r="Z201" s="11">
        <f>'OddsRatio_working_3-way'!X201^(1/3)*COS('OddsRatio_working_3-way'!Y201/3)</f>
        <v>0.53001769877622307</v>
      </c>
      <c r="AA201" s="11">
        <f>'OddsRatio_working_3-way'!X201^(1/3)*COS(('OddsRatio_working_3-way'!Y201+2*PI())/3)</f>
        <v>-0.28850811607683735</v>
      </c>
      <c r="AB201" s="11">
        <f>'OddsRatio_working_3-way'!X201^(1/3)*COS(('OddsRatio_working_3-way'!Y201+4*PI())/3)</f>
        <v>-0.24150958269938583</v>
      </c>
      <c r="AC201" s="11">
        <f>'OddsRatio_working_3-way'!X201^(1/3)*SIN('OddsRatio_working_3-way'!Y201/3)</f>
        <v>2.7134615896989338E-2</v>
      </c>
      <c r="AD201" s="11">
        <f>'OddsRatio_working_3-way'!X201^(1/3)*SIN(('OddsRatio_working_3-way'!Y201+2*PI())/3)</f>
        <v>0.44544148364708286</v>
      </c>
      <c r="AE201" s="11">
        <f>'OddsRatio_working_3-way'!X201^(1/3)*SIN(('OddsRatio_working_3-way'!Y201+4*PI())/3)</f>
        <v>-0.47257609954407215</v>
      </c>
      <c r="AF201" s="11">
        <f>-'OddsRatio_working_3-way'!U201/(3*'OddsRatio_working_3-way'!X201^(1/3))*COS(('OddsRatio_working_3-way'!Y201)/3)</f>
        <v>0.53001769877622307</v>
      </c>
      <c r="AG201" s="11">
        <f>-'OddsRatio_working_3-way'!U201/(3*'OddsRatio_working_3-way'!X201^(1/3))*COS(('OddsRatio_working_3-way'!Y201+2*PI())/3)</f>
        <v>-0.28850811607683735</v>
      </c>
      <c r="AH201" s="11">
        <f>-'OddsRatio_working_3-way'!U201/(3*'OddsRatio_working_3-way'!X201^(1/3))*COS(('OddsRatio_working_3-way'!Y201+4*PI())/3)</f>
        <v>-0.24150958269938583</v>
      </c>
      <c r="AI201" s="11">
        <f>'OddsRatio_working_3-way'!U201/(3*'OddsRatio_working_3-way'!X201^(1/3))*SIN(('OddsRatio_working_3-way'!Y201)/3)</f>
        <v>-2.7134615896989338E-2</v>
      </c>
      <c r="AJ201" s="11">
        <f>'OddsRatio_working_3-way'!U201/(3*'OddsRatio_working_3-way'!X201^(1/3))*SIN(('OddsRatio_working_3-way'!Y201+2*PI())/3)</f>
        <v>-0.44544148364708286</v>
      </c>
      <c r="AK201" s="11">
        <f>'OddsRatio_working_3-way'!U201/(3*'OddsRatio_working_3-way'!X201^(1/3))*SIN(('OddsRatio_working_3-way'!Y201+4*PI())/3)</f>
        <v>0.47257609954407215</v>
      </c>
      <c r="AL201" s="11">
        <f>'OddsRatio_working_3-way'!Z201+'OddsRatio_working_3-way'!AF201</f>
        <v>1.0600353975524461</v>
      </c>
      <c r="AM201" s="11">
        <f>'OddsRatio_working_3-way'!AA201+'OddsRatio_working_3-way'!AG201</f>
        <v>-0.5770162321536747</v>
      </c>
      <c r="AN201" s="11">
        <f>'OddsRatio_working_3-way'!AB201+'OddsRatio_working_3-way'!AH201</f>
        <v>-0.48301916539877165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1.0600353975524461</v>
      </c>
      <c r="AS201" s="11">
        <f>IF(('OddsRatio_working_3-way'!X201=0),IF(Q201&gt;0,-Q201^(1/3),(-Q201)^(1/3)),'OddsRatio_working_3-way'!AM201-'OddsRatio_working_3-way'!R201/3)</f>
        <v>-0.5770162321536747</v>
      </c>
      <c r="AT201" s="11">
        <f>IF(('OddsRatio_working_3-way'!X201=0),IF(Q201&gt;0,-Q201^(1/3),(-Q201)^(1/3)),'OddsRatio_working_3-way'!AN201-'OddsRatio_working_3-way'!R201/3)</f>
        <v>-0.48301916539877165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2.2200000000000002</v>
      </c>
      <c r="B202" s="4">
        <f>IF('True_Odds_Calculator_3-way'!B203="","",'True_Odds_Calculator_3-way'!B203)</f>
        <v>3.25</v>
      </c>
      <c r="C202" s="4">
        <f>IF('True_Odds_Calculator_3-way'!C203="","",'True_Odds_Calculator_3-way'!C203)</f>
        <v>3.63</v>
      </c>
      <c r="D202" s="9">
        <f t="shared" si="52"/>
        <v>0.43777811476107009</v>
      </c>
      <c r="E202" s="9">
        <f t="shared" si="53"/>
        <v>0.2968666008373908</v>
      </c>
      <c r="F202" s="9">
        <f t="shared" si="54"/>
        <v>0.26535528440153927</v>
      </c>
      <c r="G202" s="9">
        <f t="shared" si="55"/>
        <v>1.0526739352950458</v>
      </c>
      <c r="H202" s="9">
        <f t="shared" si="56"/>
        <v>2.2842622010599563</v>
      </c>
      <c r="I202" s="9">
        <f t="shared" si="57"/>
        <v>3.3685163544138526</v>
      </c>
      <c r="J202" s="9">
        <f t="shared" si="58"/>
        <v>3.7685324498259707</v>
      </c>
      <c r="K202" s="11">
        <f t="shared" si="59"/>
        <v>0.4504504504504504</v>
      </c>
      <c r="L202" s="11">
        <f t="shared" si="60"/>
        <v>0.30769230769230771</v>
      </c>
      <c r="M202" s="11">
        <f t="shared" si="61"/>
        <v>0.27548209366391185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-0.2756481847390938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0.23290932381841467</v>
      </c>
      <c r="Q202" s="11">
        <f>2*'OddsRatio_working_3-way'!K202*'OddsRatio_working_3-way'!L202*'OddsRatio_working_3-way'!M202</f>
        <v>7.6363712727349084E-2</v>
      </c>
      <c r="R202" s="11">
        <f t="shared" si="62"/>
        <v>0</v>
      </c>
      <c r="S202" s="11">
        <f t="shared" si="63"/>
        <v>-0.8449514152936205</v>
      </c>
      <c r="T202" s="11">
        <f t="shared" si="64"/>
        <v>-0.27703325091594116</v>
      </c>
      <c r="U202" s="11">
        <f>'OddsRatio_working_3-way'!S202-'OddsRatio_working_3-way'!R202^2/3</f>
        <v>-0.8449514152936205</v>
      </c>
      <c r="V202" s="11">
        <f>'OddsRatio_working_3-way'!S202*'OddsRatio_working_3-way'!R202/3-2*'OddsRatio_working_3-way'!R202^3/27-'OddsRatio_working_3-way'!T202</f>
        <v>0.27703325091594116</v>
      </c>
      <c r="W202" s="11">
        <f>'OddsRatio_working_3-way'!V202^2+4*'OddsRatio_working_3-way'!U202^3/27</f>
        <v>-1.2622512538614558E-2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0.14947402337167934</v>
      </c>
      <c r="Y202" s="11">
        <f>IF('OddsRatio_working_3-way'!W202&gt;=0,IF('OddsRatio_working_3-way'!V202+SQRT('OddsRatio_working_3-way'!W202)&gt;0,0,PI()),ACOS('OddsRatio_working_3-way'!V202/(2*'OddsRatio_working_3-way'!X202)))</f>
        <v>0.38527895904222498</v>
      </c>
      <c r="Z202" s="11">
        <f>'OddsRatio_working_3-way'!X202^(1/3)*COS('OddsRatio_working_3-way'!Y202/3)</f>
        <v>0.52633696764752302</v>
      </c>
      <c r="AA202" s="11">
        <f>'OddsRatio_working_3-way'!X202^(1/3)*COS(('OddsRatio_working_3-way'!Y202+2*PI())/3)</f>
        <v>-0.3220318951173049</v>
      </c>
      <c r="AB202" s="11">
        <f>'OddsRatio_working_3-way'!X202^(1/3)*COS(('OddsRatio_working_3-way'!Y202+4*PI())/3)</f>
        <v>-0.20430507253021832</v>
      </c>
      <c r="AC202" s="11">
        <f>'OddsRatio_working_3-way'!X202^(1/3)*SIN('OddsRatio_working_3-way'!Y202/3)</f>
        <v>6.7969612711493946E-2</v>
      </c>
      <c r="AD202" s="11">
        <f>'OddsRatio_working_3-way'!X202^(1/3)*SIN(('OddsRatio_working_3-way'!Y202+2*PI())/3)</f>
        <v>0.42183637857787631</v>
      </c>
      <c r="AE202" s="11">
        <f>'OddsRatio_working_3-way'!X202^(1/3)*SIN(('OddsRatio_working_3-way'!Y202+4*PI())/3)</f>
        <v>-0.48980599128937002</v>
      </c>
      <c r="AF202" s="11">
        <f>-'OddsRatio_working_3-way'!U202/(3*'OddsRatio_working_3-way'!X202^(1/3))*COS(('OddsRatio_working_3-way'!Y202)/3)</f>
        <v>0.52633696764752291</v>
      </c>
      <c r="AG202" s="11">
        <f>-'OddsRatio_working_3-way'!U202/(3*'OddsRatio_working_3-way'!X202^(1/3))*COS(('OddsRatio_working_3-way'!Y202+2*PI())/3)</f>
        <v>-0.32203189511730479</v>
      </c>
      <c r="AH202" s="11">
        <f>-'OddsRatio_working_3-way'!U202/(3*'OddsRatio_working_3-way'!X202^(1/3))*COS(('OddsRatio_working_3-way'!Y202+4*PI())/3)</f>
        <v>-0.20430507253021829</v>
      </c>
      <c r="AI202" s="11">
        <f>'OddsRatio_working_3-way'!U202/(3*'OddsRatio_working_3-way'!X202^(1/3))*SIN(('OddsRatio_working_3-way'!Y202)/3)</f>
        <v>-6.7969612711493932E-2</v>
      </c>
      <c r="AJ202" s="11">
        <f>'OddsRatio_working_3-way'!U202/(3*'OddsRatio_working_3-way'!X202^(1/3))*SIN(('OddsRatio_working_3-way'!Y202+2*PI())/3)</f>
        <v>-0.4218363785778762</v>
      </c>
      <c r="AK202" s="11">
        <f>'OddsRatio_working_3-way'!U202/(3*'OddsRatio_working_3-way'!X202^(1/3))*SIN(('OddsRatio_working_3-way'!Y202+4*PI())/3)</f>
        <v>0.48980599128936991</v>
      </c>
      <c r="AL202" s="11">
        <f>'OddsRatio_working_3-way'!Z202+'OddsRatio_working_3-way'!AF202</f>
        <v>1.0526739352950458</v>
      </c>
      <c r="AM202" s="11">
        <f>'OddsRatio_working_3-way'!AA202+'OddsRatio_working_3-way'!AG202</f>
        <v>-0.64406379023460969</v>
      </c>
      <c r="AN202" s="11">
        <f>'OddsRatio_working_3-way'!AB202+'OddsRatio_working_3-way'!AH202</f>
        <v>-0.40861014506043658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1.0526739352950458</v>
      </c>
      <c r="AS202" s="11">
        <f>IF(('OddsRatio_working_3-way'!X202=0),IF(Q202&gt;0,-Q202^(1/3),(-Q202)^(1/3)),'OddsRatio_working_3-way'!AM202-'OddsRatio_working_3-way'!R202/3)</f>
        <v>-0.64406379023460969</v>
      </c>
      <c r="AT202" s="11">
        <f>IF(('OddsRatio_working_3-way'!X202=0),IF(Q202&gt;0,-Q202^(1/3),(-Q202)^(1/3)),'OddsRatio_working_3-way'!AN202-'OddsRatio_working_3-way'!R202/3)</f>
        <v>-0.40861014506043658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3.22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2.35</v>
      </c>
      <c r="D203" s="9">
        <f t="shared" si="52"/>
        <v>0.2997685370669631</v>
      </c>
      <c r="E203" s="9">
        <f t="shared" si="53"/>
        <v>0.28709096167403481</v>
      </c>
      <c r="F203" s="9">
        <f t="shared" si="54"/>
        <v>0.41314050125900226</v>
      </c>
      <c r="G203" s="9">
        <f t="shared" si="55"/>
        <v>1.0522104186914891</v>
      </c>
      <c r="H203" s="9">
        <f t="shared" si="56"/>
        <v>3.3359071294951055</v>
      </c>
      <c r="I203" s="9">
        <f t="shared" si="57"/>
        <v>3.4832165881119148</v>
      </c>
      <c r="J203" s="9">
        <f t="shared" si="58"/>
        <v>2.4204840652335102</v>
      </c>
      <c r="K203" s="11">
        <f t="shared" si="59"/>
        <v>0.3105590062111801</v>
      </c>
      <c r="L203" s="11">
        <f t="shared" si="60"/>
        <v>0.29761904761904762</v>
      </c>
      <c r="M203" s="11">
        <f t="shared" si="61"/>
        <v>0.42553191489361702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-0.27818629764579295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0.23323390410743389</v>
      </c>
      <c r="Q203" s="11">
        <f>2*'OddsRatio_working_3-way'!K203*'OddsRatio_working_3-way'!L203*'OddsRatio_working_3-way'!M203</f>
        <v>7.8662362262203675E-2</v>
      </c>
      <c r="R203" s="11">
        <f t="shared" si="62"/>
        <v>0</v>
      </c>
      <c r="S203" s="11">
        <f t="shared" si="63"/>
        <v>-0.8384090304994255</v>
      </c>
      <c r="T203" s="11">
        <f t="shared" si="64"/>
        <v>-0.28276864435056509</v>
      </c>
      <c r="U203" s="11">
        <f>'OddsRatio_working_3-way'!S203-'OddsRatio_working_3-way'!R203^2/3</f>
        <v>-0.8384090304994255</v>
      </c>
      <c r="V203" s="11">
        <f>'OddsRatio_working_3-way'!S203*'OddsRatio_working_3-way'!R203/3-2*'OddsRatio_working_3-way'!R203^3/27-'OddsRatio_working_3-way'!T203</f>
        <v>0.28276864435056509</v>
      </c>
      <c r="W203" s="11">
        <f>'OddsRatio_working_3-way'!V203^2+4*'OddsRatio_working_3-way'!U203^3/27</f>
        <v>-7.3519101155074679E-3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0.14774134183037921</v>
      </c>
      <c r="Y203" s="11">
        <f>IF('OddsRatio_working_3-way'!W203&gt;=0,IF('OddsRatio_working_3-way'!V203+SQRT('OddsRatio_working_3-way'!W203)&gt;0,0,PI()),ACOS('OddsRatio_working_3-way'!V203/(2*'OddsRatio_working_3-way'!X203)))</f>
        <v>0.29441533286722543</v>
      </c>
      <c r="Z203" s="11">
        <f>'OddsRatio_working_3-way'!X203^(1/3)*COS('OddsRatio_working_3-way'!Y203/3)</f>
        <v>0.52610520934574467</v>
      </c>
      <c r="AA203" s="11">
        <f>'OddsRatio_working_3-way'!X203^(1/3)*COS(('OddsRatio_working_3-way'!Y203+2*PI())/3)</f>
        <v>-0.30791059336283794</v>
      </c>
      <c r="AB203" s="11">
        <f>'OddsRatio_working_3-way'!X203^(1/3)*COS(('OddsRatio_working_3-way'!Y203+4*PI())/3)</f>
        <v>-0.21819461598290679</v>
      </c>
      <c r="AC203" s="11">
        <f>'OddsRatio_working_3-way'!X203^(1/3)*SIN('OddsRatio_working_3-way'!Y203/3)</f>
        <v>5.1797543690913689E-2</v>
      </c>
      <c r="AD203" s="11">
        <f>'OddsRatio_working_3-way'!X203^(1/3)*SIN(('OddsRatio_working_3-way'!Y203+2*PI())/3)</f>
        <v>0.42972170451128827</v>
      </c>
      <c r="AE203" s="11">
        <f>'OddsRatio_working_3-way'!X203^(1/3)*SIN(('OddsRatio_working_3-way'!Y203+4*PI())/3)</f>
        <v>-0.48151924820220193</v>
      </c>
      <c r="AF203" s="11">
        <f>-'OddsRatio_working_3-way'!U203/(3*'OddsRatio_working_3-way'!X203^(1/3))*COS(('OddsRatio_working_3-way'!Y203)/3)</f>
        <v>0.52610520934574456</v>
      </c>
      <c r="AG203" s="11">
        <f>-'OddsRatio_working_3-way'!U203/(3*'OddsRatio_working_3-way'!X203^(1/3))*COS(('OddsRatio_working_3-way'!Y203+2*PI())/3)</f>
        <v>-0.30791059336283788</v>
      </c>
      <c r="AH203" s="11">
        <f>-'OddsRatio_working_3-way'!U203/(3*'OddsRatio_working_3-way'!X203^(1/3))*COS(('OddsRatio_working_3-way'!Y203+4*PI())/3)</f>
        <v>-0.21819461598290674</v>
      </c>
      <c r="AI203" s="11">
        <f>'OddsRatio_working_3-way'!U203/(3*'OddsRatio_working_3-way'!X203^(1/3))*SIN(('OddsRatio_working_3-way'!Y203)/3)</f>
        <v>-5.1797543690913675E-2</v>
      </c>
      <c r="AJ203" s="11">
        <f>'OddsRatio_working_3-way'!U203/(3*'OddsRatio_working_3-way'!X203^(1/3))*SIN(('OddsRatio_working_3-way'!Y203+2*PI())/3)</f>
        <v>-0.42972170451128822</v>
      </c>
      <c r="AK203" s="11">
        <f>'OddsRatio_working_3-way'!U203/(3*'OddsRatio_working_3-way'!X203^(1/3))*SIN(('OddsRatio_working_3-way'!Y203+4*PI())/3)</f>
        <v>0.48151924820220182</v>
      </c>
      <c r="AL203" s="11">
        <f>'OddsRatio_working_3-way'!Z203+'OddsRatio_working_3-way'!AF203</f>
        <v>1.0522104186914891</v>
      </c>
      <c r="AM203" s="11">
        <f>'OddsRatio_working_3-way'!AA203+'OddsRatio_working_3-way'!AG203</f>
        <v>-0.61582118672567576</v>
      </c>
      <c r="AN203" s="11">
        <f>'OddsRatio_working_3-way'!AB203+'OddsRatio_working_3-way'!AH203</f>
        <v>-0.43638923196581353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1.0522104186914891</v>
      </c>
      <c r="AS203" s="11">
        <f>IF(('OddsRatio_working_3-way'!X203=0),IF(Q203&gt;0,-Q203^(1/3),(-Q203)^(1/3)),'OddsRatio_working_3-way'!AM203-'OddsRatio_working_3-way'!R203/3)</f>
        <v>-0.61582118672567576</v>
      </c>
      <c r="AT203" s="11">
        <f>IF(('OddsRatio_working_3-way'!X203=0),IF(Q203&gt;0,-Q203^(1/3),(-Q203)^(1/3)),'OddsRatio_working_3-way'!AN203-'OddsRatio_working_3-way'!R203/3)</f>
        <v>-0.43638923196581353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2.08</v>
      </c>
      <c r="B204" s="4">
        <f>IF('True_Odds_Calculator_3-way'!B205="","",'True_Odds_Calculator_3-way'!B205)</f>
        <v>3.36</v>
      </c>
      <c r="C204" s="4">
        <f>IF('True_Odds_Calculator_3-way'!C205="","",'True_Odds_Calculator_3-way'!C205)</f>
        <v>3.93</v>
      </c>
      <c r="D204" s="9">
        <f t="shared" si="52"/>
        <v>0.46804474178692868</v>
      </c>
      <c r="E204" s="9">
        <f t="shared" si="53"/>
        <v>0.28706203492722021</v>
      </c>
      <c r="F204" s="9">
        <f t="shared" si="54"/>
        <v>0.24489322328585103</v>
      </c>
      <c r="G204" s="9">
        <f t="shared" si="55"/>
        <v>1.0523591465457174</v>
      </c>
      <c r="H204" s="9">
        <f t="shared" si="56"/>
        <v>2.1365478782693752</v>
      </c>
      <c r="I204" s="9">
        <f t="shared" si="57"/>
        <v>3.4835675858478927</v>
      </c>
      <c r="J204" s="9">
        <f t="shared" si="58"/>
        <v>4.0834122993789519</v>
      </c>
      <c r="K204" s="11">
        <f t="shared" si="59"/>
        <v>0.48076923076923073</v>
      </c>
      <c r="L204" s="11">
        <f t="shared" si="60"/>
        <v>0.29761904761904762</v>
      </c>
      <c r="M204" s="11">
        <f t="shared" si="61"/>
        <v>0.2544529262086514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-0.27189937924670748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0.23192324003392706</v>
      </c>
      <c r="Q204" s="11">
        <f>2*'OddsRatio_working_3-way'!K204*'OddsRatio_working_3-way'!L204*'OddsRatio_working_3-way'!M204</f>
        <v>7.2817343809710222E-2</v>
      </c>
      <c r="R204" s="11">
        <f t="shared" si="62"/>
        <v>0</v>
      </c>
      <c r="S204" s="11">
        <f t="shared" si="63"/>
        <v>-0.85297451092557242</v>
      </c>
      <c r="T204" s="11">
        <f t="shared" si="64"/>
        <v>-0.26780989354021112</v>
      </c>
      <c r="U204" s="11">
        <f>'OddsRatio_working_3-way'!S204-'OddsRatio_working_3-way'!R204^2/3</f>
        <v>-0.85297451092557242</v>
      </c>
      <c r="V204" s="11">
        <f>'OddsRatio_working_3-way'!S204*'OddsRatio_working_3-way'!R204/3-2*'OddsRatio_working_3-way'!R204^3/27-'OddsRatio_working_3-way'!T204</f>
        <v>0.26780989354021112</v>
      </c>
      <c r="W204" s="11">
        <f>'OddsRatio_working_3-way'!V204^2+4*'OddsRatio_working_3-way'!U204^3/27</f>
        <v>-2.0217837280896656E-2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0.15160802778787463</v>
      </c>
      <c r="Y204" s="11">
        <f>IF('OddsRatio_working_3-way'!W204&gt;=0,IF('OddsRatio_working_3-way'!V204+SQRT('OddsRatio_working_3-way'!W204)&gt;0,0,PI()),ACOS('OddsRatio_working_3-way'!V204/(2*'OddsRatio_working_3-way'!X204)))</f>
        <v>0.48808765747349958</v>
      </c>
      <c r="Z204" s="11">
        <f>'OddsRatio_working_3-way'!X204^(1/3)*COS('OddsRatio_working_3-way'!Y204/3)</f>
        <v>0.52617957327285869</v>
      </c>
      <c r="AA204" s="11">
        <f>'OddsRatio_working_3-way'!X204^(1/3)*COS(('OddsRatio_working_3-way'!Y204+2*PI())/3)</f>
        <v>-0.33788898605853135</v>
      </c>
      <c r="AB204" s="11">
        <f>'OddsRatio_working_3-way'!X204^(1/3)*COS(('OddsRatio_working_3-way'!Y204+4*PI())/3)</f>
        <v>-0.18829058721432743</v>
      </c>
      <c r="AC204" s="11">
        <f>'OddsRatio_working_3-way'!X204^(1/3)*SIN('OddsRatio_working_3-way'!Y204/3)</f>
        <v>8.6370675843038106E-2</v>
      </c>
      <c r="AD204" s="11">
        <f>'OddsRatio_working_3-way'!X204^(1/3)*SIN(('OddsRatio_working_3-way'!Y204+2*PI())/3)</f>
        <v>0.41249953948523194</v>
      </c>
      <c r="AE204" s="11">
        <f>'OddsRatio_working_3-way'!X204^(1/3)*SIN(('OddsRatio_working_3-way'!Y204+4*PI())/3)</f>
        <v>-0.49887021532827008</v>
      </c>
      <c r="AF204" s="11">
        <f>-'OddsRatio_working_3-way'!U204/(3*'OddsRatio_working_3-way'!X204^(1/3))*COS(('OddsRatio_working_3-way'!Y204)/3)</f>
        <v>0.52617957327285869</v>
      </c>
      <c r="AG204" s="11">
        <f>-'OddsRatio_working_3-way'!U204/(3*'OddsRatio_working_3-way'!X204^(1/3))*COS(('OddsRatio_working_3-way'!Y204+2*PI())/3)</f>
        <v>-0.33788898605853135</v>
      </c>
      <c r="AH204" s="11">
        <f>-'OddsRatio_working_3-way'!U204/(3*'OddsRatio_working_3-way'!X204^(1/3))*COS(('OddsRatio_working_3-way'!Y204+4*PI())/3)</f>
        <v>-0.18829058721432743</v>
      </c>
      <c r="AI204" s="11">
        <f>'OddsRatio_working_3-way'!U204/(3*'OddsRatio_working_3-way'!X204^(1/3))*SIN(('OddsRatio_working_3-way'!Y204)/3)</f>
        <v>-8.6370675843038106E-2</v>
      </c>
      <c r="AJ204" s="11">
        <f>'OddsRatio_working_3-way'!U204/(3*'OddsRatio_working_3-way'!X204^(1/3))*SIN(('OddsRatio_working_3-way'!Y204+2*PI())/3)</f>
        <v>-0.41249953948523194</v>
      </c>
      <c r="AK204" s="11">
        <f>'OddsRatio_working_3-way'!U204/(3*'OddsRatio_working_3-way'!X204^(1/3))*SIN(('OddsRatio_working_3-way'!Y204+4*PI())/3)</f>
        <v>0.49887021532827008</v>
      </c>
      <c r="AL204" s="11">
        <f>'OddsRatio_working_3-way'!Z204+'OddsRatio_working_3-way'!AF204</f>
        <v>1.0523591465457174</v>
      </c>
      <c r="AM204" s="11">
        <f>'OddsRatio_working_3-way'!AA204+'OddsRatio_working_3-way'!AG204</f>
        <v>-0.6757779721170627</v>
      </c>
      <c r="AN204" s="11">
        <f>'OddsRatio_working_3-way'!AB204+'OddsRatio_working_3-way'!AH204</f>
        <v>-0.37658117442865485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1.0523591465457174</v>
      </c>
      <c r="AS204" s="11">
        <f>IF(('OddsRatio_working_3-way'!X204=0),IF(Q204&gt;0,-Q204^(1/3),(-Q204)^(1/3)),'OddsRatio_working_3-way'!AM204-'OddsRatio_working_3-way'!R204/3)</f>
        <v>-0.6757779721170627</v>
      </c>
      <c r="AT204" s="11">
        <f>IF(('OddsRatio_working_3-way'!X204=0),IF(Q204&gt;0,-Q204^(1/3),(-Q204)^(1/3)),'OddsRatio_working_3-way'!AN204-'OddsRatio_working_3-way'!R204/3)</f>
        <v>-0.37658117442865485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2.78</v>
      </c>
      <c r="B205" s="4">
        <f>IF('True_Odds_Calculator_3-way'!B206="","",'True_Odds_Calculator_3-way'!B206)</f>
        <v>3.32</v>
      </c>
      <c r="C205" s="4">
        <f>IF('True_Odds_Calculator_3-way'!C206="","",'True_Odds_Calculator_3-way'!C206)</f>
        <v>2.69</v>
      </c>
      <c r="D205" s="9">
        <f t="shared" si="52"/>
        <v>0.34854840935675713</v>
      </c>
      <c r="E205" s="9">
        <f t="shared" si="53"/>
        <v>0.29103145989733759</v>
      </c>
      <c r="F205" s="9">
        <f t="shared" si="54"/>
        <v>0.36042013074590534</v>
      </c>
      <c r="G205" s="9">
        <f t="shared" si="55"/>
        <v>1.0500235544400716</v>
      </c>
      <c r="H205" s="9">
        <f t="shared" si="56"/>
        <v>2.8690419269033267</v>
      </c>
      <c r="I205" s="9">
        <f t="shared" si="57"/>
        <v>3.4360546463009656</v>
      </c>
      <c r="J205" s="9">
        <f t="shared" si="58"/>
        <v>2.7745398070037206</v>
      </c>
      <c r="K205" s="11">
        <f t="shared" si="59"/>
        <v>0.35971223021582738</v>
      </c>
      <c r="L205" s="11">
        <f t="shared" si="60"/>
        <v>0.30120481927710846</v>
      </c>
      <c r="M205" s="11">
        <f t="shared" si="61"/>
        <v>0.37174721189591081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-0.28109914988240514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0.23320797833896637</v>
      </c>
      <c r="Q205" s="11">
        <f>2*'OddsRatio_working_3-way'!K205*'OddsRatio_working_3-way'!L205*'OddsRatio_working_3-way'!M205</f>
        <v>8.0555432932285453E-2</v>
      </c>
      <c r="R205" s="11">
        <f t="shared" si="62"/>
        <v>0</v>
      </c>
      <c r="S205" s="11">
        <f t="shared" si="63"/>
        <v>-0.82962889939911399</v>
      </c>
      <c r="T205" s="11">
        <f t="shared" si="64"/>
        <v>-0.28657302224494441</v>
      </c>
      <c r="U205" s="11">
        <f>'OddsRatio_working_3-way'!S205-'OddsRatio_working_3-way'!R205^2/3</f>
        <v>-0.82962889939911399</v>
      </c>
      <c r="V205" s="11">
        <f>'OddsRatio_working_3-way'!S205*'OddsRatio_working_3-way'!R205/3-2*'OddsRatio_working_3-way'!R205^3/27-'OddsRatio_working_3-way'!T205</f>
        <v>0.28657302224494441</v>
      </c>
      <c r="W205" s="11">
        <f>'OddsRatio_working_3-way'!V205^2+4*'OddsRatio_working_3-way'!U205^3/27</f>
        <v>-2.4715161434765154E-3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0.14542662516031746</v>
      </c>
      <c r="Y205" s="11">
        <f>IF('OddsRatio_working_3-way'!W205&gt;=0,IF('OddsRatio_working_3-way'!V205+SQRT('OddsRatio_working_3-way'!W205)&gt;0,0,PI()),ACOS('OddsRatio_working_3-way'!V205/(2*'OddsRatio_working_3-way'!X205)))</f>
        <v>0.17176929347442438</v>
      </c>
      <c r="Z205" s="11">
        <f>'OddsRatio_working_3-way'!X205^(1/3)*COS('OddsRatio_working_3-way'!Y205/3)</f>
        <v>0.52501177722003589</v>
      </c>
      <c r="AA205" s="11">
        <f>'OddsRatio_working_3-way'!X205^(1/3)*COS(('OddsRatio_working_3-way'!Y205+2*PI())/3)</f>
        <v>-0.28856735796562233</v>
      </c>
      <c r="AB205" s="11">
        <f>'OddsRatio_working_3-way'!X205^(1/3)*COS(('OddsRatio_working_3-way'!Y205+4*PI())/3)</f>
        <v>-0.23644441925441359</v>
      </c>
      <c r="AC205" s="11">
        <f>'OddsRatio_working_3-way'!X205^(1/3)*SIN('OddsRatio_working_3-way'!Y205/3)</f>
        <v>3.0093192695870716E-2</v>
      </c>
      <c r="AD205" s="11">
        <f>'OddsRatio_working_3-way'!X205^(1/3)*SIN(('OddsRatio_working_3-way'!Y205+2*PI())/3)</f>
        <v>0.43962694001063191</v>
      </c>
      <c r="AE205" s="11">
        <f>'OddsRatio_working_3-way'!X205^(1/3)*SIN(('OddsRatio_working_3-way'!Y205+4*PI())/3)</f>
        <v>-0.46972013270650259</v>
      </c>
      <c r="AF205" s="11">
        <f>-'OddsRatio_working_3-way'!U205/(3*'OddsRatio_working_3-way'!X205^(1/3))*COS(('OddsRatio_working_3-way'!Y205)/3)</f>
        <v>0.52501177722003578</v>
      </c>
      <c r="AG205" s="11">
        <f>-'OddsRatio_working_3-way'!U205/(3*'OddsRatio_working_3-way'!X205^(1/3))*COS(('OddsRatio_working_3-way'!Y205+2*PI())/3)</f>
        <v>-0.28856735796562227</v>
      </c>
      <c r="AH205" s="11">
        <f>-'OddsRatio_working_3-way'!U205/(3*'OddsRatio_working_3-way'!X205^(1/3))*COS(('OddsRatio_working_3-way'!Y205+4*PI())/3)</f>
        <v>-0.23644441925441356</v>
      </c>
      <c r="AI205" s="11">
        <f>'OddsRatio_working_3-way'!U205/(3*'OddsRatio_working_3-way'!X205^(1/3))*SIN(('OddsRatio_working_3-way'!Y205)/3)</f>
        <v>-3.009319269587071E-2</v>
      </c>
      <c r="AJ205" s="11">
        <f>'OddsRatio_working_3-way'!U205/(3*'OddsRatio_working_3-way'!X205^(1/3))*SIN(('OddsRatio_working_3-way'!Y205+2*PI())/3)</f>
        <v>-0.43962694001063179</v>
      </c>
      <c r="AK205" s="11">
        <f>'OddsRatio_working_3-way'!U205/(3*'OddsRatio_working_3-way'!X205^(1/3))*SIN(('OddsRatio_working_3-way'!Y205+4*PI())/3)</f>
        <v>0.46972013270650248</v>
      </c>
      <c r="AL205" s="11">
        <f>'OddsRatio_working_3-way'!Z205+'OddsRatio_working_3-way'!AF205</f>
        <v>1.0500235544400716</v>
      </c>
      <c r="AM205" s="11">
        <f>'OddsRatio_working_3-way'!AA205+'OddsRatio_working_3-way'!AG205</f>
        <v>-0.57713471593124455</v>
      </c>
      <c r="AN205" s="11">
        <f>'OddsRatio_working_3-way'!AB205+'OddsRatio_working_3-way'!AH205</f>
        <v>-0.47288883850882713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1.0500235544400716</v>
      </c>
      <c r="AS205" s="11">
        <f>IF(('OddsRatio_working_3-way'!X205=0),IF(Q205&gt;0,-Q205^(1/3),(-Q205)^(1/3)),'OddsRatio_working_3-way'!AM205-'OddsRatio_working_3-way'!R205/3)</f>
        <v>-0.57713471593124455</v>
      </c>
      <c r="AT205" s="11">
        <f>IF(('OddsRatio_working_3-way'!X205=0),IF(Q205&gt;0,-Q205^(1/3),(-Q205)^(1/3)),'OddsRatio_working_3-way'!AN205-'OddsRatio_working_3-way'!R205/3)</f>
        <v>-0.47288883850882713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5.76</v>
      </c>
      <c r="B206" s="4">
        <f>IF('True_Odds_Calculator_3-way'!B207="","",'True_Odds_Calculator_3-way'!B207)</f>
        <v>3.96</v>
      </c>
      <c r="C206" s="4">
        <f>IF('True_Odds_Calculator_3-way'!C207="","",'True_Odds_Calculator_3-way'!C207)</f>
        <v>1.6</v>
      </c>
      <c r="D206" s="9">
        <f t="shared" si="52"/>
        <v>0.16091117632464463</v>
      </c>
      <c r="E206" s="9">
        <f t="shared" si="53"/>
        <v>0.23569908409482968</v>
      </c>
      <c r="F206" s="9">
        <f t="shared" si="54"/>
        <v>0.60338973958052555</v>
      </c>
      <c r="G206" s="9">
        <f t="shared" si="55"/>
        <v>1.0955060342236858</v>
      </c>
      <c r="H206" s="9">
        <f t="shared" si="56"/>
        <v>6.2146087229047451</v>
      </c>
      <c r="I206" s="9">
        <f t="shared" si="57"/>
        <v>4.2426978613021102</v>
      </c>
      <c r="J206" s="9">
        <f t="shared" si="58"/>
        <v>1.6573036205342115</v>
      </c>
      <c r="K206" s="11">
        <f t="shared" si="59"/>
        <v>0.1736111111111111</v>
      </c>
      <c r="L206" s="11">
        <f t="shared" si="60"/>
        <v>0.25252525252525254</v>
      </c>
      <c r="M206" s="11">
        <f t="shared" si="61"/>
        <v>0.625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-0.23163930976430969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0.22797418630751964</v>
      </c>
      <c r="Q206" s="11">
        <f>2*'OddsRatio_working_3-way'!K206*'OddsRatio_working_3-way'!L206*'OddsRatio_working_3-way'!M206</f>
        <v>5.4801487093153758E-2</v>
      </c>
      <c r="R206" s="11">
        <f t="shared" si="62"/>
        <v>0</v>
      </c>
      <c r="S206" s="11">
        <f t="shared" si="63"/>
        <v>-0.98417745476569041</v>
      </c>
      <c r="T206" s="11">
        <f t="shared" si="64"/>
        <v>-0.2365811189340602</v>
      </c>
      <c r="U206" s="11">
        <f>'OddsRatio_working_3-way'!S206-'OddsRatio_working_3-way'!R206^2/3</f>
        <v>-0.98417745476569041</v>
      </c>
      <c r="V206" s="11">
        <f>'OddsRatio_working_3-way'!S206*'OddsRatio_working_3-way'!R206/3-2*'OddsRatio_working_3-way'!R206^3/27-'OddsRatio_working_3-way'!T206</f>
        <v>0.2365811189340602</v>
      </c>
      <c r="W206" s="11">
        <f>'OddsRatio_working_3-way'!V206^2+4*'OddsRatio_working_3-way'!U206^3/27</f>
        <v>-8.5255961110495521E-2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0.18790062995276749</v>
      </c>
      <c r="Y206" s="11">
        <f>IF('OddsRatio_working_3-way'!W206&gt;=0,IF('OddsRatio_working_3-way'!V206+SQRT('OddsRatio_working_3-way'!W206)&gt;0,0,PI()),ACOS('OddsRatio_working_3-way'!V206/(2*'OddsRatio_working_3-way'!X206)))</f>
        <v>0.88983806344063621</v>
      </c>
      <c r="Z206" s="11">
        <f>'OddsRatio_working_3-way'!X206^(1/3)*COS('OddsRatio_working_3-way'!Y206/3)</f>
        <v>0.54775301711184288</v>
      </c>
      <c r="AA206" s="11">
        <f>'OddsRatio_working_3-way'!X206^(1/3)*COS(('OddsRatio_working_3-way'!Y206+2*PI())/3)</f>
        <v>-0.41885698267253296</v>
      </c>
      <c r="AB206" s="11">
        <f>'OddsRatio_working_3-way'!X206^(1/3)*COS(('OddsRatio_working_3-way'!Y206+4*PI())/3)</f>
        <v>-0.12889603443930961</v>
      </c>
      <c r="AC206" s="11">
        <f>'OddsRatio_working_3-way'!X206^(1/3)*SIN('OddsRatio_working_3-way'!Y206/3)</f>
        <v>0.16740903151693057</v>
      </c>
      <c r="AD206" s="11">
        <f>'OddsRatio_working_3-way'!X206^(1/3)*SIN(('OddsRatio_working_3-way'!Y206+2*PI())/3)</f>
        <v>0.39066351205996308</v>
      </c>
      <c r="AE206" s="11">
        <f>'OddsRatio_working_3-way'!X206^(1/3)*SIN(('OddsRatio_working_3-way'!Y206+4*PI())/3)</f>
        <v>-0.55807254357689362</v>
      </c>
      <c r="AF206" s="11">
        <f>-'OddsRatio_working_3-way'!U206/(3*'OddsRatio_working_3-way'!X206^(1/3))*COS(('OddsRatio_working_3-way'!Y206)/3)</f>
        <v>0.54775301711184288</v>
      </c>
      <c r="AG206" s="11">
        <f>-'OddsRatio_working_3-way'!U206/(3*'OddsRatio_working_3-way'!X206^(1/3))*COS(('OddsRatio_working_3-way'!Y206+2*PI())/3)</f>
        <v>-0.41885698267253296</v>
      </c>
      <c r="AH206" s="11">
        <f>-'OddsRatio_working_3-way'!U206/(3*'OddsRatio_working_3-way'!X206^(1/3))*COS(('OddsRatio_working_3-way'!Y206+4*PI())/3)</f>
        <v>-0.12889603443930961</v>
      </c>
      <c r="AI206" s="11">
        <f>'OddsRatio_working_3-way'!U206/(3*'OddsRatio_working_3-way'!X206^(1/3))*SIN(('OddsRatio_working_3-way'!Y206)/3)</f>
        <v>-0.16740903151693057</v>
      </c>
      <c r="AJ206" s="11">
        <f>'OddsRatio_working_3-way'!U206/(3*'OddsRatio_working_3-way'!X206^(1/3))*SIN(('OddsRatio_working_3-way'!Y206+2*PI())/3)</f>
        <v>-0.39066351205996308</v>
      </c>
      <c r="AK206" s="11">
        <f>'OddsRatio_working_3-way'!U206/(3*'OddsRatio_working_3-way'!X206^(1/3))*SIN(('OddsRatio_working_3-way'!Y206+4*PI())/3)</f>
        <v>0.55807254357689362</v>
      </c>
      <c r="AL206" s="11">
        <f>'OddsRatio_working_3-way'!Z206+'OddsRatio_working_3-way'!AF206</f>
        <v>1.0955060342236858</v>
      </c>
      <c r="AM206" s="11">
        <f>'OddsRatio_working_3-way'!AA206+'OddsRatio_working_3-way'!AG206</f>
        <v>-0.83771396534506593</v>
      </c>
      <c r="AN206" s="11">
        <f>'OddsRatio_working_3-way'!AB206+'OddsRatio_working_3-way'!AH206</f>
        <v>-0.25779206887861922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1.0955060342236858</v>
      </c>
      <c r="AS206" s="11">
        <f>IF(('OddsRatio_working_3-way'!X206=0),IF(Q206&gt;0,-Q206^(1/3),(-Q206)^(1/3)),'OddsRatio_working_3-way'!AM206-'OddsRatio_working_3-way'!R206/3)</f>
        <v>-0.83771396534506593</v>
      </c>
      <c r="AT206" s="11">
        <f>IF(('OddsRatio_working_3-way'!X206=0),IF(Q206&gt;0,-Q206^(1/3),(-Q206)^(1/3)),'OddsRatio_working_3-way'!AN206-'OddsRatio_working_3-way'!R206/3)</f>
        <v>-0.25779206887861922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1.76</v>
      </c>
      <c r="B207" s="4">
        <f>IF('True_Odds_Calculator_3-way'!B208="","",'True_Odds_Calculator_3-way'!B208)</f>
        <v>3.38</v>
      </c>
      <c r="C207" s="4">
        <f>IF('True_Odds_Calculator_3-way'!C208="","",'True_Odds_Calculator_3-way'!C208)</f>
        <v>5.79</v>
      </c>
      <c r="D207" s="9">
        <f t="shared" si="52"/>
        <v>0.55288958351541218</v>
      </c>
      <c r="E207" s="9">
        <f t="shared" si="53"/>
        <v>0.28309017060449071</v>
      </c>
      <c r="F207" s="9">
        <f t="shared" si="54"/>
        <v>0.16402024588009703</v>
      </c>
      <c r="G207" s="9">
        <f t="shared" si="55"/>
        <v>1.0640518416794964</v>
      </c>
      <c r="H207" s="9">
        <f t="shared" si="56"/>
        <v>1.8086793996764172</v>
      </c>
      <c r="I207" s="9">
        <f t="shared" si="57"/>
        <v>3.5324433831972009</v>
      </c>
      <c r="J207" s="9">
        <f t="shared" si="58"/>
        <v>6.0968083216447893</v>
      </c>
      <c r="K207" s="11">
        <f t="shared" si="59"/>
        <v>0.56818181818181823</v>
      </c>
      <c r="L207" s="11">
        <f t="shared" si="60"/>
        <v>0.29585798816568049</v>
      </c>
      <c r="M207" s="11">
        <f t="shared" si="61"/>
        <v>0.17271157167530224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-0.25154641426064284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0.23023177168254888</v>
      </c>
      <c r="Q207" s="11">
        <f>2*'OddsRatio_working_3-way'!K207*'OddsRatio_working_3-way'!L207*'OddsRatio_working_3-way'!M207</f>
        <v>5.8066020600895059E-2</v>
      </c>
      <c r="R207" s="11">
        <f t="shared" si="62"/>
        <v>0</v>
      </c>
      <c r="S207" s="11">
        <f t="shared" si="63"/>
        <v>-0.91526556782475721</v>
      </c>
      <c r="T207" s="11">
        <f t="shared" si="64"/>
        <v>-0.23083620878304095</v>
      </c>
      <c r="U207" s="11">
        <f>'OddsRatio_working_3-way'!S207-'OddsRatio_working_3-way'!R207^2/3</f>
        <v>-0.91526556782475721</v>
      </c>
      <c r="V207" s="11">
        <f>'OddsRatio_working_3-way'!S207*'OddsRatio_working_3-way'!R207/3-2*'OddsRatio_working_3-way'!R207^3/27-'OddsRatio_working_3-way'!T207</f>
        <v>0.23083620878304095</v>
      </c>
      <c r="W207" s="11">
        <f>'OddsRatio_working_3-way'!V207^2+4*'OddsRatio_working_3-way'!U207^3/27</f>
        <v>-6.0303991185722189E-2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0.16851509314528021</v>
      </c>
      <c r="Y207" s="11">
        <f>IF('OddsRatio_working_3-way'!W207&gt;=0,IF('OddsRatio_working_3-way'!V207+SQRT('OddsRatio_working_3-way'!W207)&gt;0,0,PI()),ACOS('OddsRatio_working_3-way'!V207/(2*'OddsRatio_working_3-way'!X207)))</f>
        <v>0.81631263708096291</v>
      </c>
      <c r="Z207" s="11">
        <f>'OddsRatio_working_3-way'!X207^(1/3)*COS('OddsRatio_working_3-way'!Y207/3)</f>
        <v>0.53202592083974831</v>
      </c>
      <c r="AA207" s="11">
        <f>'OddsRatio_working_3-way'!X207^(1/3)*COS(('OddsRatio_working_3-way'!Y207+2*PI())/3)</f>
        <v>-0.3945730888507088</v>
      </c>
      <c r="AB207" s="11">
        <f>'OddsRatio_working_3-way'!X207^(1/3)*COS(('OddsRatio_working_3-way'!Y207+4*PI())/3)</f>
        <v>-0.13745283198903965</v>
      </c>
      <c r="AC207" s="11">
        <f>'OddsRatio_working_3-way'!X207^(1/3)*SIN('OddsRatio_working_3-way'!Y207/3)</f>
        <v>0.14844844951319058</v>
      </c>
      <c r="AD207" s="11">
        <f>'OddsRatio_working_3-way'!X207^(1/3)*SIN(('OddsRatio_working_3-way'!Y207+2*PI())/3)</f>
        <v>0.38652373816243563</v>
      </c>
      <c r="AE207" s="11">
        <f>'OddsRatio_working_3-way'!X207^(1/3)*SIN(('OddsRatio_working_3-way'!Y207+4*PI())/3)</f>
        <v>-0.53497218767562604</v>
      </c>
      <c r="AF207" s="11">
        <f>-'OddsRatio_working_3-way'!U207/(3*'OddsRatio_working_3-way'!X207^(1/3))*COS(('OddsRatio_working_3-way'!Y207)/3)</f>
        <v>0.5320259208397482</v>
      </c>
      <c r="AG207" s="11">
        <f>-'OddsRatio_working_3-way'!U207/(3*'OddsRatio_working_3-way'!X207^(1/3))*COS(('OddsRatio_working_3-way'!Y207+2*PI())/3)</f>
        <v>-0.39457308885070874</v>
      </c>
      <c r="AH207" s="11">
        <f>-'OddsRatio_working_3-way'!U207/(3*'OddsRatio_working_3-way'!X207^(1/3))*COS(('OddsRatio_working_3-way'!Y207+4*PI())/3)</f>
        <v>-0.13745283198903963</v>
      </c>
      <c r="AI207" s="11">
        <f>'OddsRatio_working_3-way'!U207/(3*'OddsRatio_working_3-way'!X207^(1/3))*SIN(('OddsRatio_working_3-way'!Y207)/3)</f>
        <v>-0.14844844951319056</v>
      </c>
      <c r="AJ207" s="11">
        <f>'OddsRatio_working_3-way'!U207/(3*'OddsRatio_working_3-way'!X207^(1/3))*SIN(('OddsRatio_working_3-way'!Y207+2*PI())/3)</f>
        <v>-0.38652373816243557</v>
      </c>
      <c r="AK207" s="11">
        <f>'OddsRatio_working_3-way'!U207/(3*'OddsRatio_working_3-way'!X207^(1/3))*SIN(('OddsRatio_working_3-way'!Y207+4*PI())/3)</f>
        <v>0.53497218767562593</v>
      </c>
      <c r="AL207" s="11">
        <f>'OddsRatio_working_3-way'!Z207+'OddsRatio_working_3-way'!AF207</f>
        <v>1.0640518416794964</v>
      </c>
      <c r="AM207" s="11">
        <f>'OddsRatio_working_3-way'!AA207+'OddsRatio_working_3-way'!AG207</f>
        <v>-0.78914617770141748</v>
      </c>
      <c r="AN207" s="11">
        <f>'OddsRatio_working_3-way'!AB207+'OddsRatio_working_3-way'!AH207</f>
        <v>-0.27490566397807925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1.0640518416794964</v>
      </c>
      <c r="AS207" s="11">
        <f>IF(('OddsRatio_working_3-way'!X207=0),IF(Q207&gt;0,-Q207^(1/3),(-Q207)^(1/3)),'OddsRatio_working_3-way'!AM207-'OddsRatio_working_3-way'!R207/3)</f>
        <v>-0.78914617770141748</v>
      </c>
      <c r="AT207" s="11">
        <f>IF(('OddsRatio_working_3-way'!X207=0),IF(Q207&gt;0,-Q207^(1/3),(-Q207)^(1/3)),'OddsRatio_working_3-way'!AN207-'OddsRatio_working_3-way'!R207/3)</f>
        <v>-0.27490566397807925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2.35</v>
      </c>
      <c r="B208" s="4">
        <f>IF('True_Odds_Calculator_3-way'!B209="","",'True_Odds_Calculator_3-way'!B209)</f>
        <v>3.05</v>
      </c>
      <c r="C208" s="4">
        <f>IF('True_Odds_Calculator_3-way'!C209="","",'True_Odds_Calculator_3-way'!C209)</f>
        <v>3.57</v>
      </c>
      <c r="D208" s="9">
        <f t="shared" si="52"/>
        <v>0.41319261850481176</v>
      </c>
      <c r="E208" s="9">
        <f t="shared" si="53"/>
        <v>0.31679978989879864</v>
      </c>
      <c r="F208" s="9">
        <f t="shared" si="54"/>
        <v>0.27000759159638987</v>
      </c>
      <c r="G208" s="9">
        <f t="shared" si="55"/>
        <v>1.0519842682906453</v>
      </c>
      <c r="H208" s="9">
        <f t="shared" si="56"/>
        <v>2.4201787621923714</v>
      </c>
      <c r="I208" s="9">
        <f t="shared" si="57"/>
        <v>3.1565677499958222</v>
      </c>
      <c r="J208" s="9">
        <f t="shared" si="58"/>
        <v>3.7035995695069577</v>
      </c>
      <c r="K208" s="11">
        <f t="shared" si="59"/>
        <v>0.42553191489361702</v>
      </c>
      <c r="L208" s="11">
        <f t="shared" si="60"/>
        <v>0.32786885245901642</v>
      </c>
      <c r="M208" s="11">
        <f t="shared" si="61"/>
        <v>0.28011204481792717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-0.27796162064407215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0.23331271818109872</v>
      </c>
      <c r="Q208" s="11">
        <f>2*'OddsRatio_working_3-way'!K208*'OddsRatio_working_3-way'!L208*'OddsRatio_working_3-way'!M208</f>
        <v>7.8161714633533927E-2</v>
      </c>
      <c r="R208" s="11">
        <f t="shared" si="62"/>
        <v>0</v>
      </c>
      <c r="S208" s="11">
        <f t="shared" si="63"/>
        <v>-0.83937026140689397</v>
      </c>
      <c r="T208" s="11">
        <f t="shared" si="64"/>
        <v>-0.28119606747299636</v>
      </c>
      <c r="U208" s="11">
        <f>'OddsRatio_working_3-way'!S208-'OddsRatio_working_3-way'!R208^2/3</f>
        <v>-0.83937026140689397</v>
      </c>
      <c r="V208" s="11">
        <f>'OddsRatio_working_3-way'!S208*'OddsRatio_working_3-way'!R208/3-2*'OddsRatio_working_3-way'!R208^3/27-'OddsRatio_working_3-way'!T208</f>
        <v>0.28119606747299636</v>
      </c>
      <c r="W208" s="11">
        <f>'OddsRatio_working_3-way'!V208^2+4*'OddsRatio_working_3-way'!U208^3/27</f>
        <v>-8.5394336309858321E-3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0.14799549147969318</v>
      </c>
      <c r="Y208" s="11">
        <f>IF('OddsRatio_working_3-way'!W208&gt;=0,IF('OddsRatio_working_3-way'!V208+SQRT('OddsRatio_working_3-way'!W208)&gt;0,0,PI()),ACOS('OddsRatio_working_3-way'!V208/(2*'OddsRatio_working_3-way'!X208)))</f>
        <v>0.31751029017823473</v>
      </c>
      <c r="Z208" s="11">
        <f>'OddsRatio_working_3-way'!X208^(1/3)*COS('OddsRatio_working_3-way'!Y208/3)</f>
        <v>0.52599213414532275</v>
      </c>
      <c r="AA208" s="11">
        <f>'OddsRatio_working_3-way'!X208^(1/3)*COS(('OddsRatio_working_3-way'!Y208+2*PI())/3)</f>
        <v>-0.31138792036079355</v>
      </c>
      <c r="AB208" s="11">
        <f>'OddsRatio_working_3-way'!X208^(1/3)*COS(('OddsRatio_working_3-way'!Y208+4*PI())/3)</f>
        <v>-0.21460421378452957</v>
      </c>
      <c r="AC208" s="11">
        <f>'OddsRatio_working_3-way'!X208^(1/3)*SIN('OddsRatio_working_3-way'!Y208/3)</f>
        <v>5.5878099044976003E-2</v>
      </c>
      <c r="AD208" s="11">
        <f>'OddsRatio_working_3-way'!X208^(1/3)*SIN(('OddsRatio_working_3-way'!Y208+2*PI())/3)</f>
        <v>0.42758350083815377</v>
      </c>
      <c r="AE208" s="11">
        <f>'OddsRatio_working_3-way'!X208^(1/3)*SIN(('OddsRatio_working_3-way'!Y208+4*PI())/3)</f>
        <v>-0.48346159988312964</v>
      </c>
      <c r="AF208" s="11">
        <f>-'OddsRatio_working_3-way'!U208/(3*'OddsRatio_working_3-way'!X208^(1/3))*COS(('OddsRatio_working_3-way'!Y208)/3)</f>
        <v>0.52599213414532264</v>
      </c>
      <c r="AG208" s="11">
        <f>-'OddsRatio_working_3-way'!U208/(3*'OddsRatio_working_3-way'!X208^(1/3))*COS(('OddsRatio_working_3-way'!Y208+2*PI())/3)</f>
        <v>-0.31138792036079349</v>
      </c>
      <c r="AH208" s="11">
        <f>-'OddsRatio_working_3-way'!U208/(3*'OddsRatio_working_3-way'!X208^(1/3))*COS(('OddsRatio_working_3-way'!Y208+4*PI())/3)</f>
        <v>-0.21460421378452951</v>
      </c>
      <c r="AI208" s="11">
        <f>'OddsRatio_working_3-way'!U208/(3*'OddsRatio_working_3-way'!X208^(1/3))*SIN(('OddsRatio_working_3-way'!Y208)/3)</f>
        <v>-5.5878099044975989E-2</v>
      </c>
      <c r="AJ208" s="11">
        <f>'OddsRatio_working_3-way'!U208/(3*'OddsRatio_working_3-way'!X208^(1/3))*SIN(('OddsRatio_working_3-way'!Y208+2*PI())/3)</f>
        <v>-0.42758350083815372</v>
      </c>
      <c r="AK208" s="11">
        <f>'OddsRatio_working_3-way'!U208/(3*'OddsRatio_working_3-way'!X208^(1/3))*SIN(('OddsRatio_working_3-way'!Y208+4*PI())/3)</f>
        <v>0.48346159988312953</v>
      </c>
      <c r="AL208" s="11">
        <f>'OddsRatio_working_3-way'!Z208+'OddsRatio_working_3-way'!AF208</f>
        <v>1.0519842682906453</v>
      </c>
      <c r="AM208" s="11">
        <f>'OddsRatio_working_3-way'!AA208+'OddsRatio_working_3-way'!AG208</f>
        <v>-0.62277584072158709</v>
      </c>
      <c r="AN208" s="11">
        <f>'OddsRatio_working_3-way'!AB208+'OddsRatio_working_3-way'!AH208</f>
        <v>-0.42920842756905908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1.0519842682906453</v>
      </c>
      <c r="AS208" s="11">
        <f>IF(('OddsRatio_working_3-way'!X208=0),IF(Q208&gt;0,-Q208^(1/3),(-Q208)^(1/3)),'OddsRatio_working_3-way'!AM208-'OddsRatio_working_3-way'!R208/3)</f>
        <v>-0.62277584072158709</v>
      </c>
      <c r="AT208" s="11">
        <f>IF(('OddsRatio_working_3-way'!X208=0),IF(Q208&gt;0,-Q208^(1/3),(-Q208)^(1/3)),'OddsRatio_working_3-way'!AN208-'OddsRatio_working_3-way'!R208/3)</f>
        <v>-0.42920842756905908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1.9</v>
      </c>
      <c r="B209" s="4">
        <f>IF('True_Odds_Calculator_3-way'!B210="","",'True_Odds_Calculator_3-way'!B210)</f>
        <v>3.33</v>
      </c>
      <c r="C209" s="4">
        <f>IF('True_Odds_Calculator_3-way'!C210="","",'True_Odds_Calculator_3-way'!C210)</f>
        <v>4.54</v>
      </c>
      <c r="D209" s="9">
        <f t="shared" si="52"/>
        <v>0.50757973574164672</v>
      </c>
      <c r="E209" s="9">
        <f t="shared" si="53"/>
        <v>0.28477301746144651</v>
      </c>
      <c r="F209" s="9">
        <f t="shared" si="54"/>
        <v>0.20764724679690666</v>
      </c>
      <c r="G209" s="9">
        <f t="shared" si="55"/>
        <v>1.0779264584987525</v>
      </c>
      <c r="H209" s="9">
        <f t="shared" si="56"/>
        <v>1.9701338126488772</v>
      </c>
      <c r="I209" s="9">
        <f t="shared" si="57"/>
        <v>3.5115686483020929</v>
      </c>
      <c r="J209" s="9">
        <f t="shared" si="58"/>
        <v>4.8158596630855843</v>
      </c>
      <c r="K209" s="11">
        <f t="shared" si="59"/>
        <v>0.52631578947368418</v>
      </c>
      <c r="L209" s="11">
        <f t="shared" si="60"/>
        <v>0.3003003003003003</v>
      </c>
      <c r="M209" s="11">
        <f t="shared" si="61"/>
        <v>0.22026431718061673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-0.25843302147498759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0.23568664885613644</v>
      </c>
      <c r="Q209" s="11">
        <f>2*'OddsRatio_working_3-way'!K209*'OddsRatio_working_3-way'!L209*'OddsRatio_working_3-way'!M209</f>
        <v>6.9626779573452424E-2</v>
      </c>
      <c r="R209" s="11">
        <f t="shared" si="62"/>
        <v>0</v>
      </c>
      <c r="S209" s="11">
        <f t="shared" si="63"/>
        <v>-0.91198349000051193</v>
      </c>
      <c r="T209" s="11">
        <f t="shared" si="64"/>
        <v>-0.26941905169882185</v>
      </c>
      <c r="U209" s="11">
        <f>'OddsRatio_working_3-way'!S209-'OddsRatio_working_3-way'!R209^2/3</f>
        <v>-0.91198349000051193</v>
      </c>
      <c r="V209" s="11">
        <f>'OddsRatio_working_3-way'!S209*'OddsRatio_working_3-way'!R209/3-2*'OddsRatio_working_3-way'!R209^3/27-'OddsRatio_working_3-way'!T209</f>
        <v>0.26941905169882185</v>
      </c>
      <c r="W209" s="11">
        <f>'OddsRatio_working_3-way'!V209^2+4*'OddsRatio_working_3-way'!U209^3/27</f>
        <v>-3.9785127539741935E-2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0.16760948135325934</v>
      </c>
      <c r="Y209" s="11">
        <f>IF('OddsRatio_working_3-way'!W209&gt;=0,IF('OddsRatio_working_3-way'!V209+SQRT('OddsRatio_working_3-way'!W209)&gt;0,0,PI()),ACOS('OddsRatio_working_3-way'!V209/(2*'OddsRatio_working_3-way'!X209)))</f>
        <v>0.63729093504151868</v>
      </c>
      <c r="Z209" s="11">
        <f>'OddsRatio_working_3-way'!X209^(1/3)*COS('OddsRatio_working_3-way'!Y209/3)</f>
        <v>0.53896322924937623</v>
      </c>
      <c r="AA209" s="11">
        <f>'OddsRatio_working_3-way'!X209^(1/3)*COS(('OddsRatio_working_3-way'!Y209+2*PI())/3)</f>
        <v>-0.37015360992597007</v>
      </c>
      <c r="AB209" s="11">
        <f>'OddsRatio_working_3-way'!X209^(1/3)*COS(('OddsRatio_working_3-way'!Y209+4*PI())/3)</f>
        <v>-0.16880961932340624</v>
      </c>
      <c r="AC209" s="11">
        <f>'OddsRatio_working_3-way'!X209^(1/3)*SIN('OddsRatio_working_3-way'!Y209/3)</f>
        <v>0.11624600717410366</v>
      </c>
      <c r="AD209" s="11">
        <f>'OddsRatio_working_3-way'!X209^(1/3)*SIN(('OddsRatio_working_3-way'!Y209+2*PI())/3)</f>
        <v>0.40863284464860405</v>
      </c>
      <c r="AE209" s="11">
        <f>'OddsRatio_working_3-way'!X209^(1/3)*SIN(('OddsRatio_working_3-way'!Y209+4*PI())/3)</f>
        <v>-0.52487885182270777</v>
      </c>
      <c r="AF209" s="11">
        <f>-'OddsRatio_working_3-way'!U209/(3*'OddsRatio_working_3-way'!X209^(1/3))*COS(('OddsRatio_working_3-way'!Y209)/3)</f>
        <v>0.53896322924937612</v>
      </c>
      <c r="AG209" s="11">
        <f>-'OddsRatio_working_3-way'!U209/(3*'OddsRatio_working_3-way'!X209^(1/3))*COS(('OddsRatio_working_3-way'!Y209+2*PI())/3)</f>
        <v>-0.37015360992596996</v>
      </c>
      <c r="AH209" s="11">
        <f>-'OddsRatio_working_3-way'!U209/(3*'OddsRatio_working_3-way'!X209^(1/3))*COS(('OddsRatio_working_3-way'!Y209+4*PI())/3)</f>
        <v>-0.16880961932340621</v>
      </c>
      <c r="AI209" s="11">
        <f>'OddsRatio_working_3-way'!U209/(3*'OddsRatio_working_3-way'!X209^(1/3))*SIN(('OddsRatio_working_3-way'!Y209)/3)</f>
        <v>-0.11624600717410363</v>
      </c>
      <c r="AJ209" s="11">
        <f>'OddsRatio_working_3-way'!U209/(3*'OddsRatio_working_3-way'!X209^(1/3))*SIN(('OddsRatio_working_3-way'!Y209+2*PI())/3)</f>
        <v>-0.408632844648604</v>
      </c>
      <c r="AK209" s="11">
        <f>'OddsRatio_working_3-way'!U209/(3*'OddsRatio_working_3-way'!X209^(1/3))*SIN(('OddsRatio_working_3-way'!Y209+4*PI())/3)</f>
        <v>0.52487885182270766</v>
      </c>
      <c r="AL209" s="11">
        <f>'OddsRatio_working_3-way'!Z209+'OddsRatio_working_3-way'!AF209</f>
        <v>1.0779264584987525</v>
      </c>
      <c r="AM209" s="11">
        <f>'OddsRatio_working_3-way'!AA209+'OddsRatio_working_3-way'!AG209</f>
        <v>-0.74030721985194003</v>
      </c>
      <c r="AN209" s="11">
        <f>'OddsRatio_working_3-way'!AB209+'OddsRatio_working_3-way'!AH209</f>
        <v>-0.33761923864681243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1.0779264584987525</v>
      </c>
      <c r="AS209" s="11">
        <f>IF(('OddsRatio_working_3-way'!X209=0),IF(Q209&gt;0,-Q209^(1/3),(-Q209)^(1/3)),'OddsRatio_working_3-way'!AM209-'OddsRatio_working_3-way'!R209/3)</f>
        <v>-0.74030721985194003</v>
      </c>
      <c r="AT209" s="11">
        <f>IF(('OddsRatio_working_3-way'!X209=0),IF(Q209&gt;0,-Q209^(1/3),(-Q209)^(1/3)),'OddsRatio_working_3-way'!AN209-'OddsRatio_working_3-way'!R209/3)</f>
        <v>-0.33761923864681243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2.1800000000000002</v>
      </c>
      <c r="B210" s="4">
        <f>IF('True_Odds_Calculator_3-way'!B211="","",'True_Odds_Calculator_3-way'!B211)</f>
        <v>3.14</v>
      </c>
      <c r="C210" s="4">
        <f>IF('True_Odds_Calculator_3-way'!C211="","",'True_Odds_Calculator_3-way'!C211)</f>
        <v>3.75</v>
      </c>
      <c r="D210" s="9">
        <f t="shared" si="52"/>
        <v>0.44212731330758925</v>
      </c>
      <c r="E210" s="9">
        <f t="shared" si="53"/>
        <v>0.30410530966711236</v>
      </c>
      <c r="F210" s="9">
        <f t="shared" si="54"/>
        <v>0.2537673770252985</v>
      </c>
      <c r="G210" s="9">
        <f t="shared" si="55"/>
        <v>1.0693152154789933</v>
      </c>
      <c r="H210" s="9">
        <f t="shared" si="56"/>
        <v>2.2617919542652123</v>
      </c>
      <c r="I210" s="9">
        <f t="shared" si="57"/>
        <v>3.2883345611250454</v>
      </c>
      <c r="J210" s="9">
        <f t="shared" si="58"/>
        <v>3.9406168425672314</v>
      </c>
      <c r="K210" s="11">
        <f t="shared" si="59"/>
        <v>0.4587155963302752</v>
      </c>
      <c r="L210" s="11">
        <f t="shared" si="60"/>
        <v>0.31847133757961782</v>
      </c>
      <c r="M210" s="11">
        <f t="shared" si="61"/>
        <v>0.26666666666666666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-0.27052727945616395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0.23646740294902507</v>
      </c>
      <c r="Q210" s="11">
        <f>2*'OddsRatio_working_3-way'!K210*'OddsRatio_working_3-way'!L210*'OddsRatio_working_3-way'!M210</f>
        <v>7.7913477083698543E-2</v>
      </c>
      <c r="R210" s="11">
        <f t="shared" si="62"/>
        <v>0</v>
      </c>
      <c r="S210" s="11">
        <f t="shared" si="63"/>
        <v>-0.87409818124216965</v>
      </c>
      <c r="T210" s="11">
        <f t="shared" si="64"/>
        <v>-0.28800599052460285</v>
      </c>
      <c r="U210" s="11">
        <f>'OddsRatio_working_3-way'!S210-'OddsRatio_working_3-way'!R210^2/3</f>
        <v>-0.87409818124216965</v>
      </c>
      <c r="V210" s="11">
        <f>'OddsRatio_working_3-way'!S210*'OddsRatio_working_3-way'!R210/3-2*'OddsRatio_working_3-way'!R210^3/27-'OddsRatio_working_3-way'!T210</f>
        <v>0.28800599052460285</v>
      </c>
      <c r="W210" s="11">
        <f>'OddsRatio_working_3-way'!V210^2+4*'OddsRatio_working_3-way'!U210^3/27</f>
        <v>-1.5993681890015543E-2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0.15727454694583701</v>
      </c>
      <c r="Y210" s="11">
        <f>IF('OddsRatio_working_3-way'!W210&gt;=0,IF('OddsRatio_working_3-way'!V210+SQRT('OddsRatio_working_3-way'!W210)&gt;0,0,PI()),ACOS('OddsRatio_working_3-way'!V210/(2*'OddsRatio_working_3-way'!X210)))</f>
        <v>0.41376045947258677</v>
      </c>
      <c r="Z210" s="11">
        <f>'OddsRatio_working_3-way'!X210^(1/3)*COS('OddsRatio_working_3-way'!Y210/3)</f>
        <v>0.53465760773949667</v>
      </c>
      <c r="AA210" s="11">
        <f>'OddsRatio_working_3-way'!X210^(1/3)*COS(('OddsRatio_working_3-way'!Y210+2*PI())/3)</f>
        <v>-0.33159759236969816</v>
      </c>
      <c r="AB210" s="11">
        <f>'OddsRatio_working_3-way'!X210^(1/3)*COS(('OddsRatio_working_3-way'!Y210+4*PI())/3)</f>
        <v>-0.20306001536979884</v>
      </c>
      <c r="AC210" s="11">
        <f>'OddsRatio_working_3-way'!X210^(1/3)*SIN('OddsRatio_working_3-way'!Y210/3)</f>
        <v>7.4211204681874338E-2</v>
      </c>
      <c r="AD210" s="11">
        <f>'OddsRatio_working_3-way'!X210^(1/3)*SIN(('OddsRatio_working_3-way'!Y210+2*PI())/3)</f>
        <v>0.42592146828808242</v>
      </c>
      <c r="AE210" s="11">
        <f>'OddsRatio_working_3-way'!X210^(1/3)*SIN(('OddsRatio_working_3-way'!Y210+4*PI())/3)</f>
        <v>-0.50013267296995656</v>
      </c>
      <c r="AF210" s="11">
        <f>-'OddsRatio_working_3-way'!U210/(3*'OddsRatio_working_3-way'!X210^(1/3))*COS(('OddsRatio_working_3-way'!Y210)/3)</f>
        <v>0.53465760773949667</v>
      </c>
      <c r="AG210" s="11">
        <f>-'OddsRatio_working_3-way'!U210/(3*'OddsRatio_working_3-way'!X210^(1/3))*COS(('OddsRatio_working_3-way'!Y210+2*PI())/3)</f>
        <v>-0.33159759236969816</v>
      </c>
      <c r="AH210" s="11">
        <f>-'OddsRatio_working_3-way'!U210/(3*'OddsRatio_working_3-way'!X210^(1/3))*COS(('OddsRatio_working_3-way'!Y210+4*PI())/3)</f>
        <v>-0.20306001536979884</v>
      </c>
      <c r="AI210" s="11">
        <f>'OddsRatio_working_3-way'!U210/(3*'OddsRatio_working_3-way'!X210^(1/3))*SIN(('OddsRatio_working_3-way'!Y210)/3)</f>
        <v>-7.4211204681874338E-2</v>
      </c>
      <c r="AJ210" s="11">
        <f>'OddsRatio_working_3-way'!U210/(3*'OddsRatio_working_3-way'!X210^(1/3))*SIN(('OddsRatio_working_3-way'!Y210+2*PI())/3)</f>
        <v>-0.42592146828808242</v>
      </c>
      <c r="AK210" s="11">
        <f>'OddsRatio_working_3-way'!U210/(3*'OddsRatio_working_3-way'!X210^(1/3))*SIN(('OddsRatio_working_3-way'!Y210+4*PI())/3)</f>
        <v>0.50013267296995656</v>
      </c>
      <c r="AL210" s="11">
        <f>'OddsRatio_working_3-way'!Z210+'OddsRatio_working_3-way'!AF210</f>
        <v>1.0693152154789933</v>
      </c>
      <c r="AM210" s="11">
        <f>'OddsRatio_working_3-way'!AA210+'OddsRatio_working_3-way'!AG210</f>
        <v>-0.66319518473939632</v>
      </c>
      <c r="AN210" s="11">
        <f>'OddsRatio_working_3-way'!AB210+'OddsRatio_working_3-way'!AH210</f>
        <v>-0.40612003073959768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1.0693152154789933</v>
      </c>
      <c r="AS210" s="11">
        <f>IF(('OddsRatio_working_3-way'!X210=0),IF(Q210&gt;0,-Q210^(1/3),(-Q210)^(1/3)),'OddsRatio_working_3-way'!AM210-'OddsRatio_working_3-way'!R210/3)</f>
        <v>-0.66319518473939632</v>
      </c>
      <c r="AT210" s="11">
        <f>IF(('OddsRatio_working_3-way'!X210=0),IF(Q210&gt;0,-Q210^(1/3),(-Q210)^(1/3)),'OddsRatio_working_3-way'!AN210-'OddsRatio_working_3-way'!R210/3)</f>
        <v>-0.40612003073959768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5.61</v>
      </c>
      <c r="B211" s="4">
        <f>IF('True_Odds_Calculator_3-way'!B212="","",'True_Odds_Calculator_3-way'!B212)</f>
        <v>3.54</v>
      </c>
      <c r="C211" s="4">
        <f>IF('True_Odds_Calculator_3-way'!C212="","",'True_Odds_Calculator_3-way'!C212)</f>
        <v>1.74</v>
      </c>
      <c r="D211" s="9">
        <f t="shared" si="52"/>
        <v>0.16960826978083701</v>
      </c>
      <c r="E211" s="9">
        <f t="shared" si="53"/>
        <v>0.27044967887736626</v>
      </c>
      <c r="F211" s="9">
        <f t="shared" si="54"/>
        <v>0.55994205134179664</v>
      </c>
      <c r="G211" s="9">
        <f t="shared" si="55"/>
        <v>1.0620257974323306</v>
      </c>
      <c r="H211" s="9">
        <f t="shared" si="56"/>
        <v>5.8959389261630442</v>
      </c>
      <c r="I211" s="9">
        <f t="shared" si="57"/>
        <v>3.69754552547812</v>
      </c>
      <c r="J211" s="9">
        <f t="shared" si="58"/>
        <v>1.7858990900999248</v>
      </c>
      <c r="K211" s="11">
        <f t="shared" si="59"/>
        <v>0.17825311942959002</v>
      </c>
      <c r="L211" s="11">
        <f t="shared" si="60"/>
        <v>0.2824858757062147</v>
      </c>
      <c r="M211" s="11">
        <f t="shared" si="61"/>
        <v>0.57471264367816088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-0.25075580179234724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0.22832929285983913</v>
      </c>
      <c r="Q211" s="11">
        <f>2*'OddsRatio_working_3-way'!K211*'OddsRatio_working_3-way'!L211*'OddsRatio_working_3-way'!M211</f>
        <v>5.7878147746473797E-2</v>
      </c>
      <c r="R211" s="11">
        <f t="shared" si="62"/>
        <v>0</v>
      </c>
      <c r="S211" s="11">
        <f t="shared" si="63"/>
        <v>-0.91056434677798737</v>
      </c>
      <c r="T211" s="11">
        <f t="shared" si="64"/>
        <v>-0.23081479005779146</v>
      </c>
      <c r="U211" s="11">
        <f>'OddsRatio_working_3-way'!S211-'OddsRatio_working_3-way'!R211^2/3</f>
        <v>-0.91056434677798737</v>
      </c>
      <c r="V211" s="11">
        <f>'OddsRatio_working_3-way'!S211*'OddsRatio_working_3-way'!R211/3-2*'OddsRatio_working_3-way'!R211^3/27-'OddsRatio_working_3-way'!T211</f>
        <v>0.23081479005779146</v>
      </c>
      <c r="W211" s="11">
        <f>'OddsRatio_working_3-way'!V211^2+4*'OddsRatio_working_3-way'!U211^3/27</f>
        <v>-5.8572514372145286E-2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0.16721840634449281</v>
      </c>
      <c r="Y211" s="11">
        <f>IF('OddsRatio_working_3-way'!W211&gt;=0,IF('OddsRatio_working_3-way'!V211+SQRT('OddsRatio_working_3-way'!W211)&gt;0,0,PI()),ACOS('OddsRatio_working_3-way'!V211/(2*'OddsRatio_working_3-way'!X211)))</f>
        <v>0.80908669633015318</v>
      </c>
      <c r="Z211" s="11">
        <f>'OddsRatio_working_3-way'!X211^(1/3)*COS('OddsRatio_working_3-way'!Y211/3)</f>
        <v>0.53101289871616542</v>
      </c>
      <c r="AA211" s="11">
        <f>'OddsRatio_working_3-way'!X211^(1/3)*COS(('OddsRatio_working_3-way'!Y211+2*PI())/3)</f>
        <v>-0.39262868479425056</v>
      </c>
      <c r="AB211" s="11">
        <f>'OddsRatio_working_3-way'!X211^(1/3)*COS(('OddsRatio_working_3-way'!Y211+4*PI())/3)</f>
        <v>-0.13838421392191472</v>
      </c>
      <c r="AC211" s="11">
        <f>'OddsRatio_working_3-way'!X211^(1/3)*SIN('OddsRatio_working_3-way'!Y211/3)</f>
        <v>0.14678811369811703</v>
      </c>
      <c r="AD211" s="11">
        <f>'OddsRatio_working_3-way'!X211^(1/3)*SIN(('OddsRatio_working_3-way'!Y211+2*PI())/3)</f>
        <v>0.38647660317635385</v>
      </c>
      <c r="AE211" s="11">
        <f>'OddsRatio_working_3-way'!X211^(1/3)*SIN(('OddsRatio_working_3-way'!Y211+4*PI())/3)</f>
        <v>-0.53326471687447086</v>
      </c>
      <c r="AF211" s="11">
        <f>-'OddsRatio_working_3-way'!U211/(3*'OddsRatio_working_3-way'!X211^(1/3))*COS(('OddsRatio_working_3-way'!Y211)/3)</f>
        <v>0.5310128987161653</v>
      </c>
      <c r="AG211" s="11">
        <f>-'OddsRatio_working_3-way'!U211/(3*'OddsRatio_working_3-way'!X211^(1/3))*COS(('OddsRatio_working_3-way'!Y211+2*PI())/3)</f>
        <v>-0.39262868479425045</v>
      </c>
      <c r="AH211" s="11">
        <f>-'OddsRatio_working_3-way'!U211/(3*'OddsRatio_working_3-way'!X211^(1/3))*COS(('OddsRatio_working_3-way'!Y211+4*PI())/3)</f>
        <v>-0.13838421392191469</v>
      </c>
      <c r="AI211" s="11">
        <f>'OddsRatio_working_3-way'!U211/(3*'OddsRatio_working_3-way'!X211^(1/3))*SIN(('OddsRatio_working_3-way'!Y211)/3)</f>
        <v>-0.14678811369811698</v>
      </c>
      <c r="AJ211" s="11">
        <f>'OddsRatio_working_3-way'!U211/(3*'OddsRatio_working_3-way'!X211^(1/3))*SIN(('OddsRatio_working_3-way'!Y211+2*PI())/3)</f>
        <v>-0.38647660317635374</v>
      </c>
      <c r="AK211" s="11">
        <f>'OddsRatio_working_3-way'!U211/(3*'OddsRatio_working_3-way'!X211^(1/3))*SIN(('OddsRatio_working_3-way'!Y211+4*PI())/3)</f>
        <v>0.53326471687447075</v>
      </c>
      <c r="AL211" s="11">
        <f>'OddsRatio_working_3-way'!Z211+'OddsRatio_working_3-way'!AF211</f>
        <v>1.0620257974323306</v>
      </c>
      <c r="AM211" s="11">
        <f>'OddsRatio_working_3-way'!AA211+'OddsRatio_working_3-way'!AG211</f>
        <v>-0.78525736958850101</v>
      </c>
      <c r="AN211" s="11">
        <f>'OddsRatio_working_3-way'!AB211+'OddsRatio_working_3-way'!AH211</f>
        <v>-0.27676842784382938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1.0620257974323306</v>
      </c>
      <c r="AS211" s="11">
        <f>IF(('OddsRatio_working_3-way'!X211=0),IF(Q211&gt;0,-Q211^(1/3),(-Q211)^(1/3)),'OddsRatio_working_3-way'!AM211-'OddsRatio_working_3-way'!R211/3)</f>
        <v>-0.78525736958850101</v>
      </c>
      <c r="AT211" s="11">
        <f>IF(('OddsRatio_working_3-way'!X211=0),IF(Q211&gt;0,-Q211^(1/3),(-Q211)^(1/3)),'OddsRatio_working_3-way'!AN211-'OddsRatio_working_3-way'!R211/3)</f>
        <v>-0.27676842784382938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2.0099999999999998</v>
      </c>
      <c r="B212" s="4">
        <f>IF('True_Odds_Calculator_3-way'!B213="","",'True_Odds_Calculator_3-way'!B213)</f>
        <v>3.39</v>
      </c>
      <c r="C212" s="4">
        <f>IF('True_Odds_Calculator_3-way'!C213="","",'True_Odds_Calculator_3-way'!C213)</f>
        <v>3.93</v>
      </c>
      <c r="D212" s="9">
        <f t="shared" si="52"/>
        <v>0.47921038990682419</v>
      </c>
      <c r="E212" s="9">
        <f t="shared" si="53"/>
        <v>0.27998229205924879</v>
      </c>
      <c r="F212" s="9">
        <f t="shared" si="54"/>
        <v>0.24080731803392674</v>
      </c>
      <c r="G212" s="9">
        <f t="shared" si="55"/>
        <v>1.0760060469895774</v>
      </c>
      <c r="H212" s="9">
        <f t="shared" si="56"/>
        <v>2.0867661074594732</v>
      </c>
      <c r="I212" s="9">
        <f t="shared" si="57"/>
        <v>3.5716544523050899</v>
      </c>
      <c r="J212" s="9">
        <f t="shared" si="58"/>
        <v>4.1526977176794624</v>
      </c>
      <c r="K212" s="11">
        <f t="shared" si="59"/>
        <v>0.49751243781094534</v>
      </c>
      <c r="L212" s="11">
        <f t="shared" si="60"/>
        <v>0.29498525073746312</v>
      </c>
      <c r="M212" s="11">
        <f t="shared" si="61"/>
        <v>0.2544529262086514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-0.26411835827131824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0.23638254493032823</v>
      </c>
      <c r="Q212" s="11">
        <f>2*'OddsRatio_working_3-way'!K212*'OddsRatio_working_3-way'!L212*'OddsRatio_working_3-way'!M212</f>
        <v>7.4686428098049998E-2</v>
      </c>
      <c r="R212" s="11">
        <f t="shared" si="62"/>
        <v>0</v>
      </c>
      <c r="S212" s="11">
        <f t="shared" si="63"/>
        <v>-0.89498718104063735</v>
      </c>
      <c r="T212" s="11">
        <f t="shared" si="64"/>
        <v>-0.28277636051836885</v>
      </c>
      <c r="U212" s="11">
        <f>'OddsRatio_working_3-way'!S212-'OddsRatio_working_3-way'!R212^2/3</f>
        <v>-0.89498718104063735</v>
      </c>
      <c r="V212" s="11">
        <f>'OddsRatio_working_3-way'!S212*'OddsRatio_working_3-way'!R212/3-2*'OddsRatio_working_3-way'!R212^3/27-'OddsRatio_working_3-way'!T212</f>
        <v>0.28277636051836885</v>
      </c>
      <c r="W212" s="11">
        <f>'OddsRatio_working_3-way'!V212^2+4*'OddsRatio_working_3-way'!U212^3/27</f>
        <v>-2.6242947786865783E-2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0.16294586359806768</v>
      </c>
      <c r="Y212" s="11">
        <f>IF('OddsRatio_working_3-way'!W212&gt;=0,IF('OddsRatio_working_3-way'!V212+SQRT('OddsRatio_working_3-way'!W212)&gt;0,0,PI()),ACOS('OddsRatio_working_3-way'!V212/(2*'OddsRatio_working_3-way'!X212)))</f>
        <v>0.52023913396905108</v>
      </c>
      <c r="Z212" s="11">
        <f>'OddsRatio_working_3-way'!X212^(1/3)*COS('OddsRatio_working_3-way'!Y212/3)</f>
        <v>0.53800302349478868</v>
      </c>
      <c r="AA212" s="11">
        <f>'OddsRatio_working_3-way'!X212^(1/3)*COS(('OddsRatio_working_3-way'!Y212+2*PI())/3)</f>
        <v>-0.35061863797105369</v>
      </c>
      <c r="AB212" s="11">
        <f>'OddsRatio_working_3-way'!X212^(1/3)*COS(('OddsRatio_working_3-way'!Y212+4*PI())/3)</f>
        <v>-0.18738438552373513</v>
      </c>
      <c r="AC212" s="11">
        <f>'OddsRatio_working_3-way'!X212^(1/3)*SIN('OddsRatio_working_3-way'!Y212/3)</f>
        <v>9.4243339591426736E-2</v>
      </c>
      <c r="AD212" s="11">
        <f>'OddsRatio_working_3-way'!X212^(1/3)*SIN(('OddsRatio_working_3-way'!Y212+2*PI())/3)</f>
        <v>0.41880261586360984</v>
      </c>
      <c r="AE212" s="11">
        <f>'OddsRatio_working_3-way'!X212^(1/3)*SIN(('OddsRatio_working_3-way'!Y212+4*PI())/3)</f>
        <v>-0.51304595545503651</v>
      </c>
      <c r="AF212" s="11">
        <f>-'OddsRatio_working_3-way'!U212/(3*'OddsRatio_working_3-way'!X212^(1/3))*COS(('OddsRatio_working_3-way'!Y212)/3)</f>
        <v>0.53800302349478868</v>
      </c>
      <c r="AG212" s="11">
        <f>-'OddsRatio_working_3-way'!U212/(3*'OddsRatio_working_3-way'!X212^(1/3))*COS(('OddsRatio_working_3-way'!Y212+2*PI())/3)</f>
        <v>-0.35061863797105369</v>
      </c>
      <c r="AH212" s="11">
        <f>-'OddsRatio_working_3-way'!U212/(3*'OddsRatio_working_3-way'!X212^(1/3))*COS(('OddsRatio_working_3-way'!Y212+4*PI())/3)</f>
        <v>-0.18738438552373513</v>
      </c>
      <c r="AI212" s="11">
        <f>'OddsRatio_working_3-way'!U212/(3*'OddsRatio_working_3-way'!X212^(1/3))*SIN(('OddsRatio_working_3-way'!Y212)/3)</f>
        <v>-9.4243339591426736E-2</v>
      </c>
      <c r="AJ212" s="11">
        <f>'OddsRatio_working_3-way'!U212/(3*'OddsRatio_working_3-way'!X212^(1/3))*SIN(('OddsRatio_working_3-way'!Y212+2*PI())/3)</f>
        <v>-0.41880261586360984</v>
      </c>
      <c r="AK212" s="11">
        <f>'OddsRatio_working_3-way'!U212/(3*'OddsRatio_working_3-way'!X212^(1/3))*SIN(('OddsRatio_working_3-way'!Y212+4*PI())/3)</f>
        <v>0.51304595545503651</v>
      </c>
      <c r="AL212" s="11">
        <f>'OddsRatio_working_3-way'!Z212+'OddsRatio_working_3-way'!AF212</f>
        <v>1.0760060469895774</v>
      </c>
      <c r="AM212" s="11">
        <f>'OddsRatio_working_3-way'!AA212+'OddsRatio_working_3-way'!AG212</f>
        <v>-0.70123727594210739</v>
      </c>
      <c r="AN212" s="11">
        <f>'OddsRatio_working_3-way'!AB212+'OddsRatio_working_3-way'!AH212</f>
        <v>-0.37476877104747025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1.0760060469895774</v>
      </c>
      <c r="AS212" s="11">
        <f>IF(('OddsRatio_working_3-way'!X212=0),IF(Q212&gt;0,-Q212^(1/3),(-Q212)^(1/3)),'OddsRatio_working_3-way'!AM212-'OddsRatio_working_3-way'!R212/3)</f>
        <v>-0.70123727594210739</v>
      </c>
      <c r="AT212" s="11">
        <f>IF(('OddsRatio_working_3-way'!X212=0),IF(Q212&gt;0,-Q212^(1/3),(-Q212)^(1/3)),'OddsRatio_working_3-way'!AN212-'OddsRatio_working_3-way'!R212/3)</f>
        <v>-0.37476877104747025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3.44</v>
      </c>
      <c r="B213" s="4">
        <f>IF('True_Odds_Calculator_3-way'!B214="","",'True_Odds_Calculator_3-way'!B214)</f>
        <v>2.88</v>
      </c>
      <c r="C213" s="4">
        <f>IF('True_Odds_Calculator_3-way'!C214="","",'True_Odds_Calculator_3-way'!C214)</f>
        <v>2.46</v>
      </c>
      <c r="D213" s="9">
        <f t="shared" si="52"/>
        <v>0.27716359888412451</v>
      </c>
      <c r="E213" s="9">
        <f t="shared" si="53"/>
        <v>0.33228936793023311</v>
      </c>
      <c r="F213" s="9">
        <f t="shared" si="54"/>
        <v>0.39054703318564271</v>
      </c>
      <c r="G213" s="9">
        <f t="shared" si="55"/>
        <v>1.0688431954251214</v>
      </c>
      <c r="H213" s="9">
        <f t="shared" si="56"/>
        <v>3.6079773968372959</v>
      </c>
      <c r="I213" s="9">
        <f t="shared" si="57"/>
        <v>3.0094252073992274</v>
      </c>
      <c r="J213" s="9">
        <f t="shared" si="58"/>
        <v>2.5605110653206773</v>
      </c>
      <c r="K213" s="11">
        <f t="shared" si="59"/>
        <v>0.29069767441860467</v>
      </c>
      <c r="L213" s="11">
        <f t="shared" si="60"/>
        <v>0.34722222222222221</v>
      </c>
      <c r="M213" s="11">
        <f t="shared" si="61"/>
        <v>0.4065040650406504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-0.27479858616415642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0.23716019621436524</v>
      </c>
      <c r="Q213" s="11">
        <f>2*'OddsRatio_working_3-way'!K213*'OddsRatio_working_3-way'!L213*'OddsRatio_working_3-way'!M213</f>
        <v>8.2062351631268252E-2</v>
      </c>
      <c r="R213" s="11">
        <f t="shared" si="62"/>
        <v>0</v>
      </c>
      <c r="S213" s="11">
        <f t="shared" si="63"/>
        <v>-0.86303281077542682</v>
      </c>
      <c r="T213" s="11">
        <f t="shared" si="64"/>
        <v>-0.29862727016450757</v>
      </c>
      <c r="U213" s="11">
        <f>'OddsRatio_working_3-way'!S213-'OddsRatio_working_3-way'!R213^2/3</f>
        <v>-0.86303281077542682</v>
      </c>
      <c r="V213" s="11">
        <f>'OddsRatio_working_3-way'!S213*'OddsRatio_working_3-way'!R213/3-2*'OddsRatio_working_3-way'!R213^3/27-'OddsRatio_working_3-way'!T213</f>
        <v>0.29862727016450757</v>
      </c>
      <c r="W213" s="11">
        <f>'OddsRatio_working_3-way'!V213^2+4*'OddsRatio_working_3-way'!U213^3/27</f>
        <v>-6.0527104226019285E-3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0.15429756714584625</v>
      </c>
      <c r="Y213" s="11">
        <f>IF('OddsRatio_working_3-way'!W213&gt;=0,IF('OddsRatio_working_3-way'!V213+SQRT('OddsRatio_working_3-way'!W213)&gt;0,0,PI()),ACOS('OddsRatio_working_3-way'!V213/(2*'OddsRatio_working_3-way'!X213)))</f>
        <v>0.25485755049919367</v>
      </c>
      <c r="Z213" s="11">
        <f>'OddsRatio_working_3-way'!X213^(1/3)*COS('OddsRatio_working_3-way'!Y213/3)</f>
        <v>0.5344215977125607</v>
      </c>
      <c r="AA213" s="11">
        <f>'OddsRatio_working_3-way'!X213^(1/3)*COS(('OddsRatio_working_3-way'!Y213+2*PI())/3)</f>
        <v>-0.30662360918010961</v>
      </c>
      <c r="AB213" s="11">
        <f>'OddsRatio_working_3-way'!X213^(1/3)*COS(('OddsRatio_working_3-way'!Y213+4*PI())/3)</f>
        <v>-0.22779798853245128</v>
      </c>
      <c r="AC213" s="11">
        <f>'OddsRatio_working_3-way'!X213^(1/3)*SIN('OddsRatio_working_3-way'!Y213/3)</f>
        <v>4.5509993299964954E-2</v>
      </c>
      <c r="AD213" s="11">
        <f>'OddsRatio_working_3-way'!X213^(1/3)*SIN(('OddsRatio_working_3-way'!Y213+2*PI())/3)</f>
        <v>0.44006768330016277</v>
      </c>
      <c r="AE213" s="11">
        <f>'OddsRatio_working_3-way'!X213^(1/3)*SIN(('OddsRatio_working_3-way'!Y213+4*PI())/3)</f>
        <v>-0.48557767660012768</v>
      </c>
      <c r="AF213" s="11">
        <f>-'OddsRatio_working_3-way'!U213/(3*'OddsRatio_working_3-way'!X213^(1/3))*COS(('OddsRatio_working_3-way'!Y213)/3)</f>
        <v>0.5344215977125607</v>
      </c>
      <c r="AG213" s="11">
        <f>-'OddsRatio_working_3-way'!U213/(3*'OddsRatio_working_3-way'!X213^(1/3))*COS(('OddsRatio_working_3-way'!Y213+2*PI())/3)</f>
        <v>-0.30662360918010961</v>
      </c>
      <c r="AH213" s="11">
        <f>-'OddsRatio_working_3-way'!U213/(3*'OddsRatio_working_3-way'!X213^(1/3))*COS(('OddsRatio_working_3-way'!Y213+4*PI())/3)</f>
        <v>-0.22779798853245128</v>
      </c>
      <c r="AI213" s="11">
        <f>'OddsRatio_working_3-way'!U213/(3*'OddsRatio_working_3-way'!X213^(1/3))*SIN(('OddsRatio_working_3-way'!Y213)/3)</f>
        <v>-4.5509993299964954E-2</v>
      </c>
      <c r="AJ213" s="11">
        <f>'OddsRatio_working_3-way'!U213/(3*'OddsRatio_working_3-way'!X213^(1/3))*SIN(('OddsRatio_working_3-way'!Y213+2*PI())/3)</f>
        <v>-0.44006768330016277</v>
      </c>
      <c r="AK213" s="11">
        <f>'OddsRatio_working_3-way'!U213/(3*'OddsRatio_working_3-way'!X213^(1/3))*SIN(('OddsRatio_working_3-way'!Y213+4*PI())/3)</f>
        <v>0.48557767660012768</v>
      </c>
      <c r="AL213" s="11">
        <f>'OddsRatio_working_3-way'!Z213+'OddsRatio_working_3-way'!AF213</f>
        <v>1.0688431954251214</v>
      </c>
      <c r="AM213" s="11">
        <f>'OddsRatio_working_3-way'!AA213+'OddsRatio_working_3-way'!AG213</f>
        <v>-0.61324721836021923</v>
      </c>
      <c r="AN213" s="11">
        <f>'OddsRatio_working_3-way'!AB213+'OddsRatio_working_3-way'!AH213</f>
        <v>-0.45559597706490257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1.0688431954251214</v>
      </c>
      <c r="AS213" s="11">
        <f>IF(('OddsRatio_working_3-way'!X213=0),IF(Q213&gt;0,-Q213^(1/3),(-Q213)^(1/3)),'OddsRatio_working_3-way'!AM213-'OddsRatio_working_3-way'!R213/3)</f>
        <v>-0.61324721836021923</v>
      </c>
      <c r="AT213" s="11">
        <f>IF(('OddsRatio_working_3-way'!X213=0),IF(Q213&gt;0,-Q213^(1/3),(-Q213)^(1/3)),'OddsRatio_working_3-way'!AN213-'OddsRatio_working_3-way'!R213/3)</f>
        <v>-0.45559597706490257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2.0499999999999998</v>
      </c>
      <c r="B214" s="4">
        <f>IF('True_Odds_Calculator_3-way'!B215="","",'True_Odds_Calculator_3-way'!B215)</f>
        <v>3.47</v>
      </c>
      <c r="C214" s="4">
        <f>IF('True_Odds_Calculator_3-way'!C215="","",'True_Odds_Calculator_3-way'!C215)</f>
        <v>3.86</v>
      </c>
      <c r="D214" s="9">
        <f t="shared" si="52"/>
        <v>0.47416928318909823</v>
      </c>
      <c r="E214" s="9">
        <f t="shared" si="53"/>
        <v>0.27710992121031958</v>
      </c>
      <c r="F214" s="9">
        <f t="shared" si="54"/>
        <v>0.24872079560058219</v>
      </c>
      <c r="G214" s="9">
        <f t="shared" si="55"/>
        <v>1.0561442434638066</v>
      </c>
      <c r="H214" s="9">
        <f t="shared" si="56"/>
        <v>2.1089514556369968</v>
      </c>
      <c r="I214" s="9">
        <f t="shared" si="57"/>
        <v>3.6086762813556024</v>
      </c>
      <c r="J214" s="9">
        <f t="shared" si="58"/>
        <v>4.0205725363064868</v>
      </c>
      <c r="K214" s="11">
        <f t="shared" si="59"/>
        <v>0.48780487804878053</v>
      </c>
      <c r="L214" s="11">
        <f t="shared" si="60"/>
        <v>0.28818443804034583</v>
      </c>
      <c r="M214" s="11">
        <f t="shared" si="61"/>
        <v>0.2590673575129534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-0.27013549002462289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0.23235393841746571</v>
      </c>
      <c r="Q214" s="11">
        <f>2*'OddsRatio_working_3-way'!K214*'OddsRatio_working_3-way'!L214*'OddsRatio_working_3-way'!M214</f>
        <v>7.2838225209236912E-2</v>
      </c>
      <c r="R214" s="11">
        <f t="shared" si="62"/>
        <v>0</v>
      </c>
      <c r="S214" s="11">
        <f t="shared" si="63"/>
        <v>-0.8601385119603745</v>
      </c>
      <c r="T214" s="11">
        <f t="shared" si="64"/>
        <v>-0.26963589716626163</v>
      </c>
      <c r="U214" s="11">
        <f>'OddsRatio_working_3-way'!S214-'OddsRatio_working_3-way'!R214^2/3</f>
        <v>-0.8601385119603745</v>
      </c>
      <c r="V214" s="11">
        <f>'OddsRatio_working_3-way'!S214*'OddsRatio_working_3-way'!R214/3-2*'OddsRatio_working_3-way'!R214^3/27-'OddsRatio_working_3-way'!T214</f>
        <v>0.26963589716626163</v>
      </c>
      <c r="W214" s="11">
        <f>'OddsRatio_working_3-way'!V214^2+4*'OddsRatio_working_3-way'!U214^3/27</f>
        <v>-2.1572539231802856E-2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0.15352203121413688</v>
      </c>
      <c r="Y214" s="11">
        <f>IF('OddsRatio_working_3-way'!W214&gt;=0,IF('OddsRatio_working_3-way'!V214+SQRT('OddsRatio_working_3-way'!W214)&gt;0,0,PI()),ACOS('OddsRatio_working_3-way'!V214/(2*'OddsRatio_working_3-way'!X214)))</f>
        <v>0.49878004760489225</v>
      </c>
      <c r="Z214" s="11">
        <f>'OddsRatio_working_3-way'!X214^(1/3)*COS('OddsRatio_working_3-way'!Y214/3)</f>
        <v>0.52807212173190332</v>
      </c>
      <c r="AA214" s="11">
        <f>'OddsRatio_working_3-way'!X214^(1/3)*COS(('OddsRatio_working_3-way'!Y214+2*PI())/3)</f>
        <v>-0.34077916268799197</v>
      </c>
      <c r="AB214" s="11">
        <f>'OddsRatio_working_3-way'!X214^(1/3)*COS(('OddsRatio_working_3-way'!Y214+4*PI())/3)</f>
        <v>-0.18729295904391122</v>
      </c>
      <c r="AC214" s="11">
        <f>'OddsRatio_working_3-way'!X214^(1/3)*SIN('OddsRatio_working_3-way'!Y214/3)</f>
        <v>8.8615300990803711E-2</v>
      </c>
      <c r="AD214" s="11">
        <f>'OddsRatio_working_3-way'!X214^(1/3)*SIN(('OddsRatio_working_3-way'!Y214+2*PI())/3)</f>
        <v>0.41301622195477494</v>
      </c>
      <c r="AE214" s="11">
        <f>'OddsRatio_working_3-way'!X214^(1/3)*SIN(('OddsRatio_working_3-way'!Y214+4*PI())/3)</f>
        <v>-0.50163152294557867</v>
      </c>
      <c r="AF214" s="11">
        <f>-'OddsRatio_working_3-way'!U214/(3*'OddsRatio_working_3-way'!X214^(1/3))*COS(('OddsRatio_working_3-way'!Y214)/3)</f>
        <v>0.52807212173190321</v>
      </c>
      <c r="AG214" s="11">
        <f>-'OddsRatio_working_3-way'!U214/(3*'OddsRatio_working_3-way'!X214^(1/3))*COS(('OddsRatio_working_3-way'!Y214+2*PI())/3)</f>
        <v>-0.34077916268799191</v>
      </c>
      <c r="AH214" s="11">
        <f>-'OddsRatio_working_3-way'!U214/(3*'OddsRatio_working_3-way'!X214^(1/3))*COS(('OddsRatio_working_3-way'!Y214+4*PI())/3)</f>
        <v>-0.18729295904391119</v>
      </c>
      <c r="AI214" s="11">
        <f>'OddsRatio_working_3-way'!U214/(3*'OddsRatio_working_3-way'!X214^(1/3))*SIN(('OddsRatio_working_3-way'!Y214)/3)</f>
        <v>-8.8615300990803683E-2</v>
      </c>
      <c r="AJ214" s="11">
        <f>'OddsRatio_working_3-way'!U214/(3*'OddsRatio_working_3-way'!X214^(1/3))*SIN(('OddsRatio_working_3-way'!Y214+2*PI())/3)</f>
        <v>-0.41301622195477489</v>
      </c>
      <c r="AK214" s="11">
        <f>'OddsRatio_working_3-way'!U214/(3*'OddsRatio_working_3-way'!X214^(1/3))*SIN(('OddsRatio_working_3-way'!Y214+4*PI())/3)</f>
        <v>0.50163152294557856</v>
      </c>
      <c r="AL214" s="11">
        <f>'OddsRatio_working_3-way'!Z214+'OddsRatio_working_3-way'!AF214</f>
        <v>1.0561442434638066</v>
      </c>
      <c r="AM214" s="11">
        <f>'OddsRatio_working_3-way'!AA214+'OddsRatio_working_3-way'!AG214</f>
        <v>-0.68155832537598382</v>
      </c>
      <c r="AN214" s="11">
        <f>'OddsRatio_working_3-way'!AB214+'OddsRatio_working_3-way'!AH214</f>
        <v>-0.37458591808782238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1.0561442434638066</v>
      </c>
      <c r="AS214" s="11">
        <f>IF(('OddsRatio_working_3-way'!X214=0),IF(Q214&gt;0,-Q214^(1/3),(-Q214)^(1/3)),'OddsRatio_working_3-way'!AM214-'OddsRatio_working_3-way'!R214/3)</f>
        <v>-0.68155832537598382</v>
      </c>
      <c r="AT214" s="11">
        <f>IF(('OddsRatio_working_3-way'!X214=0),IF(Q214&gt;0,-Q214^(1/3),(-Q214)^(1/3)),'OddsRatio_working_3-way'!AN214-'OddsRatio_working_3-way'!R214/3)</f>
        <v>-0.37458591808782238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1.99</v>
      </c>
      <c r="B215" s="4">
        <f>IF('True_Odds_Calculator_3-way'!B216="","",'True_Odds_Calculator_3-way'!B216)</f>
        <v>3.37</v>
      </c>
      <c r="C215" s="4">
        <f>IF('True_Odds_Calculator_3-way'!C216="","",'True_Odds_Calculator_3-way'!C216)</f>
        <v>4.0599999999999996</v>
      </c>
      <c r="D215" s="9">
        <f t="shared" si="52"/>
        <v>0.4846616073756369</v>
      </c>
      <c r="E215" s="9">
        <f t="shared" si="53"/>
        <v>0.2820504961765079</v>
      </c>
      <c r="F215" s="9">
        <f t="shared" si="54"/>
        <v>0.23328789644785522</v>
      </c>
      <c r="G215" s="9">
        <f t="shared" si="55"/>
        <v>1.0740356219927536</v>
      </c>
      <c r="H215" s="9">
        <f t="shared" si="56"/>
        <v>2.0632952657728265</v>
      </c>
      <c r="I215" s="9">
        <f t="shared" si="57"/>
        <v>3.5454644241228261</v>
      </c>
      <c r="J215" s="9">
        <f t="shared" si="58"/>
        <v>4.2865490032978251</v>
      </c>
      <c r="K215" s="11">
        <f t="shared" si="59"/>
        <v>0.50251256281407031</v>
      </c>
      <c r="L215" s="11">
        <f t="shared" si="60"/>
        <v>0.29673590504451036</v>
      </c>
      <c r="M215" s="11">
        <f t="shared" si="61"/>
        <v>0.24630541871921185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-0.26369139407111419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0.23579034462778875</v>
      </c>
      <c r="Q215" s="11">
        <f>2*'OddsRatio_working_3-way'!K215*'OddsRatio_working_3-way'!L215*'OddsRatio_working_3-way'!M215</f>
        <v>7.3454936021117995E-2</v>
      </c>
      <c r="R215" s="11">
        <f t="shared" si="62"/>
        <v>0</v>
      </c>
      <c r="S215" s="11">
        <f t="shared" si="63"/>
        <v>-0.89419051940769489</v>
      </c>
      <c r="T215" s="11">
        <f t="shared" si="64"/>
        <v>-0.27856402473759967</v>
      </c>
      <c r="U215" s="11">
        <f>'OddsRatio_working_3-way'!S215-'OddsRatio_working_3-way'!R215^2/3</f>
        <v>-0.89419051940769489</v>
      </c>
      <c r="V215" s="11">
        <f>'OddsRatio_working_3-way'!S215*'OddsRatio_working_3-way'!R215/3-2*'OddsRatio_working_3-way'!R215^3/27-'OddsRatio_working_3-way'!T215</f>
        <v>0.27856402473759967</v>
      </c>
      <c r="W215" s="11">
        <f>'OddsRatio_working_3-way'!V215^2+4*'OddsRatio_working_3-way'!U215^3/27</f>
        <v>-2.8324142087202367E-2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0.1627283456909186</v>
      </c>
      <c r="Y215" s="11">
        <f>IF('OddsRatio_working_3-way'!W215&gt;=0,IF('OddsRatio_working_3-way'!V215+SQRT('OddsRatio_working_3-way'!W215)&gt;0,0,PI()),ACOS('OddsRatio_working_3-way'!V215/(2*'OddsRatio_working_3-way'!X215)))</f>
        <v>0.54347412258192929</v>
      </c>
      <c r="Z215" s="11">
        <f>'OddsRatio_working_3-way'!X215^(1/3)*COS('OddsRatio_working_3-way'!Y215/3)</f>
        <v>0.53701781099637691</v>
      </c>
      <c r="AA215" s="11">
        <f>'OddsRatio_working_3-way'!X215^(1/3)*COS(('OddsRatio_working_3-way'!Y215+2*PI())/3)</f>
        <v>-0.35369419094361298</v>
      </c>
      <c r="AB215" s="11">
        <f>'OddsRatio_working_3-way'!X215^(1/3)*COS(('OddsRatio_working_3-way'!Y215+4*PI())/3)</f>
        <v>-0.18332362005276384</v>
      </c>
      <c r="AC215" s="11">
        <f>'OddsRatio_working_3-way'!X215^(1/3)*SIN('OddsRatio_working_3-way'!Y215/3)</f>
        <v>9.836349496582196E-2</v>
      </c>
      <c r="AD215" s="11">
        <f>'OddsRatio_working_3-way'!X215^(1/3)*SIN(('OddsRatio_working_3-way'!Y215+2*PI())/3)</f>
        <v>0.41588931912466176</v>
      </c>
      <c r="AE215" s="11">
        <f>'OddsRatio_working_3-way'!X215^(1/3)*SIN(('OddsRatio_working_3-way'!Y215+4*PI())/3)</f>
        <v>-0.51425281409048362</v>
      </c>
      <c r="AF215" s="11">
        <f>-'OddsRatio_working_3-way'!U215/(3*'OddsRatio_working_3-way'!X215^(1/3))*COS(('OddsRatio_working_3-way'!Y215)/3)</f>
        <v>0.5370178109963768</v>
      </c>
      <c r="AG215" s="11">
        <f>-'OddsRatio_working_3-way'!U215/(3*'OddsRatio_working_3-way'!X215^(1/3))*COS(('OddsRatio_working_3-way'!Y215+2*PI())/3)</f>
        <v>-0.35369419094361293</v>
      </c>
      <c r="AH215" s="11">
        <f>-'OddsRatio_working_3-way'!U215/(3*'OddsRatio_working_3-way'!X215^(1/3))*COS(('OddsRatio_working_3-way'!Y215+4*PI())/3)</f>
        <v>-0.18332362005276381</v>
      </c>
      <c r="AI215" s="11">
        <f>'OddsRatio_working_3-way'!U215/(3*'OddsRatio_working_3-way'!X215^(1/3))*SIN(('OddsRatio_working_3-way'!Y215)/3)</f>
        <v>-9.8363494965821946E-2</v>
      </c>
      <c r="AJ215" s="11">
        <f>'OddsRatio_working_3-way'!U215/(3*'OddsRatio_working_3-way'!X215^(1/3))*SIN(('OddsRatio_working_3-way'!Y215+2*PI())/3)</f>
        <v>-0.4158893191246617</v>
      </c>
      <c r="AK215" s="11">
        <f>'OddsRatio_working_3-way'!U215/(3*'OddsRatio_working_3-way'!X215^(1/3))*SIN(('OddsRatio_working_3-way'!Y215+4*PI())/3)</f>
        <v>0.51425281409048351</v>
      </c>
      <c r="AL215" s="11">
        <f>'OddsRatio_working_3-way'!Z215+'OddsRatio_working_3-way'!AF215</f>
        <v>1.0740356219927536</v>
      </c>
      <c r="AM215" s="11">
        <f>'OddsRatio_working_3-way'!AA215+'OddsRatio_working_3-way'!AG215</f>
        <v>-0.70738838188722597</v>
      </c>
      <c r="AN215" s="11">
        <f>'OddsRatio_working_3-way'!AB215+'OddsRatio_working_3-way'!AH215</f>
        <v>-0.36664724010552763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1.0740356219927536</v>
      </c>
      <c r="AS215" s="11">
        <f>IF(('OddsRatio_working_3-way'!X215=0),IF(Q215&gt;0,-Q215^(1/3),(-Q215)^(1/3)),'OddsRatio_working_3-way'!AM215-'OddsRatio_working_3-way'!R215/3)</f>
        <v>-0.70738838188722597</v>
      </c>
      <c r="AT215" s="11">
        <f>IF(('OddsRatio_working_3-way'!X215=0),IF(Q215&gt;0,-Q215^(1/3),(-Q215)^(1/3)),'OddsRatio_working_3-way'!AN215-'OddsRatio_working_3-way'!R215/3)</f>
        <v>-0.36664724010552763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2.99</v>
      </c>
      <c r="B216" s="4">
        <f>IF('True_Odds_Calculator_3-way'!B217="","",'True_Odds_Calculator_3-way'!B217)</f>
        <v>3.2</v>
      </c>
      <c r="C216" s="4">
        <f>IF('True_Odds_Calculator_3-way'!C217="","",'True_Odds_Calculator_3-way'!C217)</f>
        <v>2.59</v>
      </c>
      <c r="D216" s="9">
        <f t="shared" si="52"/>
        <v>0.32354716033171527</v>
      </c>
      <c r="E216" s="9">
        <f t="shared" si="53"/>
        <v>0.30198977979898989</v>
      </c>
      <c r="F216" s="9">
        <f t="shared" si="54"/>
        <v>0.37446305986929507</v>
      </c>
      <c r="G216" s="9">
        <f t="shared" si="55"/>
        <v>1.0506228821049071</v>
      </c>
      <c r="H216" s="9">
        <f t="shared" si="56"/>
        <v>3.0907395353887654</v>
      </c>
      <c r="I216" s="9">
        <f t="shared" si="57"/>
        <v>3.3113703406307953</v>
      </c>
      <c r="J216" s="9">
        <f t="shared" si="58"/>
        <v>2.6704903825468027</v>
      </c>
      <c r="K216" s="11">
        <f t="shared" si="59"/>
        <v>0.33444816053511706</v>
      </c>
      <c r="L216" s="11">
        <f t="shared" si="60"/>
        <v>0.3125</v>
      </c>
      <c r="M216" s="11">
        <f t="shared" si="61"/>
        <v>0.38610038610038611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-0.28090013687839788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0.23324208106816802</v>
      </c>
      <c r="Q216" s="11">
        <f>2*'OddsRatio_working_3-way'!K216*'OddsRatio_working_3-way'!L216*'OddsRatio_working_3-way'!M216</f>
        <v>8.0706602445732883E-2</v>
      </c>
      <c r="R216" s="11">
        <f t="shared" si="62"/>
        <v>0</v>
      </c>
      <c r="S216" s="11">
        <f t="shared" si="63"/>
        <v>-0.83033808263731423</v>
      </c>
      <c r="T216" s="11">
        <f t="shared" si="64"/>
        <v>-0.28731421544543745</v>
      </c>
      <c r="U216" s="11">
        <f>'OddsRatio_working_3-way'!S216-'OddsRatio_working_3-way'!R216^2/3</f>
        <v>-0.83033808263731423</v>
      </c>
      <c r="V216" s="11">
        <f>'OddsRatio_working_3-way'!S216*'OddsRatio_working_3-way'!R216/3-2*'OddsRatio_working_3-way'!R216^3/27-'OddsRatio_working_3-way'!T216</f>
        <v>0.28731421544543745</v>
      </c>
      <c r="W216" s="11">
        <f>'OddsRatio_working_3-way'!V216^2+4*'OddsRatio_working_3-way'!U216^3/27</f>
        <v>-2.2632823484328296E-3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0.14561313534968273</v>
      </c>
      <c r="Y216" s="11">
        <f>IF('OddsRatio_working_3-way'!W216&gt;=0,IF('OddsRatio_working_3-way'!V216+SQRT('OddsRatio_working_3-way'!W216)&gt;0,0,PI()),ACOS('OddsRatio_working_3-way'!V216/(2*'OddsRatio_working_3-way'!X216)))</f>
        <v>0.16409281797931108</v>
      </c>
      <c r="Z216" s="11">
        <f>'OddsRatio_working_3-way'!X216^(1/3)*COS('OddsRatio_working_3-way'!Y216/3)</f>
        <v>0.52531144105245364</v>
      </c>
      <c r="AA216" s="11">
        <f>'OddsRatio_working_3-way'!X216^(1/3)*COS(('OddsRatio_working_3-way'!Y216+2*PI())/3)</f>
        <v>-0.28756431510469438</v>
      </c>
      <c r="AB216" s="11">
        <f>'OddsRatio_working_3-way'!X216^(1/3)*COS(('OddsRatio_working_3-way'!Y216+4*PI())/3)</f>
        <v>-0.2377471259477594</v>
      </c>
      <c r="AC216" s="11">
        <f>'OddsRatio_working_3-way'!X216^(1/3)*SIN('OddsRatio_working_3-way'!Y216/3)</f>
        <v>2.8761967570027105E-2</v>
      </c>
      <c r="AD216" s="11">
        <f>'OddsRatio_working_3-way'!X216^(1/3)*SIN(('OddsRatio_working_3-way'!Y216+2*PI())/3)</f>
        <v>0.44055206906502303</v>
      </c>
      <c r="AE216" s="11">
        <f>'OddsRatio_working_3-way'!X216^(1/3)*SIN(('OddsRatio_working_3-way'!Y216+4*PI())/3)</f>
        <v>-0.46931403663505</v>
      </c>
      <c r="AF216" s="11">
        <f>-'OddsRatio_working_3-way'!U216/(3*'OddsRatio_working_3-way'!X216^(1/3))*COS(('OddsRatio_working_3-way'!Y216)/3)</f>
        <v>0.52531144105245353</v>
      </c>
      <c r="AG216" s="11">
        <f>-'OddsRatio_working_3-way'!U216/(3*'OddsRatio_working_3-way'!X216^(1/3))*COS(('OddsRatio_working_3-way'!Y216+2*PI())/3)</f>
        <v>-0.28756431510469432</v>
      </c>
      <c r="AH216" s="11">
        <f>-'OddsRatio_working_3-way'!U216/(3*'OddsRatio_working_3-way'!X216^(1/3))*COS(('OddsRatio_working_3-way'!Y216+4*PI())/3)</f>
        <v>-0.23774712594775937</v>
      </c>
      <c r="AI216" s="11">
        <f>'OddsRatio_working_3-way'!U216/(3*'OddsRatio_working_3-way'!X216^(1/3))*SIN(('OddsRatio_working_3-way'!Y216)/3)</f>
        <v>-2.8761967570027098E-2</v>
      </c>
      <c r="AJ216" s="11">
        <f>'OddsRatio_working_3-way'!U216/(3*'OddsRatio_working_3-way'!X216^(1/3))*SIN(('OddsRatio_working_3-way'!Y216+2*PI())/3)</f>
        <v>-0.44055206906502292</v>
      </c>
      <c r="AK216" s="11">
        <f>'OddsRatio_working_3-way'!U216/(3*'OddsRatio_working_3-way'!X216^(1/3))*SIN(('OddsRatio_working_3-way'!Y216+4*PI())/3)</f>
        <v>0.46931403663504989</v>
      </c>
      <c r="AL216" s="11">
        <f>'OddsRatio_working_3-way'!Z216+'OddsRatio_working_3-way'!AF216</f>
        <v>1.0506228821049071</v>
      </c>
      <c r="AM216" s="11">
        <f>'OddsRatio_working_3-way'!AA216+'OddsRatio_working_3-way'!AG216</f>
        <v>-0.57512863020938876</v>
      </c>
      <c r="AN216" s="11">
        <f>'OddsRatio_working_3-way'!AB216+'OddsRatio_working_3-way'!AH216</f>
        <v>-0.47549425189551875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1.0506228821049071</v>
      </c>
      <c r="AS216" s="11">
        <f>IF(('OddsRatio_working_3-way'!X216=0),IF(Q216&gt;0,-Q216^(1/3),(-Q216)^(1/3)),'OddsRatio_working_3-way'!AM216-'OddsRatio_working_3-way'!R216/3)</f>
        <v>-0.57512863020938876</v>
      </c>
      <c r="AT216" s="11">
        <f>IF(('OddsRatio_working_3-way'!X216=0),IF(Q216&gt;0,-Q216^(1/3),(-Q216)^(1/3)),'OddsRatio_working_3-way'!AN216-'OddsRatio_working_3-way'!R216/3)</f>
        <v>-0.47549425189551875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2.06</v>
      </c>
      <c r="B217" s="4">
        <f>IF('True_Odds_Calculator_3-way'!B218="","",'True_Odds_Calculator_3-way'!B218)</f>
        <v>3.47</v>
      </c>
      <c r="C217" s="4">
        <f>IF('True_Odds_Calculator_3-way'!C218="","",'True_Odds_Calculator_3-way'!C218)</f>
        <v>4.0199999999999996</v>
      </c>
      <c r="D217" s="9">
        <f t="shared" si="52"/>
        <v>0.47668741806971521</v>
      </c>
      <c r="E217" s="9">
        <f t="shared" si="53"/>
        <v>0.28104838226983692</v>
      </c>
      <c r="F217" s="9">
        <f t="shared" si="54"/>
        <v>0.24226419966044821</v>
      </c>
      <c r="G217" s="9">
        <f t="shared" si="55"/>
        <v>1.03567053862615</v>
      </c>
      <c r="H217" s="9">
        <f t="shared" si="56"/>
        <v>2.0978107709437186</v>
      </c>
      <c r="I217" s="9">
        <f t="shared" si="57"/>
        <v>3.5581062304065911</v>
      </c>
      <c r="J217" s="9">
        <f t="shared" si="58"/>
        <v>4.127725026650972</v>
      </c>
      <c r="K217" s="11">
        <f t="shared" si="59"/>
        <v>0.4854368932038835</v>
      </c>
      <c r="L217" s="11">
        <f t="shared" si="60"/>
        <v>0.28818443804034583</v>
      </c>
      <c r="M217" s="11">
        <f t="shared" si="61"/>
        <v>0.24875621890547267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-0.27516108498107117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0.2279389543984284</v>
      </c>
      <c r="Q217" s="11">
        <f>2*'OddsRatio_working_3-way'!K217*'OddsRatio_working_3-way'!L217*'OddsRatio_working_3-way'!M217</f>
        <v>6.9599680732344557E-2</v>
      </c>
      <c r="R217" s="11">
        <f t="shared" si="62"/>
        <v>0</v>
      </c>
      <c r="S217" s="11">
        <f t="shared" si="63"/>
        <v>-0.82838368810076735</v>
      </c>
      <c r="T217" s="11">
        <f t="shared" si="64"/>
        <v>-0.25294158415290607</v>
      </c>
      <c r="U217" s="11">
        <f>'OddsRatio_working_3-way'!S217-'OddsRatio_working_3-way'!R217^2/3</f>
        <v>-0.82838368810076735</v>
      </c>
      <c r="V217" s="11">
        <f>'OddsRatio_working_3-way'!S217*'OddsRatio_working_3-way'!R217/3-2*'OddsRatio_working_3-way'!R217^3/27-'OddsRatio_working_3-way'!T217</f>
        <v>0.25294158415290607</v>
      </c>
      <c r="W217" s="11">
        <f>'OddsRatio_working_3-way'!V217^2+4*'OddsRatio_working_3-way'!U217^3/27</f>
        <v>-2.0235824489336321E-2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0.14509933621757026</v>
      </c>
      <c r="Y217" s="11">
        <f>IF('OddsRatio_working_3-way'!W217&gt;=0,IF('OddsRatio_working_3-way'!V217+SQRT('OddsRatio_working_3-way'!W217)&gt;0,0,PI()),ACOS('OddsRatio_working_3-way'!V217/(2*'OddsRatio_working_3-way'!X217)))</f>
        <v>0.51230848100535642</v>
      </c>
      <c r="Z217" s="11">
        <f>'OddsRatio_working_3-way'!X217^(1/3)*COS('OddsRatio_working_3-way'!Y217/3)</f>
        <v>0.517835269313075</v>
      </c>
      <c r="AA217" s="11">
        <f>'OddsRatio_working_3-way'!X217^(1/3)*COS(('OddsRatio_working_3-way'!Y217+2*PI())/3)</f>
        <v>-0.33625389663488181</v>
      </c>
      <c r="AB217" s="11">
        <f>'OddsRatio_working_3-way'!X217^(1/3)*COS(('OddsRatio_working_3-way'!Y217+4*PI())/3)</f>
        <v>-0.18158137267819355</v>
      </c>
      <c r="AC217" s="11">
        <f>'OddsRatio_working_3-way'!X217^(1/3)*SIN('OddsRatio_working_3-way'!Y217/3)</f>
        <v>8.9300223342633045E-2</v>
      </c>
      <c r="AD217" s="11">
        <f>'OddsRatio_working_3-way'!X217^(1/3)*SIN(('OddsRatio_working_3-way'!Y217+2*PI())/3)</f>
        <v>0.40380838652936279</v>
      </c>
      <c r="AE217" s="11">
        <f>'OddsRatio_working_3-way'!X217^(1/3)*SIN(('OddsRatio_working_3-way'!Y217+4*PI())/3)</f>
        <v>-0.49310860987199573</v>
      </c>
      <c r="AF217" s="11">
        <f>-'OddsRatio_working_3-way'!U217/(3*'OddsRatio_working_3-way'!X217^(1/3))*COS(('OddsRatio_working_3-way'!Y217)/3)</f>
        <v>0.517835269313075</v>
      </c>
      <c r="AG217" s="11">
        <f>-'OddsRatio_working_3-way'!U217/(3*'OddsRatio_working_3-way'!X217^(1/3))*COS(('OddsRatio_working_3-way'!Y217+2*PI())/3)</f>
        <v>-0.33625389663488181</v>
      </c>
      <c r="AH217" s="11">
        <f>-'OddsRatio_working_3-way'!U217/(3*'OddsRatio_working_3-way'!X217^(1/3))*COS(('OddsRatio_working_3-way'!Y217+4*PI())/3)</f>
        <v>-0.18158137267819355</v>
      </c>
      <c r="AI217" s="11">
        <f>'OddsRatio_working_3-way'!U217/(3*'OddsRatio_working_3-way'!X217^(1/3))*SIN(('OddsRatio_working_3-way'!Y217)/3)</f>
        <v>-8.9300223342633045E-2</v>
      </c>
      <c r="AJ217" s="11">
        <f>'OddsRatio_working_3-way'!U217/(3*'OddsRatio_working_3-way'!X217^(1/3))*SIN(('OddsRatio_working_3-way'!Y217+2*PI())/3)</f>
        <v>-0.40380838652936279</v>
      </c>
      <c r="AK217" s="11">
        <f>'OddsRatio_working_3-way'!U217/(3*'OddsRatio_working_3-way'!X217^(1/3))*SIN(('OddsRatio_working_3-way'!Y217+4*PI())/3)</f>
        <v>0.49310860987199573</v>
      </c>
      <c r="AL217" s="11">
        <f>'OddsRatio_working_3-way'!Z217+'OddsRatio_working_3-way'!AF217</f>
        <v>1.03567053862615</v>
      </c>
      <c r="AM217" s="11">
        <f>'OddsRatio_working_3-way'!AA217+'OddsRatio_working_3-way'!AG217</f>
        <v>-0.67250779326976362</v>
      </c>
      <c r="AN217" s="11">
        <f>'OddsRatio_working_3-way'!AB217+'OddsRatio_working_3-way'!AH217</f>
        <v>-0.3631627453563871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1.03567053862615</v>
      </c>
      <c r="AS217" s="11">
        <f>IF(('OddsRatio_working_3-way'!X217=0),IF(Q217&gt;0,-Q217^(1/3),(-Q217)^(1/3)),'OddsRatio_working_3-way'!AM217-'OddsRatio_working_3-way'!R217/3)</f>
        <v>-0.67250779326976362</v>
      </c>
      <c r="AT217" s="11">
        <f>IF(('OddsRatio_working_3-way'!X217=0),IF(Q217&gt;0,-Q217^(1/3),(-Q217)^(1/3)),'OddsRatio_working_3-way'!AN217-'OddsRatio_working_3-way'!R217/3)</f>
        <v>-0.3631627453563871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1.56</v>
      </c>
      <c r="B218" s="4">
        <f>IF('True_Odds_Calculator_3-way'!B219="","",'True_Odds_Calculator_3-way'!B219)</f>
        <v>4.5599999999999996</v>
      </c>
      <c r="C218" s="4">
        <f>IF('True_Odds_Calculator_3-way'!C219="","",'True_Odds_Calculator_3-way'!C219)</f>
        <v>6.16</v>
      </c>
      <c r="D218" s="9">
        <f t="shared" si="52"/>
        <v>0.63121546262845762</v>
      </c>
      <c r="E218" s="9">
        <f t="shared" si="53"/>
        <v>0.21212824006986375</v>
      </c>
      <c r="F218" s="9">
        <f t="shared" si="54"/>
        <v>0.15665629730167852</v>
      </c>
      <c r="G218" s="9">
        <f t="shared" si="55"/>
        <v>1.0432948109234221</v>
      </c>
      <c r="H218" s="9">
        <f t="shared" si="56"/>
        <v>1.5842450941171164</v>
      </c>
      <c r="I218" s="9">
        <f t="shared" si="57"/>
        <v>4.7141295268873833</v>
      </c>
      <c r="J218" s="9">
        <f t="shared" si="58"/>
        <v>6.3834012243648592</v>
      </c>
      <c r="K218" s="11">
        <f t="shared" si="59"/>
        <v>0.64102564102564097</v>
      </c>
      <c r="L218" s="11">
        <f t="shared" si="60"/>
        <v>0.2192982456140351</v>
      </c>
      <c r="M218" s="11">
        <f t="shared" si="61"/>
        <v>0.16233766233766234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-0.23475647159857682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0.21177652756600124</v>
      </c>
      <c r="Q218" s="11">
        <f>2*'OddsRatio_working_3-way'!K218*'OddsRatio_working_3-way'!L218*'OddsRatio_working_3-way'!M218</f>
        <v>4.5641493009914061E-2</v>
      </c>
      <c r="R218" s="11">
        <f t="shared" si="62"/>
        <v>0</v>
      </c>
      <c r="S218" s="11">
        <f t="shared" si="63"/>
        <v>-0.9021115632038027</v>
      </c>
      <c r="T218" s="11">
        <f t="shared" si="64"/>
        <v>-0.19442059551806093</v>
      </c>
      <c r="U218" s="11">
        <f>'OddsRatio_working_3-way'!S218-'OddsRatio_working_3-way'!R218^2/3</f>
        <v>-0.9021115632038027</v>
      </c>
      <c r="V218" s="11">
        <f>'OddsRatio_working_3-way'!S218*'OddsRatio_working_3-way'!R218/3-2*'OddsRatio_working_3-way'!R218^3/27-'OddsRatio_working_3-way'!T218</f>
        <v>0.19442059551806093</v>
      </c>
      <c r="W218" s="11">
        <f>'OddsRatio_working_3-way'!V218^2+4*'OddsRatio_working_3-way'!U218^3/27</f>
        <v>-7.0962579666225878E-2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0.16489538170293258</v>
      </c>
      <c r="Y218" s="11">
        <f>IF('OddsRatio_working_3-way'!W218&gt;=0,IF('OddsRatio_working_3-way'!V218+SQRT('OddsRatio_working_3-way'!W218)&gt;0,0,PI()),ACOS('OddsRatio_working_3-way'!V218/(2*'OddsRatio_working_3-way'!X218)))</f>
        <v>0.94032305375374081</v>
      </c>
      <c r="Z218" s="11">
        <f>'OddsRatio_working_3-way'!X218^(1/3)*COS('OddsRatio_working_3-way'!Y218/3)</f>
        <v>0.52164740546171107</v>
      </c>
      <c r="AA218" s="11">
        <f>'OddsRatio_working_3-way'!X218^(1/3)*COS(('OddsRatio_working_3-way'!Y218+2*PI())/3)</f>
        <v>-0.40725074627899788</v>
      </c>
      <c r="AB218" s="11">
        <f>'OddsRatio_working_3-way'!X218^(1/3)*COS(('OddsRatio_working_3-way'!Y218+4*PI())/3)</f>
        <v>-0.11439665918271334</v>
      </c>
      <c r="AC218" s="11">
        <f>'OddsRatio_working_3-way'!X218^(1/3)*SIN('OddsRatio_working_3-way'!Y218/3)</f>
        <v>0.16907938601832229</v>
      </c>
      <c r="AD218" s="11">
        <f>'OddsRatio_working_3-way'!X218^(1/3)*SIN(('OddsRatio_working_3-way'!Y218+2*PI())/3)</f>
        <v>0.36722021193892213</v>
      </c>
      <c r="AE218" s="11">
        <f>'OddsRatio_working_3-way'!X218^(1/3)*SIN(('OddsRatio_working_3-way'!Y218+4*PI())/3)</f>
        <v>-0.53629959795724413</v>
      </c>
      <c r="AF218" s="11">
        <f>-'OddsRatio_working_3-way'!U218/(3*'OddsRatio_working_3-way'!X218^(1/3))*COS(('OddsRatio_working_3-way'!Y218)/3)</f>
        <v>0.52164740546171096</v>
      </c>
      <c r="AG218" s="11">
        <f>-'OddsRatio_working_3-way'!U218/(3*'OddsRatio_working_3-way'!X218^(1/3))*COS(('OddsRatio_working_3-way'!Y218+2*PI())/3)</f>
        <v>-0.40725074627899782</v>
      </c>
      <c r="AH218" s="11">
        <f>-'OddsRatio_working_3-way'!U218/(3*'OddsRatio_working_3-way'!X218^(1/3))*COS(('OddsRatio_working_3-way'!Y218+4*PI())/3)</f>
        <v>-0.11439665918271331</v>
      </c>
      <c r="AI218" s="11">
        <f>'OddsRatio_working_3-way'!U218/(3*'OddsRatio_working_3-way'!X218^(1/3))*SIN(('OddsRatio_working_3-way'!Y218)/3)</f>
        <v>-0.16907938601832226</v>
      </c>
      <c r="AJ218" s="11">
        <f>'OddsRatio_working_3-way'!U218/(3*'OddsRatio_working_3-way'!X218^(1/3))*SIN(('OddsRatio_working_3-way'!Y218+2*PI())/3)</f>
        <v>-0.36722021193892201</v>
      </c>
      <c r="AK218" s="11">
        <f>'OddsRatio_working_3-way'!U218/(3*'OddsRatio_working_3-way'!X218^(1/3))*SIN(('OddsRatio_working_3-way'!Y218+4*PI())/3)</f>
        <v>0.53629959795724402</v>
      </c>
      <c r="AL218" s="11">
        <f>'OddsRatio_working_3-way'!Z218+'OddsRatio_working_3-way'!AF218</f>
        <v>1.0432948109234221</v>
      </c>
      <c r="AM218" s="11">
        <f>'OddsRatio_working_3-way'!AA218+'OddsRatio_working_3-way'!AG218</f>
        <v>-0.81450149255799564</v>
      </c>
      <c r="AN218" s="11">
        <f>'OddsRatio_working_3-way'!AB218+'OddsRatio_working_3-way'!AH218</f>
        <v>-0.22879331836542666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1.0432948109234221</v>
      </c>
      <c r="AS218" s="11">
        <f>IF(('OddsRatio_working_3-way'!X218=0),IF(Q218&gt;0,-Q218^(1/3),(-Q218)^(1/3)),'OddsRatio_working_3-way'!AM218-'OddsRatio_working_3-way'!R218/3)</f>
        <v>-0.81450149255799564</v>
      </c>
      <c r="AT218" s="11">
        <f>IF(('OddsRatio_working_3-way'!X218=0),IF(Q218&gt;0,-Q218^(1/3),(-Q218)^(1/3)),'OddsRatio_working_3-way'!AN218-'OddsRatio_working_3-way'!R218/3)</f>
        <v>-0.22879331836542666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3.8</v>
      </c>
      <c r="B219" s="4">
        <f>IF('True_Odds_Calculator_3-way'!B220="","",'True_Odds_Calculator_3-way'!B220)</f>
        <v>3.75</v>
      </c>
      <c r="C219" s="4">
        <f>IF('True_Odds_Calculator_3-way'!C220="","",'True_Odds_Calculator_3-way'!C220)</f>
        <v>2.0299999999999998</v>
      </c>
      <c r="D219" s="9">
        <f t="shared" si="52"/>
        <v>0.25637586230618187</v>
      </c>
      <c r="E219" s="9">
        <f t="shared" si="53"/>
        <v>0.25982609364252612</v>
      </c>
      <c r="F219" s="9">
        <f t="shared" si="54"/>
        <v>0.48379804405129201</v>
      </c>
      <c r="G219" s="9">
        <f t="shared" si="55"/>
        <v>1.0359011444657356</v>
      </c>
      <c r="H219" s="9">
        <f t="shared" si="56"/>
        <v>3.9005232045040596</v>
      </c>
      <c r="I219" s="9">
        <f t="shared" si="57"/>
        <v>3.8487281472807724</v>
      </c>
      <c r="J219" s="9">
        <f t="shared" si="58"/>
        <v>2.0669781787997072</v>
      </c>
      <c r="K219" s="11">
        <f t="shared" si="59"/>
        <v>0.26315789473684209</v>
      </c>
      <c r="L219" s="11">
        <f t="shared" si="60"/>
        <v>0.26666666666666666</v>
      </c>
      <c r="M219" s="11">
        <f t="shared" si="61"/>
        <v>0.49261083743842371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-0.27416817906836044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0.22746521476104054</v>
      </c>
      <c r="Q219" s="11">
        <f>2*'OddsRatio_working_3-way'!K219*'OddsRatio_working_3-way'!L219*'OddsRatio_working_3-way'!M219</f>
        <v>6.9138363149252452E-2</v>
      </c>
      <c r="R219" s="11">
        <f t="shared" si="62"/>
        <v>0</v>
      </c>
      <c r="S219" s="11">
        <f t="shared" si="63"/>
        <v>-0.82965578111209215</v>
      </c>
      <c r="T219" s="11">
        <f t="shared" si="64"/>
        <v>-0.25217500945656302</v>
      </c>
      <c r="U219" s="11">
        <f>'OddsRatio_working_3-way'!S219-'OddsRatio_working_3-way'!R219^2/3</f>
        <v>-0.82965578111209215</v>
      </c>
      <c r="V219" s="11">
        <f>'OddsRatio_working_3-way'!S219*'OddsRatio_working_3-way'!R219/3-2*'OddsRatio_working_3-way'!R219^3/27-'OddsRatio_working_3-way'!T219</f>
        <v>0.25217500945656302</v>
      </c>
      <c r="W219" s="11">
        <f>'OddsRatio_working_3-way'!V219^2+4*'OddsRatio_working_3-way'!U219^3/27</f>
        <v>-2.1011601318962514E-2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0.14543369340818185</v>
      </c>
      <c r="Y219" s="11">
        <f>IF('OddsRatio_working_3-way'!W219&gt;=0,IF('OddsRatio_working_3-way'!V219+SQRT('OddsRatio_working_3-way'!W219)&gt;0,0,PI()),ACOS('OddsRatio_working_3-way'!V219/(2*'OddsRatio_working_3-way'!X219)))</f>
        <v>0.5216946766051247</v>
      </c>
      <c r="Z219" s="11">
        <f>'OddsRatio_working_3-way'!X219^(1/3)*COS('OddsRatio_working_3-way'!Y219/3)</f>
        <v>0.51795057223286778</v>
      </c>
      <c r="AA219" s="11">
        <f>'OddsRatio_working_3-way'!X219^(1/3)*COS(('OddsRatio_working_3-way'!Y219+2*PI())/3)</f>
        <v>-0.33777470756581174</v>
      </c>
      <c r="AB219" s="11">
        <f>'OddsRatio_working_3-way'!X219^(1/3)*COS(('OddsRatio_working_3-way'!Y219+4*PI())/3)</f>
        <v>-0.18017586466705615</v>
      </c>
      <c r="AC219" s="11">
        <f>'OddsRatio_working_3-way'!X219^(1/3)*SIN('OddsRatio_working_3-way'!Y219/3)</f>
        <v>9.0989734371570208E-2</v>
      </c>
      <c r="AD219" s="11">
        <f>'OddsRatio_working_3-way'!X219^(1/3)*SIN(('OddsRatio_working_3-way'!Y219+2*PI())/3)</f>
        <v>0.40306348627256527</v>
      </c>
      <c r="AE219" s="11">
        <f>'OddsRatio_working_3-way'!X219^(1/3)*SIN(('OddsRatio_working_3-way'!Y219+4*PI())/3)</f>
        <v>-0.49405322064413537</v>
      </c>
      <c r="AF219" s="11">
        <f>-'OddsRatio_working_3-way'!U219/(3*'OddsRatio_working_3-way'!X219^(1/3))*COS(('OddsRatio_working_3-way'!Y219)/3)</f>
        <v>0.51795057223286778</v>
      </c>
      <c r="AG219" s="11">
        <f>-'OddsRatio_working_3-way'!U219/(3*'OddsRatio_working_3-way'!X219^(1/3))*COS(('OddsRatio_working_3-way'!Y219+2*PI())/3)</f>
        <v>-0.33777470756581174</v>
      </c>
      <c r="AH219" s="11">
        <f>-'OddsRatio_working_3-way'!U219/(3*'OddsRatio_working_3-way'!X219^(1/3))*COS(('OddsRatio_working_3-way'!Y219+4*PI())/3)</f>
        <v>-0.18017586466705615</v>
      </c>
      <c r="AI219" s="11">
        <f>'OddsRatio_working_3-way'!U219/(3*'OddsRatio_working_3-way'!X219^(1/3))*SIN(('OddsRatio_working_3-way'!Y219)/3)</f>
        <v>-9.0989734371570208E-2</v>
      </c>
      <c r="AJ219" s="11">
        <f>'OddsRatio_working_3-way'!U219/(3*'OddsRatio_working_3-way'!X219^(1/3))*SIN(('OddsRatio_working_3-way'!Y219+2*PI())/3)</f>
        <v>-0.40306348627256527</v>
      </c>
      <c r="AK219" s="11">
        <f>'OddsRatio_working_3-way'!U219/(3*'OddsRatio_working_3-way'!X219^(1/3))*SIN(('OddsRatio_working_3-way'!Y219+4*PI())/3)</f>
        <v>0.49405322064413537</v>
      </c>
      <c r="AL219" s="11">
        <f>'OddsRatio_working_3-way'!Z219+'OddsRatio_working_3-way'!AF219</f>
        <v>1.0359011444657356</v>
      </c>
      <c r="AM219" s="11">
        <f>'OddsRatio_working_3-way'!AA219+'OddsRatio_working_3-way'!AG219</f>
        <v>-0.67554941513162348</v>
      </c>
      <c r="AN219" s="11">
        <f>'OddsRatio_working_3-way'!AB219+'OddsRatio_working_3-way'!AH219</f>
        <v>-0.3603517293341123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1.0359011444657356</v>
      </c>
      <c r="AS219" s="11">
        <f>IF(('OddsRatio_working_3-way'!X219=0),IF(Q219&gt;0,-Q219^(1/3),(-Q219)^(1/3)),'OddsRatio_working_3-way'!AM219-'OddsRatio_working_3-way'!R219/3)</f>
        <v>-0.67554941513162348</v>
      </c>
      <c r="AT219" s="11">
        <f>IF(('OddsRatio_working_3-way'!X219=0),IF(Q219&gt;0,-Q219^(1/3),(-Q219)^(1/3)),'OddsRatio_working_3-way'!AN219-'OddsRatio_working_3-way'!R219/3)</f>
        <v>-0.3603517293341123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2.67</v>
      </c>
      <c r="B220" s="4">
        <f>IF('True_Odds_Calculator_3-way'!B221="","",'True_Odds_Calculator_3-way'!B221)</f>
        <v>3.21</v>
      </c>
      <c r="C220" s="4">
        <f>IF('True_Odds_Calculator_3-way'!C221="","",'True_Odds_Calculator_3-way'!C221)</f>
        <v>2.93</v>
      </c>
      <c r="D220" s="9">
        <f t="shared" si="52"/>
        <v>0.36500574116207929</v>
      </c>
      <c r="E220" s="9">
        <f t="shared" si="53"/>
        <v>0.30282702894995384</v>
      </c>
      <c r="F220" s="9">
        <f t="shared" si="54"/>
        <v>0.3321672298879666</v>
      </c>
      <c r="G220" s="9">
        <f t="shared" si="55"/>
        <v>1.0417263079915151</v>
      </c>
      <c r="H220" s="9">
        <f t="shared" si="56"/>
        <v>2.7396829343458302</v>
      </c>
      <c r="I220" s="9">
        <f t="shared" si="57"/>
        <v>3.3022151406612492</v>
      </c>
      <c r="J220" s="9">
        <f t="shared" si="58"/>
        <v>3.0105317744236242</v>
      </c>
      <c r="K220" s="11">
        <f t="shared" si="59"/>
        <v>0.37453183520599254</v>
      </c>
      <c r="L220" s="11">
        <f t="shared" si="60"/>
        <v>0.3115264797507788</v>
      </c>
      <c r="M220" s="11">
        <f t="shared" si="61"/>
        <v>0.34129692832764502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-0.28364957665315083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0.23136210036328628</v>
      </c>
      <c r="Q220" s="11">
        <f>2*'OddsRatio_working_3-way'!K220*'OddsRatio_working_3-way'!L220*'OddsRatio_working_3-way'!M220</f>
        <v>7.9642719574280985E-2</v>
      </c>
      <c r="R220" s="11">
        <f t="shared" si="62"/>
        <v>0</v>
      </c>
      <c r="S220" s="11">
        <f t="shared" si="63"/>
        <v>-0.81566171574512125</v>
      </c>
      <c r="T220" s="11">
        <f t="shared" si="64"/>
        <v>-0.28077855963687476</v>
      </c>
      <c r="U220" s="11">
        <f>'OddsRatio_working_3-way'!S220-'OddsRatio_working_3-way'!R220^2/3</f>
        <v>-0.81566171574512125</v>
      </c>
      <c r="V220" s="11">
        <f>'OddsRatio_working_3-way'!S220*'OddsRatio_working_3-way'!R220/3-2*'OddsRatio_working_3-way'!R220^3/27-'OddsRatio_working_3-way'!T220</f>
        <v>0.28077855963687476</v>
      </c>
      <c r="W220" s="11">
        <f>'OddsRatio_working_3-way'!V220^2+4*'OddsRatio_working_3-way'!U220^3/27</f>
        <v>-1.5579234554636973E-3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0.1417696397392807</v>
      </c>
      <c r="Y220" s="11">
        <f>IF('OddsRatio_working_3-way'!W220&gt;=0,IF('OddsRatio_working_3-way'!V220+SQRT('OddsRatio_working_3-way'!W220)&gt;0,0,PI()),ACOS('OddsRatio_working_3-way'!V220/(2*'OddsRatio_working_3-way'!X220)))</f>
        <v>0.13966016856483043</v>
      </c>
      <c r="Z220" s="11">
        <f>'OddsRatio_working_3-way'!X220^(1/3)*COS('OddsRatio_working_3-way'!Y220/3)</f>
        <v>0.52086315399575756</v>
      </c>
      <c r="AA220" s="11">
        <f>'OddsRatio_working_3-way'!X220^(1/3)*COS(('OddsRatio_working_3-way'!Y220+2*PI())/3)</f>
        <v>-0.28144609682285182</v>
      </c>
      <c r="AB220" s="11">
        <f>'OddsRatio_working_3-way'!X220^(1/3)*COS(('OddsRatio_working_3-way'!Y220+4*PI())/3)</f>
        <v>-0.23941705717290554</v>
      </c>
      <c r="AC220" s="11">
        <f>'OddsRatio_working_3-way'!X220^(1/3)*SIN('OddsRatio_working_3-way'!Y220/3)</f>
        <v>2.4265477355677897E-2</v>
      </c>
      <c r="AD220" s="11">
        <f>'OddsRatio_working_3-way'!X220^(1/3)*SIN(('OddsRatio_working_3-way'!Y220+2*PI())/3)</f>
        <v>0.43894798457777323</v>
      </c>
      <c r="AE220" s="11">
        <f>'OddsRatio_working_3-way'!X220^(1/3)*SIN(('OddsRatio_working_3-way'!Y220+4*PI())/3)</f>
        <v>-0.46321346193345114</v>
      </c>
      <c r="AF220" s="11">
        <f>-'OddsRatio_working_3-way'!U220/(3*'OddsRatio_working_3-way'!X220^(1/3))*COS(('OddsRatio_working_3-way'!Y220)/3)</f>
        <v>0.52086315399575744</v>
      </c>
      <c r="AG220" s="11">
        <f>-'OddsRatio_working_3-way'!U220/(3*'OddsRatio_working_3-way'!X220^(1/3))*COS(('OddsRatio_working_3-way'!Y220+2*PI())/3)</f>
        <v>-0.28144609682285177</v>
      </c>
      <c r="AH220" s="11">
        <f>-'OddsRatio_working_3-way'!U220/(3*'OddsRatio_working_3-way'!X220^(1/3))*COS(('OddsRatio_working_3-way'!Y220+4*PI())/3)</f>
        <v>-0.23941705717290551</v>
      </c>
      <c r="AI220" s="11">
        <f>'OddsRatio_working_3-way'!U220/(3*'OddsRatio_working_3-way'!X220^(1/3))*SIN(('OddsRatio_working_3-way'!Y220)/3)</f>
        <v>-2.426547735567789E-2</v>
      </c>
      <c r="AJ220" s="11">
        <f>'OddsRatio_working_3-way'!U220/(3*'OddsRatio_working_3-way'!X220^(1/3))*SIN(('OddsRatio_working_3-way'!Y220+2*PI())/3)</f>
        <v>-0.43894798457777312</v>
      </c>
      <c r="AK220" s="11">
        <f>'OddsRatio_working_3-way'!U220/(3*'OddsRatio_working_3-way'!X220^(1/3))*SIN(('OddsRatio_working_3-way'!Y220+4*PI())/3)</f>
        <v>0.46321346193345103</v>
      </c>
      <c r="AL220" s="11">
        <f>'OddsRatio_working_3-way'!Z220+'OddsRatio_working_3-way'!AF220</f>
        <v>1.0417263079915151</v>
      </c>
      <c r="AM220" s="11">
        <f>'OddsRatio_working_3-way'!AA220+'OddsRatio_working_3-way'!AG220</f>
        <v>-0.56289219364570364</v>
      </c>
      <c r="AN220" s="11">
        <f>'OddsRatio_working_3-way'!AB220+'OddsRatio_working_3-way'!AH220</f>
        <v>-0.47883411434581102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1.0417263079915151</v>
      </c>
      <c r="AS220" s="11">
        <f>IF(('OddsRatio_working_3-way'!X220=0),IF(Q220&gt;0,-Q220^(1/3),(-Q220)^(1/3)),'OddsRatio_working_3-way'!AM220-'OddsRatio_working_3-way'!R220/3)</f>
        <v>-0.56289219364570364</v>
      </c>
      <c r="AT220" s="11">
        <f>IF(('OddsRatio_working_3-way'!X220=0),IF(Q220&gt;0,-Q220^(1/3),(-Q220)^(1/3)),'OddsRatio_working_3-way'!AN220-'OddsRatio_working_3-way'!R220/3)</f>
        <v>-0.47883411434581102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2.14</v>
      </c>
      <c r="B221" s="4">
        <f>IF('True_Odds_Calculator_3-way'!B222="","",'True_Odds_Calculator_3-way'!B222)</f>
        <v>3.26</v>
      </c>
      <c r="C221" s="4">
        <f>IF('True_Odds_Calculator_3-way'!C222="","",'True_Odds_Calculator_3-way'!C222)</f>
        <v>3.94</v>
      </c>
      <c r="D221" s="9">
        <f t="shared" si="52"/>
        <v>0.45658950268655224</v>
      </c>
      <c r="E221" s="9">
        <f t="shared" si="53"/>
        <v>0.29767022303255969</v>
      </c>
      <c r="F221" s="9">
        <f t="shared" si="54"/>
        <v>0.24574027428088821</v>
      </c>
      <c r="G221" s="9">
        <f t="shared" si="55"/>
        <v>1.0439921899903921</v>
      </c>
      <c r="H221" s="9">
        <f t="shared" si="56"/>
        <v>2.1901510965890472</v>
      </c>
      <c r="I221" s="9">
        <f t="shared" si="57"/>
        <v>3.3594223493782858</v>
      </c>
      <c r="J221" s="9">
        <f t="shared" si="58"/>
        <v>4.0693370385717529</v>
      </c>
      <c r="K221" s="11">
        <f t="shared" si="59"/>
        <v>0.46728971962616822</v>
      </c>
      <c r="L221" s="11">
        <f t="shared" si="60"/>
        <v>0.30674846625766872</v>
      </c>
      <c r="M221" s="11">
        <f t="shared" si="61"/>
        <v>0.25380710659898476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-0.2755706912674698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0.23065435695166037</v>
      </c>
      <c r="Q221" s="11">
        <f>2*'OddsRatio_working_3-way'!K221*'OddsRatio_working_3-way'!L221*'OddsRatio_working_3-way'!M221</f>
        <v>7.2761626798631032E-2</v>
      </c>
      <c r="R221" s="11">
        <f t="shared" si="62"/>
        <v>0</v>
      </c>
      <c r="S221" s="11">
        <f t="shared" si="63"/>
        <v>-0.83700612677923181</v>
      </c>
      <c r="T221" s="11">
        <f t="shared" si="64"/>
        <v>-0.2640397876275179</v>
      </c>
      <c r="U221" s="11">
        <f>'OddsRatio_working_3-way'!S221-'OddsRatio_working_3-way'!R221^2/3</f>
        <v>-0.83700612677923181</v>
      </c>
      <c r="V221" s="11">
        <f>'OddsRatio_working_3-way'!S221*'OddsRatio_working_3-way'!R221/3-2*'OddsRatio_working_3-way'!R221^3/27-'OddsRatio_working_3-way'!T221</f>
        <v>0.2640397876275179</v>
      </c>
      <c r="W221" s="11">
        <f>'OddsRatio_working_3-way'!V221^2+4*'OddsRatio_working_3-way'!U221^3/27</f>
        <v>-1.7155454222067934E-2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0.14737067523124528</v>
      </c>
      <c r="Y221" s="11">
        <f>IF('OddsRatio_working_3-way'!W221&gt;=0,IF('OddsRatio_working_3-way'!V221+SQRT('OddsRatio_working_3-way'!W221)&gt;0,0,PI()),ACOS('OddsRatio_working_3-way'!V221/(2*'OddsRatio_working_3-way'!X221)))</f>
        <v>0.46048837715806124</v>
      </c>
      <c r="Z221" s="11">
        <f>'OddsRatio_working_3-way'!X221^(1/3)*COS('OddsRatio_working_3-way'!Y221/3)</f>
        <v>0.52199609499519606</v>
      </c>
      <c r="AA221" s="11">
        <f>'OddsRatio_working_3-way'!X221^(1/3)*COS(('OddsRatio_working_3-way'!Y221+2*PI())/3)</f>
        <v>-0.33093794528228609</v>
      </c>
      <c r="AB221" s="11">
        <f>'OddsRatio_working_3-way'!X221^(1/3)*COS(('OddsRatio_working_3-way'!Y221+4*PI())/3)</f>
        <v>-0.19105814971291013</v>
      </c>
      <c r="AC221" s="11">
        <f>'OddsRatio_working_3-way'!X221^(1/3)*SIN('OddsRatio_working_3-way'!Y221/3)</f>
        <v>8.0759637626169264E-2</v>
      </c>
      <c r="AD221" s="11">
        <f>'OddsRatio_working_3-way'!X221^(1/3)*SIN(('OddsRatio_working_3-way'!Y221+2*PI())/3)</f>
        <v>0.41168206012903041</v>
      </c>
      <c r="AE221" s="11">
        <f>'OddsRatio_working_3-way'!X221^(1/3)*SIN(('OddsRatio_working_3-way'!Y221+4*PI())/3)</f>
        <v>-0.49244169775519941</v>
      </c>
      <c r="AF221" s="11">
        <f>-'OddsRatio_working_3-way'!U221/(3*'OddsRatio_working_3-way'!X221^(1/3))*COS(('OddsRatio_working_3-way'!Y221)/3)</f>
        <v>0.52199609499519606</v>
      </c>
      <c r="AG221" s="11">
        <f>-'OddsRatio_working_3-way'!U221/(3*'OddsRatio_working_3-way'!X221^(1/3))*COS(('OddsRatio_working_3-way'!Y221+2*PI())/3)</f>
        <v>-0.33093794528228609</v>
      </c>
      <c r="AH221" s="11">
        <f>-'OddsRatio_working_3-way'!U221/(3*'OddsRatio_working_3-way'!X221^(1/3))*COS(('OddsRatio_working_3-way'!Y221+4*PI())/3)</f>
        <v>-0.19105814971291013</v>
      </c>
      <c r="AI221" s="11">
        <f>'OddsRatio_working_3-way'!U221/(3*'OddsRatio_working_3-way'!X221^(1/3))*SIN(('OddsRatio_working_3-way'!Y221)/3)</f>
        <v>-8.0759637626169264E-2</v>
      </c>
      <c r="AJ221" s="11">
        <f>'OddsRatio_working_3-way'!U221/(3*'OddsRatio_working_3-way'!X221^(1/3))*SIN(('OddsRatio_working_3-way'!Y221+2*PI())/3)</f>
        <v>-0.41168206012903041</v>
      </c>
      <c r="AK221" s="11">
        <f>'OddsRatio_working_3-way'!U221/(3*'OddsRatio_working_3-way'!X221^(1/3))*SIN(('OddsRatio_working_3-way'!Y221+4*PI())/3)</f>
        <v>0.49244169775519941</v>
      </c>
      <c r="AL221" s="11">
        <f>'OddsRatio_working_3-way'!Z221+'OddsRatio_working_3-way'!AF221</f>
        <v>1.0439921899903921</v>
      </c>
      <c r="AM221" s="11">
        <f>'OddsRatio_working_3-way'!AA221+'OddsRatio_working_3-way'!AG221</f>
        <v>-0.66187589056457219</v>
      </c>
      <c r="AN221" s="11">
        <f>'OddsRatio_working_3-way'!AB221+'OddsRatio_working_3-way'!AH221</f>
        <v>-0.38211629942582026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1.0439921899903921</v>
      </c>
      <c r="AS221" s="11">
        <f>IF(('OddsRatio_working_3-way'!X221=0),IF(Q221&gt;0,-Q221^(1/3),(-Q221)^(1/3)),'OddsRatio_working_3-way'!AM221-'OddsRatio_working_3-way'!R221/3)</f>
        <v>-0.66187589056457219</v>
      </c>
      <c r="AT221" s="11">
        <f>IF(('OddsRatio_working_3-way'!X221=0),IF(Q221&gt;0,-Q221^(1/3),(-Q221)^(1/3)),'OddsRatio_working_3-way'!AN221-'OddsRatio_working_3-way'!R221/3)</f>
        <v>-0.38211629942582026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2.85</v>
      </c>
      <c r="B222" s="4">
        <f>IF('True_Odds_Calculator_3-way'!B223="","",'True_Odds_Calculator_3-way'!B223)</f>
        <v>3.33</v>
      </c>
      <c r="C222" s="4">
        <f>IF('True_Odds_Calculator_3-way'!C223="","",'True_Odds_Calculator_3-way'!C223)</f>
        <v>2.66</v>
      </c>
      <c r="D222" s="9">
        <f t="shared" si="52"/>
        <v>0.34169037098435978</v>
      </c>
      <c r="E222" s="9">
        <f t="shared" si="53"/>
        <v>0.29184233930025799</v>
      </c>
      <c r="F222" s="9">
        <f t="shared" si="54"/>
        <v>0.36646728971538201</v>
      </c>
      <c r="G222" s="9">
        <f t="shared" si="55"/>
        <v>1.0414195802065631</v>
      </c>
      <c r="H222" s="9">
        <f t="shared" si="56"/>
        <v>2.9266262233821423</v>
      </c>
      <c r="I222" s="9">
        <f t="shared" si="57"/>
        <v>3.4265076218812913</v>
      </c>
      <c r="J222" s="9">
        <f t="shared" si="58"/>
        <v>2.7287565031428951</v>
      </c>
      <c r="K222" s="11">
        <f t="shared" si="59"/>
        <v>0.35087719298245612</v>
      </c>
      <c r="L222" s="11">
        <f t="shared" si="60"/>
        <v>0.3003003003003003</v>
      </c>
      <c r="M222" s="11">
        <f t="shared" si="61"/>
        <v>0.37593984962406013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-0.28344252443975426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0.23133541139081298</v>
      </c>
      <c r="Q222" s="11">
        <f>2*'OddsRatio_working_3-way'!K222*'OddsRatio_working_3-way'!L222*'OddsRatio_working_3-way'!M222</f>
        <v>7.9224455955757889E-2</v>
      </c>
      <c r="R222" s="11">
        <f t="shared" si="62"/>
        <v>0</v>
      </c>
      <c r="S222" s="11">
        <f t="shared" si="63"/>
        <v>-0.81616338920232612</v>
      </c>
      <c r="T222" s="11">
        <f t="shared" si="64"/>
        <v>-0.27950801000079667</v>
      </c>
      <c r="U222" s="11">
        <f>'OddsRatio_working_3-way'!S222-'OddsRatio_working_3-way'!R222^2/3</f>
        <v>-0.81616338920232612</v>
      </c>
      <c r="V222" s="11">
        <f>'OddsRatio_working_3-way'!S222*'OddsRatio_working_3-way'!R222/3-2*'OddsRatio_working_3-way'!R222^3/27-'OddsRatio_working_3-way'!T222</f>
        <v>0.27950801000079667</v>
      </c>
      <c r="W222" s="11">
        <f>'OddsRatio_working_3-way'!V222^2+4*'OddsRatio_working_3-way'!U222^3/27</f>
        <v>-2.4182267747810682E-3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0.14190045316117433</v>
      </c>
      <c r="Y222" s="11">
        <f>IF('OddsRatio_working_3-way'!W222&gt;=0,IF('OddsRatio_working_3-way'!V222+SQRT('OddsRatio_working_3-way'!W222)&gt;0,0,PI()),ACOS('OddsRatio_working_3-way'!V222/(2*'OddsRatio_working_3-way'!X222)))</f>
        <v>0.1741535281767268</v>
      </c>
      <c r="Z222" s="11">
        <f>'OddsRatio_working_3-way'!X222^(1/3)*COS('OddsRatio_working_3-way'!Y222/3)</f>
        <v>0.52070979010328156</v>
      </c>
      <c r="AA222" s="11">
        <f>'OddsRatio_working_3-way'!X222^(1/3)*COS(('OddsRatio_working_3-way'!Y222+2*PI())/3)</f>
        <v>-0.28656239719375576</v>
      </c>
      <c r="AB222" s="11">
        <f>'OddsRatio_working_3-way'!X222^(1/3)*COS(('OddsRatio_working_3-way'!Y222+4*PI())/3)</f>
        <v>-0.2341473929095256</v>
      </c>
      <c r="AC222" s="11">
        <f>'OddsRatio_working_3-way'!X222^(1/3)*SIN('OddsRatio_working_3-way'!Y222/3)</f>
        <v>3.0261816833075657E-2</v>
      </c>
      <c r="AD222" s="11">
        <f>'OddsRatio_working_3-way'!X222^(1/3)*SIN(('OddsRatio_working_3-way'!Y222+2*PI())/3)</f>
        <v>0.43581699781216682</v>
      </c>
      <c r="AE222" s="11">
        <f>'OddsRatio_working_3-way'!X222^(1/3)*SIN(('OddsRatio_working_3-way'!Y222+4*PI())/3)</f>
        <v>-0.46607881464524253</v>
      </c>
      <c r="AF222" s="11">
        <f>-'OddsRatio_working_3-way'!U222/(3*'OddsRatio_working_3-way'!X222^(1/3))*COS(('OddsRatio_working_3-way'!Y222)/3)</f>
        <v>0.52070979010328144</v>
      </c>
      <c r="AG222" s="11">
        <f>-'OddsRatio_working_3-way'!U222/(3*'OddsRatio_working_3-way'!X222^(1/3))*COS(('OddsRatio_working_3-way'!Y222+2*PI())/3)</f>
        <v>-0.2865623971937557</v>
      </c>
      <c r="AH222" s="11">
        <f>-'OddsRatio_working_3-way'!U222/(3*'OddsRatio_working_3-way'!X222^(1/3))*COS(('OddsRatio_working_3-way'!Y222+4*PI())/3)</f>
        <v>-0.23414739290952555</v>
      </c>
      <c r="AI222" s="11">
        <f>'OddsRatio_working_3-way'!U222/(3*'OddsRatio_working_3-way'!X222^(1/3))*SIN(('OddsRatio_working_3-way'!Y222)/3)</f>
        <v>-3.0261816833075651E-2</v>
      </c>
      <c r="AJ222" s="11">
        <f>'OddsRatio_working_3-way'!U222/(3*'OddsRatio_working_3-way'!X222^(1/3))*SIN(('OddsRatio_working_3-way'!Y222+2*PI())/3)</f>
        <v>-0.43581699781216676</v>
      </c>
      <c r="AK222" s="11">
        <f>'OddsRatio_working_3-way'!U222/(3*'OddsRatio_working_3-way'!X222^(1/3))*SIN(('OddsRatio_working_3-way'!Y222+4*PI())/3)</f>
        <v>0.46607881464524242</v>
      </c>
      <c r="AL222" s="11">
        <f>'OddsRatio_working_3-way'!Z222+'OddsRatio_working_3-way'!AF222</f>
        <v>1.0414195802065631</v>
      </c>
      <c r="AM222" s="11">
        <f>'OddsRatio_working_3-way'!AA222+'OddsRatio_working_3-way'!AG222</f>
        <v>-0.57312479438751152</v>
      </c>
      <c r="AN222" s="11">
        <f>'OddsRatio_working_3-way'!AB222+'OddsRatio_working_3-way'!AH222</f>
        <v>-0.46829478581905115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1.0414195802065631</v>
      </c>
      <c r="AS222" s="11">
        <f>IF(('OddsRatio_working_3-way'!X222=0),IF(Q222&gt;0,-Q222^(1/3),(-Q222)^(1/3)),'OddsRatio_working_3-way'!AM222-'OddsRatio_working_3-way'!R222/3)</f>
        <v>-0.57312479438751152</v>
      </c>
      <c r="AT222" s="11">
        <f>IF(('OddsRatio_working_3-way'!X222=0),IF(Q222&gt;0,-Q222^(1/3),(-Q222)^(1/3)),'OddsRatio_working_3-way'!AN222-'OddsRatio_working_3-way'!R222/3)</f>
        <v>-0.46829478581905115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2.93</v>
      </c>
      <c r="B223" s="4">
        <f>IF('True_Odds_Calculator_3-way'!B224="","",'True_Odds_Calculator_3-way'!B224)</f>
        <v>3.54</v>
      </c>
      <c r="C223" s="4">
        <f>IF('True_Odds_Calculator_3-way'!C224="","",'True_Odds_Calculator_3-way'!C224)</f>
        <v>2.48</v>
      </c>
      <c r="D223" s="9">
        <f t="shared" si="52"/>
        <v>0.33221078511691227</v>
      </c>
      <c r="E223" s="9">
        <f t="shared" si="53"/>
        <v>0.27431339998490406</v>
      </c>
      <c r="F223" s="9">
        <f t="shared" si="54"/>
        <v>0.39347581489818356</v>
      </c>
      <c r="G223" s="9">
        <f t="shared" si="55"/>
        <v>1.0415217989658461</v>
      </c>
      <c r="H223" s="9">
        <f t="shared" si="56"/>
        <v>3.0101370720040834</v>
      </c>
      <c r="I223" s="9">
        <f t="shared" si="57"/>
        <v>3.6454653693732486</v>
      </c>
      <c r="J223" s="9">
        <f t="shared" si="58"/>
        <v>2.541452262469452</v>
      </c>
      <c r="K223" s="11">
        <f t="shared" si="59"/>
        <v>0.34129692832764502</v>
      </c>
      <c r="L223" s="11">
        <f t="shared" si="60"/>
        <v>0.2824858757062147</v>
      </c>
      <c r="M223" s="11">
        <f t="shared" si="61"/>
        <v>0.40322580645161293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-0.28205264568875477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0.23130999675932748</v>
      </c>
      <c r="Q223" s="11">
        <f>2*'OddsRatio_working_3-way'!K223*'OddsRatio_working_3-way'!L223*'OddsRatio_working_3-way'!M223</f>
        <v>7.7751259414900006E-2</v>
      </c>
      <c r="R223" s="11">
        <f t="shared" si="62"/>
        <v>0</v>
      </c>
      <c r="S223" s="11">
        <f t="shared" si="63"/>
        <v>-0.82009511449354799</v>
      </c>
      <c r="T223" s="11">
        <f t="shared" si="64"/>
        <v>-0.27566222335917584</v>
      </c>
      <c r="U223" s="11">
        <f>'OddsRatio_working_3-way'!S223-'OddsRatio_working_3-way'!R223^2/3</f>
        <v>-0.82009511449354799</v>
      </c>
      <c r="V223" s="11">
        <f>'OddsRatio_working_3-way'!S223*'OddsRatio_working_3-way'!R223/3-2*'OddsRatio_working_3-way'!R223^3/27-'OddsRatio_working_3-way'!T223</f>
        <v>0.27566222335917584</v>
      </c>
      <c r="W223" s="11">
        <f>'OddsRatio_working_3-way'!V223^2+4*'OddsRatio_working_3-way'!U223^3/27</f>
        <v>-5.7229144959783651E-3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0.14292705821790927</v>
      </c>
      <c r="Y223" s="11">
        <f>IF('OddsRatio_working_3-way'!W223&gt;=0,IF('OddsRatio_working_3-way'!V223+SQRT('OddsRatio_working_3-way'!W223)&gt;0,0,PI()),ACOS('OddsRatio_working_3-way'!V223/(2*'OddsRatio_working_3-way'!X223)))</f>
        <v>0.26783608491315358</v>
      </c>
      <c r="Z223" s="11">
        <f>'OddsRatio_working_3-way'!X223^(1/3)*COS('OddsRatio_working_3-way'!Y223/3)</f>
        <v>0.52076089948292303</v>
      </c>
      <c r="AA223" s="11">
        <f>'OddsRatio_working_3-way'!X223^(1/3)*COS(('OddsRatio_working_3-way'!Y223+2*PI())/3)</f>
        <v>-0.30075176134623482</v>
      </c>
      <c r="AB223" s="11">
        <f>'OddsRatio_working_3-way'!X223^(1/3)*COS(('OddsRatio_working_3-way'!Y223+4*PI())/3)</f>
        <v>-0.22000913813668829</v>
      </c>
      <c r="AC223" s="11">
        <f>'OddsRatio_working_3-way'!X223^(1/3)*SIN('OddsRatio_working_3-way'!Y223/3)</f>
        <v>4.6616775245108218E-2</v>
      </c>
      <c r="AD223" s="11">
        <f>'OddsRatio_working_3-way'!X223^(1/3)*SIN(('OddsRatio_working_3-way'!Y223+2*PI())/3)</f>
        <v>0.42768378062729173</v>
      </c>
      <c r="AE223" s="11">
        <f>'OddsRatio_working_3-way'!X223^(1/3)*SIN(('OddsRatio_working_3-way'!Y223+4*PI())/3)</f>
        <v>-0.4743005558724</v>
      </c>
      <c r="AF223" s="11">
        <f>-'OddsRatio_working_3-way'!U223/(3*'OddsRatio_working_3-way'!X223^(1/3))*COS(('OddsRatio_working_3-way'!Y223)/3)</f>
        <v>0.52076089948292303</v>
      </c>
      <c r="AG223" s="11">
        <f>-'OddsRatio_working_3-way'!U223/(3*'OddsRatio_working_3-way'!X223^(1/3))*COS(('OddsRatio_working_3-way'!Y223+2*PI())/3)</f>
        <v>-0.30075176134623482</v>
      </c>
      <c r="AH223" s="11">
        <f>-'OddsRatio_working_3-way'!U223/(3*'OddsRatio_working_3-way'!X223^(1/3))*COS(('OddsRatio_working_3-way'!Y223+4*PI())/3)</f>
        <v>-0.22000913813668829</v>
      </c>
      <c r="AI223" s="11">
        <f>'OddsRatio_working_3-way'!U223/(3*'OddsRatio_working_3-way'!X223^(1/3))*SIN(('OddsRatio_working_3-way'!Y223)/3)</f>
        <v>-4.6616775245108218E-2</v>
      </c>
      <c r="AJ223" s="11">
        <f>'OddsRatio_working_3-way'!U223/(3*'OddsRatio_working_3-way'!X223^(1/3))*SIN(('OddsRatio_working_3-way'!Y223+2*PI())/3)</f>
        <v>-0.42768378062729173</v>
      </c>
      <c r="AK223" s="11">
        <f>'OddsRatio_working_3-way'!U223/(3*'OddsRatio_working_3-way'!X223^(1/3))*SIN(('OddsRatio_working_3-way'!Y223+4*PI())/3)</f>
        <v>0.4743005558724</v>
      </c>
      <c r="AL223" s="11">
        <f>'OddsRatio_working_3-way'!Z223+'OddsRatio_working_3-way'!AF223</f>
        <v>1.0415217989658461</v>
      </c>
      <c r="AM223" s="11">
        <f>'OddsRatio_working_3-way'!AA223+'OddsRatio_working_3-way'!AG223</f>
        <v>-0.60150352269246965</v>
      </c>
      <c r="AN223" s="11">
        <f>'OddsRatio_working_3-way'!AB223+'OddsRatio_working_3-way'!AH223</f>
        <v>-0.44001827627337659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1.0415217989658461</v>
      </c>
      <c r="AS223" s="11">
        <f>IF(('OddsRatio_working_3-way'!X223=0),IF(Q223&gt;0,-Q223^(1/3),(-Q223)^(1/3)),'OddsRatio_working_3-way'!AM223-'OddsRatio_working_3-way'!R223/3)</f>
        <v>-0.60150352269246965</v>
      </c>
      <c r="AT223" s="11">
        <f>IF(('OddsRatio_working_3-way'!X223=0),IF(Q223&gt;0,-Q223^(1/3),(-Q223)^(1/3)),'OddsRatio_working_3-way'!AN223-'OddsRatio_working_3-way'!R223/3)</f>
        <v>-0.44001827627337659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2.89</v>
      </c>
      <c r="B224" s="4">
        <f>IF('True_Odds_Calculator_3-way'!B225="","",'True_Odds_Calculator_3-way'!B225)</f>
        <v>3.12</v>
      </c>
      <c r="C224" s="4">
        <f>IF('True_Odds_Calculator_3-way'!C225="","",'True_Odds_Calculator_3-way'!C225)</f>
        <v>2.77</v>
      </c>
      <c r="D224" s="9">
        <f t="shared" si="52"/>
        <v>0.33678213728948159</v>
      </c>
      <c r="E224" s="9">
        <f t="shared" si="53"/>
        <v>0.3116307174836489</v>
      </c>
      <c r="F224" s="9">
        <f t="shared" si="54"/>
        <v>0.35158714522686935</v>
      </c>
      <c r="G224" s="9">
        <f t="shared" si="55"/>
        <v>1.0419463600215622</v>
      </c>
      <c r="H224" s="9">
        <f t="shared" si="56"/>
        <v>2.9692786204407526</v>
      </c>
      <c r="I224" s="9">
        <f t="shared" si="57"/>
        <v>3.2089262832457122</v>
      </c>
      <c r="J224" s="9">
        <f t="shared" si="58"/>
        <v>2.8442450572381648</v>
      </c>
      <c r="K224" s="11">
        <f t="shared" si="59"/>
        <v>0.34602076124567471</v>
      </c>
      <c r="L224" s="11">
        <f t="shared" si="60"/>
        <v>0.32051282051282048</v>
      </c>
      <c r="M224" s="11">
        <f t="shared" si="61"/>
        <v>0.36101083032490977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-0.28394794218061303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0.2314171989262242</v>
      </c>
      <c r="Q224" s="11">
        <f>2*'OddsRatio_working_3-way'!K224*'OddsRatio_working_3-way'!L224*'OddsRatio_working_3-way'!M224</f>
        <v>8.007515533779383E-2</v>
      </c>
      <c r="R224" s="11">
        <f t="shared" si="62"/>
        <v>0</v>
      </c>
      <c r="S224" s="11">
        <f t="shared" si="63"/>
        <v>-0.81499868302980982</v>
      </c>
      <c r="T224" s="11">
        <f t="shared" si="64"/>
        <v>-0.28200646471619711</v>
      </c>
      <c r="U224" s="11">
        <f>'OddsRatio_working_3-way'!S224-'OddsRatio_working_3-way'!R224^2/3</f>
        <v>-0.81499868302980982</v>
      </c>
      <c r="V224" s="11">
        <f>'OddsRatio_working_3-way'!S224*'OddsRatio_working_3-way'!R224/3-2*'OddsRatio_working_3-way'!R224^3/27-'OddsRatio_working_3-way'!T224</f>
        <v>0.28200646471619711</v>
      </c>
      <c r="W224" s="11">
        <f>'OddsRatio_working_3-way'!V224^2+4*'OddsRatio_working_3-way'!U224^3/27</f>
        <v>-6.7098359318587542E-4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0.14159681293633838</v>
      </c>
      <c r="Y224" s="11">
        <f>IF('OddsRatio_working_3-way'!W224&gt;=0,IF('OddsRatio_working_3-way'!V224+SQRT('OddsRatio_working_3-way'!W224)&gt;0,0,PI()),ACOS('OddsRatio_working_3-way'!V224/(2*'OddsRatio_working_3-way'!X224)))</f>
        <v>9.1596722042125878E-2</v>
      </c>
      <c r="Z224" s="11">
        <f>'OddsRatio_working_3-way'!X224^(1/3)*COS('OddsRatio_working_3-way'!Y224/3)</f>
        <v>0.52097318001078108</v>
      </c>
      <c r="AA224" s="11">
        <f>'OddsRatio_working_3-way'!X224^(1/3)*COS(('OddsRatio_working_3-way'!Y224+2*PI())/3)</f>
        <v>-0.27426628664730779</v>
      </c>
      <c r="AB224" s="11">
        <f>'OddsRatio_working_3-way'!X224^(1/3)*COS(('OddsRatio_working_3-way'!Y224+4*PI())/3)</f>
        <v>-0.24670689336347315</v>
      </c>
      <c r="AC224" s="11">
        <f>'OddsRatio_working_3-way'!X224^(1/3)*SIN('OddsRatio_working_3-way'!Y224/3)</f>
        <v>1.5911423131124723E-2</v>
      </c>
      <c r="AD224" s="11">
        <f>'OddsRatio_working_3-way'!X224^(1/3)*SIN(('OddsRatio_working_3-way'!Y224+2*PI())/3)</f>
        <v>0.4432202970141374</v>
      </c>
      <c r="AE224" s="11">
        <f>'OddsRatio_working_3-way'!X224^(1/3)*SIN(('OddsRatio_working_3-way'!Y224+4*PI())/3)</f>
        <v>-0.45913172014526205</v>
      </c>
      <c r="AF224" s="11">
        <f>-'OddsRatio_working_3-way'!U224/(3*'OddsRatio_working_3-way'!X224^(1/3))*COS(('OddsRatio_working_3-way'!Y224)/3)</f>
        <v>0.52097318001078097</v>
      </c>
      <c r="AG224" s="11">
        <f>-'OddsRatio_working_3-way'!U224/(3*'OddsRatio_working_3-way'!X224^(1/3))*COS(('OddsRatio_working_3-way'!Y224+2*PI())/3)</f>
        <v>-0.27426628664730773</v>
      </c>
      <c r="AH224" s="11">
        <f>-'OddsRatio_working_3-way'!U224/(3*'OddsRatio_working_3-way'!X224^(1/3))*COS(('OddsRatio_working_3-way'!Y224+4*PI())/3)</f>
        <v>-0.2467068933634731</v>
      </c>
      <c r="AI224" s="11">
        <f>'OddsRatio_working_3-way'!U224/(3*'OddsRatio_working_3-way'!X224^(1/3))*SIN(('OddsRatio_working_3-way'!Y224)/3)</f>
        <v>-1.591142313112472E-2</v>
      </c>
      <c r="AJ224" s="11">
        <f>'OddsRatio_working_3-way'!U224/(3*'OddsRatio_working_3-way'!X224^(1/3))*SIN(('OddsRatio_working_3-way'!Y224+2*PI())/3)</f>
        <v>-0.44322029701413729</v>
      </c>
      <c r="AK224" s="11">
        <f>'OddsRatio_working_3-way'!U224/(3*'OddsRatio_working_3-way'!X224^(1/3))*SIN(('OddsRatio_working_3-way'!Y224+4*PI())/3)</f>
        <v>0.45913172014526193</v>
      </c>
      <c r="AL224" s="11">
        <f>'OddsRatio_working_3-way'!Z224+'OddsRatio_working_3-way'!AF224</f>
        <v>1.0419463600215622</v>
      </c>
      <c r="AM224" s="11">
        <f>'OddsRatio_working_3-way'!AA224+'OddsRatio_working_3-way'!AG224</f>
        <v>-0.54853257329461558</v>
      </c>
      <c r="AN224" s="11">
        <f>'OddsRatio_working_3-way'!AB224+'OddsRatio_working_3-way'!AH224</f>
        <v>-0.49341378672694625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1.0419463600215622</v>
      </c>
      <c r="AS224" s="11">
        <f>IF(('OddsRatio_working_3-way'!X224=0),IF(Q224&gt;0,-Q224^(1/3),(-Q224)^(1/3)),'OddsRatio_working_3-way'!AM224-'OddsRatio_working_3-way'!R224/3)</f>
        <v>-0.54853257329461558</v>
      </c>
      <c r="AT224" s="11">
        <f>IF(('OddsRatio_working_3-way'!X224=0),IF(Q224&gt;0,-Q224^(1/3),(-Q224)^(1/3)),'OddsRatio_working_3-way'!AN224-'OddsRatio_working_3-way'!R224/3)</f>
        <v>-0.49341378672694625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2.97</v>
      </c>
      <c r="B225" s="4">
        <f>IF('True_Odds_Calculator_3-way'!B226="","",'True_Odds_Calculator_3-way'!B226)</f>
        <v>3.04</v>
      </c>
      <c r="C225" s="4">
        <f>IF('True_Odds_Calculator_3-way'!C226="","",'True_Odds_Calculator_3-way'!C226)</f>
        <v>2.77</v>
      </c>
      <c r="D225" s="9">
        <f t="shared" si="52"/>
        <v>0.3278788149324931</v>
      </c>
      <c r="E225" s="9">
        <f t="shared" si="53"/>
        <v>0.32023090712763491</v>
      </c>
      <c r="F225" s="9">
        <f t="shared" si="54"/>
        <v>0.35189027793987199</v>
      </c>
      <c r="G225" s="9">
        <f t="shared" si="55"/>
        <v>1.0405620948763477</v>
      </c>
      <c r="H225" s="9">
        <f t="shared" si="56"/>
        <v>3.0499073269064052</v>
      </c>
      <c r="I225" s="9">
        <f t="shared" si="57"/>
        <v>3.1227466735477489</v>
      </c>
      <c r="J225" s="9">
        <f t="shared" si="58"/>
        <v>2.8417949079311349</v>
      </c>
      <c r="K225" s="11">
        <f t="shared" si="59"/>
        <v>0.33670033670033667</v>
      </c>
      <c r="L225" s="11">
        <f t="shared" si="60"/>
        <v>0.32894736842105265</v>
      </c>
      <c r="M225" s="11">
        <f t="shared" si="61"/>
        <v>0.36101083032490977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-0.28441982047340209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0.23110962689150039</v>
      </c>
      <c r="Q225" s="11">
        <f>2*'OddsRatio_working_3-way'!K225*'OddsRatio_working_3-way'!L225*'OddsRatio_working_3-way'!M225</f>
        <v>7.9968729028200819E-2</v>
      </c>
      <c r="R225" s="11">
        <f t="shared" si="62"/>
        <v>0</v>
      </c>
      <c r="S225" s="11">
        <f t="shared" si="63"/>
        <v>-0.81256512470484776</v>
      </c>
      <c r="T225" s="11">
        <f t="shared" si="64"/>
        <v>-0.28116440301205803</v>
      </c>
      <c r="U225" s="11">
        <f>'OddsRatio_working_3-way'!S225-'OddsRatio_working_3-way'!R225^2/3</f>
        <v>-0.81256512470484776</v>
      </c>
      <c r="V225" s="11">
        <f>'OddsRatio_working_3-way'!S225*'OddsRatio_working_3-way'!R225/3-2*'OddsRatio_working_3-way'!R225^3/27-'OddsRatio_working_3-way'!T225</f>
        <v>0.28116440301205803</v>
      </c>
      <c r="W225" s="11">
        <f>'OddsRatio_working_3-way'!V225^2+4*'OddsRatio_working_3-way'!U225^3/27</f>
        <v>-4.2894009458731286E-4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0.14096308170556068</v>
      </c>
      <c r="Y225" s="11">
        <f>IF('OddsRatio_working_3-way'!W225&gt;=0,IF('OddsRatio_working_3-way'!V225+SQRT('OddsRatio_working_3-way'!W225)&gt;0,0,PI()),ACOS('OddsRatio_working_3-way'!V225/(2*'OddsRatio_working_3-way'!X225)))</f>
        <v>7.3528268602863101E-2</v>
      </c>
      <c r="Z225" s="11">
        <f>'OddsRatio_working_3-way'!X225^(1/3)*COS('OddsRatio_working_3-way'!Y225/3)</f>
        <v>0.52028104743817394</v>
      </c>
      <c r="AA225" s="11">
        <f>'OddsRatio_working_3-way'!X225^(1/3)*COS(('OddsRatio_working_3-way'!Y225+2*PI())/3)</f>
        <v>-0.27118610807164584</v>
      </c>
      <c r="AB225" s="11">
        <f>'OddsRatio_working_3-way'!X225^(1/3)*COS(('OddsRatio_working_3-way'!Y225+4*PI())/3)</f>
        <v>-0.24909493936652771</v>
      </c>
      <c r="AC225" s="11">
        <f>'OddsRatio_working_3-way'!X225^(1/3)*SIN('OddsRatio_working_3-way'!Y225/3)</f>
        <v>1.2754342198613369E-2</v>
      </c>
      <c r="AD225" s="11">
        <f>'OddsRatio_working_3-way'!X225^(1/3)*SIN(('OddsRatio_working_3-way'!Y225+2*PI())/3)</f>
        <v>0.44419943308972859</v>
      </c>
      <c r="AE225" s="11">
        <f>'OddsRatio_working_3-way'!X225^(1/3)*SIN(('OddsRatio_working_3-way'!Y225+4*PI())/3)</f>
        <v>-0.45695377528834202</v>
      </c>
      <c r="AF225" s="11">
        <f>-'OddsRatio_working_3-way'!U225/(3*'OddsRatio_working_3-way'!X225^(1/3))*COS(('OddsRatio_working_3-way'!Y225)/3)</f>
        <v>0.52028104743817383</v>
      </c>
      <c r="AG225" s="11">
        <f>-'OddsRatio_working_3-way'!U225/(3*'OddsRatio_working_3-way'!X225^(1/3))*COS(('OddsRatio_working_3-way'!Y225+2*PI())/3)</f>
        <v>-0.27118610807164578</v>
      </c>
      <c r="AH225" s="11">
        <f>-'OddsRatio_working_3-way'!U225/(3*'OddsRatio_working_3-way'!X225^(1/3))*COS(('OddsRatio_working_3-way'!Y225+4*PI())/3)</f>
        <v>-0.24909493936652766</v>
      </c>
      <c r="AI225" s="11">
        <f>'OddsRatio_working_3-way'!U225/(3*'OddsRatio_working_3-way'!X225^(1/3))*SIN(('OddsRatio_working_3-way'!Y225)/3)</f>
        <v>-1.2754342198613365E-2</v>
      </c>
      <c r="AJ225" s="11">
        <f>'OddsRatio_working_3-way'!U225/(3*'OddsRatio_working_3-way'!X225^(1/3))*SIN(('OddsRatio_working_3-way'!Y225+2*PI())/3)</f>
        <v>-0.44419943308972848</v>
      </c>
      <c r="AK225" s="11">
        <f>'OddsRatio_working_3-way'!U225/(3*'OddsRatio_working_3-way'!X225^(1/3))*SIN(('OddsRatio_working_3-way'!Y225+4*PI())/3)</f>
        <v>0.45695377528834191</v>
      </c>
      <c r="AL225" s="11">
        <f>'OddsRatio_working_3-way'!Z225+'OddsRatio_working_3-way'!AF225</f>
        <v>1.0405620948763477</v>
      </c>
      <c r="AM225" s="11">
        <f>'OddsRatio_working_3-way'!AA225+'OddsRatio_working_3-way'!AG225</f>
        <v>-0.54237221614329156</v>
      </c>
      <c r="AN225" s="11">
        <f>'OddsRatio_working_3-way'!AB225+'OddsRatio_working_3-way'!AH225</f>
        <v>-0.49818987873305537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1.0405620948763477</v>
      </c>
      <c r="AS225" s="11">
        <f>IF(('OddsRatio_working_3-way'!X225=0),IF(Q225&gt;0,-Q225^(1/3),(-Q225)^(1/3)),'OddsRatio_working_3-way'!AM225-'OddsRatio_working_3-way'!R225/3)</f>
        <v>-0.54237221614329156</v>
      </c>
      <c r="AT225" s="11">
        <f>IF(('OddsRatio_working_3-way'!X225=0),IF(Q225&gt;0,-Q225^(1/3),(-Q225)^(1/3)),'OddsRatio_working_3-way'!AN225-'OddsRatio_working_3-way'!R225/3)</f>
        <v>-0.49818987873305537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1.88</v>
      </c>
      <c r="B226" s="4">
        <f>IF('True_Odds_Calculator_3-way'!B227="","",'True_Odds_Calculator_3-way'!B227)</f>
        <v>3.44</v>
      </c>
      <c r="C226" s="4">
        <f>IF('True_Odds_Calculator_3-way'!C227="","",'True_Odds_Calculator_3-way'!C227)</f>
        <v>4.8099999999999996</v>
      </c>
      <c r="D226" s="9">
        <f t="shared" si="52"/>
        <v>0.51955796725461501</v>
      </c>
      <c r="E226" s="9">
        <f t="shared" si="53"/>
        <v>0.28058541723605085</v>
      </c>
      <c r="F226" s="9">
        <f t="shared" si="54"/>
        <v>0.1998566155093339</v>
      </c>
      <c r="G226" s="9">
        <f t="shared" si="55"/>
        <v>1.0508102845142799</v>
      </c>
      <c r="H226" s="9">
        <f t="shared" si="56"/>
        <v>1.9247130503725665</v>
      </c>
      <c r="I226" s="9">
        <f t="shared" si="57"/>
        <v>3.5639770942148434</v>
      </c>
      <c r="J226" s="9">
        <f t="shared" si="58"/>
        <v>5.0035871839994064</v>
      </c>
      <c r="K226" s="11">
        <f t="shared" si="59"/>
        <v>0.53191489361702127</v>
      </c>
      <c r="L226" s="11">
        <f t="shared" si="60"/>
        <v>0.29069767441860467</v>
      </c>
      <c r="M226" s="11">
        <f t="shared" si="61"/>
        <v>0.20790020790020791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-0.2629881051454529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0.22920715028582425</v>
      </c>
      <c r="Q226" s="11">
        <f>2*'OddsRatio_working_3-way'!K226*'OddsRatio_working_3-way'!L226*'OddsRatio_working_3-way'!M226</f>
        <v>6.429373079546262E-2</v>
      </c>
      <c r="R226" s="11">
        <f t="shared" si="62"/>
        <v>0</v>
      </c>
      <c r="S226" s="11">
        <f t="shared" si="63"/>
        <v>-0.87154949521026759</v>
      </c>
      <c r="T226" s="11">
        <f t="shared" si="64"/>
        <v>-0.24447391169993479</v>
      </c>
      <c r="U226" s="11">
        <f>'OddsRatio_working_3-way'!S226-'OddsRatio_working_3-way'!R226^2/3</f>
        <v>-0.87154949521026759</v>
      </c>
      <c r="V226" s="11">
        <f>'OddsRatio_working_3-way'!S226*'OddsRatio_working_3-way'!R226/3-2*'OddsRatio_working_3-way'!R226^3/27-'OddsRatio_working_3-way'!T226</f>
        <v>0.24447391169993479</v>
      </c>
      <c r="W226" s="11">
        <f>'OddsRatio_working_3-way'!V226^2+4*'OddsRatio_working_3-way'!U226^3/27</f>
        <v>-3.8310685599703437E-2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0.15658717947326575</v>
      </c>
      <c r="Y226" s="11">
        <f>IF('OddsRatio_working_3-way'!W226&gt;=0,IF('OddsRatio_working_3-way'!V226+SQRT('OddsRatio_working_3-way'!W226)&gt;0,0,PI()),ACOS('OddsRatio_working_3-way'!V226/(2*'OddsRatio_working_3-way'!X226)))</f>
        <v>0.67512000647703008</v>
      </c>
      <c r="Z226" s="11">
        <f>'OddsRatio_working_3-way'!X226^(1/3)*COS('OddsRatio_working_3-way'!Y226/3)</f>
        <v>0.52540514225713997</v>
      </c>
      <c r="AA226" s="11">
        <f>'OddsRatio_working_3-way'!X226^(1/3)*COS(('OddsRatio_working_3-way'!Y226+2*PI())/3)</f>
        <v>-0.36686326990638551</v>
      </c>
      <c r="AB226" s="11">
        <f>'OddsRatio_working_3-way'!X226^(1/3)*COS(('OddsRatio_working_3-way'!Y226+4*PI())/3)</f>
        <v>-0.15854187235075429</v>
      </c>
      <c r="AC226" s="11">
        <f>'OddsRatio_working_3-way'!X226^(1/3)*SIN('OddsRatio_working_3-way'!Y226/3)</f>
        <v>0.12027441495670269</v>
      </c>
      <c r="AD226" s="11">
        <f>'OddsRatio_working_3-way'!X226^(1/3)*SIN(('OddsRatio_working_3-way'!Y226+2*PI())/3)</f>
        <v>0.39487699299530871</v>
      </c>
      <c r="AE226" s="11">
        <f>'OddsRatio_working_3-way'!X226^(1/3)*SIN(('OddsRatio_working_3-way'!Y226+4*PI())/3)</f>
        <v>-0.51515140795201142</v>
      </c>
      <c r="AF226" s="11">
        <f>-'OddsRatio_working_3-way'!U226/(3*'OddsRatio_working_3-way'!X226^(1/3))*COS(('OddsRatio_working_3-way'!Y226)/3)</f>
        <v>0.52540514225713986</v>
      </c>
      <c r="AG226" s="11">
        <f>-'OddsRatio_working_3-way'!U226/(3*'OddsRatio_working_3-way'!X226^(1/3))*COS(('OddsRatio_working_3-way'!Y226+2*PI())/3)</f>
        <v>-0.36686326990638546</v>
      </c>
      <c r="AH226" s="11">
        <f>-'OddsRatio_working_3-way'!U226/(3*'OddsRatio_working_3-way'!X226^(1/3))*COS(('OddsRatio_working_3-way'!Y226+4*PI())/3)</f>
        <v>-0.15854187235075426</v>
      </c>
      <c r="AI226" s="11">
        <f>'OddsRatio_working_3-way'!U226/(3*'OddsRatio_working_3-way'!X226^(1/3))*SIN(('OddsRatio_working_3-way'!Y226)/3)</f>
        <v>-0.12027441495670266</v>
      </c>
      <c r="AJ226" s="11">
        <f>'OddsRatio_working_3-way'!U226/(3*'OddsRatio_working_3-way'!X226^(1/3))*SIN(('OddsRatio_working_3-way'!Y226+2*PI())/3)</f>
        <v>-0.39487699299530865</v>
      </c>
      <c r="AK226" s="11">
        <f>'OddsRatio_working_3-way'!U226/(3*'OddsRatio_working_3-way'!X226^(1/3))*SIN(('OddsRatio_working_3-way'!Y226+4*PI())/3)</f>
        <v>0.51515140795201131</v>
      </c>
      <c r="AL226" s="11">
        <f>'OddsRatio_working_3-way'!Z226+'OddsRatio_working_3-way'!AF226</f>
        <v>1.0508102845142799</v>
      </c>
      <c r="AM226" s="11">
        <f>'OddsRatio_working_3-way'!AA226+'OddsRatio_working_3-way'!AG226</f>
        <v>-0.73372653981277103</v>
      </c>
      <c r="AN226" s="11">
        <f>'OddsRatio_working_3-way'!AB226+'OddsRatio_working_3-way'!AH226</f>
        <v>-0.31708374470150857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1.0508102845142799</v>
      </c>
      <c r="AS226" s="11">
        <f>IF(('OddsRatio_working_3-way'!X226=0),IF(Q226&gt;0,-Q226^(1/3),(-Q226)^(1/3)),'OddsRatio_working_3-way'!AM226-'OddsRatio_working_3-way'!R226/3)</f>
        <v>-0.73372653981277103</v>
      </c>
      <c r="AT226" s="11">
        <f>IF(('OddsRatio_working_3-way'!X226=0),IF(Q226&gt;0,-Q226^(1/3),(-Q226)^(1/3)),'OddsRatio_working_3-way'!AN226-'OddsRatio_working_3-way'!R226/3)</f>
        <v>-0.31708374470150857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21.45</v>
      </c>
      <c r="B227" s="4">
        <f>IF('True_Odds_Calculator_3-way'!B228="","",'True_Odds_Calculator_3-way'!B228)</f>
        <v>9.26</v>
      </c>
      <c r="C227" s="4">
        <f>IF('True_Odds_Calculator_3-way'!C228="","",'True_Odds_Calculator_3-way'!C228)</f>
        <v>1.1399999999999999</v>
      </c>
      <c r="D227" s="9">
        <f t="shared" si="52"/>
        <v>4.1210996057196608E-2</v>
      </c>
      <c r="E227" s="9">
        <f t="shared" si="53"/>
        <v>9.618010136263988E-2</v>
      </c>
      <c r="F227" s="9">
        <f t="shared" si="54"/>
        <v>0.86260890258016376</v>
      </c>
      <c r="G227" s="9">
        <f t="shared" si="55"/>
        <v>1.1376708246748715</v>
      </c>
      <c r="H227" s="9">
        <f t="shared" si="56"/>
        <v>24.26536836460112</v>
      </c>
      <c r="I227" s="9">
        <f t="shared" si="57"/>
        <v>10.397161011814438</v>
      </c>
      <c r="J227" s="9">
        <f t="shared" si="58"/>
        <v>1.1592739154544818</v>
      </c>
      <c r="K227" s="11">
        <f t="shared" si="59"/>
        <v>4.6620046620046623E-2</v>
      </c>
      <c r="L227" s="11">
        <f t="shared" si="60"/>
        <v>0.10799136069114471</v>
      </c>
      <c r="M227" s="11">
        <f t="shared" si="61"/>
        <v>0.87719298245614041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-0.10443793131072887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0.1274097556921247</v>
      </c>
      <c r="Q227" s="11">
        <f>2*'OddsRatio_working_3-way'!K227*'OddsRatio_working_3-way'!L227*'OddsRatio_working_3-way'!M227</f>
        <v>8.832565385935855E-3</v>
      </c>
      <c r="R227" s="11">
        <f t="shared" si="62"/>
        <v>0</v>
      </c>
      <c r="S227" s="11">
        <f t="shared" si="63"/>
        <v>-1.2199567158511493</v>
      </c>
      <c r="T227" s="11">
        <f t="shared" si="64"/>
        <v>-8.4572389313771187E-2</v>
      </c>
      <c r="U227" s="11">
        <f>'OddsRatio_working_3-way'!S227-'OddsRatio_working_3-way'!R227^2/3</f>
        <v>-1.2199567158511493</v>
      </c>
      <c r="V227" s="11">
        <f>'OddsRatio_working_3-way'!S227*'OddsRatio_working_3-way'!R227/3-2*'OddsRatio_working_3-way'!R227^3/27-'OddsRatio_working_3-way'!T227</f>
        <v>8.4572389313771187E-2</v>
      </c>
      <c r="W227" s="11">
        <f>'OddsRatio_working_3-way'!V227^2+4*'OddsRatio_working_3-way'!U227^3/27</f>
        <v>-0.26183339755472951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0.25931924658081668</v>
      </c>
      <c r="Y227" s="11">
        <f>IF('OddsRatio_working_3-way'!W227&gt;=0,IF('OddsRatio_working_3-way'!V227+SQRT('OddsRatio_working_3-way'!W227)&gt;0,0,PI()),ACOS('OddsRatio_working_3-way'!V227/(2*'OddsRatio_working_3-way'!X227)))</f>
        <v>1.40699870614751</v>
      </c>
      <c r="Z227" s="11">
        <f>'OddsRatio_working_3-way'!X227^(1/3)*COS('OddsRatio_working_3-way'!Y227/3)</f>
        <v>0.56883541233743584</v>
      </c>
      <c r="AA227" s="11">
        <f>'OddsRatio_working_3-way'!X227^(1/3)*COS(('OddsRatio_working_3-way'!Y227+2*PI())/3)</f>
        <v>-0.53403518195108757</v>
      </c>
      <c r="AB227" s="11">
        <f>'OddsRatio_working_3-way'!X227^(1/3)*COS(('OddsRatio_working_3-way'!Y227+4*PI())/3)</f>
        <v>-3.4800230386348149E-2</v>
      </c>
      <c r="AC227" s="11">
        <f>'OddsRatio_working_3-way'!X227^(1/3)*SIN('OddsRatio_working_3-way'!Y227/3)</f>
        <v>0.288233433674772</v>
      </c>
      <c r="AD227" s="11">
        <f>'OddsRatio_working_3-way'!X227^(1/3)*SIN(('OddsRatio_working_3-way'!Y227+2*PI())/3)</f>
        <v>0.34850920081902947</v>
      </c>
      <c r="AE227" s="11">
        <f>'OddsRatio_working_3-way'!X227^(1/3)*SIN(('OddsRatio_working_3-way'!Y227+4*PI())/3)</f>
        <v>-0.63674263449380153</v>
      </c>
      <c r="AF227" s="11">
        <f>-'OddsRatio_working_3-way'!U227/(3*'OddsRatio_working_3-way'!X227^(1/3))*COS(('OddsRatio_working_3-way'!Y227)/3)</f>
        <v>0.56883541233743573</v>
      </c>
      <c r="AG227" s="11">
        <f>-'OddsRatio_working_3-way'!U227/(3*'OddsRatio_working_3-way'!X227^(1/3))*COS(('OddsRatio_working_3-way'!Y227+2*PI())/3)</f>
        <v>-0.53403518195108746</v>
      </c>
      <c r="AH227" s="11">
        <f>-'OddsRatio_working_3-way'!U227/(3*'OddsRatio_working_3-way'!X227^(1/3))*COS(('OddsRatio_working_3-way'!Y227+4*PI())/3)</f>
        <v>-3.4800230386348142E-2</v>
      </c>
      <c r="AI227" s="11">
        <f>'OddsRatio_working_3-way'!U227/(3*'OddsRatio_working_3-way'!X227^(1/3))*SIN(('OddsRatio_working_3-way'!Y227)/3)</f>
        <v>-0.28823343367477194</v>
      </c>
      <c r="AJ227" s="11">
        <f>'OddsRatio_working_3-way'!U227/(3*'OddsRatio_working_3-way'!X227^(1/3))*SIN(('OddsRatio_working_3-way'!Y227+2*PI())/3)</f>
        <v>-0.34850920081902942</v>
      </c>
      <c r="AK227" s="11">
        <f>'OddsRatio_working_3-way'!U227/(3*'OddsRatio_working_3-way'!X227^(1/3))*SIN(('OddsRatio_working_3-way'!Y227+4*PI())/3)</f>
        <v>0.63674263449380142</v>
      </c>
      <c r="AL227" s="11">
        <f>'OddsRatio_working_3-way'!Z227+'OddsRatio_working_3-way'!AF227</f>
        <v>1.1376708246748715</v>
      </c>
      <c r="AM227" s="11">
        <f>'OddsRatio_working_3-way'!AA227+'OddsRatio_working_3-way'!AG227</f>
        <v>-1.0680703639021751</v>
      </c>
      <c r="AN227" s="11">
        <f>'OddsRatio_working_3-way'!AB227+'OddsRatio_working_3-way'!AH227</f>
        <v>-6.9600460772696299E-2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1.1376708246748715</v>
      </c>
      <c r="AS227" s="11">
        <f>IF(('OddsRatio_working_3-way'!X227=0),IF(Q227&gt;0,-Q227^(1/3),(-Q227)^(1/3)),'OddsRatio_working_3-way'!AM227-'OddsRatio_working_3-way'!R227/3)</f>
        <v>-1.0680703639021751</v>
      </c>
      <c r="AT227" s="11">
        <f>IF(('OddsRatio_working_3-way'!X227=0),IF(Q227&gt;0,-Q227^(1/3),(-Q227)^(1/3)),'OddsRatio_working_3-way'!AN227-'OddsRatio_working_3-way'!R227/3)</f>
        <v>-6.9600460772696299E-2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2.5499999999999998</v>
      </c>
      <c r="B228" s="4">
        <f>IF('True_Odds_Calculator_3-way'!B229="","",'True_Odds_Calculator_3-way'!B229)</f>
        <v>3.65</v>
      </c>
      <c r="C228" s="4">
        <f>IF('True_Odds_Calculator_3-way'!C229="","",'True_Odds_Calculator_3-way'!C229)</f>
        <v>2.77</v>
      </c>
      <c r="D228" s="9">
        <f t="shared" si="52"/>
        <v>0.38245348188052425</v>
      </c>
      <c r="E228" s="9">
        <f t="shared" si="53"/>
        <v>0.26591422680366145</v>
      </c>
      <c r="F228" s="9">
        <f t="shared" si="54"/>
        <v>0.35163229131581447</v>
      </c>
      <c r="G228" s="9">
        <f t="shared" si="55"/>
        <v>1.0417400477181191</v>
      </c>
      <c r="H228" s="9">
        <f t="shared" si="56"/>
        <v>2.6146970739630837</v>
      </c>
      <c r="I228" s="9">
        <f t="shared" si="57"/>
        <v>3.760611126453016</v>
      </c>
      <c r="J228" s="9">
        <f t="shared" si="58"/>
        <v>2.8438798844610709</v>
      </c>
      <c r="K228" s="11">
        <f t="shared" si="59"/>
        <v>0.39215686274509809</v>
      </c>
      <c r="L228" s="11">
        <f t="shared" si="60"/>
        <v>0.27397260273972601</v>
      </c>
      <c r="M228" s="11">
        <f t="shared" si="61"/>
        <v>0.36101083032490977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-0.281992803055647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0.23155892098197273</v>
      </c>
      <c r="Q228" s="11">
        <f>2*'OddsRatio_working_3-way'!K228*'OddsRatio_working_3-way'!L228*'OddsRatio_working_3-way'!M228</f>
        <v>7.7574177883407952E-2</v>
      </c>
      <c r="R228" s="11">
        <f t="shared" si="62"/>
        <v>0</v>
      </c>
      <c r="S228" s="11">
        <f t="shared" si="63"/>
        <v>-0.82115188215026214</v>
      </c>
      <c r="T228" s="11">
        <f t="shared" si="64"/>
        <v>-0.27509275783928383</v>
      </c>
      <c r="U228" s="11">
        <f>'OddsRatio_working_3-way'!S228-'OddsRatio_working_3-way'!R228^2/3</f>
        <v>-0.82115188215026214</v>
      </c>
      <c r="V228" s="11">
        <f>'OddsRatio_working_3-way'!S228*'OddsRatio_working_3-way'!R228/3-2*'OddsRatio_working_3-way'!R228^3/27-'OddsRatio_working_3-way'!T228</f>
        <v>0.27509275783928383</v>
      </c>
      <c r="W228" s="11">
        <f>'OddsRatio_working_3-way'!V228^2+4*'OddsRatio_working_3-way'!U228^3/27</f>
        <v>-6.3528400969377619E-3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0.14320340910097132</v>
      </c>
      <c r="Y228" s="11">
        <f>IF('OddsRatio_working_3-way'!W228&gt;=0,IF('OddsRatio_working_3-way'!V228+SQRT('OddsRatio_working_3-way'!W228)&gt;0,0,PI()),ACOS('OddsRatio_working_3-way'!V228/(2*'OddsRatio_working_3-way'!X228)))</f>
        <v>0.28201532797023687</v>
      </c>
      <c r="Z228" s="11">
        <f>'OddsRatio_working_3-way'!X228^(1/3)*COS('OddsRatio_working_3-way'!Y228/3)</f>
        <v>0.52087002385905945</v>
      </c>
      <c r="AA228" s="11">
        <f>'OddsRatio_working_3-way'!X228^(1/3)*COS(('OddsRatio_working_3-way'!Y228+2*PI())/3)</f>
        <v>-0.30296481584822488</v>
      </c>
      <c r="AB228" s="11">
        <f>'OddsRatio_working_3-way'!X228^(1/3)*COS(('OddsRatio_working_3-way'!Y228+4*PI())/3)</f>
        <v>-0.21790520801083468</v>
      </c>
      <c r="AC228" s="11">
        <f>'OddsRatio_working_3-way'!X228^(1/3)*SIN('OddsRatio_working_3-way'!Y228/3)</f>
        <v>4.9109187482081221E-2</v>
      </c>
      <c r="AD228" s="11">
        <f>'OddsRatio_working_3-way'!X228^(1/3)*SIN(('OddsRatio_working_3-way'!Y228+2*PI())/3)</f>
        <v>0.42653207899071144</v>
      </c>
      <c r="AE228" s="11">
        <f>'OddsRatio_working_3-way'!X228^(1/3)*SIN(('OddsRatio_working_3-way'!Y228+4*PI())/3)</f>
        <v>-0.47564126647279276</v>
      </c>
      <c r="AF228" s="11">
        <f>-'OddsRatio_working_3-way'!U228/(3*'OddsRatio_working_3-way'!X228^(1/3))*COS(('OddsRatio_working_3-way'!Y228)/3)</f>
        <v>0.52087002385905956</v>
      </c>
      <c r="AG228" s="11">
        <f>-'OddsRatio_working_3-way'!U228/(3*'OddsRatio_working_3-way'!X228^(1/3))*COS(('OddsRatio_working_3-way'!Y228+2*PI())/3)</f>
        <v>-0.30296481584822493</v>
      </c>
      <c r="AH228" s="11">
        <f>-'OddsRatio_working_3-way'!U228/(3*'OddsRatio_working_3-way'!X228^(1/3))*COS(('OddsRatio_working_3-way'!Y228+4*PI())/3)</f>
        <v>-0.21790520801083471</v>
      </c>
      <c r="AI228" s="11">
        <f>'OddsRatio_working_3-way'!U228/(3*'OddsRatio_working_3-way'!X228^(1/3))*SIN(('OddsRatio_working_3-way'!Y228)/3)</f>
        <v>-4.9109187482081235E-2</v>
      </c>
      <c r="AJ228" s="11">
        <f>'OddsRatio_working_3-way'!U228/(3*'OddsRatio_working_3-way'!X228^(1/3))*SIN(('OddsRatio_working_3-way'!Y228+2*PI())/3)</f>
        <v>-0.42653207899071155</v>
      </c>
      <c r="AK228" s="11">
        <f>'OddsRatio_working_3-way'!U228/(3*'OddsRatio_working_3-way'!X228^(1/3))*SIN(('OddsRatio_working_3-way'!Y228+4*PI())/3)</f>
        <v>0.47564126647279281</v>
      </c>
      <c r="AL228" s="11">
        <f>'OddsRatio_working_3-way'!Z228+'OddsRatio_working_3-way'!AF228</f>
        <v>1.0417400477181191</v>
      </c>
      <c r="AM228" s="11">
        <f>'OddsRatio_working_3-way'!AA228+'OddsRatio_working_3-way'!AG228</f>
        <v>-0.60592963169644976</v>
      </c>
      <c r="AN228" s="11">
        <f>'OddsRatio_working_3-way'!AB228+'OddsRatio_working_3-way'!AH228</f>
        <v>-0.43581041602166937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1.0417400477181191</v>
      </c>
      <c r="AS228" s="11">
        <f>IF(('OddsRatio_working_3-way'!X228=0),IF(Q228&gt;0,-Q228^(1/3),(-Q228)^(1/3)),'OddsRatio_working_3-way'!AM228-'OddsRatio_working_3-way'!R228/3)</f>
        <v>-0.60592963169644976</v>
      </c>
      <c r="AT228" s="11">
        <f>IF(('OddsRatio_working_3-way'!X228=0),IF(Q228&gt;0,-Q228^(1/3),(-Q228)^(1/3)),'OddsRatio_working_3-way'!AN228-'OddsRatio_working_3-way'!R228/3)</f>
        <v>-0.43581041602166937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6.53</v>
      </c>
      <c r="B229" s="4">
        <f>IF('True_Odds_Calculator_3-way'!B230="","",'True_Odds_Calculator_3-way'!B230)</f>
        <v>3.54</v>
      </c>
      <c r="C229" s="4">
        <f>IF('True_Odds_Calculator_3-way'!C230="","",'True_Odds_Calculator_3-way'!C230)</f>
        <v>1.7</v>
      </c>
      <c r="D229" s="9">
        <f t="shared" si="52"/>
        <v>0.1478049630535086</v>
      </c>
      <c r="E229" s="9">
        <f t="shared" si="53"/>
        <v>0.27410421134698948</v>
      </c>
      <c r="F229" s="9">
        <f t="shared" si="54"/>
        <v>0.57809082559950187</v>
      </c>
      <c r="G229" s="9">
        <f t="shared" si="55"/>
        <v>1.0426171205461712</v>
      </c>
      <c r="H229" s="9">
        <f t="shared" si="56"/>
        <v>6.7656726766203263</v>
      </c>
      <c r="I229" s="9">
        <f t="shared" si="57"/>
        <v>3.6482474861872753</v>
      </c>
      <c r="J229" s="9">
        <f t="shared" si="58"/>
        <v>1.72983198438232</v>
      </c>
      <c r="K229" s="11">
        <f t="shared" si="59"/>
        <v>0.15313935681470137</v>
      </c>
      <c r="L229" s="11">
        <f t="shared" si="60"/>
        <v>0.2824858757062147</v>
      </c>
      <c r="M229" s="11">
        <f t="shared" si="61"/>
        <v>0.58823529411764708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-0.25020242997398823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0.22316918565386021</v>
      </c>
      <c r="Q229" s="11">
        <f>2*'OddsRatio_working_3-way'!K229*'OddsRatio_working_3-way'!L229*'OddsRatio_working_3-way'!M229</f>
        <v>5.0893770958691048E-2</v>
      </c>
      <c r="R229" s="11">
        <f t="shared" si="62"/>
        <v>0</v>
      </c>
      <c r="S229" s="11">
        <f t="shared" si="63"/>
        <v>-0.89195450930297326</v>
      </c>
      <c r="T229" s="11">
        <f t="shared" si="64"/>
        <v>-0.20341037840432691</v>
      </c>
      <c r="U229" s="11">
        <f>'OddsRatio_working_3-way'!S229-'OddsRatio_working_3-way'!R229^2/3</f>
        <v>-0.89195450930297326</v>
      </c>
      <c r="V229" s="11">
        <f>'OddsRatio_working_3-way'!S229*'OddsRatio_working_3-way'!R229/3-2*'OddsRatio_working_3-way'!R229^3/27-'OddsRatio_working_3-way'!T229</f>
        <v>0.20341037840432691</v>
      </c>
      <c r="W229" s="11">
        <f>'OddsRatio_working_3-way'!V229^2+4*'OddsRatio_working_3-way'!U229^3/27</f>
        <v>-6.3753656121520008E-2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0.16211835041422012</v>
      </c>
      <c r="Y229" s="11">
        <f>IF('OddsRatio_working_3-way'!W229&gt;=0,IF('OddsRatio_working_3-way'!V229+SQRT('OddsRatio_working_3-way'!W229)&gt;0,0,PI()),ACOS('OddsRatio_working_3-way'!V229/(2*'OddsRatio_working_3-way'!X229)))</f>
        <v>0.89264882587261019</v>
      </c>
      <c r="Z229" s="11">
        <f>'OddsRatio_working_3-way'!X229^(1/3)*COS('OddsRatio_working_3-way'!Y229/3)</f>
        <v>0.52130856027308559</v>
      </c>
      <c r="AA229" s="11">
        <f>'OddsRatio_working_3-way'!X229^(1/3)*COS(('OddsRatio_working_3-way'!Y229+2*PI())/3)</f>
        <v>-0.39909800901309883</v>
      </c>
      <c r="AB229" s="11">
        <f>'OddsRatio_working_3-way'!X229^(1/3)*COS(('OddsRatio_working_3-way'!Y229+4*PI())/3)</f>
        <v>-0.12221055125998687</v>
      </c>
      <c r="AC229" s="11">
        <f>'OddsRatio_working_3-way'!X229^(1/3)*SIN('OddsRatio_working_3-way'!Y229/3)</f>
        <v>0.15986104826899045</v>
      </c>
      <c r="AD229" s="11">
        <f>'OddsRatio_working_3-way'!X229^(1/3)*SIN(('OddsRatio_working_3-way'!Y229+2*PI())/3)</f>
        <v>0.37153593227228809</v>
      </c>
      <c r="AE229" s="11">
        <f>'OddsRatio_working_3-way'!X229^(1/3)*SIN(('OddsRatio_working_3-way'!Y229+4*PI())/3)</f>
        <v>-0.53139698054127849</v>
      </c>
      <c r="AF229" s="11">
        <f>-'OddsRatio_working_3-way'!U229/(3*'OddsRatio_working_3-way'!X229^(1/3))*COS(('OddsRatio_working_3-way'!Y229)/3)</f>
        <v>0.52130856027308559</v>
      </c>
      <c r="AG229" s="11">
        <f>-'OddsRatio_working_3-way'!U229/(3*'OddsRatio_working_3-way'!X229^(1/3))*COS(('OddsRatio_working_3-way'!Y229+2*PI())/3)</f>
        <v>-0.39909800901309883</v>
      </c>
      <c r="AH229" s="11">
        <f>-'OddsRatio_working_3-way'!U229/(3*'OddsRatio_working_3-way'!X229^(1/3))*COS(('OddsRatio_working_3-way'!Y229+4*PI())/3)</f>
        <v>-0.12221055125998687</v>
      </c>
      <c r="AI229" s="11">
        <f>'OddsRatio_working_3-way'!U229/(3*'OddsRatio_working_3-way'!X229^(1/3))*SIN(('OddsRatio_working_3-way'!Y229)/3)</f>
        <v>-0.15986104826899045</v>
      </c>
      <c r="AJ229" s="11">
        <f>'OddsRatio_working_3-way'!U229/(3*'OddsRatio_working_3-way'!X229^(1/3))*SIN(('OddsRatio_working_3-way'!Y229+2*PI())/3)</f>
        <v>-0.37153593227228809</v>
      </c>
      <c r="AK229" s="11">
        <f>'OddsRatio_working_3-way'!U229/(3*'OddsRatio_working_3-way'!X229^(1/3))*SIN(('OddsRatio_working_3-way'!Y229+4*PI())/3)</f>
        <v>0.53139698054127849</v>
      </c>
      <c r="AL229" s="11">
        <f>'OddsRatio_working_3-way'!Z229+'OddsRatio_working_3-way'!AF229</f>
        <v>1.0426171205461712</v>
      </c>
      <c r="AM229" s="11">
        <f>'OddsRatio_working_3-way'!AA229+'OddsRatio_working_3-way'!AG229</f>
        <v>-0.79819601802619766</v>
      </c>
      <c r="AN229" s="11">
        <f>'OddsRatio_working_3-way'!AB229+'OddsRatio_working_3-way'!AH229</f>
        <v>-0.24442110251997373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1.0426171205461712</v>
      </c>
      <c r="AS229" s="11">
        <f>IF(('OddsRatio_working_3-way'!X229=0),IF(Q229&gt;0,-Q229^(1/3),(-Q229)^(1/3)),'OddsRatio_working_3-way'!AM229-'OddsRatio_working_3-way'!R229/3)</f>
        <v>-0.79819601802619766</v>
      </c>
      <c r="AT229" s="11">
        <f>IF(('OddsRatio_working_3-way'!X229=0),IF(Q229&gt;0,-Q229^(1/3),(-Q229)^(1/3)),'OddsRatio_working_3-way'!AN229-'OddsRatio_working_3-way'!R229/3)</f>
        <v>-0.24442110251997373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1.9</v>
      </c>
      <c r="B230" s="4">
        <f>IF('True_Odds_Calculator_3-way'!B231="","",'True_Odds_Calculator_3-way'!B231)</f>
        <v>3.46</v>
      </c>
      <c r="C230" s="4">
        <f>IF('True_Odds_Calculator_3-way'!C231="","",'True_Odds_Calculator_3-way'!C231)</f>
        <v>4.8099999999999996</v>
      </c>
      <c r="D230" s="9">
        <f t="shared" si="52"/>
        <v>0.51690809980837582</v>
      </c>
      <c r="E230" s="9">
        <f t="shared" si="53"/>
        <v>0.2813320734765809</v>
      </c>
      <c r="F230" s="9">
        <f t="shared" si="54"/>
        <v>0.20175982671504308</v>
      </c>
      <c r="G230" s="9">
        <f t="shared" si="55"/>
        <v>1.0384220680420368</v>
      </c>
      <c r="H230" s="9">
        <f t="shared" si="56"/>
        <v>1.9345798612378338</v>
      </c>
      <c r="I230" s="9">
        <f t="shared" si="57"/>
        <v>3.5545182873834098</v>
      </c>
      <c r="J230" s="9">
        <f t="shared" si="58"/>
        <v>4.9563880792401607</v>
      </c>
      <c r="K230" s="11">
        <f t="shared" si="59"/>
        <v>0.52631578947368418</v>
      </c>
      <c r="L230" s="11">
        <f t="shared" si="60"/>
        <v>0.28901734104046245</v>
      </c>
      <c r="M230" s="11">
        <f t="shared" si="61"/>
        <v>0.20790020790020791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-0.26676436563871908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0.22674847743299215</v>
      </c>
      <c r="Q230" s="11">
        <f>2*'OddsRatio_working_3-way'!K230*'OddsRatio_working_3-way'!L230*'OddsRatio_working_3-way'!M230</f>
        <v>6.3249226620081506E-2</v>
      </c>
      <c r="R230" s="11">
        <f t="shared" si="62"/>
        <v>0</v>
      </c>
      <c r="S230" s="11">
        <f t="shared" si="63"/>
        <v>-0.849995376594186</v>
      </c>
      <c r="T230" s="11">
        <f t="shared" si="64"/>
        <v>-0.23709773405695569</v>
      </c>
      <c r="U230" s="11">
        <f>'OddsRatio_working_3-way'!S230-'OddsRatio_working_3-way'!R230^2/3</f>
        <v>-0.849995376594186</v>
      </c>
      <c r="V230" s="11">
        <f>'OddsRatio_working_3-way'!S230*'OddsRatio_working_3-way'!R230/3-2*'OddsRatio_working_3-way'!R230^3/27-'OddsRatio_working_3-way'!T230</f>
        <v>0.23709773405695569</v>
      </c>
      <c r="W230" s="11">
        <f>'OddsRatio_working_3-way'!V230^2+4*'OddsRatio_working_3-way'!U230^3/27</f>
        <v>-3.4764661367635862E-2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0.15081445294017642</v>
      </c>
      <c r="Y230" s="11">
        <f>IF('OddsRatio_working_3-way'!W230&gt;=0,IF('OddsRatio_working_3-way'!V230+SQRT('OddsRatio_working_3-way'!W230)&gt;0,0,PI()),ACOS('OddsRatio_working_3-way'!V230/(2*'OddsRatio_working_3-way'!X230)))</f>
        <v>0.66639093779370162</v>
      </c>
      <c r="Z230" s="11">
        <f>'OddsRatio_working_3-way'!X230^(1/3)*COS('OddsRatio_working_3-way'!Y230/3)</f>
        <v>0.51921103402101842</v>
      </c>
      <c r="AA230" s="11">
        <f>'OddsRatio_working_3-way'!X230^(1/3)*COS(('OddsRatio_working_3-way'!Y230+2*PI())/3)</f>
        <v>-0.36116225367364335</v>
      </c>
      <c r="AB230" s="11">
        <f>'OddsRatio_working_3-way'!X230^(1/3)*COS(('OddsRatio_working_3-way'!Y230+4*PI())/3)</f>
        <v>-0.15804878034737493</v>
      </c>
      <c r="AC230" s="11">
        <f>'OddsRatio_working_3-way'!X230^(1/3)*SIN('OddsRatio_working_3-way'!Y230/3)</f>
        <v>0.11726761850096085</v>
      </c>
      <c r="AD230" s="11">
        <f>'OddsRatio_working_3-way'!X230^(1/3)*SIN(('OddsRatio_working_3-way'!Y230+2*PI())/3)</f>
        <v>0.39101613613690794</v>
      </c>
      <c r="AE230" s="11">
        <f>'OddsRatio_working_3-way'!X230^(1/3)*SIN(('OddsRatio_working_3-way'!Y230+4*PI())/3)</f>
        <v>-0.50828375463786879</v>
      </c>
      <c r="AF230" s="11">
        <f>-'OddsRatio_working_3-way'!U230/(3*'OddsRatio_working_3-way'!X230^(1/3))*COS(('OddsRatio_working_3-way'!Y230)/3)</f>
        <v>0.51921103402101842</v>
      </c>
      <c r="AG230" s="11">
        <f>-'OddsRatio_working_3-way'!U230/(3*'OddsRatio_working_3-way'!X230^(1/3))*COS(('OddsRatio_working_3-way'!Y230+2*PI())/3)</f>
        <v>-0.36116225367364335</v>
      </c>
      <c r="AH230" s="11">
        <f>-'OddsRatio_working_3-way'!U230/(3*'OddsRatio_working_3-way'!X230^(1/3))*COS(('OddsRatio_working_3-way'!Y230+4*PI())/3)</f>
        <v>-0.15804878034737493</v>
      </c>
      <c r="AI230" s="11">
        <f>'OddsRatio_working_3-way'!U230/(3*'OddsRatio_working_3-way'!X230^(1/3))*SIN(('OddsRatio_working_3-way'!Y230)/3)</f>
        <v>-0.11726761850096085</v>
      </c>
      <c r="AJ230" s="11">
        <f>'OddsRatio_working_3-way'!U230/(3*'OddsRatio_working_3-way'!X230^(1/3))*SIN(('OddsRatio_working_3-way'!Y230+2*PI())/3)</f>
        <v>-0.39101613613690794</v>
      </c>
      <c r="AK230" s="11">
        <f>'OddsRatio_working_3-way'!U230/(3*'OddsRatio_working_3-way'!X230^(1/3))*SIN(('OddsRatio_working_3-way'!Y230+4*PI())/3)</f>
        <v>0.50828375463786879</v>
      </c>
      <c r="AL230" s="11">
        <f>'OddsRatio_working_3-way'!Z230+'OddsRatio_working_3-way'!AF230</f>
        <v>1.0384220680420368</v>
      </c>
      <c r="AM230" s="11">
        <f>'OddsRatio_working_3-way'!AA230+'OddsRatio_working_3-way'!AG230</f>
        <v>-0.7223245073472867</v>
      </c>
      <c r="AN230" s="11">
        <f>'OddsRatio_working_3-way'!AB230+'OddsRatio_working_3-way'!AH230</f>
        <v>-0.31609756069474987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1.0384220680420368</v>
      </c>
      <c r="AS230" s="11">
        <f>IF(('OddsRatio_working_3-way'!X230=0),IF(Q230&gt;0,-Q230^(1/3),(-Q230)^(1/3)),'OddsRatio_working_3-way'!AM230-'OddsRatio_working_3-way'!R230/3)</f>
        <v>-0.7223245073472867</v>
      </c>
      <c r="AT230" s="11">
        <f>IF(('OddsRatio_working_3-way'!X230=0),IF(Q230&gt;0,-Q230^(1/3),(-Q230)^(1/3)),'OddsRatio_working_3-way'!AN230-'OddsRatio_working_3-way'!R230/3)</f>
        <v>-0.31609756069474987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</v>
      </c>
      <c r="B231" s="4">
        <f>IF('True_Odds_Calculator_3-way'!B232="","",'True_Odds_Calculator_3-way'!B232)</f>
        <v>3.46</v>
      </c>
      <c r="C231" s="4">
        <f>IF('True_Odds_Calculator_3-way'!C232="","",'True_Odds_Calculator_3-way'!C232)</f>
        <v>2.76</v>
      </c>
      <c r="D231" s="9">
        <f t="shared" si="52"/>
        <v>0.36280544115393887</v>
      </c>
      <c r="E231" s="9">
        <f t="shared" si="53"/>
        <v>0.28236887055970605</v>
      </c>
      <c r="F231" s="9">
        <f t="shared" si="54"/>
        <v>0.35482568828635508</v>
      </c>
      <c r="G231" s="9">
        <f t="shared" si="55"/>
        <v>1.0331166135238319</v>
      </c>
      <c r="H231" s="9">
        <f t="shared" si="56"/>
        <v>2.7562982429905141</v>
      </c>
      <c r="I231" s="9">
        <f t="shared" si="57"/>
        <v>3.5414668692686258</v>
      </c>
      <c r="J231" s="9">
        <f t="shared" si="58"/>
        <v>2.818285239801944</v>
      </c>
      <c r="K231" s="11">
        <f t="shared" si="59"/>
        <v>0.37037037037037035</v>
      </c>
      <c r="L231" s="11">
        <f t="shared" si="60"/>
        <v>0.28901734104046245</v>
      </c>
      <c r="M231" s="11">
        <f t="shared" si="61"/>
        <v>0.3623188405797102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-0.285461636554876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0.22960046416526275</v>
      </c>
      <c r="Q231" s="11">
        <f>2*'OddsRatio_working_3-way'!K231*'OddsRatio_working_3-way'!L231*'OddsRatio_working_3-way'!M231</f>
        <v>7.7567724380156328E-2</v>
      </c>
      <c r="R231" s="11">
        <f t="shared" si="62"/>
        <v>0</v>
      </c>
      <c r="S231" s="11">
        <f t="shared" si="63"/>
        <v>-0.80431285596278468</v>
      </c>
      <c r="T231" s="11">
        <f t="shared" si="64"/>
        <v>-0.27172731620364343</v>
      </c>
      <c r="U231" s="11">
        <f>'OddsRatio_working_3-way'!S231-'OddsRatio_working_3-way'!R231^2/3</f>
        <v>-0.80431285596278468</v>
      </c>
      <c r="V231" s="11">
        <f>'OddsRatio_working_3-way'!S231*'OddsRatio_working_3-way'!R231/3-2*'OddsRatio_working_3-way'!R231^3/27-'OddsRatio_working_3-way'!T231</f>
        <v>0.27172731620364343</v>
      </c>
      <c r="W231" s="11">
        <f>'OddsRatio_working_3-way'!V231^2+4*'OddsRatio_working_3-way'!U231^3/27</f>
        <v>-3.2495108753629182E-3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0.13882114864691703</v>
      </c>
      <c r="Y231" s="11">
        <f>IF('OddsRatio_working_3-way'!W231&gt;=0,IF('OddsRatio_working_3-way'!V231+SQRT('OddsRatio_working_3-way'!W231)&gt;0,0,PI()),ACOS('OddsRatio_working_3-way'!V231/(2*'OddsRatio_working_3-way'!X231)))</f>
        <v>0.20678685205160563</v>
      </c>
      <c r="Z231" s="11">
        <f>'OddsRatio_working_3-way'!X231^(1/3)*COS('OddsRatio_working_3-way'!Y231/3)</f>
        <v>0.51655830676191605</v>
      </c>
      <c r="AA231" s="11">
        <f>'OddsRatio_working_3-way'!X231^(1/3)*COS(('OddsRatio_working_3-way'!Y231+2*PI())/3)</f>
        <v>-0.28916362807525881</v>
      </c>
      <c r="AB231" s="11">
        <f>'OddsRatio_working_3-way'!X231^(1/3)*COS(('OddsRatio_working_3-way'!Y231+4*PI())/3)</f>
        <v>-0.22739467868665708</v>
      </c>
      <c r="AC231" s="11">
        <f>'OddsRatio_working_3-way'!X231^(1/3)*SIN('OddsRatio_working_3-way'!Y231/3)</f>
        <v>3.5662319557069597E-2</v>
      </c>
      <c r="AD231" s="11">
        <f>'OddsRatio_working_3-way'!X231^(1/3)*SIN(('OddsRatio_working_3-way'!Y231+2*PI())/3)</f>
        <v>0.42952145641315953</v>
      </c>
      <c r="AE231" s="11">
        <f>'OddsRatio_working_3-way'!X231^(1/3)*SIN(('OddsRatio_working_3-way'!Y231+4*PI())/3)</f>
        <v>-0.46518377597022909</v>
      </c>
      <c r="AF231" s="11">
        <f>-'OddsRatio_working_3-way'!U231/(3*'OddsRatio_working_3-way'!X231^(1/3))*COS(('OddsRatio_working_3-way'!Y231)/3)</f>
        <v>0.51655830676191594</v>
      </c>
      <c r="AG231" s="11">
        <f>-'OddsRatio_working_3-way'!U231/(3*'OddsRatio_working_3-way'!X231^(1/3))*COS(('OddsRatio_working_3-way'!Y231+2*PI())/3)</f>
        <v>-0.28916362807525875</v>
      </c>
      <c r="AH231" s="11">
        <f>-'OddsRatio_working_3-way'!U231/(3*'OddsRatio_working_3-way'!X231^(1/3))*COS(('OddsRatio_working_3-way'!Y231+4*PI())/3)</f>
        <v>-0.22739467868665705</v>
      </c>
      <c r="AI231" s="11">
        <f>'OddsRatio_working_3-way'!U231/(3*'OddsRatio_working_3-way'!X231^(1/3))*SIN(('OddsRatio_working_3-way'!Y231)/3)</f>
        <v>-3.566231955706959E-2</v>
      </c>
      <c r="AJ231" s="11">
        <f>'OddsRatio_working_3-way'!U231/(3*'OddsRatio_working_3-way'!X231^(1/3))*SIN(('OddsRatio_working_3-way'!Y231+2*PI())/3)</f>
        <v>-0.42952145641315942</v>
      </c>
      <c r="AK231" s="11">
        <f>'OddsRatio_working_3-way'!U231/(3*'OddsRatio_working_3-way'!X231^(1/3))*SIN(('OddsRatio_working_3-way'!Y231+4*PI())/3)</f>
        <v>0.46518377597022897</v>
      </c>
      <c r="AL231" s="11">
        <f>'OddsRatio_working_3-way'!Z231+'OddsRatio_working_3-way'!AF231</f>
        <v>1.0331166135238319</v>
      </c>
      <c r="AM231" s="11">
        <f>'OddsRatio_working_3-way'!AA231+'OddsRatio_working_3-way'!AG231</f>
        <v>-0.5783272561505175</v>
      </c>
      <c r="AN231" s="11">
        <f>'OddsRatio_working_3-way'!AB231+'OddsRatio_working_3-way'!AH231</f>
        <v>-0.45478935737331416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1.0331166135238319</v>
      </c>
      <c r="AS231" s="11">
        <f>IF(('OddsRatio_working_3-way'!X231=0),IF(Q231&gt;0,-Q231^(1/3),(-Q231)^(1/3)),'OddsRatio_working_3-way'!AM231-'OddsRatio_working_3-way'!R231/3)</f>
        <v>-0.5783272561505175</v>
      </c>
      <c r="AT231" s="11">
        <f>IF(('OddsRatio_working_3-way'!X231=0),IF(Q231&gt;0,-Q231^(1/3),(-Q231)^(1/3)),'OddsRatio_working_3-way'!AN231-'OddsRatio_working_3-way'!R231/3)</f>
        <v>-0.45478935737331416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2.12</v>
      </c>
      <c r="B232" s="4">
        <f>IF('True_Odds_Calculator_3-way'!B233="","",'True_Odds_Calculator_3-way'!B233)</f>
        <v>3.46</v>
      </c>
      <c r="C232" s="4">
        <f>IF('True_Odds_Calculator_3-way'!C233="","",'True_Odds_Calculator_3-way'!C233)</f>
        <v>3.73</v>
      </c>
      <c r="D232" s="9">
        <f t="shared" si="52"/>
        <v>0.46060922720350167</v>
      </c>
      <c r="E232" s="9">
        <f t="shared" si="53"/>
        <v>0.27994731693756586</v>
      </c>
      <c r="F232" s="9">
        <f t="shared" si="54"/>
        <v>0.25944345585893258</v>
      </c>
      <c r="G232" s="9">
        <f t="shared" si="55"/>
        <v>1.0455693803759005</v>
      </c>
      <c r="H232" s="9">
        <f t="shared" si="56"/>
        <v>2.1710377060210089</v>
      </c>
      <c r="I232" s="9">
        <f t="shared" si="57"/>
        <v>3.5721006757247151</v>
      </c>
      <c r="J232" s="9">
        <f t="shared" si="58"/>
        <v>3.8544044084262077</v>
      </c>
      <c r="K232" s="11">
        <f t="shared" si="59"/>
        <v>0.47169811320754712</v>
      </c>
      <c r="L232" s="11">
        <f t="shared" si="60"/>
        <v>0.28901734104046245</v>
      </c>
      <c r="M232" s="11">
        <f t="shared" si="61"/>
        <v>0.26809651474530832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-0.27491281527071199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0.23062615989242219</v>
      </c>
      <c r="Q232" s="11">
        <f>2*'OddsRatio_working_3-way'!K232*'OddsRatio_working_3-way'!L232*'OddsRatio_working_3-way'!M232</f>
        <v>7.3098624371607676E-2</v>
      </c>
      <c r="R232" s="11">
        <f t="shared" si="62"/>
        <v>0</v>
      </c>
      <c r="S232" s="11">
        <f t="shared" si="63"/>
        <v>-0.83890654448145729</v>
      </c>
      <c r="T232" s="11">
        <f t="shared" si="64"/>
        <v>-0.26589747844103245</v>
      </c>
      <c r="U232" s="11">
        <f>'OddsRatio_working_3-way'!S232-'OddsRatio_working_3-way'!R232^2/3</f>
        <v>-0.83890654448145729</v>
      </c>
      <c r="V232" s="11">
        <f>'OddsRatio_working_3-way'!S232*'OddsRatio_working_3-way'!R232/3-2*'OddsRatio_working_3-way'!R232^3/27-'OddsRatio_working_3-way'!T232</f>
        <v>0.26589747844103245</v>
      </c>
      <c r="W232" s="11">
        <f>'OddsRatio_working_3-way'!V232^2+4*'OddsRatio_working_3-way'!U232^3/27</f>
        <v>-1.6764069488521605E-2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0.14787286645106745</v>
      </c>
      <c r="Y232" s="11">
        <f>IF('OddsRatio_working_3-way'!W232&gt;=0,IF('OddsRatio_working_3-way'!V232+SQRT('OddsRatio_working_3-way'!W232)&gt;0,0,PI()),ACOS('OddsRatio_working_3-way'!V232/(2*'OddsRatio_working_3-way'!X232)))</f>
        <v>0.45314517886722872</v>
      </c>
      <c r="Z232" s="11">
        <f>'OddsRatio_working_3-way'!X232^(1/3)*COS('OddsRatio_working_3-way'!Y232/3)</f>
        <v>0.52278469018795037</v>
      </c>
      <c r="AA232" s="11">
        <f>'OddsRatio_working_3-way'!X232^(1/3)*COS(('OddsRatio_working_3-way'!Y232+2*PI())/3)</f>
        <v>-0.33030360614165066</v>
      </c>
      <c r="AB232" s="11">
        <f>'OddsRatio_working_3-way'!X232^(1/3)*COS(('OddsRatio_working_3-way'!Y232+4*PI())/3)</f>
        <v>-0.19248108404629988</v>
      </c>
      <c r="AC232" s="11">
        <f>'OddsRatio_working_3-way'!X232^(1/3)*SIN('OddsRatio_working_3-way'!Y232/3)</f>
        <v>7.9571870232144126E-2</v>
      </c>
      <c r="AD232" s="11">
        <f>'OddsRatio_working_3-way'!X232^(1/3)*SIN(('OddsRatio_working_3-way'!Y232+2*PI())/3)</f>
        <v>0.41295888729627045</v>
      </c>
      <c r="AE232" s="11">
        <f>'OddsRatio_working_3-way'!X232^(1/3)*SIN(('OddsRatio_working_3-way'!Y232+4*PI())/3)</f>
        <v>-0.49253075752841435</v>
      </c>
      <c r="AF232" s="11">
        <f>-'OddsRatio_working_3-way'!U232/(3*'OddsRatio_working_3-way'!X232^(1/3))*COS(('OddsRatio_working_3-way'!Y232)/3)</f>
        <v>0.52278469018795026</v>
      </c>
      <c r="AG232" s="11">
        <f>-'OddsRatio_working_3-way'!U232/(3*'OddsRatio_working_3-way'!X232^(1/3))*COS(('OddsRatio_working_3-way'!Y232+2*PI())/3)</f>
        <v>-0.33030360614165061</v>
      </c>
      <c r="AH232" s="11">
        <f>-'OddsRatio_working_3-way'!U232/(3*'OddsRatio_working_3-way'!X232^(1/3))*COS(('OddsRatio_working_3-way'!Y232+4*PI())/3)</f>
        <v>-0.19248108404629982</v>
      </c>
      <c r="AI232" s="11">
        <f>'OddsRatio_working_3-way'!U232/(3*'OddsRatio_working_3-way'!X232^(1/3))*SIN(('OddsRatio_working_3-way'!Y232)/3)</f>
        <v>-7.9571870232144112E-2</v>
      </c>
      <c r="AJ232" s="11">
        <f>'OddsRatio_working_3-way'!U232/(3*'OddsRatio_working_3-way'!X232^(1/3))*SIN(('OddsRatio_working_3-way'!Y232+2*PI())/3)</f>
        <v>-0.41295888729627034</v>
      </c>
      <c r="AK232" s="11">
        <f>'OddsRatio_working_3-way'!U232/(3*'OddsRatio_working_3-way'!X232^(1/3))*SIN(('OddsRatio_working_3-way'!Y232+4*PI())/3)</f>
        <v>0.49253075752841424</v>
      </c>
      <c r="AL232" s="11">
        <f>'OddsRatio_working_3-way'!Z232+'OddsRatio_working_3-way'!AF232</f>
        <v>1.0455693803759005</v>
      </c>
      <c r="AM232" s="11">
        <f>'OddsRatio_working_3-way'!AA232+'OddsRatio_working_3-way'!AG232</f>
        <v>-0.66060721228330133</v>
      </c>
      <c r="AN232" s="11">
        <f>'OddsRatio_working_3-way'!AB232+'OddsRatio_working_3-way'!AH232</f>
        <v>-0.3849621680925997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1.0455693803759005</v>
      </c>
      <c r="AS232" s="11">
        <f>IF(('OddsRatio_working_3-way'!X232=0),IF(Q232&gt;0,-Q232^(1/3),(-Q232)^(1/3)),'OddsRatio_working_3-way'!AM232-'OddsRatio_working_3-way'!R232/3)</f>
        <v>-0.66060721228330133</v>
      </c>
      <c r="AT232" s="11">
        <f>IF(('OddsRatio_working_3-way'!X232=0),IF(Q232&gt;0,-Q232^(1/3),(-Q232)^(1/3)),'OddsRatio_working_3-way'!AN232-'OddsRatio_working_3-way'!R232/3)</f>
        <v>-0.3849621680925997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3.34</v>
      </c>
      <c r="B233" s="4">
        <f>IF('True_Odds_Calculator_3-way'!B234="","",'True_Odds_Calculator_3-way'!B234)</f>
        <v>3.51</v>
      </c>
      <c r="C233" s="4">
        <f>IF('True_Odds_Calculator_3-way'!C234="","",'True_Odds_Calculator_3-way'!C234)</f>
        <v>2.25</v>
      </c>
      <c r="D233" s="9">
        <f t="shared" si="52"/>
        <v>0.29029065350004873</v>
      </c>
      <c r="E233" s="9">
        <f t="shared" si="53"/>
        <v>0.27605712580769093</v>
      </c>
      <c r="F233" s="9">
        <f t="shared" si="54"/>
        <v>0.43365222069226006</v>
      </c>
      <c r="G233" s="9">
        <f t="shared" si="55"/>
        <v>1.0447962718210486</v>
      </c>
      <c r="H233" s="9">
        <f t="shared" si="56"/>
        <v>3.4448232760612534</v>
      </c>
      <c r="I233" s="9">
        <f t="shared" si="57"/>
        <v>3.6224386422708315</v>
      </c>
      <c r="J233" s="9">
        <f t="shared" si="58"/>
        <v>2.3059953397763109</v>
      </c>
      <c r="K233" s="11">
        <f t="shared" si="59"/>
        <v>0.29940119760479045</v>
      </c>
      <c r="L233" s="11">
        <f t="shared" si="60"/>
        <v>0.28490028490028491</v>
      </c>
      <c r="M233" s="11">
        <f t="shared" si="61"/>
        <v>0.44444444444444442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-0.27833222444000871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0.23125638561433642</v>
      </c>
      <c r="Q233" s="11">
        <f>2*'OddsRatio_working_3-way'!K233*'OddsRatio_working_3-way'!L233*'OddsRatio_working_3-way'!M233</f>
        <v>7.5821765775192257E-2</v>
      </c>
      <c r="R233" s="11">
        <f t="shared" si="62"/>
        <v>0</v>
      </c>
      <c r="S233" s="11">
        <f t="shared" si="63"/>
        <v>-0.8308645758844968</v>
      </c>
      <c r="T233" s="11">
        <f t="shared" si="64"/>
        <v>-0.27241461504409725</v>
      </c>
      <c r="U233" s="11">
        <f>'OddsRatio_working_3-way'!S233-'OddsRatio_working_3-way'!R233^2/3</f>
        <v>-0.8308645758844968</v>
      </c>
      <c r="V233" s="11">
        <f>'OddsRatio_working_3-way'!S233*'OddsRatio_working_3-way'!R233/3-2*'OddsRatio_working_3-way'!R233^3/27-'OddsRatio_working_3-way'!T233</f>
        <v>0.27241461504409725</v>
      </c>
      <c r="W233" s="11">
        <f>'OddsRatio_working_3-way'!V233^2+4*'OddsRatio_working_3-way'!U233^3/27</f>
        <v>-1.0764452455633816E-2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0.1457516508870976</v>
      </c>
      <c r="Y233" s="11">
        <f>IF('OddsRatio_working_3-way'!W233&gt;=0,IF('OddsRatio_working_3-way'!V233+SQRT('OddsRatio_working_3-way'!W233)&gt;0,0,PI()),ACOS('OddsRatio_working_3-way'!V233/(2*'OddsRatio_working_3-way'!X233)))</f>
        <v>0.36389843785481069</v>
      </c>
      <c r="Z233" s="11">
        <f>'OddsRatio_working_3-way'!X233^(1/3)*COS('OddsRatio_working_3-way'!Y233/3)</f>
        <v>0.52239813591052431</v>
      </c>
      <c r="AA233" s="11">
        <f>'OddsRatio_working_3-way'!X233^(1/3)*COS(('OddsRatio_working_3-way'!Y233+2*PI())/3)</f>
        <v>-0.31634691169399165</v>
      </c>
      <c r="AB233" s="11">
        <f>'OddsRatio_working_3-way'!X233^(1/3)*COS(('OddsRatio_working_3-way'!Y233+4*PI())/3)</f>
        <v>-0.20605122421653252</v>
      </c>
      <c r="AC233" s="11">
        <f>'OddsRatio_working_3-way'!X233^(1/3)*SIN('OddsRatio_working_3-way'!Y233/3)</f>
        <v>6.3679244855565781E-2</v>
      </c>
      <c r="AD233" s="11">
        <f>'OddsRatio_working_3-way'!X233^(1/3)*SIN(('OddsRatio_working_3-way'!Y233+2*PI())/3)</f>
        <v>0.42057043416036688</v>
      </c>
      <c r="AE233" s="11">
        <f>'OddsRatio_working_3-way'!X233^(1/3)*SIN(('OddsRatio_working_3-way'!Y233+4*PI())/3)</f>
        <v>-0.48424967901593269</v>
      </c>
      <c r="AF233" s="11">
        <f>-'OddsRatio_working_3-way'!U233/(3*'OddsRatio_working_3-way'!X233^(1/3))*COS(('OddsRatio_working_3-way'!Y233)/3)</f>
        <v>0.5223981359105242</v>
      </c>
      <c r="AG233" s="11">
        <f>-'OddsRatio_working_3-way'!U233/(3*'OddsRatio_working_3-way'!X233^(1/3))*COS(('OddsRatio_working_3-way'!Y233+2*PI())/3)</f>
        <v>-0.31634691169399154</v>
      </c>
      <c r="AH233" s="11">
        <f>-'OddsRatio_working_3-way'!U233/(3*'OddsRatio_working_3-way'!X233^(1/3))*COS(('OddsRatio_working_3-way'!Y233+4*PI())/3)</f>
        <v>-0.20605122421653246</v>
      </c>
      <c r="AI233" s="11">
        <f>'OddsRatio_working_3-way'!U233/(3*'OddsRatio_working_3-way'!X233^(1/3))*SIN(('OddsRatio_working_3-way'!Y233)/3)</f>
        <v>-6.3679244855565767E-2</v>
      </c>
      <c r="AJ233" s="11">
        <f>'OddsRatio_working_3-way'!U233/(3*'OddsRatio_working_3-way'!X233^(1/3))*SIN(('OddsRatio_working_3-way'!Y233+2*PI())/3)</f>
        <v>-0.42057043416036682</v>
      </c>
      <c r="AK233" s="11">
        <f>'OddsRatio_working_3-way'!U233/(3*'OddsRatio_working_3-way'!X233^(1/3))*SIN(('OddsRatio_working_3-way'!Y233+4*PI())/3)</f>
        <v>0.48424967901593263</v>
      </c>
      <c r="AL233" s="11">
        <f>'OddsRatio_working_3-way'!Z233+'OddsRatio_working_3-way'!AF233</f>
        <v>1.0447962718210486</v>
      </c>
      <c r="AM233" s="11">
        <f>'OddsRatio_working_3-way'!AA233+'OddsRatio_working_3-way'!AG233</f>
        <v>-0.63269382338798319</v>
      </c>
      <c r="AN233" s="11">
        <f>'OddsRatio_working_3-way'!AB233+'OddsRatio_working_3-way'!AH233</f>
        <v>-0.41210244843306498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1.0447962718210486</v>
      </c>
      <c r="AS233" s="11">
        <f>IF(('OddsRatio_working_3-way'!X233=0),IF(Q233&gt;0,-Q233^(1/3),(-Q233)^(1/3)),'OddsRatio_working_3-way'!AM233-'OddsRatio_working_3-way'!R233/3)</f>
        <v>-0.63269382338798319</v>
      </c>
      <c r="AT233" s="11">
        <f>IF(('OddsRatio_working_3-way'!X233=0),IF(Q233&gt;0,-Q233^(1/3),(-Q233)^(1/3)),'OddsRatio_working_3-way'!AN233-'OddsRatio_working_3-way'!R233/3)</f>
        <v>-0.41210244843306498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1.43</v>
      </c>
      <c r="B234" s="4">
        <f>IF('True_Odds_Calculator_3-way'!B235="","",'True_Odds_Calculator_3-way'!B235)</f>
        <v>5.16</v>
      </c>
      <c r="C234" s="4">
        <f>IF('True_Odds_Calculator_3-way'!C235="","",'True_Odds_Calculator_3-way'!C235)</f>
        <v>7.23</v>
      </c>
      <c r="D234" s="9">
        <f t="shared" si="52"/>
        <v>0.68543613855911545</v>
      </c>
      <c r="E234" s="9">
        <f t="shared" si="53"/>
        <v>0.1838291487311193</v>
      </c>
      <c r="F234" s="9">
        <f t="shared" si="54"/>
        <v>0.13073471270976506</v>
      </c>
      <c r="G234" s="9">
        <f t="shared" si="55"/>
        <v>1.0672677185562758</v>
      </c>
      <c r="H234" s="9">
        <f t="shared" si="56"/>
        <v>1.4589251189791987</v>
      </c>
      <c r="I234" s="9">
        <f t="shared" si="57"/>
        <v>5.439833709194108</v>
      </c>
      <c r="J234" s="9">
        <f t="shared" si="58"/>
        <v>7.6490778866056006</v>
      </c>
      <c r="K234" s="11">
        <f t="shared" si="59"/>
        <v>0.69930069930069938</v>
      </c>
      <c r="L234" s="11">
        <f t="shared" si="60"/>
        <v>0.19379844961240308</v>
      </c>
      <c r="M234" s="11">
        <f t="shared" si="61"/>
        <v>0.13831258644536651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-0.20889391843748673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0.20281647223652433</v>
      </c>
      <c r="Q234" s="11">
        <f>2*'OddsRatio_working_3-way'!K234*'OddsRatio_working_3-way'!L234*'OddsRatio_working_3-way'!M234</f>
        <v>3.7489181559431484E-2</v>
      </c>
      <c r="R234" s="11">
        <f t="shared" si="62"/>
        <v>0</v>
      </c>
      <c r="S234" s="11">
        <f t="shared" si="63"/>
        <v>-0.97090654315634795</v>
      </c>
      <c r="T234" s="11">
        <f t="shared" si="64"/>
        <v>-0.17946516509359481</v>
      </c>
      <c r="U234" s="11">
        <f>'OddsRatio_working_3-way'!S234-'OddsRatio_working_3-way'!R234^2/3</f>
        <v>-0.97090654315634795</v>
      </c>
      <c r="V234" s="11">
        <f>'OddsRatio_working_3-way'!S234*'OddsRatio_working_3-way'!R234/3-2*'OddsRatio_working_3-way'!R234^3/27-'OddsRatio_working_3-way'!T234</f>
        <v>0.17946516509359481</v>
      </c>
      <c r="W234" s="11">
        <f>'OddsRatio_working_3-way'!V234^2+4*'OddsRatio_working_3-way'!U234^3/27</f>
        <v>-0.10338251994164395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0.18411291740648944</v>
      </c>
      <c r="Y234" s="11">
        <f>IF('OddsRatio_working_3-way'!W234&gt;=0,IF('OddsRatio_working_3-way'!V234+SQRT('OddsRatio_working_3-way'!W234)&gt;0,0,PI()),ACOS('OddsRatio_working_3-way'!V234/(2*'OddsRatio_working_3-way'!X234)))</f>
        <v>1.0617118962399306</v>
      </c>
      <c r="Z234" s="11">
        <f>'OddsRatio_working_3-way'!X234^(1/3)*COS('OddsRatio_working_3-way'!Y234/3)</f>
        <v>0.53363385927813789</v>
      </c>
      <c r="AA234" s="11">
        <f>'OddsRatio_working_3-way'!X234^(1/3)*COS(('OddsRatio_working_3-way'!Y234+2*PI())/3)</f>
        <v>-0.43755888102485851</v>
      </c>
      <c r="AB234" s="11">
        <f>'OddsRatio_working_3-way'!X234^(1/3)*COS(('OddsRatio_working_3-way'!Y234+4*PI())/3)</f>
        <v>-9.6074978253279292E-2</v>
      </c>
      <c r="AC234" s="11">
        <f>'OddsRatio_working_3-way'!X234^(1/3)*SIN('OddsRatio_working_3-way'!Y234/3)</f>
        <v>0.19715582318909516</v>
      </c>
      <c r="AD234" s="11">
        <f>'OddsRatio_working_3-way'!X234^(1/3)*SIN(('OddsRatio_working_3-way'!Y234+2*PI())/3)</f>
        <v>0.36356256685985011</v>
      </c>
      <c r="AE234" s="11">
        <f>'OddsRatio_working_3-way'!X234^(1/3)*SIN(('OddsRatio_working_3-way'!Y234+4*PI())/3)</f>
        <v>-0.56071839004894541</v>
      </c>
      <c r="AF234" s="11">
        <f>-'OddsRatio_working_3-way'!U234/(3*'OddsRatio_working_3-way'!X234^(1/3))*COS(('OddsRatio_working_3-way'!Y234)/3)</f>
        <v>0.53363385927813789</v>
      </c>
      <c r="AG234" s="11">
        <f>-'OddsRatio_working_3-way'!U234/(3*'OddsRatio_working_3-way'!X234^(1/3))*COS(('OddsRatio_working_3-way'!Y234+2*PI())/3)</f>
        <v>-0.43755888102485851</v>
      </c>
      <c r="AH234" s="11">
        <f>-'OddsRatio_working_3-way'!U234/(3*'OddsRatio_working_3-way'!X234^(1/3))*COS(('OddsRatio_working_3-way'!Y234+4*PI())/3)</f>
        <v>-9.6074978253279292E-2</v>
      </c>
      <c r="AI234" s="11">
        <f>'OddsRatio_working_3-way'!U234/(3*'OddsRatio_working_3-way'!X234^(1/3))*SIN(('OddsRatio_working_3-way'!Y234)/3)</f>
        <v>-0.19715582318909516</v>
      </c>
      <c r="AJ234" s="11">
        <f>'OddsRatio_working_3-way'!U234/(3*'OddsRatio_working_3-way'!X234^(1/3))*SIN(('OddsRatio_working_3-way'!Y234+2*PI())/3)</f>
        <v>-0.36356256685985011</v>
      </c>
      <c r="AK234" s="11">
        <f>'OddsRatio_working_3-way'!U234/(3*'OddsRatio_working_3-way'!X234^(1/3))*SIN(('OddsRatio_working_3-way'!Y234+4*PI())/3)</f>
        <v>0.56071839004894541</v>
      </c>
      <c r="AL234" s="11">
        <f>'OddsRatio_working_3-way'!Z234+'OddsRatio_working_3-way'!AF234</f>
        <v>1.0672677185562758</v>
      </c>
      <c r="AM234" s="11">
        <f>'OddsRatio_working_3-way'!AA234+'OddsRatio_working_3-way'!AG234</f>
        <v>-0.87511776204971703</v>
      </c>
      <c r="AN234" s="11">
        <f>'OddsRatio_working_3-way'!AB234+'OddsRatio_working_3-way'!AH234</f>
        <v>-0.19214995650655858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1.0672677185562758</v>
      </c>
      <c r="AS234" s="11">
        <f>IF(('OddsRatio_working_3-way'!X234=0),IF(Q234&gt;0,-Q234^(1/3),(-Q234)^(1/3)),'OddsRatio_working_3-way'!AM234-'OddsRatio_working_3-way'!R234/3)</f>
        <v>-0.87511776204971703</v>
      </c>
      <c r="AT234" s="11">
        <f>IF(('OddsRatio_working_3-way'!X234=0),IF(Q234&gt;0,-Q234^(1/3),(-Q234)^(1/3)),'OddsRatio_working_3-way'!AN234-'OddsRatio_working_3-way'!R234/3)</f>
        <v>-0.19214995650655858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2.96</v>
      </c>
      <c r="B235" s="4">
        <f>IF('True_Odds_Calculator_3-way'!B236="","",'True_Odds_Calculator_3-way'!B236)</f>
        <v>3.29</v>
      </c>
      <c r="C235" s="4">
        <f>IF('True_Odds_Calculator_3-way'!C236="","",'True_Odds_Calculator_3-way'!C236)</f>
        <v>2.59</v>
      </c>
      <c r="D235" s="9">
        <f t="shared" si="52"/>
        <v>0.3285601556739825</v>
      </c>
      <c r="E235" s="9">
        <f t="shared" si="53"/>
        <v>0.29518942105942481</v>
      </c>
      <c r="F235" s="9">
        <f t="shared" si="54"/>
        <v>0.37625042326659275</v>
      </c>
      <c r="G235" s="9">
        <f t="shared" si="55"/>
        <v>1.0426442258136972</v>
      </c>
      <c r="H235" s="9">
        <f t="shared" si="56"/>
        <v>3.0435826825948462</v>
      </c>
      <c r="I235" s="9">
        <f t="shared" si="57"/>
        <v>3.3876552771133666</v>
      </c>
      <c r="J235" s="9">
        <f t="shared" si="58"/>
        <v>2.6578043190437786</v>
      </c>
      <c r="K235" s="11">
        <f t="shared" si="59"/>
        <v>0.33783783783783783</v>
      </c>
      <c r="L235" s="11">
        <f t="shared" si="60"/>
        <v>0.303951367781155</v>
      </c>
      <c r="M235" s="11">
        <f t="shared" si="61"/>
        <v>0.38610038610038611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-0.28294453165068467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0.23153970414300651</v>
      </c>
      <c r="Q235" s="11">
        <f>2*'OddsRatio_working_3-way'!K235*'OddsRatio_working_3-way'!L235*'OddsRatio_working_3-way'!M235</f>
        <v>7.9294419227057031E-2</v>
      </c>
      <c r="R235" s="11">
        <f t="shared" si="62"/>
        <v>0</v>
      </c>
      <c r="S235" s="11">
        <f t="shared" si="63"/>
        <v>-0.81832189083922247</v>
      </c>
      <c r="T235" s="11">
        <f t="shared" si="64"/>
        <v>-0.2802472228901447</v>
      </c>
      <c r="U235" s="11">
        <f>'OddsRatio_working_3-way'!S235-'OddsRatio_working_3-way'!R235^2/3</f>
        <v>-0.81832189083922247</v>
      </c>
      <c r="V235" s="11">
        <f>'OddsRatio_working_3-way'!S235*'OddsRatio_working_3-way'!R235/3-2*'OddsRatio_working_3-way'!R235^3/27-'OddsRatio_working_3-way'!T235</f>
        <v>0.2802472228901447</v>
      </c>
      <c r="W235" s="11">
        <f>'OddsRatio_working_3-way'!V235^2+4*'OddsRatio_working_3-way'!U235^3/27</f>
        <v>-2.6451742044525384E-3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0.14246374989983504</v>
      </c>
      <c r="Y235" s="11">
        <f>IF('OddsRatio_working_3-way'!W235&gt;=0,IF('OddsRatio_working_3-way'!V235+SQRT('OddsRatio_working_3-way'!W235)&gt;0,0,PI()),ACOS('OddsRatio_working_3-way'!V235/(2*'OddsRatio_working_3-way'!X235)))</f>
        <v>0.18150135483564767</v>
      </c>
      <c r="Z235" s="11">
        <f>'OddsRatio_working_3-way'!X235^(1/3)*COS('OddsRatio_working_3-way'!Y235/3)</f>
        <v>0.5213221129068486</v>
      </c>
      <c r="AA235" s="11">
        <f>'OddsRatio_working_3-way'!X235^(1/3)*COS(('OddsRatio_working_3-way'!Y235+2*PI())/3)</f>
        <v>-0.28800906653752173</v>
      </c>
      <c r="AB235" s="11">
        <f>'OddsRatio_working_3-way'!X235^(1/3)*COS(('OddsRatio_working_3-way'!Y235+4*PI())/3)</f>
        <v>-0.23331304636932679</v>
      </c>
      <c r="AC235" s="11">
        <f>'OddsRatio_working_3-way'!X235^(1/3)*SIN('OddsRatio_working_3-way'!Y235/3)</f>
        <v>3.1578761967708514E-2</v>
      </c>
      <c r="AD235" s="11">
        <f>'OddsRatio_working_3-way'!X235^(1/3)*SIN(('OddsRatio_working_3-way'!Y235+2*PI())/3)</f>
        <v>0.43568881234805601</v>
      </c>
      <c r="AE235" s="11">
        <f>'OddsRatio_working_3-way'!X235^(1/3)*SIN(('OddsRatio_working_3-way'!Y235+4*PI())/3)</f>
        <v>-0.46726757431576454</v>
      </c>
      <c r="AF235" s="11">
        <f>-'OddsRatio_working_3-way'!U235/(3*'OddsRatio_working_3-way'!X235^(1/3))*COS(('OddsRatio_working_3-way'!Y235)/3)</f>
        <v>0.52132211290684849</v>
      </c>
      <c r="AG235" s="11">
        <f>-'OddsRatio_working_3-way'!U235/(3*'OddsRatio_working_3-way'!X235^(1/3))*COS(('OddsRatio_working_3-way'!Y235+2*PI())/3)</f>
        <v>-0.28800906653752167</v>
      </c>
      <c r="AH235" s="11">
        <f>-'OddsRatio_working_3-way'!U235/(3*'OddsRatio_working_3-way'!X235^(1/3))*COS(('OddsRatio_working_3-way'!Y235+4*PI())/3)</f>
        <v>-0.23331304636932673</v>
      </c>
      <c r="AI235" s="11">
        <f>'OddsRatio_working_3-way'!U235/(3*'OddsRatio_working_3-way'!X235^(1/3))*SIN(('OddsRatio_working_3-way'!Y235)/3)</f>
        <v>-3.1578761967708507E-2</v>
      </c>
      <c r="AJ235" s="11">
        <f>'OddsRatio_working_3-way'!U235/(3*'OddsRatio_working_3-way'!X235^(1/3))*SIN(('OddsRatio_working_3-way'!Y235+2*PI())/3)</f>
        <v>-0.4356888123480559</v>
      </c>
      <c r="AK235" s="11">
        <f>'OddsRatio_working_3-way'!U235/(3*'OddsRatio_working_3-way'!X235^(1/3))*SIN(('OddsRatio_working_3-way'!Y235+4*PI())/3)</f>
        <v>0.46726757431576449</v>
      </c>
      <c r="AL235" s="11">
        <f>'OddsRatio_working_3-way'!Z235+'OddsRatio_working_3-way'!AF235</f>
        <v>1.0426442258136972</v>
      </c>
      <c r="AM235" s="11">
        <f>'OddsRatio_working_3-way'!AA235+'OddsRatio_working_3-way'!AG235</f>
        <v>-0.57601813307504335</v>
      </c>
      <c r="AN235" s="11">
        <f>'OddsRatio_working_3-way'!AB235+'OddsRatio_working_3-way'!AH235</f>
        <v>-0.46662609273865352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1.0426442258136972</v>
      </c>
      <c r="AS235" s="11">
        <f>IF(('OddsRatio_working_3-way'!X235=0),IF(Q235&gt;0,-Q235^(1/3),(-Q235)^(1/3)),'OddsRatio_working_3-way'!AM235-'OddsRatio_working_3-way'!R235/3)</f>
        <v>-0.57601813307504335</v>
      </c>
      <c r="AT235" s="11">
        <f>IF(('OddsRatio_working_3-way'!X235=0),IF(Q235&gt;0,-Q235^(1/3),(-Q235)^(1/3)),'OddsRatio_working_3-way'!AN235-'OddsRatio_working_3-way'!R235/3)</f>
        <v>-0.46662609273865352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3.16</v>
      </c>
      <c r="B236" s="4">
        <f>IF('True_Odds_Calculator_3-way'!B237="","",'True_Odds_Calculator_3-way'!B237)</f>
        <v>3.94</v>
      </c>
      <c r="C236" s="4">
        <f>IF('True_Odds_Calculator_3-way'!C237="","",'True_Odds_Calculator_3-way'!C237)</f>
        <v>2.1</v>
      </c>
      <c r="D236" s="9">
        <f t="shared" si="52"/>
        <v>0.30116478914068578</v>
      </c>
      <c r="E236" s="9">
        <f t="shared" si="53"/>
        <v>0.24047835464641901</v>
      </c>
      <c r="F236" s="9">
        <f t="shared" si="54"/>
        <v>0.45835685621289513</v>
      </c>
      <c r="G236" s="9">
        <f t="shared" si="55"/>
        <v>1.0742783735290493</v>
      </c>
      <c r="H236" s="9">
        <f t="shared" si="56"/>
        <v>3.3204412868227471</v>
      </c>
      <c r="I236" s="9">
        <f t="shared" si="57"/>
        <v>4.1583784181754053</v>
      </c>
      <c r="J236" s="9">
        <f t="shared" si="58"/>
        <v>2.1817062108819538</v>
      </c>
      <c r="K236" s="11">
        <f t="shared" si="59"/>
        <v>0.31645569620253161</v>
      </c>
      <c r="L236" s="11">
        <f t="shared" si="60"/>
        <v>0.25380710659898476</v>
      </c>
      <c r="M236" s="11">
        <f t="shared" si="61"/>
        <v>0.47619047619047616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-0.26717213904774129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0.23713141363979887</v>
      </c>
      <c r="Q236" s="11">
        <f>2*'OddsRatio_working_3-way'!K236*'OddsRatio_working_3-way'!L236*'OddsRatio_working_3-way'!M236</f>
        <v>7.6494004399935117E-2</v>
      </c>
      <c r="R236" s="11">
        <f t="shared" si="62"/>
        <v>0</v>
      </c>
      <c r="S236" s="11">
        <f t="shared" si="63"/>
        <v>-0.88756041136993546</v>
      </c>
      <c r="T236" s="11">
        <f t="shared" si="64"/>
        <v>-0.28630981011933404</v>
      </c>
      <c r="U236" s="11">
        <f>'OddsRatio_working_3-way'!S236-'OddsRatio_working_3-way'!R236^2/3</f>
        <v>-0.88756041136993546</v>
      </c>
      <c r="V236" s="11">
        <f>'OddsRatio_working_3-way'!S236*'OddsRatio_working_3-way'!R236/3-2*'OddsRatio_working_3-way'!R236^3/27-'OddsRatio_working_3-way'!T236</f>
        <v>0.28630981011933404</v>
      </c>
      <c r="W236" s="11">
        <f>'OddsRatio_working_3-way'!V236^2+4*'OddsRatio_working_3-way'!U236^3/27</f>
        <v>-2.1610052891861409E-2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0.16092184458800995</v>
      </c>
      <c r="Y236" s="11">
        <f>IF('OddsRatio_working_3-way'!W236&gt;=0,IF('OddsRatio_working_3-way'!V236+SQRT('OddsRatio_working_3-way'!W236)&gt;0,0,PI()),ACOS('OddsRatio_working_3-way'!V236/(2*'OddsRatio_working_3-way'!X236)))</f>
        <v>0.47434356595517624</v>
      </c>
      <c r="Z236" s="11">
        <f>'OddsRatio_working_3-way'!X236^(1/3)*COS('OddsRatio_working_3-way'!Y236/3)</f>
        <v>0.53713918676452466</v>
      </c>
      <c r="AA236" s="11">
        <f>'OddsRatio_working_3-way'!X236^(1/3)*COS(('OddsRatio_working_3-way'!Y236+2*PI())/3)</f>
        <v>-0.34273982578005574</v>
      </c>
      <c r="AB236" s="11">
        <f>'OddsRatio_working_3-way'!X236^(1/3)*COS(('OddsRatio_working_3-way'!Y236+4*PI())/3)</f>
        <v>-0.19439936098446903</v>
      </c>
      <c r="AC236" s="11">
        <f>'OddsRatio_working_3-way'!X236^(1/3)*SIN('OddsRatio_working_3-way'!Y236/3)</f>
        <v>8.5644407281446233E-2</v>
      </c>
      <c r="AD236" s="11">
        <f>'OddsRatio_working_3-way'!X236^(1/3)*SIN(('OddsRatio_working_3-way'!Y236+2*PI())/3)</f>
        <v>0.42235397746546932</v>
      </c>
      <c r="AE236" s="11">
        <f>'OddsRatio_working_3-way'!X236^(1/3)*SIN(('OddsRatio_working_3-way'!Y236+4*PI())/3)</f>
        <v>-0.5079983847469155</v>
      </c>
      <c r="AF236" s="11">
        <f>-'OddsRatio_working_3-way'!U236/(3*'OddsRatio_working_3-way'!X236^(1/3))*COS(('OddsRatio_working_3-way'!Y236)/3)</f>
        <v>0.53713918676452466</v>
      </c>
      <c r="AG236" s="11">
        <f>-'OddsRatio_working_3-way'!U236/(3*'OddsRatio_working_3-way'!X236^(1/3))*COS(('OddsRatio_working_3-way'!Y236+2*PI())/3)</f>
        <v>-0.34273982578005574</v>
      </c>
      <c r="AH236" s="11">
        <f>-'OddsRatio_working_3-way'!U236/(3*'OddsRatio_working_3-way'!X236^(1/3))*COS(('OddsRatio_working_3-way'!Y236+4*PI())/3)</f>
        <v>-0.19439936098446903</v>
      </c>
      <c r="AI236" s="11">
        <f>'OddsRatio_working_3-way'!U236/(3*'OddsRatio_working_3-way'!X236^(1/3))*SIN(('OddsRatio_working_3-way'!Y236)/3)</f>
        <v>-8.5644407281446233E-2</v>
      </c>
      <c r="AJ236" s="11">
        <f>'OddsRatio_working_3-way'!U236/(3*'OddsRatio_working_3-way'!X236^(1/3))*SIN(('OddsRatio_working_3-way'!Y236+2*PI())/3)</f>
        <v>-0.42235397746546932</v>
      </c>
      <c r="AK236" s="11">
        <f>'OddsRatio_working_3-way'!U236/(3*'OddsRatio_working_3-way'!X236^(1/3))*SIN(('OddsRatio_working_3-way'!Y236+4*PI())/3)</f>
        <v>0.5079983847469155</v>
      </c>
      <c r="AL236" s="11">
        <f>'OddsRatio_working_3-way'!Z236+'OddsRatio_working_3-way'!AF236</f>
        <v>1.0742783735290493</v>
      </c>
      <c r="AM236" s="11">
        <f>'OddsRatio_working_3-way'!AA236+'OddsRatio_working_3-way'!AG236</f>
        <v>-0.68547965156011148</v>
      </c>
      <c r="AN236" s="11">
        <f>'OddsRatio_working_3-way'!AB236+'OddsRatio_working_3-way'!AH236</f>
        <v>-0.38879872196893805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1.0742783735290493</v>
      </c>
      <c r="AS236" s="11">
        <f>IF(('OddsRatio_working_3-way'!X236=0),IF(Q236&gt;0,-Q236^(1/3),(-Q236)^(1/3)),'OddsRatio_working_3-way'!AM236-'OddsRatio_working_3-way'!R236/3)</f>
        <v>-0.68547965156011148</v>
      </c>
      <c r="AT236" s="11">
        <f>IF(('OddsRatio_working_3-way'!X236=0),IF(Q236&gt;0,-Q236^(1/3),(-Q236)^(1/3)),'OddsRatio_working_3-way'!AN236-'OddsRatio_working_3-way'!R236/3)</f>
        <v>-0.38879872196893805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1.73</v>
      </c>
      <c r="B237" s="4">
        <f>IF('True_Odds_Calculator_3-way'!B238="","",'True_Odds_Calculator_3-way'!B238)</f>
        <v>3.77</v>
      </c>
      <c r="C237" s="4">
        <f>IF('True_Odds_Calculator_3-way'!C238="","",'True_Odds_Calculator_3-way'!C238)</f>
        <v>5.54</v>
      </c>
      <c r="D237" s="9">
        <f t="shared" si="52"/>
        <v>0.56806194059086879</v>
      </c>
      <c r="E237" s="9">
        <f t="shared" si="53"/>
        <v>0.25738402969679292</v>
      </c>
      <c r="F237" s="9">
        <f t="shared" si="54"/>
        <v>0.17455402971233849</v>
      </c>
      <c r="G237" s="9">
        <f t="shared" si="55"/>
        <v>1.0416046728599335</v>
      </c>
      <c r="H237" s="9">
        <f t="shared" si="56"/>
        <v>1.7603714111877509</v>
      </c>
      <c r="I237" s="9">
        <f t="shared" si="57"/>
        <v>3.8852449438220149</v>
      </c>
      <c r="J237" s="9">
        <f t="shared" si="58"/>
        <v>5.7288852147840972</v>
      </c>
      <c r="K237" s="11">
        <f t="shared" si="59"/>
        <v>0.5780346820809249</v>
      </c>
      <c r="L237" s="11">
        <f t="shared" si="60"/>
        <v>0.26525198938992045</v>
      </c>
      <c r="M237" s="11">
        <f t="shared" si="61"/>
        <v>0.18050541516245489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-0.25407460787169767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0.22251476332870354</v>
      </c>
      <c r="Q237" s="11">
        <f>2*'OddsRatio_working_3-way'!K237*'OddsRatio_working_3-way'!L237*'OddsRatio_working_3-way'!M237</f>
        <v>5.5351931176294424E-2</v>
      </c>
      <c r="R237" s="11">
        <f t="shared" si="62"/>
        <v>0</v>
      </c>
      <c r="S237" s="11">
        <f t="shared" si="63"/>
        <v>-0.87578512938636044</v>
      </c>
      <c r="T237" s="11">
        <f t="shared" si="64"/>
        <v>-0.21785699735979119</v>
      </c>
      <c r="U237" s="11">
        <f>'OddsRatio_working_3-way'!S237-'OddsRatio_working_3-way'!R237^2/3</f>
        <v>-0.87578512938636044</v>
      </c>
      <c r="V237" s="11">
        <f>'OddsRatio_working_3-way'!S237*'OddsRatio_working_3-way'!R237/3-2*'OddsRatio_working_3-way'!R237^3/27-'OddsRatio_working_3-way'!T237</f>
        <v>0.21785699735979119</v>
      </c>
      <c r="W237" s="11">
        <f>'OddsRatio_working_3-way'!V237^2+4*'OddsRatio_working_3-way'!U237^3/27</f>
        <v>-5.2053415763179636E-2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0.15773005980297772</v>
      </c>
      <c r="Y237" s="11">
        <f>IF('OddsRatio_working_3-way'!W237&gt;=0,IF('OddsRatio_working_3-way'!V237+SQRT('OddsRatio_working_3-way'!W237)&gt;0,0,PI()),ACOS('OddsRatio_working_3-way'!V237/(2*'OddsRatio_working_3-way'!X237)))</f>
        <v>0.80847695212321125</v>
      </c>
      <c r="Z237" s="11">
        <f>'OddsRatio_working_3-way'!X237^(1/3)*COS('OddsRatio_working_3-way'!Y237/3)</f>
        <v>0.52080233642996676</v>
      </c>
      <c r="AA237" s="11">
        <f>'OddsRatio_working_3-way'!X237^(1/3)*COS(('OddsRatio_working_3-way'!Y237+2*PI())/3)</f>
        <v>-0.38498036841873262</v>
      </c>
      <c r="AB237" s="11">
        <f>'OddsRatio_working_3-way'!X237^(1/3)*COS(('OddsRatio_working_3-way'!Y237+4*PI())/3)</f>
        <v>-0.13582196801123433</v>
      </c>
      <c r="AC237" s="11">
        <f>'OddsRatio_working_3-way'!X237^(1/3)*SIN('OddsRatio_working_3-way'!Y237/3)</f>
        <v>0.14385166954612591</v>
      </c>
      <c r="AD237" s="11">
        <f>'OddsRatio_working_3-way'!X237^(1/3)*SIN(('OddsRatio_working_3-way'!Y237+2*PI())/3)</f>
        <v>0.37910221892557816</v>
      </c>
      <c r="AE237" s="11">
        <f>'OddsRatio_working_3-way'!X237^(1/3)*SIN(('OddsRatio_working_3-way'!Y237+4*PI())/3)</f>
        <v>-0.52295388847170399</v>
      </c>
      <c r="AF237" s="11">
        <f>-'OddsRatio_working_3-way'!U237/(3*'OddsRatio_working_3-way'!X237^(1/3))*COS(('OddsRatio_working_3-way'!Y237)/3)</f>
        <v>0.52080233642996676</v>
      </c>
      <c r="AG237" s="11">
        <f>-'OddsRatio_working_3-way'!U237/(3*'OddsRatio_working_3-way'!X237^(1/3))*COS(('OddsRatio_working_3-way'!Y237+2*PI())/3)</f>
        <v>-0.38498036841873262</v>
      </c>
      <c r="AH237" s="11">
        <f>-'OddsRatio_working_3-way'!U237/(3*'OddsRatio_working_3-way'!X237^(1/3))*COS(('OddsRatio_working_3-way'!Y237+4*PI())/3)</f>
        <v>-0.13582196801123433</v>
      </c>
      <c r="AI237" s="11">
        <f>'OddsRatio_working_3-way'!U237/(3*'OddsRatio_working_3-way'!X237^(1/3))*SIN(('OddsRatio_working_3-way'!Y237)/3)</f>
        <v>-0.14385166954612591</v>
      </c>
      <c r="AJ237" s="11">
        <f>'OddsRatio_working_3-way'!U237/(3*'OddsRatio_working_3-way'!X237^(1/3))*SIN(('OddsRatio_working_3-way'!Y237+2*PI())/3)</f>
        <v>-0.37910221892557816</v>
      </c>
      <c r="AK237" s="11">
        <f>'OddsRatio_working_3-way'!U237/(3*'OddsRatio_working_3-way'!X237^(1/3))*SIN(('OddsRatio_working_3-way'!Y237+4*PI())/3)</f>
        <v>0.52295388847170399</v>
      </c>
      <c r="AL237" s="11">
        <f>'OddsRatio_working_3-way'!Z237+'OddsRatio_working_3-way'!AF237</f>
        <v>1.0416046728599335</v>
      </c>
      <c r="AM237" s="11">
        <f>'OddsRatio_working_3-way'!AA237+'OddsRatio_working_3-way'!AG237</f>
        <v>-0.76996073683746524</v>
      </c>
      <c r="AN237" s="11">
        <f>'OddsRatio_working_3-way'!AB237+'OddsRatio_working_3-way'!AH237</f>
        <v>-0.27164393602246867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1.0416046728599335</v>
      </c>
      <c r="AS237" s="11">
        <f>IF(('OddsRatio_working_3-way'!X237=0),IF(Q237&gt;0,-Q237^(1/3),(-Q237)^(1/3)),'OddsRatio_working_3-way'!AM237-'OddsRatio_working_3-way'!R237/3)</f>
        <v>-0.76996073683746524</v>
      </c>
      <c r="AT237" s="11">
        <f>IF(('OddsRatio_working_3-way'!X237=0),IF(Q237&gt;0,-Q237^(1/3),(-Q237)^(1/3)),'OddsRatio_working_3-way'!AN237-'OddsRatio_working_3-way'!R237/3)</f>
        <v>-0.27164393602246867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1.53</v>
      </c>
      <c r="B238" s="4">
        <f>IF('True_Odds_Calculator_3-way'!B239="","",'True_Odds_Calculator_3-way'!B239)</f>
        <v>4.45</v>
      </c>
      <c r="C238" s="4">
        <f>IF('True_Odds_Calculator_3-way'!C239="","",'True_Odds_Calculator_3-way'!C239)</f>
        <v>6.85</v>
      </c>
      <c r="D238" s="9">
        <f t="shared" si="52"/>
        <v>0.64299401988622706</v>
      </c>
      <c r="E238" s="9">
        <f t="shared" si="53"/>
        <v>0.21672244800882909</v>
      </c>
      <c r="F238" s="9">
        <f t="shared" si="54"/>
        <v>0.14028353210494379</v>
      </c>
      <c r="G238" s="9">
        <f t="shared" si="55"/>
        <v>1.047593240467616</v>
      </c>
      <c r="H238" s="9">
        <f t="shared" si="56"/>
        <v>1.5552244174478365</v>
      </c>
      <c r="I238" s="9">
        <f t="shared" si="57"/>
        <v>4.6141966796132756</v>
      </c>
      <c r="J238" s="9">
        <f t="shared" si="58"/>
        <v>7.1284204567355527</v>
      </c>
      <c r="K238" s="11">
        <f t="shared" si="59"/>
        <v>0.65359477124183007</v>
      </c>
      <c r="L238" s="11">
        <f t="shared" si="60"/>
        <v>0.2247191011235955</v>
      </c>
      <c r="M238" s="11">
        <f t="shared" si="61"/>
        <v>0.14598540145985403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-0.22935531959031452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0.21077131473163913</v>
      </c>
      <c r="Q238" s="11">
        <f>2*'OddsRatio_working_3-way'!K238*'OddsRatio_working_3-way'!L238*'OddsRatio_working_3-way'!M238</f>
        <v>4.2883278683955063E-2</v>
      </c>
      <c r="R238" s="11">
        <f t="shared" si="62"/>
        <v>0</v>
      </c>
      <c r="S238" s="11">
        <f t="shared" si="63"/>
        <v>-0.9189728631894345</v>
      </c>
      <c r="T238" s="11">
        <f t="shared" si="64"/>
        <v>-0.18697311560314028</v>
      </c>
      <c r="U238" s="11">
        <f>'OddsRatio_working_3-way'!S238-'OddsRatio_working_3-way'!R238^2/3</f>
        <v>-0.9189728631894345</v>
      </c>
      <c r="V238" s="11">
        <f>'OddsRatio_working_3-way'!S238*'OddsRatio_working_3-way'!R238/3-2*'OddsRatio_working_3-way'!R238^3/27-'OddsRatio_working_3-way'!T238</f>
        <v>0.18697311560314028</v>
      </c>
      <c r="W238" s="11">
        <f>'OddsRatio_working_3-way'!V238^2+4*'OddsRatio_working_3-way'!U238^3/27</f>
        <v>-8.0016284405306393E-2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0.16953998817657417</v>
      </c>
      <c r="Y238" s="11">
        <f>IF('OddsRatio_working_3-way'!W238&gt;=0,IF('OddsRatio_working_3-way'!V238+SQRT('OddsRatio_working_3-way'!W238)&gt;0,0,PI()),ACOS('OddsRatio_working_3-way'!V238/(2*'OddsRatio_working_3-way'!X238)))</f>
        <v>0.98673923216755544</v>
      </c>
      <c r="Z238" s="11">
        <f>'OddsRatio_working_3-way'!X238^(1/3)*COS('OddsRatio_working_3-way'!Y238/3)</f>
        <v>0.52379662023380802</v>
      </c>
      <c r="AA238" s="11">
        <f>'OddsRatio_working_3-way'!X238^(1/3)*COS(('OddsRatio_working_3-way'!Y238+2*PI())/3)</f>
        <v>-0.41672415185880624</v>
      </c>
      <c r="AB238" s="11">
        <f>'OddsRatio_working_3-way'!X238^(1/3)*COS(('OddsRatio_working_3-way'!Y238+4*PI())/3)</f>
        <v>-0.10707246837500217</v>
      </c>
      <c r="AC238" s="11">
        <f>'OddsRatio_working_3-way'!X238^(1/3)*SIN('OddsRatio_working_3-way'!Y238/3)</f>
        <v>0.17877748281439532</v>
      </c>
      <c r="AD238" s="11">
        <f>'OddsRatio_working_3-way'!X238^(1/3)*SIN(('OddsRatio_working_3-way'!Y238+2*PI())/3)</f>
        <v>0.36423243813171025</v>
      </c>
      <c r="AE238" s="11">
        <f>'OddsRatio_working_3-way'!X238^(1/3)*SIN(('OddsRatio_working_3-way'!Y238+4*PI())/3)</f>
        <v>-0.54300992094610545</v>
      </c>
      <c r="AF238" s="11">
        <f>-'OddsRatio_working_3-way'!U238/(3*'OddsRatio_working_3-way'!X238^(1/3))*COS(('OddsRatio_working_3-way'!Y238)/3)</f>
        <v>0.52379662023380802</v>
      </c>
      <c r="AG238" s="11">
        <f>-'OddsRatio_working_3-way'!U238/(3*'OddsRatio_working_3-way'!X238^(1/3))*COS(('OddsRatio_working_3-way'!Y238+2*PI())/3)</f>
        <v>-0.41672415185880624</v>
      </c>
      <c r="AH238" s="11">
        <f>-'OddsRatio_working_3-way'!U238/(3*'OddsRatio_working_3-way'!X238^(1/3))*COS(('OddsRatio_working_3-way'!Y238+4*PI())/3)</f>
        <v>-0.10707246837500217</v>
      </c>
      <c r="AI238" s="11">
        <f>'OddsRatio_working_3-way'!U238/(3*'OddsRatio_working_3-way'!X238^(1/3))*SIN(('OddsRatio_working_3-way'!Y238)/3)</f>
        <v>-0.17877748281439532</v>
      </c>
      <c r="AJ238" s="11">
        <f>'OddsRatio_working_3-way'!U238/(3*'OddsRatio_working_3-way'!X238^(1/3))*SIN(('OddsRatio_working_3-way'!Y238+2*PI())/3)</f>
        <v>-0.36423243813171025</v>
      </c>
      <c r="AK238" s="11">
        <f>'OddsRatio_working_3-way'!U238/(3*'OddsRatio_working_3-way'!X238^(1/3))*SIN(('OddsRatio_working_3-way'!Y238+4*PI())/3)</f>
        <v>0.54300992094610545</v>
      </c>
      <c r="AL238" s="11">
        <f>'OddsRatio_working_3-way'!Z238+'OddsRatio_working_3-way'!AF238</f>
        <v>1.047593240467616</v>
      </c>
      <c r="AM238" s="11">
        <f>'OddsRatio_working_3-way'!AA238+'OddsRatio_working_3-way'!AG238</f>
        <v>-0.83344830371761247</v>
      </c>
      <c r="AN238" s="11">
        <f>'OddsRatio_working_3-way'!AB238+'OddsRatio_working_3-way'!AH238</f>
        <v>-0.21414493675000434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1.047593240467616</v>
      </c>
      <c r="AS238" s="11">
        <f>IF(('OddsRatio_working_3-way'!X238=0),IF(Q238&gt;0,-Q238^(1/3),(-Q238)^(1/3)),'OddsRatio_working_3-way'!AM238-'OddsRatio_working_3-way'!R238/3)</f>
        <v>-0.83344830371761247</v>
      </c>
      <c r="AT238" s="11">
        <f>IF(('OddsRatio_working_3-way'!X238=0),IF(Q238&gt;0,-Q238^(1/3),(-Q238)^(1/3)),'OddsRatio_working_3-way'!AN238-'OddsRatio_working_3-way'!R238/3)</f>
        <v>-0.21414493675000434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2.02</v>
      </c>
      <c r="B239" s="4">
        <f>IF('True_Odds_Calculator_3-way'!B240="","",'True_Odds_Calculator_3-way'!B240)</f>
        <v>3.82</v>
      </c>
      <c r="C239" s="4">
        <f>IF('True_Odds_Calculator_3-way'!C240="","",'True_Odds_Calculator_3-way'!C240)</f>
        <v>3.77</v>
      </c>
      <c r="D239" s="9">
        <f t="shared" si="52"/>
        <v>0.48635709077005457</v>
      </c>
      <c r="E239" s="9">
        <f t="shared" si="53"/>
        <v>0.25511423538722749</v>
      </c>
      <c r="F239" s="9">
        <f t="shared" si="54"/>
        <v>0.25852867384271788</v>
      </c>
      <c r="G239" s="9">
        <f t="shared" si="55"/>
        <v>1.0353945469159116</v>
      </c>
      <c r="H239" s="9">
        <f t="shared" si="56"/>
        <v>2.0561024378542294</v>
      </c>
      <c r="I239" s="9">
        <f t="shared" si="57"/>
        <v>3.9198126223028704</v>
      </c>
      <c r="J239" s="9">
        <f t="shared" si="58"/>
        <v>3.8680428949570755</v>
      </c>
      <c r="K239" s="11">
        <f t="shared" si="59"/>
        <v>0.49504950495049505</v>
      </c>
      <c r="L239" s="11">
        <f t="shared" si="60"/>
        <v>0.26178010471204188</v>
      </c>
      <c r="M239" s="11">
        <f t="shared" si="61"/>
        <v>0.26525198938992045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-0.27388797596273295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0.22721938337403114</v>
      </c>
      <c r="Q239" s="11">
        <f>2*'OddsRatio_working_3-way'!K239*'OddsRatio_working_3-way'!L239*'OddsRatio_working_3-way'!M239</f>
        <v>6.8750191641159197E-2</v>
      </c>
      <c r="R239" s="11">
        <f t="shared" si="62"/>
        <v>0</v>
      </c>
      <c r="S239" s="11">
        <f t="shared" si="63"/>
        <v>-0.82960700474469951</v>
      </c>
      <c r="T239" s="11">
        <f t="shared" si="64"/>
        <v>-0.25101573517237502</v>
      </c>
      <c r="U239" s="11">
        <f>'OddsRatio_working_3-way'!S239-'OddsRatio_working_3-way'!R239^2/3</f>
        <v>-0.82960700474469951</v>
      </c>
      <c r="V239" s="11">
        <f>'OddsRatio_working_3-way'!S239*'OddsRatio_working_3-way'!R239/3-2*'OddsRatio_working_3-way'!R239^3/27-'OddsRatio_working_3-way'!T239</f>
        <v>0.25101573517237502</v>
      </c>
      <c r="W239" s="11">
        <f>'OddsRatio_working_3-way'!V239^2+4*'OddsRatio_working_3-way'!U239^3/27</f>
        <v>-2.158001643126442E-2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0.14542086828872974</v>
      </c>
      <c r="Y239" s="11">
        <f>IF('OddsRatio_working_3-way'!W239&gt;=0,IF('OddsRatio_working_3-way'!V239+SQRT('OddsRatio_working_3-way'!W239)&gt;0,0,PI()),ACOS('OddsRatio_working_3-way'!V239/(2*'OddsRatio_working_3-way'!X239)))</f>
        <v>0.52948676184195231</v>
      </c>
      <c r="Z239" s="11">
        <f>'OddsRatio_working_3-way'!X239^(1/3)*COS('OddsRatio_working_3-way'!Y239/3)</f>
        <v>0.5176972734579558</v>
      </c>
      <c r="AA239" s="11">
        <f>'OddsRatio_working_3-way'!X239^(1/3)*COS(('OddsRatio_working_3-way'!Y239+2*PI())/3)</f>
        <v>-0.33881050874823354</v>
      </c>
      <c r="AB239" s="11">
        <f>'OddsRatio_working_3-way'!X239^(1/3)*COS(('OddsRatio_working_3-way'!Y239+4*PI())/3)</f>
        <v>-0.17888676470972231</v>
      </c>
      <c r="AC239" s="11">
        <f>'OddsRatio_working_3-way'!X239^(1/3)*SIN('OddsRatio_working_3-way'!Y239/3)</f>
        <v>9.2332016670447395E-2</v>
      </c>
      <c r="AD239" s="11">
        <f>'OddsRatio_working_3-way'!X239^(1/3)*SIN(('OddsRatio_working_3-way'!Y239+2*PI())/3)</f>
        <v>0.40217298194930545</v>
      </c>
      <c r="AE239" s="11">
        <f>'OddsRatio_working_3-way'!X239^(1/3)*SIN(('OddsRatio_working_3-way'!Y239+4*PI())/3)</f>
        <v>-0.49450499861975272</v>
      </c>
      <c r="AF239" s="11">
        <f>-'OddsRatio_working_3-way'!U239/(3*'OddsRatio_working_3-way'!X239^(1/3))*COS(('OddsRatio_working_3-way'!Y239)/3)</f>
        <v>0.5176972734579558</v>
      </c>
      <c r="AG239" s="11">
        <f>-'OddsRatio_working_3-way'!U239/(3*'OddsRatio_working_3-way'!X239^(1/3))*COS(('OddsRatio_working_3-way'!Y239+2*PI())/3)</f>
        <v>-0.33881050874823354</v>
      </c>
      <c r="AH239" s="11">
        <f>-'OddsRatio_working_3-way'!U239/(3*'OddsRatio_working_3-way'!X239^(1/3))*COS(('OddsRatio_working_3-way'!Y239+4*PI())/3)</f>
        <v>-0.17888676470972231</v>
      </c>
      <c r="AI239" s="11">
        <f>'OddsRatio_working_3-way'!U239/(3*'OddsRatio_working_3-way'!X239^(1/3))*SIN(('OddsRatio_working_3-way'!Y239)/3)</f>
        <v>-9.2332016670447395E-2</v>
      </c>
      <c r="AJ239" s="11">
        <f>'OddsRatio_working_3-way'!U239/(3*'OddsRatio_working_3-way'!X239^(1/3))*SIN(('OddsRatio_working_3-way'!Y239+2*PI())/3)</f>
        <v>-0.40217298194930545</v>
      </c>
      <c r="AK239" s="11">
        <f>'OddsRatio_working_3-way'!U239/(3*'OddsRatio_working_3-way'!X239^(1/3))*SIN(('OddsRatio_working_3-way'!Y239+4*PI())/3)</f>
        <v>0.49450499861975272</v>
      </c>
      <c r="AL239" s="11">
        <f>'OddsRatio_working_3-way'!Z239+'OddsRatio_working_3-way'!AF239</f>
        <v>1.0353945469159116</v>
      </c>
      <c r="AM239" s="11">
        <f>'OddsRatio_working_3-way'!AA239+'OddsRatio_working_3-way'!AG239</f>
        <v>-0.67762101749646708</v>
      </c>
      <c r="AN239" s="11">
        <f>'OddsRatio_working_3-way'!AB239+'OddsRatio_working_3-way'!AH239</f>
        <v>-0.35777352941944462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1.0353945469159116</v>
      </c>
      <c r="AS239" s="11">
        <f>IF(('OddsRatio_working_3-way'!X239=0),IF(Q239&gt;0,-Q239^(1/3),(-Q239)^(1/3)),'OddsRatio_working_3-way'!AM239-'OddsRatio_working_3-way'!R239/3)</f>
        <v>-0.67762101749646708</v>
      </c>
      <c r="AT239" s="11">
        <f>IF(('OddsRatio_working_3-way'!X239=0),IF(Q239&gt;0,-Q239^(1/3),(-Q239)^(1/3)),'OddsRatio_working_3-way'!AN239-'OddsRatio_working_3-way'!R239/3)</f>
        <v>-0.35777352941944462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2.1800000000000002</v>
      </c>
      <c r="B240" s="4">
        <f>IF('True_Odds_Calculator_3-way'!B241="","",'True_Odds_Calculator_3-way'!B241)</f>
        <v>3.45</v>
      </c>
      <c r="C240" s="4">
        <f>IF('True_Odds_Calculator_3-way'!C241="","",'True_Odds_Calculator_3-way'!C241)</f>
        <v>3.65</v>
      </c>
      <c r="D240" s="9">
        <f t="shared" si="52"/>
        <v>0.45011194533413407</v>
      </c>
      <c r="E240" s="9">
        <f t="shared" si="53"/>
        <v>0.28276406506458024</v>
      </c>
      <c r="F240" s="9">
        <f t="shared" si="54"/>
        <v>0.26712398960128575</v>
      </c>
      <c r="G240" s="9">
        <f t="shared" si="55"/>
        <v>1.035313172242271</v>
      </c>
      <c r="H240" s="9">
        <f t="shared" si="56"/>
        <v>2.2216695432458797</v>
      </c>
      <c r="I240" s="9">
        <f t="shared" si="57"/>
        <v>3.536517271993564</v>
      </c>
      <c r="J240" s="9">
        <f t="shared" si="58"/>
        <v>3.7435799064420183</v>
      </c>
      <c r="K240" s="11">
        <f t="shared" si="59"/>
        <v>0.4587155963302752</v>
      </c>
      <c r="L240" s="11">
        <f t="shared" si="60"/>
        <v>0.28985507246376813</v>
      </c>
      <c r="M240" s="11">
        <f t="shared" si="61"/>
        <v>0.27397260273972601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-0.27907794249161699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0.22876584831877136</v>
      </c>
      <c r="Q240" s="11">
        <f>2*'OddsRatio_working_3-way'!K240*'OddsRatio_working_3-way'!L240*'OddsRatio_working_3-way'!M240</f>
        <v>7.2855365706615077E-2</v>
      </c>
      <c r="R240" s="11">
        <f t="shared" si="62"/>
        <v>0</v>
      </c>
      <c r="S240" s="11">
        <f t="shared" si="63"/>
        <v>-0.81972027698191552</v>
      </c>
      <c r="T240" s="11">
        <f t="shared" si="64"/>
        <v>-0.26105741305156543</v>
      </c>
      <c r="U240" s="11">
        <f>'OddsRatio_working_3-way'!S240-'OddsRatio_working_3-way'!R240^2/3</f>
        <v>-0.81972027698191552</v>
      </c>
      <c r="V240" s="11">
        <f>'OddsRatio_working_3-way'!S240*'OddsRatio_working_3-way'!R240/3-2*'OddsRatio_working_3-way'!R240^3/27-'OddsRatio_working_3-way'!T240</f>
        <v>0.26105741305156543</v>
      </c>
      <c r="W240" s="11">
        <f>'OddsRatio_working_3-way'!V240^2+4*'OddsRatio_working_3-way'!U240^3/27</f>
        <v>-1.3449610081735702E-2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0.14282907878904713</v>
      </c>
      <c r="Y240" s="11">
        <f>IF('OddsRatio_working_3-way'!W240&gt;=0,IF('OddsRatio_working_3-way'!V240+SQRT('OddsRatio_working_3-way'!W240)&gt;0,0,PI()),ACOS('OddsRatio_working_3-way'!V240/(2*'OddsRatio_working_3-way'!X240)))</f>
        <v>0.4180545829067086</v>
      </c>
      <c r="Z240" s="11">
        <f>'OddsRatio_working_3-way'!X240^(1/3)*COS('OddsRatio_working_3-way'!Y240/3)</f>
        <v>0.51765658612113563</v>
      </c>
      <c r="AA240" s="11">
        <f>'OddsRatio_working_3-way'!X240^(1/3)*COS(('OddsRatio_working_3-way'!Y240+2*PI())/3)</f>
        <v>-0.32170764881058589</v>
      </c>
      <c r="AB240" s="11">
        <f>'OddsRatio_working_3-way'!X240^(1/3)*COS(('OddsRatio_working_3-way'!Y240+4*PI())/3)</f>
        <v>-0.19594893731054949</v>
      </c>
      <c r="AC240" s="11">
        <f>'OddsRatio_working_3-way'!X240^(1/3)*SIN('OddsRatio_working_3-way'!Y240/3)</f>
        <v>7.2606825937486491E-2</v>
      </c>
      <c r="AD240" s="11">
        <f>'OddsRatio_working_3-way'!X240^(1/3)*SIN(('OddsRatio_working_3-way'!Y240+2*PI())/3)</f>
        <v>0.41200034104848748</v>
      </c>
      <c r="AE240" s="11">
        <f>'OddsRatio_working_3-way'!X240^(1/3)*SIN(('OddsRatio_working_3-way'!Y240+4*PI())/3)</f>
        <v>-0.48460716698597389</v>
      </c>
      <c r="AF240" s="11">
        <f>-'OddsRatio_working_3-way'!U240/(3*'OddsRatio_working_3-way'!X240^(1/3))*COS(('OddsRatio_working_3-way'!Y240)/3)</f>
        <v>0.51765658612113552</v>
      </c>
      <c r="AG240" s="11">
        <f>-'OddsRatio_working_3-way'!U240/(3*'OddsRatio_working_3-way'!X240^(1/3))*COS(('OddsRatio_working_3-way'!Y240+2*PI())/3)</f>
        <v>-0.32170764881058583</v>
      </c>
      <c r="AH240" s="11">
        <f>-'OddsRatio_working_3-way'!U240/(3*'OddsRatio_working_3-way'!X240^(1/3))*COS(('OddsRatio_working_3-way'!Y240+4*PI())/3)</f>
        <v>-0.19594893731054946</v>
      </c>
      <c r="AI240" s="11">
        <f>'OddsRatio_working_3-way'!U240/(3*'OddsRatio_working_3-way'!X240^(1/3))*SIN(('OddsRatio_working_3-way'!Y240)/3)</f>
        <v>-7.2606825937486477E-2</v>
      </c>
      <c r="AJ240" s="11">
        <f>'OddsRatio_working_3-way'!U240/(3*'OddsRatio_working_3-way'!X240^(1/3))*SIN(('OddsRatio_working_3-way'!Y240+2*PI())/3)</f>
        <v>-0.41200034104848737</v>
      </c>
      <c r="AK240" s="11">
        <f>'OddsRatio_working_3-way'!U240/(3*'OddsRatio_working_3-way'!X240^(1/3))*SIN(('OddsRatio_working_3-way'!Y240+4*PI())/3)</f>
        <v>0.48460716698597378</v>
      </c>
      <c r="AL240" s="11">
        <f>'OddsRatio_working_3-way'!Z240+'OddsRatio_working_3-way'!AF240</f>
        <v>1.035313172242271</v>
      </c>
      <c r="AM240" s="11">
        <f>'OddsRatio_working_3-way'!AA240+'OddsRatio_working_3-way'!AG240</f>
        <v>-0.64341529762117178</v>
      </c>
      <c r="AN240" s="11">
        <f>'OddsRatio_working_3-way'!AB240+'OddsRatio_working_3-way'!AH240</f>
        <v>-0.39189787462109893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1.035313172242271</v>
      </c>
      <c r="AS240" s="11">
        <f>IF(('OddsRatio_working_3-way'!X240=0),IF(Q240&gt;0,-Q240^(1/3),(-Q240)^(1/3)),'OddsRatio_working_3-way'!AM240-'OddsRatio_working_3-way'!R240/3)</f>
        <v>-0.64341529762117178</v>
      </c>
      <c r="AT240" s="11">
        <f>IF(('OddsRatio_working_3-way'!X240=0),IF(Q240&gt;0,-Q240^(1/3),(-Q240)^(1/3)),'OddsRatio_working_3-way'!AN240-'OddsRatio_working_3-way'!R240/3)</f>
        <v>-0.39189787462109893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2.04</v>
      </c>
      <c r="B241" s="4">
        <f>IF('True_Odds_Calculator_3-way'!B242="","",'True_Odds_Calculator_3-way'!B242)</f>
        <v>3.63</v>
      </c>
      <c r="C241" s="4">
        <f>IF('True_Odds_Calculator_3-way'!C242="","",'True_Odds_Calculator_3-way'!C242)</f>
        <v>3.9</v>
      </c>
      <c r="D241" s="9">
        <f t="shared" si="52"/>
        <v>0.48153255156189356</v>
      </c>
      <c r="E241" s="9">
        <f t="shared" si="53"/>
        <v>0.26861388492838528</v>
      </c>
      <c r="F241" s="9">
        <f t="shared" si="54"/>
        <v>0.24985356350972113</v>
      </c>
      <c r="G241" s="9">
        <f t="shared" si="55"/>
        <v>1.0352911576007351</v>
      </c>
      <c r="H241" s="9">
        <f t="shared" si="56"/>
        <v>2.0767028039047646</v>
      </c>
      <c r="I241" s="9">
        <f t="shared" si="57"/>
        <v>3.7228157444899335</v>
      </c>
      <c r="J241" s="9">
        <f t="shared" si="58"/>
        <v>4.0023443570421309</v>
      </c>
      <c r="K241" s="11">
        <f t="shared" si="59"/>
        <v>0.49019607843137253</v>
      </c>
      <c r="L241" s="11">
        <f t="shared" si="60"/>
        <v>0.27548209366391185</v>
      </c>
      <c r="M241" s="11">
        <f t="shared" si="61"/>
        <v>0.25641025641025644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-0.27465384684636029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0.22749086920209913</v>
      </c>
      <c r="Q241" s="11">
        <f>2*'OddsRatio_working_3-way'!K241*'OddsRatio_working_3-way'!L241*'OddsRatio_working_3-way'!M241</f>
        <v>6.9251406149801881E-2</v>
      </c>
      <c r="R241" s="11">
        <f t="shared" si="62"/>
        <v>0</v>
      </c>
      <c r="S241" s="11">
        <f t="shared" si="63"/>
        <v>-0.82828211515768846</v>
      </c>
      <c r="T241" s="11">
        <f t="shared" si="64"/>
        <v>-0.25214067432501935</v>
      </c>
      <c r="U241" s="11">
        <f>'OddsRatio_working_3-way'!S241-'OddsRatio_working_3-way'!R241^2/3</f>
        <v>-0.82828211515768846</v>
      </c>
      <c r="V241" s="11">
        <f>'OddsRatio_working_3-way'!S241*'OddsRatio_working_3-way'!R241/3-2*'OddsRatio_working_3-way'!R241^3/27-'OddsRatio_working_3-way'!T241</f>
        <v>0.25214067432501935</v>
      </c>
      <c r="W241" s="11">
        <f>'OddsRatio_working_3-way'!V241^2+4*'OddsRatio_working_3-way'!U241^3/27</f>
        <v>-2.0609375259997342E-2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0.14507264982507281</v>
      </c>
      <c r="Y241" s="11">
        <f>IF('OddsRatio_working_3-way'!W241&gt;=0,IF('OddsRatio_working_3-way'!V241+SQRT('OddsRatio_working_3-way'!W241)&gt;0,0,PI()),ACOS('OddsRatio_working_3-way'!V241/(2*'OddsRatio_working_3-way'!X241)))</f>
        <v>0.51758786548567981</v>
      </c>
      <c r="Z241" s="11">
        <f>'OddsRatio_working_3-way'!X241^(1/3)*COS('OddsRatio_working_3-way'!Y241/3)</f>
        <v>0.51764557880036755</v>
      </c>
      <c r="AA241" s="11">
        <f>'OddsRatio_working_3-way'!X241^(1/3)*COS(('OddsRatio_working_3-way'!Y241+2*PI())/3)</f>
        <v>-0.33694333631805007</v>
      </c>
      <c r="AB241" s="11">
        <f>'OddsRatio_working_3-way'!X241^(1/3)*COS(('OddsRatio_working_3-way'!Y241+4*PI())/3)</f>
        <v>-0.18070224248231753</v>
      </c>
      <c r="AC241" s="11">
        <f>'OddsRatio_working_3-way'!X241^(1/3)*SIN('OddsRatio_working_3-way'!Y241/3)</f>
        <v>9.020583758454187E-2</v>
      </c>
      <c r="AD241" s="11">
        <f>'OddsRatio_working_3-way'!X241^(1/3)*SIN(('OddsRatio_working_3-way'!Y241+2*PI())/3)</f>
        <v>0.40319130260554686</v>
      </c>
      <c r="AE241" s="11">
        <f>'OddsRatio_working_3-way'!X241^(1/3)*SIN(('OddsRatio_working_3-way'!Y241+4*PI())/3)</f>
        <v>-0.49339714019008862</v>
      </c>
      <c r="AF241" s="11">
        <f>-'OddsRatio_working_3-way'!U241/(3*'OddsRatio_working_3-way'!X241^(1/3))*COS(('OddsRatio_working_3-way'!Y241)/3)</f>
        <v>0.51764557880036743</v>
      </c>
      <c r="AG241" s="11">
        <f>-'OddsRatio_working_3-way'!U241/(3*'OddsRatio_working_3-way'!X241^(1/3))*COS(('OddsRatio_working_3-way'!Y241+2*PI())/3)</f>
        <v>-0.33694333631805001</v>
      </c>
      <c r="AH241" s="11">
        <f>-'OddsRatio_working_3-way'!U241/(3*'OddsRatio_working_3-way'!X241^(1/3))*COS(('OddsRatio_working_3-way'!Y241+4*PI())/3)</f>
        <v>-0.1807022424823175</v>
      </c>
      <c r="AI241" s="11">
        <f>'OddsRatio_working_3-way'!U241/(3*'OddsRatio_working_3-way'!X241^(1/3))*SIN(('OddsRatio_working_3-way'!Y241)/3)</f>
        <v>-9.0205837584541856E-2</v>
      </c>
      <c r="AJ241" s="11">
        <f>'OddsRatio_working_3-way'!U241/(3*'OddsRatio_working_3-way'!X241^(1/3))*SIN(('OddsRatio_working_3-way'!Y241+2*PI())/3)</f>
        <v>-0.40319130260554675</v>
      </c>
      <c r="AK241" s="11">
        <f>'OddsRatio_working_3-way'!U241/(3*'OddsRatio_working_3-way'!X241^(1/3))*SIN(('OddsRatio_working_3-way'!Y241+4*PI())/3)</f>
        <v>0.49339714019008851</v>
      </c>
      <c r="AL241" s="11">
        <f>'OddsRatio_working_3-way'!Z241+'OddsRatio_working_3-way'!AF241</f>
        <v>1.0352911576007351</v>
      </c>
      <c r="AM241" s="11">
        <f>'OddsRatio_working_3-way'!AA241+'OddsRatio_working_3-way'!AG241</f>
        <v>-0.67388667263610014</v>
      </c>
      <c r="AN241" s="11">
        <f>'OddsRatio_working_3-way'!AB241+'OddsRatio_working_3-way'!AH241</f>
        <v>-0.36140448496463506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1.0352911576007351</v>
      </c>
      <c r="AS241" s="11">
        <f>IF(('OddsRatio_working_3-way'!X241=0),IF(Q241&gt;0,-Q241^(1/3),(-Q241)^(1/3)),'OddsRatio_working_3-way'!AM241-'OddsRatio_working_3-way'!R241/3)</f>
        <v>-0.67388667263610014</v>
      </c>
      <c r="AT241" s="11">
        <f>IF(('OddsRatio_working_3-way'!X241=0),IF(Q241&gt;0,-Q241^(1/3),(-Q241)^(1/3)),'OddsRatio_working_3-way'!AN241-'OddsRatio_working_3-way'!R241/3)</f>
        <v>-0.36140448496463506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3.62</v>
      </c>
      <c r="B242" s="4">
        <f>IF('True_Odds_Calculator_3-way'!B243="","",'True_Odds_Calculator_3-way'!B243)</f>
        <v>3.52</v>
      </c>
      <c r="C242" s="4">
        <f>IF('True_Odds_Calculator_3-way'!C243="","",'True_Odds_Calculator_3-way'!C243)</f>
        <v>2.16</v>
      </c>
      <c r="D242" s="9">
        <f t="shared" si="52"/>
        <v>0.26911740256035105</v>
      </c>
      <c r="E242" s="9">
        <f t="shared" si="53"/>
        <v>0.27684021537284947</v>
      </c>
      <c r="F242" s="9">
        <f t="shared" si="54"/>
        <v>0.45404238206679948</v>
      </c>
      <c r="G242" s="9">
        <f t="shared" si="55"/>
        <v>1.0365841108610165</v>
      </c>
      <c r="H242" s="9">
        <f t="shared" si="56"/>
        <v>3.715850370455863</v>
      </c>
      <c r="I242" s="9">
        <f t="shared" si="57"/>
        <v>3.612191959369762</v>
      </c>
      <c r="J242" s="9">
        <f t="shared" si="58"/>
        <v>2.2024375685987798</v>
      </c>
      <c r="K242" s="11">
        <f t="shared" si="59"/>
        <v>0.27624309392265195</v>
      </c>
      <c r="L242" s="11">
        <f t="shared" si="60"/>
        <v>0.28409090909090912</v>
      </c>
      <c r="M242" s="11">
        <f t="shared" si="61"/>
        <v>0.46296296296296291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-0.27826259835928358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0.22889460907416706</v>
      </c>
      <c r="Q242" s="11">
        <f>2*'OddsRatio_working_3-way'!K242*'OddsRatio_working_3-way'!L242*'OddsRatio_working_3-way'!M242</f>
        <v>7.2664955261640338E-2</v>
      </c>
      <c r="R242" s="11">
        <f t="shared" si="62"/>
        <v>0</v>
      </c>
      <c r="S242" s="11">
        <f t="shared" si="63"/>
        <v>-0.82258489076072605</v>
      </c>
      <c r="T242" s="11">
        <f t="shared" si="64"/>
        <v>-0.26113806055896066</v>
      </c>
      <c r="U242" s="11">
        <f>'OddsRatio_working_3-way'!S242-'OddsRatio_working_3-way'!R242^2/3</f>
        <v>-0.82258489076072605</v>
      </c>
      <c r="V242" s="11">
        <f>'OddsRatio_working_3-way'!S242*'OddsRatio_working_3-way'!R242/3-2*'OddsRatio_working_3-way'!R242^3/27-'OddsRatio_working_3-way'!T242</f>
        <v>0.26113806055896066</v>
      </c>
      <c r="W242" s="11">
        <f>'OddsRatio_working_3-way'!V242^2+4*'OddsRatio_working_3-way'!U242^3/27</f>
        <v>-1.4265979371667681E-2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0.14357843330751582</v>
      </c>
      <c r="Y242" s="11">
        <f>IF('OddsRatio_working_3-way'!W242&gt;=0,IF('OddsRatio_working_3-way'!V242+SQRT('OddsRatio_working_3-way'!W242)&gt;0,0,PI()),ACOS('OddsRatio_working_3-way'!V242/(2*'OddsRatio_working_3-way'!X242)))</f>
        <v>0.42897716709653633</v>
      </c>
      <c r="Z242" s="11">
        <f>'OddsRatio_working_3-way'!X242^(1/3)*COS('OddsRatio_working_3-way'!Y242/3)</f>
        <v>0.51829205543050827</v>
      </c>
      <c r="AA242" s="11">
        <f>'OddsRatio_working_3-way'!X242^(1/3)*COS(('OddsRatio_working_3-way'!Y242+2*PI())/3)</f>
        <v>-0.32376979771047931</v>
      </c>
      <c r="AB242" s="11">
        <f>'OddsRatio_working_3-way'!X242^(1/3)*COS(('OddsRatio_working_3-way'!Y242+4*PI())/3)</f>
        <v>-0.19452225772002882</v>
      </c>
      <c r="AC242" s="11">
        <f>'OddsRatio_working_3-way'!X242^(1/3)*SIN('OddsRatio_working_3-way'!Y242/3)</f>
        <v>7.4621102005583501E-2</v>
      </c>
      <c r="AD242" s="11">
        <f>'OddsRatio_working_3-way'!X242^(1/3)*SIN(('OddsRatio_working_3-way'!Y242+2*PI())/3)</f>
        <v>0.41154353557968082</v>
      </c>
      <c r="AE242" s="11">
        <f>'OddsRatio_working_3-way'!X242^(1/3)*SIN(('OddsRatio_working_3-way'!Y242+4*PI())/3)</f>
        <v>-0.48616463758526435</v>
      </c>
      <c r="AF242" s="11">
        <f>-'OddsRatio_working_3-way'!U242/(3*'OddsRatio_working_3-way'!X242^(1/3))*COS(('OddsRatio_working_3-way'!Y242)/3)</f>
        <v>0.51829205543050827</v>
      </c>
      <c r="AG242" s="11">
        <f>-'OddsRatio_working_3-way'!U242/(3*'OddsRatio_working_3-way'!X242^(1/3))*COS(('OddsRatio_working_3-way'!Y242+2*PI())/3)</f>
        <v>-0.32376979771047931</v>
      </c>
      <c r="AH242" s="11">
        <f>-'OddsRatio_working_3-way'!U242/(3*'OddsRatio_working_3-way'!X242^(1/3))*COS(('OddsRatio_working_3-way'!Y242+4*PI())/3)</f>
        <v>-0.19452225772002882</v>
      </c>
      <c r="AI242" s="11">
        <f>'OddsRatio_working_3-way'!U242/(3*'OddsRatio_working_3-way'!X242^(1/3))*SIN(('OddsRatio_working_3-way'!Y242)/3)</f>
        <v>-7.4621102005583501E-2</v>
      </c>
      <c r="AJ242" s="11">
        <f>'OddsRatio_working_3-way'!U242/(3*'OddsRatio_working_3-way'!X242^(1/3))*SIN(('OddsRatio_working_3-way'!Y242+2*PI())/3)</f>
        <v>-0.41154353557968082</v>
      </c>
      <c r="AK242" s="11">
        <f>'OddsRatio_working_3-way'!U242/(3*'OddsRatio_working_3-way'!X242^(1/3))*SIN(('OddsRatio_working_3-way'!Y242+4*PI())/3)</f>
        <v>0.48616463758526435</v>
      </c>
      <c r="AL242" s="11">
        <f>'OddsRatio_working_3-way'!Z242+'OddsRatio_working_3-way'!AF242</f>
        <v>1.0365841108610165</v>
      </c>
      <c r="AM242" s="11">
        <f>'OddsRatio_working_3-way'!AA242+'OddsRatio_working_3-way'!AG242</f>
        <v>-0.64753959542095862</v>
      </c>
      <c r="AN242" s="11">
        <f>'OddsRatio_working_3-way'!AB242+'OddsRatio_working_3-way'!AH242</f>
        <v>-0.38904451544005764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1.0365841108610165</v>
      </c>
      <c r="AS242" s="11">
        <f>IF(('OddsRatio_working_3-way'!X242=0),IF(Q242&gt;0,-Q242^(1/3),(-Q242)^(1/3)),'OddsRatio_working_3-way'!AM242-'OddsRatio_working_3-way'!R242/3)</f>
        <v>-0.64753959542095862</v>
      </c>
      <c r="AT242" s="11">
        <f>IF(('OddsRatio_working_3-way'!X242=0),IF(Q242&gt;0,-Q242^(1/3),(-Q242)^(1/3)),'OddsRatio_working_3-way'!AN242-'OddsRatio_working_3-way'!R242/3)</f>
        <v>-0.38904451544005764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2.04</v>
      </c>
      <c r="B243" s="4">
        <f>IF('True_Odds_Calculator_3-way'!B244="","",'True_Odds_Calculator_3-way'!B244)</f>
        <v>3.68</v>
      </c>
      <c r="C243" s="4">
        <f>IF('True_Odds_Calculator_3-way'!C244="","",'True_Odds_Calculator_3-way'!C244)</f>
        <v>3.84</v>
      </c>
      <c r="D243" s="9">
        <f t="shared" si="52"/>
        <v>0.48143203380426702</v>
      </c>
      <c r="E243" s="9">
        <f t="shared" si="53"/>
        <v>0.26485171639818167</v>
      </c>
      <c r="F243" s="9">
        <f t="shared" si="54"/>
        <v>0.25371624979755131</v>
      </c>
      <c r="G243" s="9">
        <f t="shared" si="55"/>
        <v>1.0357080738455724</v>
      </c>
      <c r="H243" s="9">
        <f t="shared" si="56"/>
        <v>2.0771363967993954</v>
      </c>
      <c r="I243" s="9">
        <f t="shared" si="57"/>
        <v>3.7756976379061347</v>
      </c>
      <c r="J243" s="9">
        <f t="shared" si="58"/>
        <v>3.941410929721425</v>
      </c>
      <c r="K243" s="11">
        <f t="shared" si="59"/>
        <v>0.49019607843137253</v>
      </c>
      <c r="L243" s="11">
        <f t="shared" si="60"/>
        <v>0.27173913043478259</v>
      </c>
      <c r="M243" s="11">
        <f t="shared" si="61"/>
        <v>0.26041666666666669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-0.27458528701335605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0.22755932082978109</v>
      </c>
      <c r="Q243" s="11">
        <f>2*'OddsRatio_working_3-way'!K243*'OddsRatio_working_3-way'!L243*'OddsRatio_working_3-way'!M243</f>
        <v>6.9377841716396701E-2</v>
      </c>
      <c r="R243" s="11">
        <f t="shared" si="62"/>
        <v>0</v>
      </c>
      <c r="S243" s="11">
        <f t="shared" si="63"/>
        <v>-0.82873821574683426</v>
      </c>
      <c r="T243" s="11">
        <f t="shared" si="64"/>
        <v>-0.25266409016671787</v>
      </c>
      <c r="U243" s="11">
        <f>'OddsRatio_working_3-way'!S243-'OddsRatio_working_3-way'!R243^2/3</f>
        <v>-0.82873821574683426</v>
      </c>
      <c r="V243" s="11">
        <f>'OddsRatio_working_3-way'!S243*'OddsRatio_working_3-way'!R243/3-2*'OddsRatio_working_3-way'!R243^3/27-'OddsRatio_working_3-way'!T243</f>
        <v>0.25266409016671787</v>
      </c>
      <c r="W243" s="11">
        <f>'OddsRatio_working_3-way'!V243^2+4*'OddsRatio_working_3-way'!U243^3/27</f>
        <v>-2.0484299436943923E-2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0.1451924945518184</v>
      </c>
      <c r="Y243" s="11">
        <f>IF('OddsRatio_working_3-way'!W243&gt;=0,IF('OddsRatio_working_3-way'!V243+SQRT('OddsRatio_working_3-way'!W243)&gt;0,0,PI()),ACOS('OddsRatio_working_3-way'!V243/(2*'OddsRatio_working_3-way'!X243)))</f>
        <v>0.51539037487532346</v>
      </c>
      <c r="Z243" s="11">
        <f>'OddsRatio_working_3-way'!X243^(1/3)*COS('OddsRatio_working_3-way'!Y243/3)</f>
        <v>0.5178540369227862</v>
      </c>
      <c r="AA243" s="11">
        <f>'OddsRatio_working_3-way'!X243^(1/3)*COS(('OddsRatio_working_3-way'!Y243+2*PI())/3)</f>
        <v>-0.33674058584387967</v>
      </c>
      <c r="AB243" s="11">
        <f>'OddsRatio_working_3-way'!X243^(1/3)*COS(('OddsRatio_working_3-way'!Y243+4*PI())/3)</f>
        <v>-0.18111345107890658</v>
      </c>
      <c r="AC243" s="11">
        <f>'OddsRatio_working_3-way'!X243^(1/3)*SIN('OddsRatio_working_3-way'!Y243/3)</f>
        <v>8.985136814976738E-2</v>
      </c>
      <c r="AD243" s="11">
        <f>'OddsRatio_working_3-way'!X243^(1/3)*SIN(('OddsRatio_working_3-way'!Y243+2*PI())/3)</f>
        <v>0.40354906735257373</v>
      </c>
      <c r="AE243" s="11">
        <f>'OddsRatio_working_3-way'!X243^(1/3)*SIN(('OddsRatio_working_3-way'!Y243+4*PI())/3)</f>
        <v>-0.49340043550234114</v>
      </c>
      <c r="AF243" s="11">
        <f>-'OddsRatio_working_3-way'!U243/(3*'OddsRatio_working_3-way'!X243^(1/3))*COS(('OddsRatio_working_3-way'!Y243)/3)</f>
        <v>0.51785403692278631</v>
      </c>
      <c r="AG243" s="11">
        <f>-'OddsRatio_working_3-way'!U243/(3*'OddsRatio_working_3-way'!X243^(1/3))*COS(('OddsRatio_working_3-way'!Y243+2*PI())/3)</f>
        <v>-0.33674058584387973</v>
      </c>
      <c r="AH243" s="11">
        <f>-'OddsRatio_working_3-way'!U243/(3*'OddsRatio_working_3-way'!X243^(1/3))*COS(('OddsRatio_working_3-way'!Y243+4*PI())/3)</f>
        <v>-0.18111345107890661</v>
      </c>
      <c r="AI243" s="11">
        <f>'OddsRatio_working_3-way'!U243/(3*'OddsRatio_working_3-way'!X243^(1/3))*SIN(('OddsRatio_working_3-way'!Y243)/3)</f>
        <v>-8.9851368149767394E-2</v>
      </c>
      <c r="AJ243" s="11">
        <f>'OddsRatio_working_3-way'!U243/(3*'OddsRatio_working_3-way'!X243^(1/3))*SIN(('OddsRatio_working_3-way'!Y243+2*PI())/3)</f>
        <v>-0.40354906735257379</v>
      </c>
      <c r="AK243" s="11">
        <f>'OddsRatio_working_3-way'!U243/(3*'OddsRatio_working_3-way'!X243^(1/3))*SIN(('OddsRatio_working_3-way'!Y243+4*PI())/3)</f>
        <v>0.49340043550234125</v>
      </c>
      <c r="AL243" s="11">
        <f>'OddsRatio_working_3-way'!Z243+'OddsRatio_working_3-way'!AF243</f>
        <v>1.0357080738455724</v>
      </c>
      <c r="AM243" s="11">
        <f>'OddsRatio_working_3-way'!AA243+'OddsRatio_working_3-way'!AG243</f>
        <v>-0.67348117168775934</v>
      </c>
      <c r="AN243" s="11">
        <f>'OddsRatio_working_3-way'!AB243+'OddsRatio_working_3-way'!AH243</f>
        <v>-0.36222690215781317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1.0357080738455724</v>
      </c>
      <c r="AS243" s="11">
        <f>IF(('OddsRatio_working_3-way'!X243=0),IF(Q243&gt;0,-Q243^(1/3),(-Q243)^(1/3)),'OddsRatio_working_3-way'!AM243-'OddsRatio_working_3-way'!R243/3)</f>
        <v>-0.67348117168775934</v>
      </c>
      <c r="AT243" s="11">
        <f>IF(('OddsRatio_working_3-way'!X243=0),IF(Q243&gt;0,-Q243^(1/3),(-Q243)^(1/3)),'OddsRatio_working_3-way'!AN243-'OddsRatio_working_3-way'!R243/3)</f>
        <v>-0.36222690215781317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3.31</v>
      </c>
      <c r="B244" s="4">
        <f>IF('True_Odds_Calculator_3-way'!B245="","",'True_Odds_Calculator_3-way'!B245)</f>
        <v>3.54</v>
      </c>
      <c r="C244" s="4">
        <f>IF('True_Odds_Calculator_3-way'!C245="","",'True_Odds_Calculator_3-way'!C245)</f>
        <v>2.2799999999999998</v>
      </c>
      <c r="D244" s="9">
        <f t="shared" si="52"/>
        <v>0.29471333293761187</v>
      </c>
      <c r="E244" s="9">
        <f t="shared" si="53"/>
        <v>0.27537554057541463</v>
      </c>
      <c r="F244" s="9">
        <f t="shared" si="54"/>
        <v>0.42991112648697355</v>
      </c>
      <c r="G244" s="9">
        <f t="shared" si="55"/>
        <v>1.0359860561681629</v>
      </c>
      <c r="H244" s="9">
        <f t="shared" si="56"/>
        <v>3.3931277897484566</v>
      </c>
      <c r="I244" s="9">
        <f t="shared" si="57"/>
        <v>3.631404582667134</v>
      </c>
      <c r="J244" s="9">
        <f t="shared" si="58"/>
        <v>2.3260621518952482</v>
      </c>
      <c r="K244" s="11">
        <f t="shared" si="59"/>
        <v>0.30211480362537763</v>
      </c>
      <c r="L244" s="11">
        <f t="shared" si="60"/>
        <v>0.2824858757062147</v>
      </c>
      <c r="M244" s="11">
        <f t="shared" si="61"/>
        <v>0.43859649122807021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-0.28111858837015213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0.22945333360882703</v>
      </c>
      <c r="Q244" s="11">
        <f>2*'OddsRatio_working_3-way'!K244*'OddsRatio_working_3-way'!L244*'OddsRatio_working_3-way'!M244</f>
        <v>7.4862425320987622E-2</v>
      </c>
      <c r="R244" s="11">
        <f t="shared" si="62"/>
        <v>0</v>
      </c>
      <c r="S244" s="11">
        <f t="shared" si="63"/>
        <v>-0.81621544466032658</v>
      </c>
      <c r="T244" s="11">
        <f t="shared" si="64"/>
        <v>-0.26630193953028602</v>
      </c>
      <c r="U244" s="11">
        <f>'OddsRatio_working_3-way'!S244-'OddsRatio_working_3-way'!R244^2/3</f>
        <v>-0.81621544466032658</v>
      </c>
      <c r="V244" s="11">
        <f>'OddsRatio_working_3-way'!S244*'OddsRatio_working_3-way'!R244/3-2*'OddsRatio_working_3-way'!R244^3/27-'OddsRatio_working_3-way'!T244</f>
        <v>0.26630193953028602</v>
      </c>
      <c r="W244" s="11">
        <f>'OddsRatio_working_3-way'!V244^2+4*'OddsRatio_working_3-way'!U244^3/27</f>
        <v>-9.6416436685694829E-3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0.14191402913926585</v>
      </c>
      <c r="Y244" s="11">
        <f>IF('OddsRatio_working_3-way'!W244&gt;=0,IF('OddsRatio_working_3-way'!V244+SQRT('OddsRatio_working_3-way'!W244)&gt;0,0,PI()),ACOS('OddsRatio_working_3-way'!V244/(2*'OddsRatio_working_3-way'!X244)))</f>
        <v>0.35325695547939562</v>
      </c>
      <c r="Z244" s="11">
        <f>'OddsRatio_working_3-way'!X244^(1/3)*COS('OddsRatio_working_3-way'!Y244/3)</f>
        <v>0.51799302808408143</v>
      </c>
      <c r="AA244" s="11">
        <f>'OddsRatio_working_3-way'!X244^(1/3)*COS(('OddsRatio_working_3-way'!Y244+2*PI())/3)</f>
        <v>-0.31206513289814597</v>
      </c>
      <c r="AB244" s="11">
        <f>'OddsRatio_working_3-way'!X244^(1/3)*COS(('OddsRatio_working_3-way'!Y244+4*PI())/3)</f>
        <v>-0.2059278951859356</v>
      </c>
      <c r="AC244" s="11">
        <f>'OddsRatio_working_3-way'!X244^(1/3)*SIN('OddsRatio_working_3-way'!Y244/3)</f>
        <v>6.1278362764188257E-2</v>
      </c>
      <c r="AD244" s="11">
        <f>'OddsRatio_working_3-way'!X244^(1/3)*SIN(('OddsRatio_working_3-way'!Y244+2*PI())/3)</f>
        <v>0.41795593992194674</v>
      </c>
      <c r="AE244" s="11">
        <f>'OddsRatio_working_3-way'!X244^(1/3)*SIN(('OddsRatio_working_3-way'!Y244+4*PI())/3)</f>
        <v>-0.47923430268613471</v>
      </c>
      <c r="AF244" s="11">
        <f>-'OddsRatio_working_3-way'!U244/(3*'OddsRatio_working_3-way'!X244^(1/3))*COS(('OddsRatio_working_3-way'!Y244)/3)</f>
        <v>0.51799302808408154</v>
      </c>
      <c r="AG244" s="11">
        <f>-'OddsRatio_working_3-way'!U244/(3*'OddsRatio_working_3-way'!X244^(1/3))*COS(('OddsRatio_working_3-way'!Y244+2*PI())/3)</f>
        <v>-0.31206513289814608</v>
      </c>
      <c r="AH244" s="11">
        <f>-'OddsRatio_working_3-way'!U244/(3*'OddsRatio_working_3-way'!X244^(1/3))*COS(('OddsRatio_working_3-way'!Y244+4*PI())/3)</f>
        <v>-0.20592789518593563</v>
      </c>
      <c r="AI244" s="11">
        <f>'OddsRatio_working_3-way'!U244/(3*'OddsRatio_working_3-way'!X244^(1/3))*SIN(('OddsRatio_working_3-way'!Y244)/3)</f>
        <v>-6.1278362764188271E-2</v>
      </c>
      <c r="AJ244" s="11">
        <f>'OddsRatio_working_3-way'!U244/(3*'OddsRatio_working_3-way'!X244^(1/3))*SIN(('OddsRatio_working_3-way'!Y244+2*PI())/3)</f>
        <v>-0.4179559399219468</v>
      </c>
      <c r="AK244" s="11">
        <f>'OddsRatio_working_3-way'!U244/(3*'OddsRatio_working_3-way'!X244^(1/3))*SIN(('OddsRatio_working_3-way'!Y244+4*PI())/3)</f>
        <v>0.47923430268613482</v>
      </c>
      <c r="AL244" s="11">
        <f>'OddsRatio_working_3-way'!Z244+'OddsRatio_working_3-way'!AF244</f>
        <v>1.0359860561681629</v>
      </c>
      <c r="AM244" s="11">
        <f>'OddsRatio_working_3-way'!AA244+'OddsRatio_working_3-way'!AG244</f>
        <v>-0.62413026579629205</v>
      </c>
      <c r="AN244" s="11">
        <f>'OddsRatio_working_3-way'!AB244+'OddsRatio_working_3-way'!AH244</f>
        <v>-0.41185579037187126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1.0359860561681629</v>
      </c>
      <c r="AS244" s="11">
        <f>IF(('OddsRatio_working_3-way'!X244=0),IF(Q244&gt;0,-Q244^(1/3),(-Q244)^(1/3)),'OddsRatio_working_3-way'!AM244-'OddsRatio_working_3-way'!R244/3)</f>
        <v>-0.62413026579629205</v>
      </c>
      <c r="AT244" s="11">
        <f>IF(('OddsRatio_working_3-way'!X244=0),IF(Q244&gt;0,-Q244^(1/3),(-Q244)^(1/3)),'OddsRatio_working_3-way'!AN244-'OddsRatio_working_3-way'!R244/3)</f>
        <v>-0.41185579037187126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1.42</v>
      </c>
      <c r="B245" s="4">
        <f>IF('True_Odds_Calculator_3-way'!B246="","",'True_Odds_Calculator_3-way'!B246)</f>
        <v>5.26</v>
      </c>
      <c r="C245" s="4">
        <f>IF('True_Odds_Calculator_3-way'!C246="","",'True_Odds_Calculator_3-way'!C246)</f>
        <v>7.59</v>
      </c>
      <c r="D245" s="9">
        <f t="shared" si="52"/>
        <v>0.6926335969661257</v>
      </c>
      <c r="E245" s="9">
        <f t="shared" si="53"/>
        <v>0.18178371315319528</v>
      </c>
      <c r="F245" s="9">
        <f t="shared" si="54"/>
        <v>0.12558268988067905</v>
      </c>
      <c r="G245" s="9">
        <f t="shared" si="55"/>
        <v>1.0565828344651664</v>
      </c>
      <c r="H245" s="9">
        <f t="shared" si="56"/>
        <v>1.4437647904753694</v>
      </c>
      <c r="I245" s="9">
        <f t="shared" si="57"/>
        <v>5.5010428748216089</v>
      </c>
      <c r="J245" s="9">
        <f t="shared" si="58"/>
        <v>7.9628808791254473</v>
      </c>
      <c r="K245" s="11">
        <f t="shared" si="59"/>
        <v>0.70422535211267612</v>
      </c>
      <c r="L245" s="11">
        <f t="shared" si="60"/>
        <v>0.19011406844106465</v>
      </c>
      <c r="M245" s="11">
        <f t="shared" si="61"/>
        <v>0.13175230566534915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-0.20798328799651322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0.19879618765710985</v>
      </c>
      <c r="Q245" s="11">
        <f>2*'OddsRatio_working_3-way'!K245*'OddsRatio_working_3-way'!L245*'OddsRatio_working_3-way'!M245</f>
        <v>3.527882655849332E-2</v>
      </c>
      <c r="R245" s="11">
        <f t="shared" si="62"/>
        <v>0</v>
      </c>
      <c r="S245" s="11">
        <f t="shared" si="63"/>
        <v>-0.95582769929304423</v>
      </c>
      <c r="T245" s="11">
        <f t="shared" si="64"/>
        <v>-0.16962337165803801</v>
      </c>
      <c r="U245" s="11">
        <f>'OddsRatio_working_3-way'!S245-'OddsRatio_working_3-way'!R245^2/3</f>
        <v>-0.95582769929304423</v>
      </c>
      <c r="V245" s="11">
        <f>'OddsRatio_working_3-way'!S245*'OddsRatio_working_3-way'!R245/3-2*'OddsRatio_working_3-way'!R245^3/27-'OddsRatio_working_3-way'!T245</f>
        <v>0.16962337165803801</v>
      </c>
      <c r="W245" s="11">
        <f>'OddsRatio_working_3-way'!V245^2+4*'OddsRatio_working_3-way'!U245^3/27</f>
        <v>-0.10059835411061753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0.17984051429200987</v>
      </c>
      <c r="Y245" s="11">
        <f>IF('OddsRatio_working_3-way'!W245&gt;=0,IF('OddsRatio_working_3-way'!V245+SQRT('OddsRatio_working_3-way'!W245)&gt;0,0,PI()),ACOS('OddsRatio_working_3-way'!V245/(2*'OddsRatio_working_3-way'!X245)))</f>
        <v>1.0796989235699448</v>
      </c>
      <c r="Z245" s="11">
        <f>'OddsRatio_working_3-way'!X245^(1/3)*COS('OddsRatio_working_3-way'!Y245/3)</f>
        <v>0.52829141723258322</v>
      </c>
      <c r="AA245" s="11">
        <f>'OddsRatio_working_3-way'!X245^(1/3)*COS(('OddsRatio_working_3-way'!Y245+2*PI())/3)</f>
        <v>-0.43630278422473873</v>
      </c>
      <c r="AB245" s="11">
        <f>'OddsRatio_working_3-way'!X245^(1/3)*COS(('OddsRatio_working_3-way'!Y245+4*PI())/3)</f>
        <v>-9.198863300784467E-2</v>
      </c>
      <c r="AC245" s="11">
        <f>'OddsRatio_working_3-way'!X245^(1/3)*SIN('OddsRatio_working_3-way'!Y245/3)</f>
        <v>0.19878986789087152</v>
      </c>
      <c r="AD245" s="11">
        <f>'OddsRatio_working_3-way'!X245^(1/3)*SIN(('OddsRatio_working_3-way'!Y245+2*PI())/3)</f>
        <v>0.35811885397926563</v>
      </c>
      <c r="AE245" s="11">
        <f>'OddsRatio_working_3-way'!X245^(1/3)*SIN(('OddsRatio_working_3-way'!Y245+4*PI())/3)</f>
        <v>-0.55690872187013696</v>
      </c>
      <c r="AF245" s="11">
        <f>-'OddsRatio_working_3-way'!U245/(3*'OddsRatio_working_3-way'!X245^(1/3))*COS(('OddsRatio_working_3-way'!Y245)/3)</f>
        <v>0.5282914172325831</v>
      </c>
      <c r="AG245" s="11">
        <f>-'OddsRatio_working_3-way'!U245/(3*'OddsRatio_working_3-way'!X245^(1/3))*COS(('OddsRatio_working_3-way'!Y245+2*PI())/3)</f>
        <v>-0.43630278422473867</v>
      </c>
      <c r="AH245" s="11">
        <f>-'OddsRatio_working_3-way'!U245/(3*'OddsRatio_working_3-way'!X245^(1/3))*COS(('OddsRatio_working_3-way'!Y245+4*PI())/3)</f>
        <v>-9.1988633007844656E-2</v>
      </c>
      <c r="AI245" s="11">
        <f>'OddsRatio_working_3-way'!U245/(3*'OddsRatio_working_3-way'!X245^(1/3))*SIN(('OddsRatio_working_3-way'!Y245)/3)</f>
        <v>-0.1987898678908715</v>
      </c>
      <c r="AJ245" s="11">
        <f>'OddsRatio_working_3-way'!U245/(3*'OddsRatio_working_3-way'!X245^(1/3))*SIN(('OddsRatio_working_3-way'!Y245+2*PI())/3)</f>
        <v>-0.35811885397926552</v>
      </c>
      <c r="AK245" s="11">
        <f>'OddsRatio_working_3-way'!U245/(3*'OddsRatio_working_3-way'!X245^(1/3))*SIN(('OddsRatio_working_3-way'!Y245+4*PI())/3)</f>
        <v>0.55690872187013685</v>
      </c>
      <c r="AL245" s="11">
        <f>'OddsRatio_working_3-way'!Z245+'OddsRatio_working_3-way'!AF245</f>
        <v>1.0565828344651664</v>
      </c>
      <c r="AM245" s="11">
        <f>'OddsRatio_working_3-way'!AA245+'OddsRatio_working_3-way'!AG245</f>
        <v>-0.87260556844947734</v>
      </c>
      <c r="AN245" s="11">
        <f>'OddsRatio_working_3-way'!AB245+'OddsRatio_working_3-way'!AH245</f>
        <v>-0.18397726601568931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1.0565828344651664</v>
      </c>
      <c r="AS245" s="11">
        <f>IF(('OddsRatio_working_3-way'!X245=0),IF(Q245&gt;0,-Q245^(1/3),(-Q245)^(1/3)),'OddsRatio_working_3-way'!AM245-'OddsRatio_working_3-way'!R245/3)</f>
        <v>-0.87260556844947734</v>
      </c>
      <c r="AT245" s="11">
        <f>IF(('OddsRatio_working_3-way'!X245=0),IF(Q245&gt;0,-Q245^(1/3),(-Q245)^(1/3)),'OddsRatio_working_3-way'!AN245-'OddsRatio_working_3-way'!R245/3)</f>
        <v>-0.18397726601568931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10.51</v>
      </c>
      <c r="B246" s="4">
        <f>IF('True_Odds_Calculator_3-way'!B247="","",'True_Odds_Calculator_3-way'!B247)</f>
        <v>6.63</v>
      </c>
      <c r="C246" s="4">
        <f>IF('True_Odds_Calculator_3-way'!C247="","",'True_Odds_Calculator_3-way'!C247)</f>
        <v>1.27</v>
      </c>
      <c r="D246" s="9">
        <f t="shared" si="52"/>
        <v>8.7828731190808404E-2</v>
      </c>
      <c r="E246" s="9">
        <f t="shared" si="53"/>
        <v>0.13988990824378023</v>
      </c>
      <c r="F246" s="9">
        <f t="shared" si="54"/>
        <v>0.77228136056541141</v>
      </c>
      <c r="G246" s="9">
        <f t="shared" si="55"/>
        <v>1.0920920940766621</v>
      </c>
      <c r="H246" s="9">
        <f t="shared" si="56"/>
        <v>11.385795814669057</v>
      </c>
      <c r="I246" s="9">
        <f t="shared" si="57"/>
        <v>7.1484784896516071</v>
      </c>
      <c r="J246" s="9">
        <f t="shared" si="58"/>
        <v>1.2948648654006989</v>
      </c>
      <c r="K246" s="11">
        <f t="shared" si="59"/>
        <v>9.5147478591817325E-2</v>
      </c>
      <c r="L246" s="11">
        <f t="shared" si="60"/>
        <v>0.15082956259426847</v>
      </c>
      <c r="M246" s="11">
        <f t="shared" si="61"/>
        <v>0.78740157480314954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-0.16335510478409754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0.17413363797340942</v>
      </c>
      <c r="Q246" s="11">
        <f>2*'OddsRatio_working_3-way'!K246*'OddsRatio_working_3-way'!L246*'OddsRatio_working_3-way'!M246</f>
        <v>2.2600082799923354E-2</v>
      </c>
      <c r="R246" s="11">
        <f t="shared" si="62"/>
        <v>0</v>
      </c>
      <c r="S246" s="11">
        <f t="shared" si="63"/>
        <v>-1.0659822244524138</v>
      </c>
      <c r="T246" s="11">
        <f t="shared" si="64"/>
        <v>-0.13834941264794468</v>
      </c>
      <c r="U246" s="11">
        <f>'OddsRatio_working_3-way'!S246-'OddsRatio_working_3-way'!R246^2/3</f>
        <v>-1.0659822244524138</v>
      </c>
      <c r="V246" s="11">
        <f>'OddsRatio_working_3-way'!S246*'OddsRatio_working_3-way'!R246/3-2*'OddsRatio_working_3-way'!R246^3/27-'OddsRatio_working_3-way'!T246</f>
        <v>0.13834941264794468</v>
      </c>
      <c r="W246" s="11">
        <f>'OddsRatio_working_3-way'!V246^2+4*'OddsRatio_working_3-way'!U246^3/27</f>
        <v>-0.16031053616219215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0.21180834269583401</v>
      </c>
      <c r="Y246" s="11">
        <f>IF('OddsRatio_working_3-way'!W246&gt;=0,IF('OddsRatio_working_3-way'!V246+SQRT('OddsRatio_working_3-way'!W246)&gt;0,0,PI()),ACOS('OddsRatio_working_3-way'!V246/(2*'OddsRatio_working_3-way'!X246)))</f>
        <v>1.2381017452198047</v>
      </c>
      <c r="Z246" s="11">
        <f>'OddsRatio_working_3-way'!X246^(1/3)*COS('OddsRatio_working_3-way'!Y246/3)</f>
        <v>0.54604604703833104</v>
      </c>
      <c r="AA246" s="11">
        <f>'OddsRatio_working_3-way'!X246^(1/3)*COS(('OddsRatio_working_3-way'!Y246+2*PI())/3)</f>
        <v>-0.48007577524795342</v>
      </c>
      <c r="AB246" s="11">
        <f>'OddsRatio_working_3-way'!X246^(1/3)*COS(('OddsRatio_working_3-way'!Y246+4*PI())/3)</f>
        <v>-6.5970271790377441E-2</v>
      </c>
      <c r="AC246" s="11">
        <f>'OddsRatio_working_3-way'!X246^(1/3)*SIN('OddsRatio_working_3-way'!Y246/3)</f>
        <v>0.23908392389413702</v>
      </c>
      <c r="AD246" s="11">
        <f>'OddsRatio_working_3-way'!X246^(1/3)*SIN(('OddsRatio_working_3-way'!Y246+2*PI())/3)</f>
        <v>0.35334778642419873</v>
      </c>
      <c r="AE246" s="11">
        <f>'OddsRatio_working_3-way'!X246^(1/3)*SIN(('OddsRatio_working_3-way'!Y246+4*PI())/3)</f>
        <v>-0.59243171031833564</v>
      </c>
      <c r="AF246" s="11">
        <f>-'OddsRatio_working_3-way'!U246/(3*'OddsRatio_working_3-way'!X246^(1/3))*COS(('OddsRatio_working_3-way'!Y246)/3)</f>
        <v>0.54604604703833093</v>
      </c>
      <c r="AG246" s="11">
        <f>-'OddsRatio_working_3-way'!U246/(3*'OddsRatio_working_3-way'!X246^(1/3))*COS(('OddsRatio_working_3-way'!Y246+2*PI())/3)</f>
        <v>-0.48007577524795331</v>
      </c>
      <c r="AH246" s="11">
        <f>-'OddsRatio_working_3-way'!U246/(3*'OddsRatio_working_3-way'!X246^(1/3))*COS(('OddsRatio_working_3-way'!Y246+4*PI())/3)</f>
        <v>-6.5970271790377427E-2</v>
      </c>
      <c r="AI246" s="11">
        <f>'OddsRatio_working_3-way'!U246/(3*'OddsRatio_working_3-way'!X246^(1/3))*SIN(('OddsRatio_working_3-way'!Y246)/3)</f>
        <v>-0.23908392389413699</v>
      </c>
      <c r="AJ246" s="11">
        <f>'OddsRatio_working_3-way'!U246/(3*'OddsRatio_working_3-way'!X246^(1/3))*SIN(('OddsRatio_working_3-way'!Y246+2*PI())/3)</f>
        <v>-0.35334778642419862</v>
      </c>
      <c r="AK246" s="11">
        <f>'OddsRatio_working_3-way'!U246/(3*'OddsRatio_working_3-way'!X246^(1/3))*SIN(('OddsRatio_working_3-way'!Y246+4*PI())/3)</f>
        <v>0.59243171031833552</v>
      </c>
      <c r="AL246" s="11">
        <f>'OddsRatio_working_3-way'!Z246+'OddsRatio_working_3-way'!AF246</f>
        <v>1.0920920940766621</v>
      </c>
      <c r="AM246" s="11">
        <f>'OddsRatio_working_3-way'!AA246+'OddsRatio_working_3-way'!AG246</f>
        <v>-0.96015155049590672</v>
      </c>
      <c r="AN246" s="11">
        <f>'OddsRatio_working_3-way'!AB246+'OddsRatio_working_3-way'!AH246</f>
        <v>-0.13194054358075485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1.0920920940766621</v>
      </c>
      <c r="AS246" s="11">
        <f>IF(('OddsRatio_working_3-way'!X246=0),IF(Q246&gt;0,-Q246^(1/3),(-Q246)^(1/3)),'OddsRatio_working_3-way'!AM246-'OddsRatio_working_3-way'!R246/3)</f>
        <v>-0.96015155049590672</v>
      </c>
      <c r="AT246" s="11">
        <f>IF(('OddsRatio_working_3-way'!X246=0),IF(Q246&gt;0,-Q246^(1/3),(-Q246)^(1/3)),'OddsRatio_working_3-way'!AN246-'OddsRatio_working_3-way'!R246/3)</f>
        <v>-0.13194054358075485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2.54</v>
      </c>
      <c r="B247" s="4">
        <f>IF('True_Odds_Calculator_3-way'!B248="","",'True_Odds_Calculator_3-way'!B248)</f>
        <v>3.24</v>
      </c>
      <c r="C247" s="4">
        <f>IF('True_Odds_Calculator_3-way'!C248="","",'True_Odds_Calculator_3-way'!C248)</f>
        <v>2.83</v>
      </c>
      <c r="D247" s="9">
        <f t="shared" si="52"/>
        <v>0.3741007989771763</v>
      </c>
      <c r="E247" s="9">
        <f t="shared" si="53"/>
        <v>0.2912424326571515</v>
      </c>
      <c r="F247" s="9">
        <f t="shared" si="54"/>
        <v>0.33465676836567199</v>
      </c>
      <c r="G247" s="9">
        <f t="shared" si="55"/>
        <v>1.0864132173024819</v>
      </c>
      <c r="H247" s="9">
        <f t="shared" si="56"/>
        <v>2.6730763546458225</v>
      </c>
      <c r="I247" s="9">
        <f t="shared" si="57"/>
        <v>3.4335656067575595</v>
      </c>
      <c r="J247" s="9">
        <f t="shared" si="58"/>
        <v>2.9881361876635415</v>
      </c>
      <c r="K247" s="11">
        <f t="shared" si="59"/>
        <v>0.39370078740157477</v>
      </c>
      <c r="L247" s="11">
        <f t="shared" si="60"/>
        <v>0.30864197530864196</v>
      </c>
      <c r="M247" s="11">
        <f t="shared" si="61"/>
        <v>0.35335689045936397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-0.27105327970634985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0.24087831188357045</v>
      </c>
      <c r="Q247" s="11">
        <f>2*'OddsRatio_working_3-way'!K247*'OddsRatio_working_3-way'!L247*'OddsRatio_working_3-way'!M247</f>
        <v>8.5874620992360248E-2</v>
      </c>
      <c r="R247" s="11">
        <f t="shared" si="62"/>
        <v>0</v>
      </c>
      <c r="S247" s="11">
        <f t="shared" si="63"/>
        <v>-0.88867514218802313</v>
      </c>
      <c r="T247" s="11">
        <f t="shared" si="64"/>
        <v>-0.31681823250909918</v>
      </c>
      <c r="U247" s="11">
        <f>'OddsRatio_working_3-way'!S247-'OddsRatio_working_3-way'!R247^2/3</f>
        <v>-0.88867514218802313</v>
      </c>
      <c r="V247" s="11">
        <f>'OddsRatio_working_3-way'!S247*'OddsRatio_working_3-way'!R247/3-2*'OddsRatio_working_3-way'!R247^3/27-'OddsRatio_working_3-way'!T247</f>
        <v>0.31681823250909918</v>
      </c>
      <c r="W247" s="11">
        <f>'OddsRatio_working_3-way'!V247^2+4*'OddsRatio_working_3-way'!U247^3/27</f>
        <v>-3.6003445229507713E-3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0.16122510425887496</v>
      </c>
      <c r="Y247" s="11">
        <f>IF('OddsRatio_working_3-way'!W247&gt;=0,IF('OddsRatio_working_3-way'!V247+SQRT('OddsRatio_working_3-way'!W247)&gt;0,0,PI()),ACOS('OddsRatio_working_3-way'!V247/(2*'OddsRatio_working_3-way'!X247)))</f>
        <v>0.18717516351506891</v>
      </c>
      <c r="Z247" s="11">
        <f>'OddsRatio_working_3-way'!X247^(1/3)*COS('OddsRatio_working_3-way'!Y247/3)</f>
        <v>0.54320660865124093</v>
      </c>
      <c r="AA247" s="11">
        <f>'OddsRatio_working_3-way'!X247^(1/3)*COS(('OddsRatio_working_3-way'!Y247+2*PI())/3)</f>
        <v>-0.30099243131535969</v>
      </c>
      <c r="AB247" s="11">
        <f>'OddsRatio_working_3-way'!X247^(1/3)*COS(('OddsRatio_working_3-way'!Y247+4*PI())/3)</f>
        <v>-0.2422141773358816</v>
      </c>
      <c r="AC247" s="11">
        <f>'OddsRatio_working_3-way'!X247^(1/3)*SIN('OddsRatio_working_3-way'!Y247/3)</f>
        <v>3.3935640757548076E-2</v>
      </c>
      <c r="AD247" s="11">
        <f>'OddsRatio_working_3-way'!X247^(1/3)*SIN(('OddsRatio_working_3-way'!Y247+2*PI())/3)</f>
        <v>0.45346290221679242</v>
      </c>
      <c r="AE247" s="11">
        <f>'OddsRatio_working_3-way'!X247^(1/3)*SIN(('OddsRatio_working_3-way'!Y247+4*PI())/3)</f>
        <v>-0.48739854297434032</v>
      </c>
      <c r="AF247" s="11">
        <f>-'OddsRatio_working_3-way'!U247/(3*'OddsRatio_working_3-way'!X247^(1/3))*COS(('OddsRatio_working_3-way'!Y247)/3)</f>
        <v>0.54320660865124093</v>
      </c>
      <c r="AG247" s="11">
        <f>-'OddsRatio_working_3-way'!U247/(3*'OddsRatio_working_3-way'!X247^(1/3))*COS(('OddsRatio_working_3-way'!Y247+2*PI())/3)</f>
        <v>-0.30099243131535969</v>
      </c>
      <c r="AH247" s="11">
        <f>-'OddsRatio_working_3-way'!U247/(3*'OddsRatio_working_3-way'!X247^(1/3))*COS(('OddsRatio_working_3-way'!Y247+4*PI())/3)</f>
        <v>-0.2422141773358816</v>
      </c>
      <c r="AI247" s="11">
        <f>'OddsRatio_working_3-way'!U247/(3*'OddsRatio_working_3-way'!X247^(1/3))*SIN(('OddsRatio_working_3-way'!Y247)/3)</f>
        <v>-3.3935640757548076E-2</v>
      </c>
      <c r="AJ247" s="11">
        <f>'OddsRatio_working_3-way'!U247/(3*'OddsRatio_working_3-way'!X247^(1/3))*SIN(('OddsRatio_working_3-way'!Y247+2*PI())/3)</f>
        <v>-0.45346290221679242</v>
      </c>
      <c r="AK247" s="11">
        <f>'OddsRatio_working_3-way'!U247/(3*'OddsRatio_working_3-way'!X247^(1/3))*SIN(('OddsRatio_working_3-way'!Y247+4*PI())/3)</f>
        <v>0.48739854297434032</v>
      </c>
      <c r="AL247" s="11">
        <f>'OddsRatio_working_3-way'!Z247+'OddsRatio_working_3-way'!AF247</f>
        <v>1.0864132173024819</v>
      </c>
      <c r="AM247" s="11">
        <f>'OddsRatio_working_3-way'!AA247+'OddsRatio_working_3-way'!AG247</f>
        <v>-0.60198486263071938</v>
      </c>
      <c r="AN247" s="11">
        <f>'OddsRatio_working_3-way'!AB247+'OddsRatio_working_3-way'!AH247</f>
        <v>-0.48442835467176321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1.0864132173024819</v>
      </c>
      <c r="AS247" s="11">
        <f>IF(('OddsRatio_working_3-way'!X247=0),IF(Q247&gt;0,-Q247^(1/3),(-Q247)^(1/3)),'OddsRatio_working_3-way'!AM247-'OddsRatio_working_3-way'!R247/3)</f>
        <v>-0.60198486263071938</v>
      </c>
      <c r="AT247" s="11">
        <f>IF(('OddsRatio_working_3-way'!X247=0),IF(Q247&gt;0,-Q247^(1/3),(-Q247)^(1/3)),'OddsRatio_working_3-way'!AN247-'OddsRatio_working_3-way'!R247/3)</f>
        <v>-0.48442835467176321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1.1299999999999999</v>
      </c>
      <c r="B248" s="4">
        <f>IF('True_Odds_Calculator_3-way'!B249="","",'True_Odds_Calculator_3-way'!B249)</f>
        <v>8.31</v>
      </c>
      <c r="C248" s="4">
        <f>IF('True_Odds_Calculator_3-way'!C249="","",'True_Odds_Calculator_3-way'!C249)</f>
        <v>17.46</v>
      </c>
      <c r="D248" s="9">
        <f t="shared" si="52"/>
        <v>0.85772220560294044</v>
      </c>
      <c r="E248" s="9">
        <f t="shared" si="53"/>
        <v>9.6829008573637146E-2</v>
      </c>
      <c r="F248" s="9">
        <f t="shared" si="54"/>
        <v>4.5448785823422183E-2</v>
      </c>
      <c r="G248" s="9">
        <f t="shared" si="55"/>
        <v>1.2759895513206723</v>
      </c>
      <c r="H248" s="9">
        <f t="shared" si="56"/>
        <v>1.1658786416716875</v>
      </c>
      <c r="I248" s="9">
        <f t="shared" si="57"/>
        <v>10.327483620154116</v>
      </c>
      <c r="J248" s="9">
        <f t="shared" si="58"/>
        <v>22.002788014738265</v>
      </c>
      <c r="K248" s="11">
        <f t="shared" si="59"/>
        <v>0.88495575221238942</v>
      </c>
      <c r="L248" s="11">
        <f t="shared" si="60"/>
        <v>0.12033694344163658</v>
      </c>
      <c r="M248" s="11">
        <f t="shared" si="61"/>
        <v>5.7273768613974797E-2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-9.5404059261806173E-2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0.14577202750433935</v>
      </c>
      <c r="Q248" s="11">
        <f>2*'OddsRatio_working_3-way'!K248*'OddsRatio_working_3-way'!L248*'OddsRatio_working_3-way'!M248</f>
        <v>1.2198496025467727E-2</v>
      </c>
      <c r="R248" s="11">
        <f t="shared" si="62"/>
        <v>0</v>
      </c>
      <c r="S248" s="11">
        <f t="shared" si="63"/>
        <v>-1.527943660178172</v>
      </c>
      <c r="T248" s="11">
        <f t="shared" si="64"/>
        <v>-0.12786139415716918</v>
      </c>
      <c r="U248" s="11">
        <f>'OddsRatio_working_3-way'!S248-'OddsRatio_working_3-way'!R248^2/3</f>
        <v>-1.527943660178172</v>
      </c>
      <c r="V248" s="11">
        <f>'OddsRatio_working_3-way'!S248*'OddsRatio_working_3-way'!R248/3-2*'OddsRatio_working_3-way'!R248^3/27-'OddsRatio_working_3-way'!T248</f>
        <v>0.12786139415716918</v>
      </c>
      <c r="W248" s="11">
        <f>'OddsRatio_working_3-way'!V248^2+4*'OddsRatio_working_3-way'!U248^3/27</f>
        <v>-0.51211892204811704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0.36347883644165996</v>
      </c>
      <c r="Y248" s="11">
        <f>IF('OddsRatio_working_3-way'!W248&gt;=0,IF('OddsRatio_working_3-way'!V248+SQRT('OddsRatio_working_3-way'!W248)&gt;0,0,PI()),ACOS('OddsRatio_working_3-way'!V248/(2*'OddsRatio_working_3-way'!X248)))</f>
        <v>1.3939909954616654</v>
      </c>
      <c r="Z248" s="11">
        <f>'OddsRatio_working_3-way'!X248^(1/3)*COS('OddsRatio_working_3-way'!Y248/3)</f>
        <v>0.63799477566033613</v>
      </c>
      <c r="AA248" s="11">
        <f>'OddsRatio_working_3-way'!X248^(1/3)*COS(('OddsRatio_working_3-way'!Y248+2*PI())/3)</f>
        <v>-0.59595932513768168</v>
      </c>
      <c r="AB248" s="11">
        <f>'OddsRatio_working_3-way'!X248^(1/3)*COS(('OddsRatio_working_3-way'!Y248+4*PI())/3)</f>
        <v>-4.2035450522654304E-2</v>
      </c>
      <c r="AC248" s="11">
        <f>'OddsRatio_working_3-way'!X248^(1/3)*SIN('OddsRatio_working_3-way'!Y248/3)</f>
        <v>0.31980809811954647</v>
      </c>
      <c r="AD248" s="11">
        <f>'OddsRatio_working_3-way'!X248^(1/3)*SIN(('OddsRatio_working_3-way'!Y248+2*PI())/3)</f>
        <v>0.39261563414383172</v>
      </c>
      <c r="AE248" s="11">
        <f>'OddsRatio_working_3-way'!X248^(1/3)*SIN(('OddsRatio_working_3-way'!Y248+4*PI())/3)</f>
        <v>-0.71242373226337818</v>
      </c>
      <c r="AF248" s="11">
        <f>-'OddsRatio_working_3-way'!U248/(3*'OddsRatio_working_3-way'!X248^(1/3))*COS(('OddsRatio_working_3-way'!Y248)/3)</f>
        <v>0.63799477566033602</v>
      </c>
      <c r="AG248" s="11">
        <f>-'OddsRatio_working_3-way'!U248/(3*'OddsRatio_working_3-way'!X248^(1/3))*COS(('OddsRatio_working_3-way'!Y248+2*PI())/3)</f>
        <v>-0.59595932513768157</v>
      </c>
      <c r="AH248" s="11">
        <f>-'OddsRatio_working_3-way'!U248/(3*'OddsRatio_working_3-way'!X248^(1/3))*COS(('OddsRatio_working_3-way'!Y248+4*PI())/3)</f>
        <v>-4.2035450522654297E-2</v>
      </c>
      <c r="AI248" s="11">
        <f>'OddsRatio_working_3-way'!U248/(3*'OddsRatio_working_3-way'!X248^(1/3))*SIN(('OddsRatio_working_3-way'!Y248)/3)</f>
        <v>-0.31980809811954641</v>
      </c>
      <c r="AJ248" s="11">
        <f>'OddsRatio_working_3-way'!U248/(3*'OddsRatio_working_3-way'!X248^(1/3))*SIN(('OddsRatio_working_3-way'!Y248+2*PI())/3)</f>
        <v>-0.39261563414383166</v>
      </c>
      <c r="AK248" s="11">
        <f>'OddsRatio_working_3-way'!U248/(3*'OddsRatio_working_3-way'!X248^(1/3))*SIN(('OddsRatio_working_3-way'!Y248+4*PI())/3)</f>
        <v>0.71242373226337807</v>
      </c>
      <c r="AL248" s="11">
        <f>'OddsRatio_working_3-way'!Z248+'OddsRatio_working_3-way'!AF248</f>
        <v>1.2759895513206723</v>
      </c>
      <c r="AM248" s="11">
        <f>'OddsRatio_working_3-way'!AA248+'OddsRatio_working_3-way'!AG248</f>
        <v>-1.1919186502753631</v>
      </c>
      <c r="AN248" s="11">
        <f>'OddsRatio_working_3-way'!AB248+'OddsRatio_working_3-way'!AH248</f>
        <v>-8.4070901045308594E-2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1.2759895513206723</v>
      </c>
      <c r="AS248" s="11">
        <f>IF(('OddsRatio_working_3-way'!X248=0),IF(Q248&gt;0,-Q248^(1/3),(-Q248)^(1/3)),'OddsRatio_working_3-way'!AM248-'OddsRatio_working_3-way'!R248/3)</f>
        <v>-1.1919186502753631</v>
      </c>
      <c r="AT248" s="11">
        <f>IF(('OddsRatio_working_3-way'!X248=0),IF(Q248&gt;0,-Q248^(1/3),(-Q248)^(1/3)),'OddsRatio_working_3-way'!AN248-'OddsRatio_working_3-way'!R248/3)</f>
        <v>-8.4070901045308594E-2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7.97</v>
      </c>
      <c r="B249" s="4">
        <f>IF('True_Odds_Calculator_3-way'!B250="","",'True_Odds_Calculator_3-way'!B250)</f>
        <v>4.1100000000000003</v>
      </c>
      <c r="C249" s="4">
        <f>IF('True_Odds_Calculator_3-way'!C250="","",'True_Odds_Calculator_3-way'!C250)</f>
        <v>1.44</v>
      </c>
      <c r="D249" s="9">
        <f t="shared" si="52"/>
        <v>0.11223907860612524</v>
      </c>
      <c r="E249" s="9">
        <f t="shared" si="53"/>
        <v>0.22078824750540549</v>
      </c>
      <c r="F249" s="9">
        <f t="shared" si="54"/>
        <v>0.66697267388846926</v>
      </c>
      <c r="G249" s="9">
        <f t="shared" si="55"/>
        <v>1.1347995446417352</v>
      </c>
      <c r="H249" s="9">
        <f t="shared" si="56"/>
        <v>8.9095528261528951</v>
      </c>
      <c r="I249" s="9">
        <f t="shared" si="57"/>
        <v>4.5292265838357961</v>
      </c>
      <c r="J249" s="9">
        <f t="shared" si="58"/>
        <v>1.4993117996423635</v>
      </c>
      <c r="K249" s="11">
        <f t="shared" si="59"/>
        <v>0.12547051442910917</v>
      </c>
      <c r="L249" s="11">
        <f t="shared" si="60"/>
        <v>0.24330900243309</v>
      </c>
      <c r="M249" s="11">
        <f t="shared" si="61"/>
        <v>0.69444444444444442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-0.20220095770059587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0.22302477220097125</v>
      </c>
      <c r="Q249" s="11">
        <f>2*'OddsRatio_working_3-way'!K249*'OddsRatio_working_3-way'!L249*'OddsRatio_working_3-way'!M249</f>
        <v>4.2400146806268302E-2</v>
      </c>
      <c r="R249" s="11">
        <f t="shared" si="62"/>
        <v>0</v>
      </c>
      <c r="S249" s="11">
        <f t="shared" si="63"/>
        <v>-1.1029857362555608</v>
      </c>
      <c r="T249" s="11">
        <f t="shared" si="64"/>
        <v>-0.20969310575200778</v>
      </c>
      <c r="U249" s="11">
        <f>'OddsRatio_working_3-way'!S249-'OddsRatio_working_3-way'!R249^2/3</f>
        <v>-1.1029857362555608</v>
      </c>
      <c r="V249" s="11">
        <f>'OddsRatio_working_3-way'!S249*'OddsRatio_working_3-way'!R249/3-2*'OddsRatio_working_3-way'!R249^3/27-'OddsRatio_working_3-way'!T249</f>
        <v>0.20969310575200778</v>
      </c>
      <c r="W249" s="11">
        <f>'OddsRatio_working_3-way'!V249^2+4*'OddsRatio_working_3-way'!U249^3/27</f>
        <v>-0.15482401139617399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0.22293228231690487</v>
      </c>
      <c r="Y249" s="11">
        <f>IF('OddsRatio_working_3-way'!W249&gt;=0,IF('OddsRatio_working_3-way'!V249+SQRT('OddsRatio_working_3-way'!W249)&gt;0,0,PI()),ACOS('OddsRatio_working_3-way'!V249/(2*'OddsRatio_working_3-way'!X249)))</f>
        <v>1.0811580118871182</v>
      </c>
      <c r="Z249" s="11">
        <f>'OddsRatio_working_3-way'!X249^(1/3)*COS('OddsRatio_working_3-way'!Y249/3)</f>
        <v>0.56739977232086758</v>
      </c>
      <c r="AA249" s="11">
        <f>'OddsRatio_working_3-way'!X249^(1/3)*COS(('OddsRatio_working_3-way'!Y249+2*PI())/3)</f>
        <v>-0.46887428461108593</v>
      </c>
      <c r="AB249" s="11">
        <f>'OddsRatio_working_3-way'!X249^(1/3)*COS(('OddsRatio_working_3-way'!Y249+4*PI())/3)</f>
        <v>-9.8525487709781354E-2</v>
      </c>
      <c r="AC249" s="11">
        <f>'OddsRatio_working_3-way'!X249^(1/3)*SIN('OddsRatio_working_3-way'!Y249/3)</f>
        <v>0.21382097758502214</v>
      </c>
      <c r="AD249" s="11">
        <f>'OddsRatio_working_3-way'!X249^(1/3)*SIN(('OddsRatio_working_3-way'!Y249+2*PI())/3)</f>
        <v>0.384472128138867</v>
      </c>
      <c r="AE249" s="11">
        <f>'OddsRatio_working_3-way'!X249^(1/3)*SIN(('OddsRatio_working_3-way'!Y249+4*PI())/3)</f>
        <v>-0.59829310572388905</v>
      </c>
      <c r="AF249" s="11">
        <f>-'OddsRatio_working_3-way'!U249/(3*'OddsRatio_working_3-way'!X249^(1/3))*COS(('OddsRatio_working_3-way'!Y249)/3)</f>
        <v>0.56739977232086758</v>
      </c>
      <c r="AG249" s="11">
        <f>-'OddsRatio_working_3-way'!U249/(3*'OddsRatio_working_3-way'!X249^(1/3))*COS(('OddsRatio_working_3-way'!Y249+2*PI())/3)</f>
        <v>-0.46887428461108593</v>
      </c>
      <c r="AH249" s="11">
        <f>-'OddsRatio_working_3-way'!U249/(3*'OddsRatio_working_3-way'!X249^(1/3))*COS(('OddsRatio_working_3-way'!Y249+4*PI())/3)</f>
        <v>-9.8525487709781354E-2</v>
      </c>
      <c r="AI249" s="11">
        <f>'OddsRatio_working_3-way'!U249/(3*'OddsRatio_working_3-way'!X249^(1/3))*SIN(('OddsRatio_working_3-way'!Y249)/3)</f>
        <v>-0.21382097758502214</v>
      </c>
      <c r="AJ249" s="11">
        <f>'OddsRatio_working_3-way'!U249/(3*'OddsRatio_working_3-way'!X249^(1/3))*SIN(('OddsRatio_working_3-way'!Y249+2*PI())/3)</f>
        <v>-0.384472128138867</v>
      </c>
      <c r="AK249" s="11">
        <f>'OddsRatio_working_3-way'!U249/(3*'OddsRatio_working_3-way'!X249^(1/3))*SIN(('OddsRatio_working_3-way'!Y249+4*PI())/3)</f>
        <v>0.59829310572388905</v>
      </c>
      <c r="AL249" s="11">
        <f>'OddsRatio_working_3-way'!Z249+'OddsRatio_working_3-way'!AF249</f>
        <v>1.1347995446417352</v>
      </c>
      <c r="AM249" s="11">
        <f>'OddsRatio_working_3-way'!AA249+'OddsRatio_working_3-way'!AG249</f>
        <v>-0.93774856922217187</v>
      </c>
      <c r="AN249" s="11">
        <f>'OddsRatio_working_3-way'!AB249+'OddsRatio_working_3-way'!AH249</f>
        <v>-0.19705097541956271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1.1347995446417352</v>
      </c>
      <c r="AS249" s="11">
        <f>IF(('OddsRatio_working_3-way'!X249=0),IF(Q249&gt;0,-Q249^(1/3),(-Q249)^(1/3)),'OddsRatio_working_3-way'!AM249-'OddsRatio_working_3-way'!R249/3)</f>
        <v>-0.93774856922217187</v>
      </c>
      <c r="AT249" s="11">
        <f>IF(('OddsRatio_working_3-way'!X249=0),IF(Q249&gt;0,-Q249^(1/3),(-Q249)^(1/3)),'OddsRatio_working_3-way'!AN249-'OddsRatio_working_3-way'!R249/3)</f>
        <v>-0.19705097541956271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1.21</v>
      </c>
      <c r="B250" s="4">
        <f>IF('True_Odds_Calculator_3-way'!B251="","",'True_Odds_Calculator_3-way'!B251)</f>
        <v>6.27</v>
      </c>
      <c r="C250" s="4">
        <f>IF('True_Odds_Calculator_3-way'!C251="","",'True_Odds_Calculator_3-way'!C251)</f>
        <v>13.49</v>
      </c>
      <c r="D250" s="9">
        <f t="shared" si="52"/>
        <v>0.79976515467263054</v>
      </c>
      <c r="E250" s="9">
        <f t="shared" si="53"/>
        <v>0.13730566266707092</v>
      </c>
      <c r="F250" s="9">
        <f t="shared" si="54"/>
        <v>6.2929182660298566E-2</v>
      </c>
      <c r="G250" s="9">
        <f t="shared" si="55"/>
        <v>1.19222406464303</v>
      </c>
      <c r="H250" s="9">
        <f t="shared" si="56"/>
        <v>1.250367053575036</v>
      </c>
      <c r="I250" s="9">
        <f t="shared" si="57"/>
        <v>7.283020820668769</v>
      </c>
      <c r="J250" s="9">
        <f t="shared" si="58"/>
        <v>15.890878567391448</v>
      </c>
      <c r="K250" s="11">
        <f t="shared" si="59"/>
        <v>0.82644628099173556</v>
      </c>
      <c r="L250" s="11">
        <f t="shared" si="60"/>
        <v>0.15948963317384371</v>
      </c>
      <c r="M250" s="11">
        <f t="shared" si="61"/>
        <v>7.412898443291327E-2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-0.13506023078915652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0.17558330371036834</v>
      </c>
      <c r="Q250" s="11">
        <f>2*'OddsRatio_working_3-way'!K250*'OddsRatio_working_3-way'!L250*'OddsRatio_working_3-way'!M250</f>
        <v>1.9541825677280838E-2</v>
      </c>
      <c r="R250" s="11">
        <f t="shared" si="62"/>
        <v>0</v>
      </c>
      <c r="S250" s="11">
        <f t="shared" si="63"/>
        <v>-1.3000370478003453</v>
      </c>
      <c r="T250" s="11">
        <f t="shared" si="64"/>
        <v>-0.14468971038401171</v>
      </c>
      <c r="U250" s="11">
        <f>'OddsRatio_working_3-way'!S250-'OddsRatio_working_3-way'!R250^2/3</f>
        <v>-1.3000370478003453</v>
      </c>
      <c r="V250" s="11">
        <f>'OddsRatio_working_3-way'!S250*'OddsRatio_working_3-way'!R250/3-2*'OddsRatio_working_3-way'!R250^3/27-'OddsRatio_working_3-way'!T250</f>
        <v>0.14468971038401171</v>
      </c>
      <c r="W250" s="11">
        <f>'OddsRatio_working_3-way'!V250^2+4*'OddsRatio_working_3-way'!U250^3/27</f>
        <v>-0.30457419699798421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0.28526711573935115</v>
      </c>
      <c r="Y250" s="11">
        <f>IF('OddsRatio_working_3-way'!W250&gt;=0,IF('OddsRatio_working_3-way'!V250+SQRT('OddsRatio_working_3-way'!W250)&gt;0,0,PI()),ACOS('OddsRatio_working_3-way'!V250/(2*'OddsRatio_working_3-way'!X250)))</f>
        <v>1.3143921732584771</v>
      </c>
      <c r="Z250" s="11">
        <f>'OddsRatio_working_3-way'!X250^(1/3)*COS('OddsRatio_working_3-way'!Y250/3)</f>
        <v>0.59611203232151511</v>
      </c>
      <c r="AA250" s="11">
        <f>'OddsRatio_working_3-way'!X250^(1/3)*COS(('OddsRatio_working_3-way'!Y250+2*PI())/3)</f>
        <v>-0.53991774451235319</v>
      </c>
      <c r="AB250" s="11">
        <f>'OddsRatio_working_3-way'!X250^(1/3)*COS(('OddsRatio_working_3-way'!Y250+4*PI())/3)</f>
        <v>-5.6194287809162136E-2</v>
      </c>
      <c r="AC250" s="11">
        <f>'OddsRatio_working_3-way'!X250^(1/3)*SIN('OddsRatio_working_3-way'!Y250/3)</f>
        <v>0.27927786794092374</v>
      </c>
      <c r="AD250" s="11">
        <f>'OddsRatio_working_3-way'!X250^(1/3)*SIN(('OddsRatio_working_3-way'!Y250+2*PI())/3)</f>
        <v>0.37660922952154063</v>
      </c>
      <c r="AE250" s="11">
        <f>'OddsRatio_working_3-way'!X250^(1/3)*SIN(('OddsRatio_working_3-way'!Y250+4*PI())/3)</f>
        <v>-0.65588709746246432</v>
      </c>
      <c r="AF250" s="11">
        <f>-'OddsRatio_working_3-way'!U250/(3*'OddsRatio_working_3-way'!X250^(1/3))*COS(('OddsRatio_working_3-way'!Y250)/3)</f>
        <v>0.596112032321515</v>
      </c>
      <c r="AG250" s="11">
        <f>-'OddsRatio_working_3-way'!U250/(3*'OddsRatio_working_3-way'!X250^(1/3))*COS(('OddsRatio_working_3-way'!Y250+2*PI())/3)</f>
        <v>-0.53991774451235308</v>
      </c>
      <c r="AH250" s="11">
        <f>-'OddsRatio_working_3-way'!U250/(3*'OddsRatio_working_3-way'!X250^(1/3))*COS(('OddsRatio_working_3-way'!Y250+4*PI())/3)</f>
        <v>-5.6194287809162129E-2</v>
      </c>
      <c r="AI250" s="11">
        <f>'OddsRatio_working_3-way'!U250/(3*'OddsRatio_working_3-way'!X250^(1/3))*SIN(('OddsRatio_working_3-way'!Y250)/3)</f>
        <v>-0.27927786794092369</v>
      </c>
      <c r="AJ250" s="11">
        <f>'OddsRatio_working_3-way'!U250/(3*'OddsRatio_working_3-way'!X250^(1/3))*SIN(('OddsRatio_working_3-way'!Y250+2*PI())/3)</f>
        <v>-0.37660922952154058</v>
      </c>
      <c r="AK250" s="11">
        <f>'OddsRatio_working_3-way'!U250/(3*'OddsRatio_working_3-way'!X250^(1/3))*SIN(('OddsRatio_working_3-way'!Y250+4*PI())/3)</f>
        <v>0.65588709746246421</v>
      </c>
      <c r="AL250" s="11">
        <f>'OddsRatio_working_3-way'!Z250+'OddsRatio_working_3-way'!AF250</f>
        <v>1.19222406464303</v>
      </c>
      <c r="AM250" s="11">
        <f>'OddsRatio_working_3-way'!AA250+'OddsRatio_working_3-way'!AG250</f>
        <v>-1.0798354890247062</v>
      </c>
      <c r="AN250" s="11">
        <f>'OddsRatio_working_3-way'!AB250+'OddsRatio_working_3-way'!AH250</f>
        <v>-0.11238857561832427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1.19222406464303</v>
      </c>
      <c r="AS250" s="11">
        <f>IF(('OddsRatio_working_3-way'!X250=0),IF(Q250&gt;0,-Q250^(1/3),(-Q250)^(1/3)),'OddsRatio_working_3-way'!AM250-'OddsRatio_working_3-way'!R250/3)</f>
        <v>-1.0798354890247062</v>
      </c>
      <c r="AT250" s="11">
        <f>IF(('OddsRatio_working_3-way'!X250=0),IF(Q250&gt;0,-Q250^(1/3),(-Q250)^(1/3)),'OddsRatio_working_3-way'!AN250-'OddsRatio_working_3-way'!R250/3)</f>
        <v>-0.11238857561832427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2.1</v>
      </c>
      <c r="B251" s="4">
        <f>IF('True_Odds_Calculator_3-way'!B252="","",'True_Odds_Calculator_3-way'!B252)</f>
        <v>3.47</v>
      </c>
      <c r="C251" s="4">
        <f>IF('True_Odds_Calculator_3-way'!C252="","",'True_Odds_Calculator_3-way'!C252)</f>
        <v>3.42</v>
      </c>
      <c r="D251" s="9">
        <f t="shared" si="52"/>
        <v>0.45456852457182301</v>
      </c>
      <c r="E251" s="9">
        <f t="shared" si="53"/>
        <v>0.27068766023744839</v>
      </c>
      <c r="F251" s="9">
        <f t="shared" si="54"/>
        <v>0.27474381519072855</v>
      </c>
      <c r="G251" s="9">
        <f t="shared" si="55"/>
        <v>1.0908075879447567</v>
      </c>
      <c r="H251" s="9">
        <f t="shared" si="56"/>
        <v>2.1998883467392325</v>
      </c>
      <c r="I251" s="9">
        <f t="shared" si="57"/>
        <v>3.694294742223549</v>
      </c>
      <c r="J251" s="9">
        <f t="shared" si="58"/>
        <v>3.6397543628263112</v>
      </c>
      <c r="K251" s="11">
        <f t="shared" si="59"/>
        <v>0.47619047619047616</v>
      </c>
      <c r="L251" s="11">
        <f t="shared" si="60"/>
        <v>0.28818443804034583</v>
      </c>
      <c r="M251" s="11">
        <f t="shared" si="61"/>
        <v>0.29239766081871343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-0.26383361541862982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0.24035432802306761</v>
      </c>
      <c r="Q251" s="11">
        <f>2*'OddsRatio_working_3-way'!K251*'OddsRatio_working_3-way'!L251*'OddsRatio_working_3-way'!M251</f>
        <v>8.0251862445097688E-2</v>
      </c>
      <c r="R251" s="11">
        <f t="shared" si="62"/>
        <v>0</v>
      </c>
      <c r="S251" s="11">
        <f t="shared" si="63"/>
        <v>-0.91100721809725738</v>
      </c>
      <c r="T251" s="11">
        <f t="shared" si="64"/>
        <v>-0.30417603275367522</v>
      </c>
      <c r="U251" s="11">
        <f>'OddsRatio_working_3-way'!S251-'OddsRatio_working_3-way'!R251^2/3</f>
        <v>-0.91100721809725738</v>
      </c>
      <c r="V251" s="11">
        <f>'OddsRatio_working_3-way'!S251*'OddsRatio_working_3-way'!R251/3-2*'OddsRatio_working_3-way'!R251^3/27-'OddsRatio_working_3-way'!T251</f>
        <v>0.30417603275367522</v>
      </c>
      <c r="W251" s="11">
        <f>'OddsRatio_working_3-way'!V251^2+4*'OddsRatio_working_3-way'!U251^3/27</f>
        <v>-1.9488200726957186E-2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0.16734041623941456</v>
      </c>
      <c r="Y251" s="11">
        <f>IF('OddsRatio_working_3-way'!W251&gt;=0,IF('OddsRatio_working_3-way'!V251+SQRT('OddsRatio_working_3-way'!W251)&gt;0,0,PI()),ACOS('OddsRatio_working_3-way'!V251/(2*'OddsRatio_working_3-way'!X251)))</f>
        <v>0.43026785039406401</v>
      </c>
      <c r="Z251" s="11">
        <f>'OddsRatio_working_3-way'!X251^(1/3)*COS('OddsRatio_working_3-way'!Y251/3)</f>
        <v>0.54540379397237837</v>
      </c>
      <c r="AA251" s="11">
        <f>'OddsRatio_working_3-way'!X251^(1/3)*COS(('OddsRatio_working_3-way'!Y251+2*PI())/3)</f>
        <v>-0.34091355775409549</v>
      </c>
      <c r="AB251" s="11">
        <f>'OddsRatio_working_3-way'!X251^(1/3)*COS(('OddsRatio_working_3-way'!Y251+4*PI())/3)</f>
        <v>-0.20449023621828305</v>
      </c>
      <c r="AC251" s="11">
        <f>'OddsRatio_working_3-way'!X251^(1/3)*SIN('OddsRatio_working_3-way'!Y251/3)</f>
        <v>7.8764041412444141E-2</v>
      </c>
      <c r="AD251" s="11">
        <f>'OddsRatio_working_3-way'!X251^(1/3)*SIN(('OddsRatio_working_3-way'!Y251+2*PI())/3)</f>
        <v>0.43295152019427169</v>
      </c>
      <c r="AE251" s="11">
        <f>'OddsRatio_working_3-way'!X251^(1/3)*SIN(('OddsRatio_working_3-way'!Y251+4*PI())/3)</f>
        <v>-0.51171556160671583</v>
      </c>
      <c r="AF251" s="11">
        <f>-'OddsRatio_working_3-way'!U251/(3*'OddsRatio_working_3-way'!X251^(1/3))*COS(('OddsRatio_working_3-way'!Y251)/3)</f>
        <v>0.54540379397237826</v>
      </c>
      <c r="AG251" s="11">
        <f>-'OddsRatio_working_3-way'!U251/(3*'OddsRatio_working_3-way'!X251^(1/3))*COS(('OddsRatio_working_3-way'!Y251+2*PI())/3)</f>
        <v>-0.34091355775409543</v>
      </c>
      <c r="AH251" s="11">
        <f>-'OddsRatio_working_3-way'!U251/(3*'OddsRatio_working_3-way'!X251^(1/3))*COS(('OddsRatio_working_3-way'!Y251+4*PI())/3)</f>
        <v>-0.20449023621828302</v>
      </c>
      <c r="AI251" s="11">
        <f>'OddsRatio_working_3-way'!U251/(3*'OddsRatio_working_3-way'!X251^(1/3))*SIN(('OddsRatio_working_3-way'!Y251)/3)</f>
        <v>-7.8764041412444127E-2</v>
      </c>
      <c r="AJ251" s="11">
        <f>'OddsRatio_working_3-way'!U251/(3*'OddsRatio_working_3-way'!X251^(1/3))*SIN(('OddsRatio_working_3-way'!Y251+2*PI())/3)</f>
        <v>-0.43295152019427163</v>
      </c>
      <c r="AK251" s="11">
        <f>'OddsRatio_working_3-way'!U251/(3*'OddsRatio_working_3-way'!X251^(1/3))*SIN(('OddsRatio_working_3-way'!Y251+4*PI())/3)</f>
        <v>0.51171556160671572</v>
      </c>
      <c r="AL251" s="11">
        <f>'OddsRatio_working_3-way'!Z251+'OddsRatio_working_3-way'!AF251</f>
        <v>1.0908075879447567</v>
      </c>
      <c r="AM251" s="11">
        <f>'OddsRatio_working_3-way'!AA251+'OddsRatio_working_3-way'!AG251</f>
        <v>-0.68182711550819097</v>
      </c>
      <c r="AN251" s="11">
        <f>'OddsRatio_working_3-way'!AB251+'OddsRatio_working_3-way'!AH251</f>
        <v>-0.4089804724365661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1.0908075879447567</v>
      </c>
      <c r="AS251" s="11">
        <f>IF(('OddsRatio_working_3-way'!X251=0),IF(Q251&gt;0,-Q251^(1/3),(-Q251)^(1/3)),'OddsRatio_working_3-way'!AM251-'OddsRatio_working_3-way'!R251/3)</f>
        <v>-0.68182711550819097</v>
      </c>
      <c r="AT251" s="11">
        <f>IF(('OddsRatio_working_3-way'!X251=0),IF(Q251&gt;0,-Q251^(1/3),(-Q251)^(1/3)),'OddsRatio_working_3-way'!AN251-'OddsRatio_working_3-way'!R251/3)</f>
        <v>-0.4089804724365661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3.77</v>
      </c>
      <c r="B252" s="4">
        <f>IF('True_Odds_Calculator_3-way'!B253="","",'True_Odds_Calculator_3-way'!B253)</f>
        <v>3.56</v>
      </c>
      <c r="C252" s="4">
        <f>IF('True_Odds_Calculator_3-way'!C253="","",'True_Odds_Calculator_3-way'!C253)</f>
        <v>2.1</v>
      </c>
      <c r="D252" s="9">
        <f t="shared" si="52"/>
        <v>0.25853523793519101</v>
      </c>
      <c r="E252" s="9">
        <f t="shared" si="53"/>
        <v>0.27393363079420108</v>
      </c>
      <c r="F252" s="9">
        <f t="shared" si="54"/>
        <v>0.46753113127060802</v>
      </c>
      <c r="G252" s="9">
        <f t="shared" si="55"/>
        <v>1.0353590928165044</v>
      </c>
      <c r="H252" s="9">
        <f t="shared" si="56"/>
        <v>3.8679446871017156</v>
      </c>
      <c r="I252" s="9">
        <f t="shared" si="57"/>
        <v>3.6505192776102504</v>
      </c>
      <c r="J252" s="9">
        <f t="shared" si="58"/>
        <v>2.1388950020981552</v>
      </c>
      <c r="K252" s="11">
        <f t="shared" si="59"/>
        <v>0.26525198938992045</v>
      </c>
      <c r="L252" s="11">
        <f t="shared" si="60"/>
        <v>0.2808988764044944</v>
      </c>
      <c r="M252" s="11">
        <f t="shared" si="61"/>
        <v>0.47619047619047616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-0.27675901523247515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0.22813941837576091</v>
      </c>
      <c r="Q252" s="11">
        <f>2*'OddsRatio_working_3-way'!K252*'OddsRatio_working_3-way'!L252*'OddsRatio_working_3-way'!M252</f>
        <v>7.0960938841605259E-2</v>
      </c>
      <c r="R252" s="11">
        <f t="shared" si="62"/>
        <v>0</v>
      </c>
      <c r="S252" s="11">
        <f t="shared" si="63"/>
        <v>-0.82432515589104038</v>
      </c>
      <c r="T252" s="11">
        <f t="shared" si="64"/>
        <v>-0.25639973744666888</v>
      </c>
      <c r="U252" s="11">
        <f>'OddsRatio_working_3-way'!S252-'OddsRatio_working_3-way'!R252^2/3</f>
        <v>-0.82432515589104038</v>
      </c>
      <c r="V252" s="11">
        <f>'OddsRatio_working_3-way'!S252*'OddsRatio_working_3-way'!R252/3-2*'OddsRatio_working_3-way'!R252^3/27-'OddsRatio_working_3-way'!T252</f>
        <v>0.25639973744666888</v>
      </c>
      <c r="W252" s="11">
        <f>'OddsRatio_working_3-way'!V252^2+4*'OddsRatio_working_3-way'!U252^3/27</f>
        <v>-1.7242701234130894E-2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0.14403430719524049</v>
      </c>
      <c r="Y252" s="11">
        <f>IF('OddsRatio_working_3-way'!W252&gt;=0,IF('OddsRatio_working_3-way'!V252+SQRT('OddsRatio_working_3-way'!W252)&gt;0,0,PI()),ACOS('OddsRatio_working_3-way'!V252/(2*'OddsRatio_working_3-way'!X252)))</f>
        <v>0.47330899110314184</v>
      </c>
      <c r="Z252" s="11">
        <f>'OddsRatio_working_3-way'!X252^(1/3)*COS('OddsRatio_working_3-way'!Y252/3)</f>
        <v>0.51767954640825231</v>
      </c>
      <c r="AA252" s="11">
        <f>'OddsRatio_working_3-way'!X252^(1/3)*COS(('OddsRatio_working_3-way'!Y252+2*PI())/3)</f>
        <v>-0.33016441407717761</v>
      </c>
      <c r="AB252" s="11">
        <f>'OddsRatio_working_3-way'!X252^(1/3)*COS(('OddsRatio_working_3-way'!Y252+4*PI())/3)</f>
        <v>-0.18751513233107456</v>
      </c>
      <c r="AC252" s="11">
        <f>'OddsRatio_working_3-way'!X252^(1/3)*SIN('OddsRatio_working_3-way'!Y252/3)</f>
        <v>8.2358601215819324E-2</v>
      </c>
      <c r="AD252" s="11">
        <f>'OddsRatio_working_3-way'!X252^(1/3)*SIN(('OddsRatio_working_3-way'!Y252+2*PI())/3)</f>
        <v>0.40714433760124208</v>
      </c>
      <c r="AE252" s="11">
        <f>'OddsRatio_working_3-way'!X252^(1/3)*SIN(('OddsRatio_working_3-way'!Y252+4*PI())/3)</f>
        <v>-0.48950293881706142</v>
      </c>
      <c r="AF252" s="11">
        <f>-'OddsRatio_working_3-way'!U252/(3*'OddsRatio_working_3-way'!X252^(1/3))*COS(('OddsRatio_working_3-way'!Y252)/3)</f>
        <v>0.5176795464082522</v>
      </c>
      <c r="AG252" s="11">
        <f>-'OddsRatio_working_3-way'!U252/(3*'OddsRatio_working_3-way'!X252^(1/3))*COS(('OddsRatio_working_3-way'!Y252+2*PI())/3)</f>
        <v>-0.3301644140771775</v>
      </c>
      <c r="AH252" s="11">
        <f>-'OddsRatio_working_3-way'!U252/(3*'OddsRatio_working_3-way'!X252^(1/3))*COS(('OddsRatio_working_3-way'!Y252+4*PI())/3)</f>
        <v>-0.18751513233107453</v>
      </c>
      <c r="AI252" s="11">
        <f>'OddsRatio_working_3-way'!U252/(3*'OddsRatio_working_3-way'!X252^(1/3))*SIN(('OddsRatio_working_3-way'!Y252)/3)</f>
        <v>-8.235860121581931E-2</v>
      </c>
      <c r="AJ252" s="11">
        <f>'OddsRatio_working_3-way'!U252/(3*'OddsRatio_working_3-way'!X252^(1/3))*SIN(('OddsRatio_working_3-way'!Y252+2*PI())/3)</f>
        <v>-0.40714433760124197</v>
      </c>
      <c r="AK252" s="11">
        <f>'OddsRatio_working_3-way'!U252/(3*'OddsRatio_working_3-way'!X252^(1/3))*SIN(('OddsRatio_working_3-way'!Y252+4*PI())/3)</f>
        <v>0.48950293881706131</v>
      </c>
      <c r="AL252" s="11">
        <f>'OddsRatio_working_3-way'!Z252+'OddsRatio_working_3-way'!AF252</f>
        <v>1.0353590928165044</v>
      </c>
      <c r="AM252" s="11">
        <f>'OddsRatio_working_3-way'!AA252+'OddsRatio_working_3-way'!AG252</f>
        <v>-0.66032882815435512</v>
      </c>
      <c r="AN252" s="11">
        <f>'OddsRatio_working_3-way'!AB252+'OddsRatio_working_3-way'!AH252</f>
        <v>-0.37503026466214906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1.0353590928165044</v>
      </c>
      <c r="AS252" s="11">
        <f>IF(('OddsRatio_working_3-way'!X252=0),IF(Q252&gt;0,-Q252^(1/3),(-Q252)^(1/3)),'OddsRatio_working_3-way'!AM252-'OddsRatio_working_3-way'!R252/3)</f>
        <v>-0.66032882815435512</v>
      </c>
      <c r="AT252" s="11">
        <f>IF(('OddsRatio_working_3-way'!X252=0),IF(Q252&gt;0,-Q252^(1/3),(-Q252)^(1/3)),'OddsRatio_working_3-way'!AN252-'OddsRatio_working_3-way'!R252/3)</f>
        <v>-0.37503026466214906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8.94</v>
      </c>
      <c r="B253" s="4">
        <f>IF('True_Odds_Calculator_3-way'!B254="","",'True_Odds_Calculator_3-way'!B254)</f>
        <v>5.42</v>
      </c>
      <c r="C253" s="4">
        <f>IF('True_Odds_Calculator_3-way'!C254="","",'True_Odds_Calculator_3-way'!C254)</f>
        <v>1.37</v>
      </c>
      <c r="D253" s="9">
        <f t="shared" si="52"/>
        <v>0.10611602519223012</v>
      </c>
      <c r="E253" s="9">
        <f t="shared" si="53"/>
        <v>0.17577057403085533</v>
      </c>
      <c r="F253" s="9">
        <f t="shared" si="54"/>
        <v>0.71811340077691443</v>
      </c>
      <c r="G253" s="9">
        <f t="shared" si="55"/>
        <v>1.0609127649639571</v>
      </c>
      <c r="H253" s="9">
        <f t="shared" si="56"/>
        <v>9.4236473538138199</v>
      </c>
      <c r="I253" s="9">
        <f t="shared" si="57"/>
        <v>5.6892344211406902</v>
      </c>
      <c r="J253" s="9">
        <f t="shared" si="58"/>
        <v>1.3925377230366642</v>
      </c>
      <c r="K253" s="11">
        <f t="shared" si="59"/>
        <v>0.11185682326621925</v>
      </c>
      <c r="L253" s="11">
        <f t="shared" si="60"/>
        <v>0.18450184501845018</v>
      </c>
      <c r="M253" s="11">
        <f t="shared" si="61"/>
        <v>0.72992700729927007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-0.19560823002537575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0.1917657446304537</v>
      </c>
      <c r="Q253" s="11">
        <f>2*'OddsRatio_working_3-way'!K253*'OddsRatio_working_3-way'!L253*'OddsRatio_working_3-way'!M253</f>
        <v>3.0128160978861545E-2</v>
      </c>
      <c r="R253" s="11">
        <f t="shared" si="62"/>
        <v>0</v>
      </c>
      <c r="S253" s="11">
        <f t="shared" si="63"/>
        <v>-0.98035621816922747</v>
      </c>
      <c r="T253" s="11">
        <f t="shared" si="64"/>
        <v>-0.15402297221826042</v>
      </c>
      <c r="U253" s="11">
        <f>'OddsRatio_working_3-way'!S253-'OddsRatio_working_3-way'!R253^2/3</f>
        <v>-0.98035621816922747</v>
      </c>
      <c r="V253" s="11">
        <f>'OddsRatio_working_3-way'!S253*'OddsRatio_working_3-way'!R253/3-2*'OddsRatio_working_3-way'!R253^3/27-'OddsRatio_working_3-way'!T253</f>
        <v>0.15402297221826042</v>
      </c>
      <c r="W253" s="11">
        <f>'OddsRatio_working_3-way'!V253^2+4*'OddsRatio_working_3-way'!U253^3/27</f>
        <v>-0.11586488090239347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0.18680735857651626</v>
      </c>
      <c r="Y253" s="11">
        <f>IF('OddsRatio_working_3-way'!W253&gt;=0,IF('OddsRatio_working_3-way'!V253+SQRT('OddsRatio_working_3-way'!W253)&gt;0,0,PI()),ACOS('OddsRatio_working_3-way'!V253/(2*'OddsRatio_working_3-way'!X253)))</f>
        <v>1.145873122636399</v>
      </c>
      <c r="Z253" s="11">
        <f>'OddsRatio_working_3-way'!X253^(1/3)*COS('OddsRatio_working_3-way'!Y253/3)</f>
        <v>0.53045638248197846</v>
      </c>
      <c r="AA253" s="11">
        <f>'OddsRatio_working_3-way'!X253^(1/3)*COS(('OddsRatio_working_3-way'!Y253+2*PI())/3)</f>
        <v>-0.44975752293491411</v>
      </c>
      <c r="AB253" s="11">
        <f>'OddsRatio_working_3-way'!X253^(1/3)*COS(('OddsRatio_working_3-way'!Y253+4*PI())/3)</f>
        <v>-8.0698859547064516E-2</v>
      </c>
      <c r="AC253" s="11">
        <f>'OddsRatio_working_3-way'!X253^(1/3)*SIN('OddsRatio_working_3-way'!Y253/3)</f>
        <v>0.21307611865373852</v>
      </c>
      <c r="AD253" s="11">
        <f>'OddsRatio_working_3-way'!X253^(1/3)*SIN(('OddsRatio_working_3-way'!Y253+2*PI())/3)</f>
        <v>0.35285064350211881</v>
      </c>
      <c r="AE253" s="11">
        <f>'OddsRatio_working_3-way'!X253^(1/3)*SIN(('OddsRatio_working_3-way'!Y253+4*PI())/3)</f>
        <v>-0.56592676215585735</v>
      </c>
      <c r="AF253" s="11">
        <f>-'OddsRatio_working_3-way'!U253/(3*'OddsRatio_working_3-way'!X253^(1/3))*COS(('OddsRatio_working_3-way'!Y253)/3)</f>
        <v>0.53045638248197857</v>
      </c>
      <c r="AG253" s="11">
        <f>-'OddsRatio_working_3-way'!U253/(3*'OddsRatio_working_3-way'!X253^(1/3))*COS(('OddsRatio_working_3-way'!Y253+2*PI())/3)</f>
        <v>-0.44975752293491422</v>
      </c>
      <c r="AH253" s="11">
        <f>-'OddsRatio_working_3-way'!U253/(3*'OddsRatio_working_3-way'!X253^(1/3))*COS(('OddsRatio_working_3-way'!Y253+4*PI())/3)</f>
        <v>-8.069885954706453E-2</v>
      </c>
      <c r="AI253" s="11">
        <f>'OddsRatio_working_3-way'!U253/(3*'OddsRatio_working_3-way'!X253^(1/3))*SIN(('OddsRatio_working_3-way'!Y253)/3)</f>
        <v>-0.21307611865373857</v>
      </c>
      <c r="AJ253" s="11">
        <f>'OddsRatio_working_3-way'!U253/(3*'OddsRatio_working_3-way'!X253^(1/3))*SIN(('OddsRatio_working_3-way'!Y253+2*PI())/3)</f>
        <v>-0.35285064350211887</v>
      </c>
      <c r="AK253" s="11">
        <f>'OddsRatio_working_3-way'!U253/(3*'OddsRatio_working_3-way'!X253^(1/3))*SIN(('OddsRatio_working_3-way'!Y253+4*PI())/3)</f>
        <v>0.56592676215585747</v>
      </c>
      <c r="AL253" s="11">
        <f>'OddsRatio_working_3-way'!Z253+'OddsRatio_working_3-way'!AF253</f>
        <v>1.0609127649639571</v>
      </c>
      <c r="AM253" s="11">
        <f>'OddsRatio_working_3-way'!AA253+'OddsRatio_working_3-way'!AG253</f>
        <v>-0.89951504586982833</v>
      </c>
      <c r="AN253" s="11">
        <f>'OddsRatio_working_3-way'!AB253+'OddsRatio_working_3-way'!AH253</f>
        <v>-0.16139771909412903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1.0609127649639571</v>
      </c>
      <c r="AS253" s="11">
        <f>IF(('OddsRatio_working_3-way'!X253=0),IF(Q253&gt;0,-Q253^(1/3),(-Q253)^(1/3)),'OddsRatio_working_3-way'!AM253-'OddsRatio_working_3-way'!R253/3)</f>
        <v>-0.89951504586982833</v>
      </c>
      <c r="AT253" s="11">
        <f>IF(('OddsRatio_working_3-way'!X253=0),IF(Q253&gt;0,-Q253^(1/3),(-Q253)^(1/3)),'OddsRatio_working_3-way'!AN253-'OddsRatio_working_3-way'!R253/3)</f>
        <v>-0.16139771909412903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2.04</v>
      </c>
      <c r="B254" s="4">
        <f>IF('True_Odds_Calculator_3-way'!B255="","",'True_Odds_Calculator_3-way'!B255)</f>
        <v>3.85</v>
      </c>
      <c r="C254" s="4">
        <f>IF('True_Odds_Calculator_3-way'!C255="","",'True_Odds_Calculator_3-way'!C255)</f>
        <v>3.65</v>
      </c>
      <c r="D254" s="9">
        <f t="shared" si="52"/>
        <v>0.48082869490840235</v>
      </c>
      <c r="E254" s="9">
        <f t="shared" si="53"/>
        <v>0.25259475020930244</v>
      </c>
      <c r="F254" s="9">
        <f t="shared" si="54"/>
        <v>0.26657655488229515</v>
      </c>
      <c r="G254" s="9">
        <f t="shared" si="55"/>
        <v>1.0382141982349617</v>
      </c>
      <c r="H254" s="9">
        <f t="shared" si="56"/>
        <v>2.0797427661643604</v>
      </c>
      <c r="I254" s="9">
        <f t="shared" si="57"/>
        <v>3.9589104649696414</v>
      </c>
      <c r="J254" s="9">
        <f t="shared" si="58"/>
        <v>3.7512676253226487</v>
      </c>
      <c r="K254" s="11">
        <f t="shared" si="59"/>
        <v>0.49019607843137253</v>
      </c>
      <c r="L254" s="11">
        <f t="shared" si="60"/>
        <v>0.25974025974025972</v>
      </c>
      <c r="M254" s="11">
        <f t="shared" si="61"/>
        <v>0.27397260273972601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-0.27399353265590176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0.22813608631497428</v>
      </c>
      <c r="Q254" s="11">
        <f>2*'OddsRatio_working_3-way'!K254*'OddsRatio_working_3-way'!L254*'OddsRatio_working_3-way'!M254</f>
        <v>6.9766387252285705E-2</v>
      </c>
      <c r="R254" s="11">
        <f t="shared" si="62"/>
        <v>0</v>
      </c>
      <c r="S254" s="11">
        <f t="shared" si="63"/>
        <v>-0.8326331067145365</v>
      </c>
      <c r="T254" s="11">
        <f t="shared" si="64"/>
        <v>-0.25462786138059218</v>
      </c>
      <c r="U254" s="11">
        <f>'OddsRatio_working_3-way'!S254-'OddsRatio_working_3-way'!R254^2/3</f>
        <v>-0.8326331067145365</v>
      </c>
      <c r="V254" s="11">
        <f>'OddsRatio_working_3-way'!S254*'OddsRatio_working_3-way'!R254/3-2*'OddsRatio_working_3-way'!R254^3/27-'OddsRatio_working_3-way'!T254</f>
        <v>0.25462786138059218</v>
      </c>
      <c r="W254" s="11">
        <f>'OddsRatio_working_3-way'!V254^2+4*'OddsRatio_working_3-way'!U254^3/27</f>
        <v>-2.068259646027748E-2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0.14621725637859195</v>
      </c>
      <c r="Y254" s="11">
        <f>IF('OddsRatio_working_3-way'!W254&gt;=0,IF('OddsRatio_working_3-way'!V254+SQRT('OddsRatio_working_3-way'!W254)&gt;0,0,PI()),ACOS('OddsRatio_working_3-way'!V254/(2*'OddsRatio_working_3-way'!X254)))</f>
        <v>0.51413681599134886</v>
      </c>
      <c r="Z254" s="11">
        <f>'OddsRatio_working_3-way'!X254^(1/3)*COS('OddsRatio_working_3-way'!Y254/3)</f>
        <v>0.51910709911748087</v>
      </c>
      <c r="AA254" s="11">
        <f>'OddsRatio_working_3-way'!X254^(1/3)*COS(('OddsRatio_working_3-way'!Y254+2*PI())/3)</f>
        <v>-0.33736191294603696</v>
      </c>
      <c r="AB254" s="11">
        <f>'OddsRatio_working_3-way'!X254^(1/3)*COS(('OddsRatio_working_3-way'!Y254+4*PI())/3)</f>
        <v>-0.18174518617144364</v>
      </c>
      <c r="AC254" s="11">
        <f>'OddsRatio_working_3-way'!X254^(1/3)*SIN('OddsRatio_working_3-way'!Y254/3)</f>
        <v>8.9845359093719795E-2</v>
      </c>
      <c r="AD254" s="11">
        <f>'OddsRatio_working_3-way'!X254^(1/3)*SIN(('OddsRatio_working_3-way'!Y254+2*PI())/3)</f>
        <v>0.40463725557372515</v>
      </c>
      <c r="AE254" s="11">
        <f>'OddsRatio_working_3-way'!X254^(1/3)*SIN(('OddsRatio_working_3-way'!Y254+4*PI())/3)</f>
        <v>-0.49448261466744498</v>
      </c>
      <c r="AF254" s="11">
        <f>-'OddsRatio_working_3-way'!U254/(3*'OddsRatio_working_3-way'!X254^(1/3))*COS(('OddsRatio_working_3-way'!Y254)/3)</f>
        <v>0.51910709911748076</v>
      </c>
      <c r="AG254" s="11">
        <f>-'OddsRatio_working_3-way'!U254/(3*'OddsRatio_working_3-way'!X254^(1/3))*COS(('OddsRatio_working_3-way'!Y254+2*PI())/3)</f>
        <v>-0.3373619129460369</v>
      </c>
      <c r="AH254" s="11">
        <f>-'OddsRatio_working_3-way'!U254/(3*'OddsRatio_working_3-way'!X254^(1/3))*COS(('OddsRatio_working_3-way'!Y254+4*PI())/3)</f>
        <v>-0.18174518617144361</v>
      </c>
      <c r="AI254" s="11">
        <f>'OddsRatio_working_3-way'!U254/(3*'OddsRatio_working_3-way'!X254^(1/3))*SIN(('OddsRatio_working_3-way'!Y254)/3)</f>
        <v>-8.9845359093719782E-2</v>
      </c>
      <c r="AJ254" s="11">
        <f>'OddsRatio_working_3-way'!U254/(3*'OddsRatio_working_3-way'!X254^(1/3))*SIN(('OddsRatio_working_3-way'!Y254+2*PI())/3)</f>
        <v>-0.4046372555737251</v>
      </c>
      <c r="AK254" s="11">
        <f>'OddsRatio_working_3-way'!U254/(3*'OddsRatio_working_3-way'!X254^(1/3))*SIN(('OddsRatio_working_3-way'!Y254+4*PI())/3)</f>
        <v>0.49448261466744486</v>
      </c>
      <c r="AL254" s="11">
        <f>'OddsRatio_working_3-way'!Z254+'OddsRatio_working_3-way'!AF254</f>
        <v>1.0382141982349617</v>
      </c>
      <c r="AM254" s="11">
        <f>'OddsRatio_working_3-way'!AA254+'OddsRatio_working_3-way'!AG254</f>
        <v>-0.6747238258920738</v>
      </c>
      <c r="AN254" s="11">
        <f>'OddsRatio_working_3-way'!AB254+'OddsRatio_working_3-way'!AH254</f>
        <v>-0.36349037234288728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1.0382141982349617</v>
      </c>
      <c r="AS254" s="11">
        <f>IF(('OddsRatio_working_3-way'!X254=0),IF(Q254&gt;0,-Q254^(1/3),(-Q254)^(1/3)),'OddsRatio_working_3-way'!AM254-'OddsRatio_working_3-way'!R254/3)</f>
        <v>-0.6747238258920738</v>
      </c>
      <c r="AT254" s="11">
        <f>IF(('OddsRatio_working_3-way'!X254=0),IF(Q254&gt;0,-Q254^(1/3),(-Q254)^(1/3)),'OddsRatio_working_3-way'!AN254-'OddsRatio_working_3-way'!R254/3)</f>
        <v>-0.36349037234288728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1.25</v>
      </c>
      <c r="B255" s="4">
        <f>IF('True_Odds_Calculator_3-way'!B256="","",'True_Odds_Calculator_3-way'!B256)</f>
        <v>6.55</v>
      </c>
      <c r="C255" s="4">
        <f>IF('True_Odds_Calculator_3-way'!C256="","",'True_Odds_Calculator_3-way'!C256)</f>
        <v>12.36</v>
      </c>
      <c r="D255" s="9">
        <f t="shared" si="52"/>
        <v>0.7847115608505999</v>
      </c>
      <c r="E255" s="9">
        <f t="shared" si="53"/>
        <v>0.14103079708956151</v>
      </c>
      <c r="F255" s="9">
        <f t="shared" si="54"/>
        <v>7.4257642059838688E-2</v>
      </c>
      <c r="G255" s="9">
        <f t="shared" si="55"/>
        <v>1.0974143870954831</v>
      </c>
      <c r="H255" s="9">
        <f t="shared" si="56"/>
        <v>1.2743535967738706</v>
      </c>
      <c r="I255" s="9">
        <f t="shared" si="57"/>
        <v>7.0906498483799298</v>
      </c>
      <c r="J255" s="9">
        <f t="shared" si="58"/>
        <v>13.466627437404687</v>
      </c>
      <c r="K255" s="11">
        <f t="shared" si="59"/>
        <v>0.8</v>
      </c>
      <c r="L255" s="11">
        <f t="shared" si="60"/>
        <v>0.15267175572519084</v>
      </c>
      <c r="M255" s="11">
        <f t="shared" si="61"/>
        <v>8.0906148867313926E-2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-0.15575483584080629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0.16956940635885276</v>
      </c>
      <c r="Q255" s="11">
        <f>2*'OddsRatio_working_3-way'!K255*'OddsRatio_working_3-way'!L255*'OddsRatio_working_3-way'!M255</f>
        <v>1.9763334074458364E-2</v>
      </c>
      <c r="R255" s="11">
        <f t="shared" si="62"/>
        <v>0</v>
      </c>
      <c r="S255" s="11">
        <f t="shared" si="63"/>
        <v>-1.0886943281309482</v>
      </c>
      <c r="T255" s="11">
        <f t="shared" si="64"/>
        <v>-0.12688745083111286</v>
      </c>
      <c r="U255" s="11">
        <f>'OddsRatio_working_3-way'!S255-'OddsRatio_working_3-way'!R255^2/3</f>
        <v>-1.0886943281309482</v>
      </c>
      <c r="V255" s="11">
        <f>'OddsRatio_working_3-way'!S255*'OddsRatio_working_3-way'!R255/3-2*'OddsRatio_working_3-way'!R255^3/27-'OddsRatio_working_3-way'!T255</f>
        <v>0.12688745083111286</v>
      </c>
      <c r="W255" s="11">
        <f>'OddsRatio_working_3-way'!V255^2+4*'OddsRatio_working_3-way'!U255^3/27</f>
        <v>-0.17506709573397949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0.21861354081597828</v>
      </c>
      <c r="Y255" s="11">
        <f>IF('OddsRatio_working_3-way'!W255&gt;=0,IF('OddsRatio_working_3-way'!V255+SQRT('OddsRatio_working_3-way'!W255)&gt;0,0,PI()),ACOS('OddsRatio_working_3-way'!V255/(2*'OddsRatio_working_3-way'!X255)))</f>
        <v>1.2763505791861969</v>
      </c>
      <c r="Z255" s="11">
        <f>'OddsRatio_working_3-way'!X255^(1/3)*COS('OddsRatio_working_3-way'!Y255/3)</f>
        <v>0.54870719354774156</v>
      </c>
      <c r="AA255" s="11">
        <f>'OddsRatio_working_3-way'!X255^(1/3)*COS(('OddsRatio_working_3-way'!Y255+2*PI())/3)</f>
        <v>-0.48967636343930709</v>
      </c>
      <c r="AB255" s="11">
        <f>'OddsRatio_working_3-way'!X255^(1/3)*COS(('OddsRatio_working_3-way'!Y255+4*PI())/3)</f>
        <v>-5.9030830108434643E-2</v>
      </c>
      <c r="AC255" s="11">
        <f>'OddsRatio_working_3-way'!X255^(1/3)*SIN('OddsRatio_working_3-way'!Y255/3)</f>
        <v>0.24863331459388943</v>
      </c>
      <c r="AD255" s="11">
        <f>'OddsRatio_working_3-way'!X255^(1/3)*SIN(('OddsRatio_working_3-way'!Y255+2*PI())/3)</f>
        <v>0.35087771155466446</v>
      </c>
      <c r="AE255" s="11">
        <f>'OddsRatio_working_3-way'!X255^(1/3)*SIN(('OddsRatio_working_3-way'!Y255+4*PI())/3)</f>
        <v>-0.59951102614855378</v>
      </c>
      <c r="AF255" s="11">
        <f>-'OddsRatio_working_3-way'!U255/(3*'OddsRatio_working_3-way'!X255^(1/3))*COS(('OddsRatio_working_3-way'!Y255)/3)</f>
        <v>0.54870719354774156</v>
      </c>
      <c r="AG255" s="11">
        <f>-'OddsRatio_working_3-way'!U255/(3*'OddsRatio_working_3-way'!X255^(1/3))*COS(('OddsRatio_working_3-way'!Y255+2*PI())/3)</f>
        <v>-0.48967636343930709</v>
      </c>
      <c r="AH255" s="11">
        <f>-'OddsRatio_working_3-way'!U255/(3*'OddsRatio_working_3-way'!X255^(1/3))*COS(('OddsRatio_working_3-way'!Y255+4*PI())/3)</f>
        <v>-5.9030830108434643E-2</v>
      </c>
      <c r="AI255" s="11">
        <f>'OddsRatio_working_3-way'!U255/(3*'OddsRatio_working_3-way'!X255^(1/3))*SIN(('OddsRatio_working_3-way'!Y255)/3)</f>
        <v>-0.24863331459388943</v>
      </c>
      <c r="AJ255" s="11">
        <f>'OddsRatio_working_3-way'!U255/(3*'OddsRatio_working_3-way'!X255^(1/3))*SIN(('OddsRatio_working_3-way'!Y255+2*PI())/3)</f>
        <v>-0.35087771155466446</v>
      </c>
      <c r="AK255" s="11">
        <f>'OddsRatio_working_3-way'!U255/(3*'OddsRatio_working_3-way'!X255^(1/3))*SIN(('OddsRatio_working_3-way'!Y255+4*PI())/3)</f>
        <v>0.59951102614855378</v>
      </c>
      <c r="AL255" s="11">
        <f>'OddsRatio_working_3-way'!Z255+'OddsRatio_working_3-way'!AF255</f>
        <v>1.0974143870954831</v>
      </c>
      <c r="AM255" s="11">
        <f>'OddsRatio_working_3-way'!AA255+'OddsRatio_working_3-way'!AG255</f>
        <v>-0.97935272687861419</v>
      </c>
      <c r="AN255" s="11">
        <f>'OddsRatio_working_3-way'!AB255+'OddsRatio_working_3-way'!AH255</f>
        <v>-0.11806166021686929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1.0974143870954831</v>
      </c>
      <c r="AS255" s="11">
        <f>IF(('OddsRatio_working_3-way'!X255=0),IF(Q255&gt;0,-Q255^(1/3),(-Q255)^(1/3)),'OddsRatio_working_3-way'!AM255-'OddsRatio_working_3-way'!R255/3)</f>
        <v>-0.97935272687861419</v>
      </c>
      <c r="AT255" s="11">
        <f>IF(('OddsRatio_working_3-way'!X255=0),IF(Q255&gt;0,-Q255^(1/3),(-Q255)^(1/3)),'OddsRatio_working_3-way'!AN255-'OddsRatio_working_3-way'!R255/3)</f>
        <v>-0.11806166021686929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3.06</v>
      </c>
      <c r="B256" s="4">
        <f>IF('True_Odds_Calculator_3-way'!B257="","",'True_Odds_Calculator_3-way'!B257)</f>
        <v>3.12</v>
      </c>
      <c r="C256" s="4">
        <f>IF('True_Odds_Calculator_3-way'!C257="","",'True_Odds_Calculator_3-way'!C257)</f>
        <v>2.63</v>
      </c>
      <c r="D256" s="9">
        <f t="shared" si="52"/>
        <v>0.3178072355020557</v>
      </c>
      <c r="E256" s="9">
        <f t="shared" si="53"/>
        <v>0.31161553082913845</v>
      </c>
      <c r="F256" s="9">
        <f t="shared" si="54"/>
        <v>0.37057723366880579</v>
      </c>
      <c r="G256" s="9">
        <f t="shared" si="55"/>
        <v>1.0420201278328307</v>
      </c>
      <c r="H256" s="9">
        <f t="shared" si="56"/>
        <v>3.1465614633356314</v>
      </c>
      <c r="I256" s="9">
        <f t="shared" si="57"/>
        <v>3.2090826710056017</v>
      </c>
      <c r="J256" s="9">
        <f t="shared" si="58"/>
        <v>2.6984928083675133</v>
      </c>
      <c r="K256" s="11">
        <f t="shared" si="59"/>
        <v>0.32679738562091504</v>
      </c>
      <c r="L256" s="11">
        <f t="shared" si="60"/>
        <v>0.32051282051282048</v>
      </c>
      <c r="M256" s="11">
        <f t="shared" si="61"/>
        <v>0.38022813688212931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-0.28350382107930749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0.23138988135633184</v>
      </c>
      <c r="Q256" s="11">
        <f>2*'OddsRatio_working_3-way'!K256*'OddsRatio_working_3-way'!L256*'OddsRatio_working_3-way'!M256</f>
        <v>7.9652282738840563E-2</v>
      </c>
      <c r="R256" s="11">
        <f t="shared" si="62"/>
        <v>0</v>
      </c>
      <c r="S256" s="11">
        <f t="shared" si="63"/>
        <v>-0.81617905704206617</v>
      </c>
      <c r="T256" s="11">
        <f t="shared" si="64"/>
        <v>-0.28095664614184723</v>
      </c>
      <c r="U256" s="11">
        <f>'OddsRatio_working_3-way'!S256-'OddsRatio_working_3-way'!R256^2/3</f>
        <v>-0.81617905704206617</v>
      </c>
      <c r="V256" s="11">
        <f>'OddsRatio_working_3-way'!S256*'OddsRatio_working_3-way'!R256/3-2*'OddsRatio_working_3-way'!R256^3/27-'OddsRatio_working_3-way'!T256</f>
        <v>0.28095664614184723</v>
      </c>
      <c r="W256" s="11">
        <f>'OddsRatio_working_3-way'!V256^2+4*'OddsRatio_working_3-way'!U256^3/27</f>
        <v>-1.6109560419861196E-3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0.14190453926254551</v>
      </c>
      <c r="Y256" s="11">
        <f>IF('OddsRatio_working_3-way'!W256&gt;=0,IF('OddsRatio_working_3-way'!V256+SQRT('OddsRatio_working_3-way'!W256)&gt;0,0,PI()),ACOS('OddsRatio_working_3-way'!V256/(2*'OddsRatio_working_3-way'!X256)))</f>
        <v>0.14189723998339487</v>
      </c>
      <c r="Z256" s="11">
        <f>'OddsRatio_working_3-way'!X256^(1/3)*COS('OddsRatio_working_3-way'!Y256/3)</f>
        <v>0.52101006391641536</v>
      </c>
      <c r="AA256" s="11">
        <f>'OddsRatio_working_3-way'!X256^(1/3)*COS(('OddsRatio_working_3-way'!Y256+2*PI())/3)</f>
        <v>-0.28186268243470286</v>
      </c>
      <c r="AB256" s="11">
        <f>'OddsRatio_working_3-way'!X256^(1/3)*COS(('OddsRatio_working_3-way'!Y256+4*PI())/3)</f>
        <v>-0.23914738148171261</v>
      </c>
      <c r="AC256" s="11">
        <f>'OddsRatio_working_3-way'!X256^(1/3)*SIN('OddsRatio_working_3-way'!Y256/3)</f>
        <v>2.4661690503724947E-2</v>
      </c>
      <c r="AD256" s="11">
        <f>'OddsRatio_working_3-way'!X256^(1/3)*SIN(('OddsRatio_working_3-way'!Y256+2*PI())/3)</f>
        <v>0.43887710572710736</v>
      </c>
      <c r="AE256" s="11">
        <f>'OddsRatio_working_3-way'!X256^(1/3)*SIN(('OddsRatio_working_3-way'!Y256+4*PI())/3)</f>
        <v>-0.46353879623083216</v>
      </c>
      <c r="AF256" s="11">
        <f>-'OddsRatio_working_3-way'!U256/(3*'OddsRatio_working_3-way'!X256^(1/3))*COS(('OddsRatio_working_3-way'!Y256)/3)</f>
        <v>0.52101006391641536</v>
      </c>
      <c r="AG256" s="11">
        <f>-'OddsRatio_working_3-way'!U256/(3*'OddsRatio_working_3-way'!X256^(1/3))*COS(('OddsRatio_working_3-way'!Y256+2*PI())/3)</f>
        <v>-0.28186268243470286</v>
      </c>
      <c r="AH256" s="11">
        <f>-'OddsRatio_working_3-way'!U256/(3*'OddsRatio_working_3-way'!X256^(1/3))*COS(('OddsRatio_working_3-way'!Y256+4*PI())/3)</f>
        <v>-0.23914738148171261</v>
      </c>
      <c r="AI256" s="11">
        <f>'OddsRatio_working_3-way'!U256/(3*'OddsRatio_working_3-way'!X256^(1/3))*SIN(('OddsRatio_working_3-way'!Y256)/3)</f>
        <v>-2.4661690503724947E-2</v>
      </c>
      <c r="AJ256" s="11">
        <f>'OddsRatio_working_3-way'!U256/(3*'OddsRatio_working_3-way'!X256^(1/3))*SIN(('OddsRatio_working_3-way'!Y256+2*PI())/3)</f>
        <v>-0.43887710572710736</v>
      </c>
      <c r="AK256" s="11">
        <f>'OddsRatio_working_3-way'!U256/(3*'OddsRatio_working_3-way'!X256^(1/3))*SIN(('OddsRatio_working_3-way'!Y256+4*PI())/3)</f>
        <v>0.46353879623083216</v>
      </c>
      <c r="AL256" s="11">
        <f>'OddsRatio_working_3-way'!Z256+'OddsRatio_working_3-way'!AF256</f>
        <v>1.0420201278328307</v>
      </c>
      <c r="AM256" s="11">
        <f>'OddsRatio_working_3-way'!AA256+'OddsRatio_working_3-way'!AG256</f>
        <v>-0.56372536486940572</v>
      </c>
      <c r="AN256" s="11">
        <f>'OddsRatio_working_3-way'!AB256+'OddsRatio_working_3-way'!AH256</f>
        <v>-0.47829476296342521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1.0420201278328307</v>
      </c>
      <c r="AS256" s="11">
        <f>IF(('OddsRatio_working_3-way'!X256=0),IF(Q256&gt;0,-Q256^(1/3),(-Q256)^(1/3)),'OddsRatio_working_3-way'!AM256-'OddsRatio_working_3-way'!R256/3)</f>
        <v>-0.56372536486940572</v>
      </c>
      <c r="AT256" s="11">
        <f>IF(('OddsRatio_working_3-way'!X256=0),IF(Q256&gt;0,-Q256^(1/3),(-Q256)^(1/3)),'OddsRatio_working_3-way'!AN256-'OddsRatio_working_3-way'!R256/3)</f>
        <v>-0.47829476296342521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1.95</v>
      </c>
      <c r="B257" s="4">
        <f>IF('True_Odds_Calculator_3-way'!B258="","",'True_Odds_Calculator_3-way'!B258)</f>
        <v>3.42</v>
      </c>
      <c r="C257" s="4">
        <f>IF('True_Odds_Calculator_3-way'!C258="","",'True_Odds_Calculator_3-way'!C258)</f>
        <v>4.4400000000000004</v>
      </c>
      <c r="D257" s="9">
        <f t="shared" si="52"/>
        <v>0.5006829905138741</v>
      </c>
      <c r="E257" s="9">
        <f t="shared" si="53"/>
        <v>0.2824524760593356</v>
      </c>
      <c r="F257" s="9">
        <f t="shared" si="54"/>
        <v>0.21686453342679032</v>
      </c>
      <c r="G257" s="9">
        <f t="shared" si="55"/>
        <v>1.0497597522760149</v>
      </c>
      <c r="H257" s="9">
        <f t="shared" si="56"/>
        <v>1.9972717646622142</v>
      </c>
      <c r="I257" s="9">
        <f t="shared" si="57"/>
        <v>3.5404186005079565</v>
      </c>
      <c r="J257" s="9">
        <f t="shared" si="58"/>
        <v>4.6111735478294911</v>
      </c>
      <c r="K257" s="11">
        <f t="shared" si="59"/>
        <v>0.51282051282051289</v>
      </c>
      <c r="L257" s="11">
        <f t="shared" si="60"/>
        <v>0.29239766081871343</v>
      </c>
      <c r="M257" s="11">
        <f t="shared" si="61"/>
        <v>0.2252252252252252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-0.26708760042093382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0.22998707209233529</v>
      </c>
      <c r="Q257" s="11">
        <f>2*'OddsRatio_working_3-way'!K257*'OddsRatio_working_3-way'!L257*'OddsRatio_working_3-way'!M257</f>
        <v>6.7543927193049996E-2</v>
      </c>
      <c r="R257" s="11">
        <f t="shared" si="62"/>
        <v>0</v>
      </c>
      <c r="S257" s="11">
        <f t="shared" si="63"/>
        <v>-0.86109228481544042</v>
      </c>
      <c r="T257" s="11">
        <f t="shared" si="64"/>
        <v>-0.25289053885916013</v>
      </c>
      <c r="U257" s="11">
        <f>'OddsRatio_working_3-way'!S257-'OddsRatio_working_3-way'!R257^2/3</f>
        <v>-0.86109228481544042</v>
      </c>
      <c r="V257" s="11">
        <f>'OddsRatio_working_3-way'!S257*'OddsRatio_working_3-way'!R257/3-2*'OddsRatio_working_3-way'!R257^3/27-'OddsRatio_working_3-way'!T257</f>
        <v>0.25289053885916013</v>
      </c>
      <c r="W257" s="11">
        <f>'OddsRatio_working_3-way'!V257^2+4*'OddsRatio_working_3-way'!U257^3/27</f>
        <v>-3.063639624646787E-2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0.15377745355784789</v>
      </c>
      <c r="Y257" s="11">
        <f>IF('OddsRatio_working_3-way'!W257&gt;=0,IF('OddsRatio_working_3-way'!V257+SQRT('OddsRatio_working_3-way'!W257)&gt;0,0,PI()),ACOS('OddsRatio_working_3-way'!V257/(2*'OddsRatio_working_3-way'!X257)))</f>
        <v>0.60542300706396379</v>
      </c>
      <c r="Z257" s="11">
        <f>'OddsRatio_working_3-way'!X257^(1/3)*COS('OddsRatio_working_3-way'!Y257/3)</f>
        <v>0.52487987613800757</v>
      </c>
      <c r="AA257" s="11">
        <f>'OddsRatio_working_3-way'!X257^(1/3)*COS(('OddsRatio_working_3-way'!Y257+2*PI())/3)</f>
        <v>-0.3554394430293667</v>
      </c>
      <c r="AB257" s="11">
        <f>'OddsRatio_working_3-way'!X257^(1/3)*COS(('OddsRatio_working_3-way'!Y257+4*PI())/3)</f>
        <v>-0.16944043310864101</v>
      </c>
      <c r="AC257" s="11">
        <f>'OddsRatio_working_3-way'!X257^(1/3)*SIN('OddsRatio_working_3-way'!Y257/3)</f>
        <v>0.1073865784467349</v>
      </c>
      <c r="AD257" s="11">
        <f>'OddsRatio_working_3-way'!X257^(1/3)*SIN(('OddsRatio_working_3-way'!Y257+2*PI())/3)</f>
        <v>0.40086601744737671</v>
      </c>
      <c r="AE257" s="11">
        <f>'OddsRatio_working_3-way'!X257^(1/3)*SIN(('OddsRatio_working_3-way'!Y257+4*PI())/3)</f>
        <v>-0.50825259589411154</v>
      </c>
      <c r="AF257" s="11">
        <f>-'OddsRatio_working_3-way'!U257/(3*'OddsRatio_working_3-way'!X257^(1/3))*COS(('OddsRatio_working_3-way'!Y257)/3)</f>
        <v>0.52487987613800735</v>
      </c>
      <c r="AG257" s="11">
        <f>-'OddsRatio_working_3-way'!U257/(3*'OddsRatio_working_3-way'!X257^(1/3))*COS(('OddsRatio_working_3-way'!Y257+2*PI())/3)</f>
        <v>-0.35543944302936653</v>
      </c>
      <c r="AH257" s="11">
        <f>-'OddsRatio_working_3-way'!U257/(3*'OddsRatio_working_3-way'!X257^(1/3))*COS(('OddsRatio_working_3-way'!Y257+4*PI())/3)</f>
        <v>-0.16944043310864096</v>
      </c>
      <c r="AI257" s="11">
        <f>'OddsRatio_working_3-way'!U257/(3*'OddsRatio_working_3-way'!X257^(1/3))*SIN(('OddsRatio_working_3-way'!Y257)/3)</f>
        <v>-0.10738657844673485</v>
      </c>
      <c r="AJ257" s="11">
        <f>'OddsRatio_working_3-way'!U257/(3*'OddsRatio_working_3-way'!X257^(1/3))*SIN(('OddsRatio_working_3-way'!Y257+2*PI())/3)</f>
        <v>-0.40086601744737654</v>
      </c>
      <c r="AK257" s="11">
        <f>'OddsRatio_working_3-way'!U257/(3*'OddsRatio_working_3-way'!X257^(1/3))*SIN(('OddsRatio_working_3-way'!Y257+4*PI())/3)</f>
        <v>0.50825259589411131</v>
      </c>
      <c r="AL257" s="11">
        <f>'OddsRatio_working_3-way'!Z257+'OddsRatio_working_3-way'!AF257</f>
        <v>1.0497597522760149</v>
      </c>
      <c r="AM257" s="11">
        <f>'OddsRatio_working_3-way'!AA257+'OddsRatio_working_3-way'!AG257</f>
        <v>-0.71087888605873317</v>
      </c>
      <c r="AN257" s="11">
        <f>'OddsRatio_working_3-way'!AB257+'OddsRatio_working_3-way'!AH257</f>
        <v>-0.33888086621728197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1.0497597522760149</v>
      </c>
      <c r="AS257" s="11">
        <f>IF(('OddsRatio_working_3-way'!X257=0),IF(Q257&gt;0,-Q257^(1/3),(-Q257)^(1/3)),'OddsRatio_working_3-way'!AM257-'OddsRatio_working_3-way'!R257/3)</f>
        <v>-0.71087888605873317</v>
      </c>
      <c r="AT257" s="11">
        <f>IF(('OddsRatio_working_3-way'!X257=0),IF(Q257&gt;0,-Q257^(1/3),(-Q257)^(1/3)),'OddsRatio_working_3-way'!AN257-'OddsRatio_working_3-way'!R257/3)</f>
        <v>-0.33888086621728197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10.89</v>
      </c>
      <c r="B258" s="4">
        <f>IF('True_Odds_Calculator_3-way'!B259="","",'True_Odds_Calculator_3-way'!B259)</f>
        <v>5.84</v>
      </c>
      <c r="C258" s="4">
        <f>IF('True_Odds_Calculator_3-way'!C259="","",'True_Odds_Calculator_3-way'!C259)</f>
        <v>1.29</v>
      </c>
      <c r="D258" s="9">
        <f t="shared" si="52"/>
        <v>8.4092089245423926E-2</v>
      </c>
      <c r="E258" s="9">
        <f t="shared" si="53"/>
        <v>0.15797220803787662</v>
      </c>
      <c r="F258" s="9">
        <f t="shared" si="54"/>
        <v>0.75793570271669963</v>
      </c>
      <c r="G258" s="9">
        <f t="shared" si="55"/>
        <v>1.1012866532066317</v>
      </c>
      <c r="H258" s="9">
        <f t="shared" si="56"/>
        <v>11.891725000213588</v>
      </c>
      <c r="I258" s="9">
        <f t="shared" si="57"/>
        <v>6.3302274015200979</v>
      </c>
      <c r="J258" s="9">
        <f t="shared" si="58"/>
        <v>1.3193731294299234</v>
      </c>
      <c r="K258" s="11">
        <f t="shared" si="59"/>
        <v>9.1827364554637275E-2</v>
      </c>
      <c r="L258" s="11">
        <f t="shared" si="60"/>
        <v>0.17123287671232876</v>
      </c>
      <c r="M258" s="11">
        <f t="shared" si="61"/>
        <v>0.77519379844961234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-0.16920345002536807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0.1830794063410125</v>
      </c>
      <c r="Q258" s="11">
        <f>2*'OddsRatio_working_3-way'!K258*'OddsRatio_working_3-way'!L258*'OddsRatio_working_3-way'!M258</f>
        <v>2.4378083400933753E-2</v>
      </c>
      <c r="R258" s="11">
        <f t="shared" si="62"/>
        <v>0</v>
      </c>
      <c r="S258" s="11">
        <f t="shared" si="63"/>
        <v>-1.0820075259314397</v>
      </c>
      <c r="T258" s="11">
        <f t="shared" si="64"/>
        <v>-0.14407556936503857</v>
      </c>
      <c r="U258" s="11">
        <f>'OddsRatio_working_3-way'!S258-'OddsRatio_working_3-way'!R258^2/3</f>
        <v>-1.0820075259314397</v>
      </c>
      <c r="V258" s="11">
        <f>'OddsRatio_working_3-way'!S258*'OddsRatio_working_3-way'!R258/3-2*'OddsRatio_working_3-way'!R258^3/27-'OddsRatio_working_3-way'!T258</f>
        <v>0.14407556936503857</v>
      </c>
      <c r="W258" s="11">
        <f>'OddsRatio_working_3-way'!V258^2+4*'OddsRatio_working_3-way'!U258^3/27</f>
        <v>-0.16690886743058872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0.2166025375650345</v>
      </c>
      <c r="Y258" s="11">
        <f>IF('OddsRatio_working_3-way'!W258&gt;=0,IF('OddsRatio_working_3-way'!V258+SQRT('OddsRatio_working_3-way'!W258)&gt;0,0,PI()),ACOS('OddsRatio_working_3-way'!V258/(2*'OddsRatio_working_3-way'!X258)))</f>
        <v>1.2317577833514659</v>
      </c>
      <c r="Z258" s="11">
        <f>'OddsRatio_working_3-way'!X258^(1/3)*COS('OddsRatio_working_3-way'!Y258/3)</f>
        <v>0.55064332660331583</v>
      </c>
      <c r="AA258" s="11">
        <f>'OddsRatio_working_3-way'!X258^(1/3)*COS(('OddsRatio_working_3-way'!Y258+2*PI())/3)</f>
        <v>-0.48291700677854194</v>
      </c>
      <c r="AB258" s="11">
        <f>'OddsRatio_working_3-way'!X258^(1/3)*COS(('OddsRatio_working_3-way'!Y258+4*PI())/3)</f>
        <v>-6.7726319824773826E-2</v>
      </c>
      <c r="AC258" s="11">
        <f>'OddsRatio_working_3-way'!X258^(1/3)*SIN('OddsRatio_working_3-way'!Y258/3)</f>
        <v>0.23971045487778372</v>
      </c>
      <c r="AD258" s="11">
        <f>'OddsRatio_working_3-way'!X258^(1/3)*SIN(('OddsRatio_working_3-way'!Y258+2*PI())/3)</f>
        <v>0.35701588182395139</v>
      </c>
      <c r="AE258" s="11">
        <f>'OddsRatio_working_3-way'!X258^(1/3)*SIN(('OddsRatio_working_3-way'!Y258+4*PI())/3)</f>
        <v>-0.59672633670173503</v>
      </c>
      <c r="AF258" s="11">
        <f>-'OddsRatio_working_3-way'!U258/(3*'OddsRatio_working_3-way'!X258^(1/3))*COS(('OddsRatio_working_3-way'!Y258)/3)</f>
        <v>0.55064332660331583</v>
      </c>
      <c r="AG258" s="11">
        <f>-'OddsRatio_working_3-way'!U258/(3*'OddsRatio_working_3-way'!X258^(1/3))*COS(('OddsRatio_working_3-way'!Y258+2*PI())/3)</f>
        <v>-0.48291700677854194</v>
      </c>
      <c r="AH258" s="11">
        <f>-'OddsRatio_working_3-way'!U258/(3*'OddsRatio_working_3-way'!X258^(1/3))*COS(('OddsRatio_working_3-way'!Y258+4*PI())/3)</f>
        <v>-6.7726319824773826E-2</v>
      </c>
      <c r="AI258" s="11">
        <f>'OddsRatio_working_3-way'!U258/(3*'OddsRatio_working_3-way'!X258^(1/3))*SIN(('OddsRatio_working_3-way'!Y258)/3)</f>
        <v>-0.23971045487778372</v>
      </c>
      <c r="AJ258" s="11">
        <f>'OddsRatio_working_3-way'!U258/(3*'OddsRatio_working_3-way'!X258^(1/3))*SIN(('OddsRatio_working_3-way'!Y258+2*PI())/3)</f>
        <v>-0.35701588182395139</v>
      </c>
      <c r="AK258" s="11">
        <f>'OddsRatio_working_3-way'!U258/(3*'OddsRatio_working_3-way'!X258^(1/3))*SIN(('OddsRatio_working_3-way'!Y258+4*PI())/3)</f>
        <v>0.59672633670173503</v>
      </c>
      <c r="AL258" s="11">
        <f>'OddsRatio_working_3-way'!Z258+'OddsRatio_working_3-way'!AF258</f>
        <v>1.1012866532066317</v>
      </c>
      <c r="AM258" s="11">
        <f>'OddsRatio_working_3-way'!AA258+'OddsRatio_working_3-way'!AG258</f>
        <v>-0.96583401355708387</v>
      </c>
      <c r="AN258" s="11">
        <f>'OddsRatio_working_3-way'!AB258+'OddsRatio_working_3-way'!AH258</f>
        <v>-0.13545263964954765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1.1012866532066317</v>
      </c>
      <c r="AS258" s="11">
        <f>IF(('OddsRatio_working_3-way'!X258=0),IF(Q258&gt;0,-Q258^(1/3),(-Q258)^(1/3)),'OddsRatio_working_3-way'!AM258-'OddsRatio_working_3-way'!R258/3)</f>
        <v>-0.96583401355708387</v>
      </c>
      <c r="AT258" s="11">
        <f>IF(('OddsRatio_working_3-way'!X258=0),IF(Q258&gt;0,-Q258^(1/3),(-Q258)^(1/3)),'OddsRatio_working_3-way'!AN258-'OddsRatio_working_3-way'!R258/3)</f>
        <v>-0.13545263964954765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4.7</v>
      </c>
      <c r="B259" s="4">
        <f>IF('True_Odds_Calculator_3-way'!B260="","",'True_Odds_Calculator_3-way'!B260)</f>
        <v>3.92</v>
      </c>
      <c r="C259" s="4">
        <f>IF('True_Odds_Calculator_3-way'!C260="","",'True_Odds_Calculator_3-way'!C260)</f>
        <v>1.78</v>
      </c>
      <c r="D259" s="9">
        <f t="shared" si="52"/>
        <v>0.20459821726143665</v>
      </c>
      <c r="E259" s="9">
        <f t="shared" si="53"/>
        <v>0.24581656561985535</v>
      </c>
      <c r="F259" s="9">
        <f t="shared" si="54"/>
        <v>0.549585217118708</v>
      </c>
      <c r="G259" s="9">
        <f t="shared" si="55"/>
        <v>1.050710302717409</v>
      </c>
      <c r="H259" s="9">
        <f t="shared" si="56"/>
        <v>4.8876281200544129</v>
      </c>
      <c r="I259" s="9">
        <f t="shared" si="57"/>
        <v>4.0680740839348335</v>
      </c>
      <c r="J259" s="9">
        <f t="shared" si="58"/>
        <v>1.8195540361195786</v>
      </c>
      <c r="K259" s="11">
        <f t="shared" si="59"/>
        <v>0.21276595744680851</v>
      </c>
      <c r="L259" s="11">
        <f t="shared" si="60"/>
        <v>0.25510204081632654</v>
      </c>
      <c r="M259" s="11">
        <f t="shared" si="61"/>
        <v>0.5617977528089888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-0.25696575546307443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0.22564607961281574</v>
      </c>
      <c r="Q259" s="11">
        <f>2*'OddsRatio_working_3-way'!K259*'OddsRatio_working_3-way'!L259*'OddsRatio_working_3-way'!M259</f>
        <v>6.0985426922382638E-2</v>
      </c>
      <c r="R259" s="11">
        <f t="shared" si="62"/>
        <v>0</v>
      </c>
      <c r="S259" s="11">
        <f t="shared" si="63"/>
        <v>-0.87811731647348135</v>
      </c>
      <c r="T259" s="11">
        <f t="shared" si="64"/>
        <v>-0.23732900445229227</v>
      </c>
      <c r="U259" s="11">
        <f>'OddsRatio_working_3-way'!S259-'OddsRatio_working_3-way'!R259^2/3</f>
        <v>-0.87811731647348135</v>
      </c>
      <c r="V259" s="11">
        <f>'OddsRatio_working_3-way'!S259*'OddsRatio_working_3-way'!R259/3-2*'OddsRatio_working_3-way'!R259^3/27-'OddsRatio_working_3-way'!T259</f>
        <v>0.23732900445229227</v>
      </c>
      <c r="W259" s="11">
        <f>'OddsRatio_working_3-way'!V259^2+4*'OddsRatio_working_3-way'!U259^3/27</f>
        <v>-4.3987165931727447E-2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0.15836052403143563</v>
      </c>
      <c r="Y259" s="11">
        <f>IF('OddsRatio_working_3-way'!W259&gt;=0,IF('OddsRatio_working_3-way'!V259+SQRT('OddsRatio_working_3-way'!W259)&gt;0,0,PI()),ACOS('OddsRatio_working_3-way'!V259/(2*'OddsRatio_working_3-way'!X259)))</f>
        <v>0.7237446019730801</v>
      </c>
      <c r="Z259" s="11">
        <f>'OddsRatio_working_3-way'!X259^(1/3)*COS('OddsRatio_working_3-way'!Y259/3)</f>
        <v>0.52535515135870459</v>
      </c>
      <c r="AA259" s="11">
        <f>'OddsRatio_working_3-way'!X259^(1/3)*COS(('OddsRatio_working_3-way'!Y259+2*PI())/3)</f>
        <v>-0.37461864421107971</v>
      </c>
      <c r="AB259" s="11">
        <f>'OddsRatio_working_3-way'!X259^(1/3)*COS(('OddsRatio_working_3-way'!Y259+4*PI())/3)</f>
        <v>-0.15073650714762493</v>
      </c>
      <c r="AC259" s="11">
        <f>'OddsRatio_working_3-way'!X259^(1/3)*SIN('OddsRatio_working_3-way'!Y259/3)</f>
        <v>0.12925841210033429</v>
      </c>
      <c r="AD259" s="11">
        <f>'OddsRatio_working_3-way'!X259^(1/3)*SIN(('OddsRatio_working_3-way'!Y259+2*PI())/3)</f>
        <v>0.39034170103548976</v>
      </c>
      <c r="AE259" s="11">
        <f>'OddsRatio_working_3-way'!X259^(1/3)*SIN(('OddsRatio_working_3-way'!Y259+4*PI())/3)</f>
        <v>-0.5196001131358241</v>
      </c>
      <c r="AF259" s="11">
        <f>-'OddsRatio_working_3-way'!U259/(3*'OddsRatio_working_3-way'!X259^(1/3))*COS(('OddsRatio_working_3-way'!Y259)/3)</f>
        <v>0.52535515135870436</v>
      </c>
      <c r="AG259" s="11">
        <f>-'OddsRatio_working_3-way'!U259/(3*'OddsRatio_working_3-way'!X259^(1/3))*COS(('OddsRatio_working_3-way'!Y259+2*PI())/3)</f>
        <v>-0.37461864421107954</v>
      </c>
      <c r="AH259" s="11">
        <f>-'OddsRatio_working_3-way'!U259/(3*'OddsRatio_working_3-way'!X259^(1/3))*COS(('OddsRatio_working_3-way'!Y259+4*PI())/3)</f>
        <v>-0.15073650714762488</v>
      </c>
      <c r="AI259" s="11">
        <f>'OddsRatio_working_3-way'!U259/(3*'OddsRatio_working_3-way'!X259^(1/3))*SIN(('OddsRatio_working_3-way'!Y259)/3)</f>
        <v>-0.12925841210033426</v>
      </c>
      <c r="AJ259" s="11">
        <f>'OddsRatio_working_3-way'!U259/(3*'OddsRatio_working_3-way'!X259^(1/3))*SIN(('OddsRatio_working_3-way'!Y259+2*PI())/3)</f>
        <v>-0.3903417010354896</v>
      </c>
      <c r="AK259" s="11">
        <f>'OddsRatio_working_3-way'!U259/(3*'OddsRatio_working_3-way'!X259^(1/3))*SIN(('OddsRatio_working_3-way'!Y259+4*PI())/3)</f>
        <v>0.51960011313582388</v>
      </c>
      <c r="AL259" s="11">
        <f>'OddsRatio_working_3-way'!Z259+'OddsRatio_working_3-way'!AF259</f>
        <v>1.050710302717409</v>
      </c>
      <c r="AM259" s="11">
        <f>'OddsRatio_working_3-way'!AA259+'OddsRatio_working_3-way'!AG259</f>
        <v>-0.7492372884221592</v>
      </c>
      <c r="AN259" s="11">
        <f>'OddsRatio_working_3-way'!AB259+'OddsRatio_working_3-way'!AH259</f>
        <v>-0.30147301429524981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1.050710302717409</v>
      </c>
      <c r="AS259" s="11">
        <f>IF(('OddsRatio_working_3-way'!X259=0),IF(Q259&gt;0,-Q259^(1/3),(-Q259)^(1/3)),'OddsRatio_working_3-way'!AM259-'OddsRatio_working_3-way'!R259/3)</f>
        <v>-0.7492372884221592</v>
      </c>
      <c r="AT259" s="11">
        <f>IF(('OddsRatio_working_3-way'!X259=0),IF(Q259&gt;0,-Q259^(1/3),(-Q259)^(1/3)),'OddsRatio_working_3-way'!AN259-'OddsRatio_working_3-way'!R259/3)</f>
        <v>-0.30147301429524981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2.5099999999999998</v>
      </c>
      <c r="B260" s="4">
        <f>IF('True_Odds_Calculator_3-way'!B261="","",'True_Odds_Calculator_3-way'!B261)</f>
        <v>3.6</v>
      </c>
      <c r="C260" s="4">
        <f>IF('True_Odds_Calculator_3-way'!C261="","",'True_Odds_Calculator_3-way'!C261)</f>
        <v>2.85</v>
      </c>
      <c r="D260" s="9">
        <f t="shared" ref="D260:D323" si="65">(K260/(AR260+K260-(AR260*K260)))</f>
        <v>0.38867697437956544</v>
      </c>
      <c r="E260" s="9">
        <f t="shared" ref="E260:E323" si="66">(L260/(AR260+L260-(AR260*L260)))</f>
        <v>0.26967370243509664</v>
      </c>
      <c r="F260" s="9">
        <f t="shared" ref="F260:F323" si="67">(M260/(AR260+M260-(AR260*M260)))</f>
        <v>0.34164932318533786</v>
      </c>
      <c r="G260" s="9">
        <f t="shared" ref="G260:G323" si="68">AR260</f>
        <v>1.0416096463846307</v>
      </c>
      <c r="H260" s="9">
        <f t="shared" ref="H260:H323" si="69">IF(A260="","",1/D260)</f>
        <v>2.5728305660407926</v>
      </c>
      <c r="I260" s="9">
        <f t="shared" ref="I260:I323" si="70">IF(B260="","",1/E260)</f>
        <v>3.7081850806000398</v>
      </c>
      <c r="J260" s="9">
        <f t="shared" ref="J260:J323" si="71">IF(C260="","",1/F260)</f>
        <v>2.9269778458115669</v>
      </c>
      <c r="K260" s="11">
        <f t="shared" ref="K260:K323" si="72">1/A260</f>
        <v>0.39840637450199207</v>
      </c>
      <c r="L260" s="11">
        <f t="shared" ref="L260:L323" si="73">1/B260</f>
        <v>0.27777777777777779</v>
      </c>
      <c r="M260" s="11">
        <f t="shared" ref="M260:M323" si="74">1/C260</f>
        <v>0.35087719298245612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-0.28203365873737019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0.23143294269316494</v>
      </c>
      <c r="Q260" s="11">
        <f>2*'OddsRatio_working_3-way'!K260*'OddsRatio_working_3-way'!L260*'OddsRatio_working_3-way'!M260</f>
        <v>7.7662061306431204E-2</v>
      </c>
      <c r="R260" s="11">
        <f t="shared" ref="R260:R323" si="75">O260/N260</f>
        <v>0</v>
      </c>
      <c r="S260" s="11">
        <f t="shared" ref="S260:S323" si="76">P260/N260</f>
        <v>-0.82058625104982719</v>
      </c>
      <c r="T260" s="11">
        <f t="shared" ref="T260:T323" si="77">Q260/N260</f>
        <v>-0.27536451377510984</v>
      </c>
      <c r="U260" s="11">
        <f>'OddsRatio_working_3-way'!S260-'OddsRatio_working_3-way'!R260^2/3</f>
        <v>-0.82058625104982719</v>
      </c>
      <c r="V260" s="11">
        <f>'OddsRatio_working_3-way'!S260*'OddsRatio_working_3-way'!R260/3-2*'OddsRatio_working_3-way'!R260^3/27-'OddsRatio_working_3-way'!T260</f>
        <v>0.27536451377510984</v>
      </c>
      <c r="W260" s="11">
        <f>'OddsRatio_working_3-way'!V260^2+4*'OddsRatio_working_3-way'!U260^3/27</f>
        <v>-6.0338558567043094E-3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0.14305547114957451</v>
      </c>
      <c r="Y260" s="11">
        <f>IF('OddsRatio_working_3-way'!W260&gt;=0,IF('OddsRatio_working_3-way'!V260+SQRT('OddsRatio_working_3-way'!W260)&gt;0,0,PI()),ACOS('OddsRatio_working_3-way'!V260/(2*'OddsRatio_working_3-way'!X260)))</f>
        <v>0.27494679053451088</v>
      </c>
      <c r="Z260" s="11">
        <f>'OddsRatio_working_3-way'!X260^(1/3)*COS('OddsRatio_working_3-way'!Y260/3)</f>
        <v>0.52080482319231536</v>
      </c>
      <c r="AA260" s="11">
        <f>'OddsRatio_working_3-way'!X260^(1/3)*COS(('OddsRatio_working_3-way'!Y260+2*PI())/3)</f>
        <v>-0.30185497324405414</v>
      </c>
      <c r="AB260" s="11">
        <f>'OddsRatio_working_3-way'!X260^(1/3)*COS(('OddsRatio_working_3-way'!Y260+4*PI())/3)</f>
        <v>-0.21894984994826133</v>
      </c>
      <c r="AC260" s="11">
        <f>'OddsRatio_working_3-way'!X260^(1/3)*SIN('OddsRatio_working_3-way'!Y260/3)</f>
        <v>4.7865295252025306E-2</v>
      </c>
      <c r="AD260" s="11">
        <f>'OddsRatio_working_3-way'!X260^(1/3)*SIN(('OddsRatio_working_3-way'!Y260+2*PI())/3)</f>
        <v>0.42709755967199553</v>
      </c>
      <c r="AE260" s="11">
        <f>'OddsRatio_working_3-way'!X260^(1/3)*SIN(('OddsRatio_working_3-way'!Y260+4*PI())/3)</f>
        <v>-0.47496285492402063</v>
      </c>
      <c r="AF260" s="11">
        <f>-'OddsRatio_working_3-way'!U260/(3*'OddsRatio_working_3-way'!X260^(1/3))*COS(('OddsRatio_working_3-way'!Y260)/3)</f>
        <v>0.52080482319231536</v>
      </c>
      <c r="AG260" s="11">
        <f>-'OddsRatio_working_3-way'!U260/(3*'OddsRatio_working_3-way'!X260^(1/3))*COS(('OddsRatio_working_3-way'!Y260+2*PI())/3)</f>
        <v>-0.30185497324405414</v>
      </c>
      <c r="AH260" s="11">
        <f>-'OddsRatio_working_3-way'!U260/(3*'OddsRatio_working_3-way'!X260^(1/3))*COS(('OddsRatio_working_3-way'!Y260+4*PI())/3)</f>
        <v>-0.21894984994826133</v>
      </c>
      <c r="AI260" s="11">
        <f>'OddsRatio_working_3-way'!U260/(3*'OddsRatio_working_3-way'!X260^(1/3))*SIN(('OddsRatio_working_3-way'!Y260)/3)</f>
        <v>-4.7865295252025306E-2</v>
      </c>
      <c r="AJ260" s="11">
        <f>'OddsRatio_working_3-way'!U260/(3*'OddsRatio_working_3-way'!X260^(1/3))*SIN(('OddsRatio_working_3-way'!Y260+2*PI())/3)</f>
        <v>-0.42709755967199553</v>
      </c>
      <c r="AK260" s="11">
        <f>'OddsRatio_working_3-way'!U260/(3*'OddsRatio_working_3-way'!X260^(1/3))*SIN(('OddsRatio_working_3-way'!Y260+4*PI())/3)</f>
        <v>0.47496285492402063</v>
      </c>
      <c r="AL260" s="11">
        <f>'OddsRatio_working_3-way'!Z260+'OddsRatio_working_3-way'!AF260</f>
        <v>1.0416096463846307</v>
      </c>
      <c r="AM260" s="11">
        <f>'OddsRatio_working_3-way'!AA260+'OddsRatio_working_3-way'!AG260</f>
        <v>-0.60370994648810827</v>
      </c>
      <c r="AN260" s="11">
        <f>'OddsRatio_working_3-way'!AB260+'OddsRatio_working_3-way'!AH260</f>
        <v>-0.43789969989652267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1.0416096463846307</v>
      </c>
      <c r="AS260" s="11">
        <f>IF(('OddsRatio_working_3-way'!X260=0),IF(Q260&gt;0,-Q260^(1/3),(-Q260)^(1/3)),'OddsRatio_working_3-way'!AM260-'OddsRatio_working_3-way'!R260/3)</f>
        <v>-0.60370994648810827</v>
      </c>
      <c r="AT260" s="11">
        <f>IF(('OddsRatio_working_3-way'!X260=0),IF(Q260&gt;0,-Q260^(1/3),(-Q260)^(1/3)),'OddsRatio_working_3-way'!AN260-'OddsRatio_working_3-way'!R260/3)</f>
        <v>-0.43789969989652267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1.42</v>
      </c>
      <c r="B261" s="4">
        <f>IF('True_Odds_Calculator_3-way'!B262="","",'True_Odds_Calculator_3-way'!B262)</f>
        <v>5.22</v>
      </c>
      <c r="C261" s="4">
        <f>IF('True_Odds_Calculator_3-way'!C262="","",'True_Odds_Calculator_3-way'!C262)</f>
        <v>7.22</v>
      </c>
      <c r="D261" s="9">
        <f t="shared" si="65"/>
        <v>0.68909558391522729</v>
      </c>
      <c r="E261" s="9">
        <f t="shared" si="66"/>
        <v>0.18072530158923719</v>
      </c>
      <c r="F261" s="9">
        <f t="shared" si="67"/>
        <v>0.13017911449553571</v>
      </c>
      <c r="G261" s="9">
        <f t="shared" si="68"/>
        <v>1.0742321196136344</v>
      </c>
      <c r="H261" s="9">
        <f t="shared" si="69"/>
        <v>1.4511774902377261</v>
      </c>
      <c r="I261" s="9">
        <f t="shared" si="70"/>
        <v>5.5332595447695381</v>
      </c>
      <c r="J261" s="9">
        <f t="shared" si="71"/>
        <v>7.681723783996806</v>
      </c>
      <c r="K261" s="11">
        <f t="shared" si="72"/>
        <v>0.70422535211267612</v>
      </c>
      <c r="L261" s="11">
        <f t="shared" si="73"/>
        <v>0.19157088122605365</v>
      </c>
      <c r="M261" s="11">
        <f t="shared" si="74"/>
        <v>0.13850415512465375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-0.20599471634788524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0.20292417093704329</v>
      </c>
      <c r="Q261" s="11">
        <f>2*'OddsRatio_working_3-way'!K261*'OddsRatio_working_3-way'!L261*'OddsRatio_working_3-way'!M261</f>
        <v>3.7370933874225291E-2</v>
      </c>
      <c r="R261" s="11">
        <f t="shared" si="75"/>
        <v>0</v>
      </c>
      <c r="S261" s="11">
        <f t="shared" si="76"/>
        <v>-0.98509405743370426</v>
      </c>
      <c r="T261" s="11">
        <f t="shared" si="77"/>
        <v>-0.18141695348687006</v>
      </c>
      <c r="U261" s="11">
        <f>'OddsRatio_working_3-way'!S261-'OddsRatio_working_3-way'!R261^2/3</f>
        <v>-0.98509405743370426</v>
      </c>
      <c r="V261" s="11">
        <f>'OddsRatio_working_3-way'!S261*'OddsRatio_working_3-way'!R261/3-2*'OddsRatio_working_3-way'!R261^3/27-'OddsRatio_working_3-way'!T261</f>
        <v>0.18141695348687006</v>
      </c>
      <c r="W261" s="11">
        <f>'OddsRatio_working_3-way'!V261^2+4*'OddsRatio_working_3-way'!U261^3/27</f>
        <v>-0.10870943295257629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0.18816318978816862</v>
      </c>
      <c r="Y261" s="11">
        <f>IF('OddsRatio_working_3-way'!W261&gt;=0,IF('OddsRatio_working_3-way'!V261+SQRT('OddsRatio_working_3-way'!W261)&gt;0,0,PI()),ACOS('OddsRatio_working_3-way'!V261/(2*'OddsRatio_working_3-way'!X261)))</f>
        <v>1.067776560386728</v>
      </c>
      <c r="Z261" s="11">
        <f>'OddsRatio_working_3-way'!X261^(1/3)*COS('OddsRatio_working_3-way'!Y261/3)</f>
        <v>0.5371160598068172</v>
      </c>
      <c r="AA261" s="11">
        <f>'OddsRatio_working_3-way'!X261^(1/3)*COS(('OddsRatio_working_3-way'!Y261+2*PI())/3)</f>
        <v>-0.4414836442051242</v>
      </c>
      <c r="AB261" s="11">
        <f>'OddsRatio_working_3-way'!X261^(1/3)*COS(('OddsRatio_working_3-way'!Y261+4*PI())/3)</f>
        <v>-9.5632415601692874E-2</v>
      </c>
      <c r="AC261" s="11">
        <f>'OddsRatio_working_3-way'!X261^(1/3)*SIN('OddsRatio_working_3-way'!Y261/3)</f>
        <v>0.19967729993375394</v>
      </c>
      <c r="AD261" s="11">
        <f>'OddsRatio_working_3-way'!X261^(1/3)*SIN(('OddsRatio_working_3-way'!Y261+2*PI())/3)</f>
        <v>0.36531750260642865</v>
      </c>
      <c r="AE261" s="11">
        <f>'OddsRatio_working_3-way'!X261^(1/3)*SIN(('OddsRatio_working_3-way'!Y261+4*PI())/3)</f>
        <v>-0.56499480254018253</v>
      </c>
      <c r="AF261" s="11">
        <f>-'OddsRatio_working_3-way'!U261/(3*'OddsRatio_working_3-way'!X261^(1/3))*COS(('OddsRatio_working_3-way'!Y261)/3)</f>
        <v>0.5371160598068172</v>
      </c>
      <c r="AG261" s="11">
        <f>-'OddsRatio_working_3-way'!U261/(3*'OddsRatio_working_3-way'!X261^(1/3))*COS(('OddsRatio_working_3-way'!Y261+2*PI())/3)</f>
        <v>-0.4414836442051242</v>
      </c>
      <c r="AH261" s="11">
        <f>-'OddsRatio_working_3-way'!U261/(3*'OddsRatio_working_3-way'!X261^(1/3))*COS(('OddsRatio_working_3-way'!Y261+4*PI())/3)</f>
        <v>-9.5632415601692874E-2</v>
      </c>
      <c r="AI261" s="11">
        <f>'OddsRatio_working_3-way'!U261/(3*'OddsRatio_working_3-way'!X261^(1/3))*SIN(('OddsRatio_working_3-way'!Y261)/3)</f>
        <v>-0.19967729993375394</v>
      </c>
      <c r="AJ261" s="11">
        <f>'OddsRatio_working_3-way'!U261/(3*'OddsRatio_working_3-way'!X261^(1/3))*SIN(('OddsRatio_working_3-way'!Y261+2*PI())/3)</f>
        <v>-0.36531750260642865</v>
      </c>
      <c r="AK261" s="11">
        <f>'OddsRatio_working_3-way'!U261/(3*'OddsRatio_working_3-way'!X261^(1/3))*SIN(('OddsRatio_working_3-way'!Y261+4*PI())/3)</f>
        <v>0.56499480254018253</v>
      </c>
      <c r="AL261" s="11">
        <f>'OddsRatio_working_3-way'!Z261+'OddsRatio_working_3-way'!AF261</f>
        <v>1.0742321196136344</v>
      </c>
      <c r="AM261" s="11">
        <f>'OddsRatio_working_3-way'!AA261+'OddsRatio_working_3-way'!AG261</f>
        <v>-0.88296728841024841</v>
      </c>
      <c r="AN261" s="11">
        <f>'OddsRatio_working_3-way'!AB261+'OddsRatio_working_3-way'!AH261</f>
        <v>-0.19126483120338575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1.0742321196136344</v>
      </c>
      <c r="AS261" s="11">
        <f>IF(('OddsRatio_working_3-way'!X261=0),IF(Q261&gt;0,-Q261^(1/3),(-Q261)^(1/3)),'OddsRatio_working_3-way'!AM261-'OddsRatio_working_3-way'!R261/3)</f>
        <v>-0.88296728841024841</v>
      </c>
      <c r="AT261" s="11">
        <f>IF(('OddsRatio_working_3-way'!X261=0),IF(Q261&gt;0,-Q261^(1/3),(-Q261)^(1/3)),'OddsRatio_working_3-way'!AN261-'OddsRatio_working_3-way'!R261/3)</f>
        <v>-0.19126483120338575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2.81</v>
      </c>
      <c r="B262" s="4">
        <f>IF('True_Odds_Calculator_3-way'!B263="","",'True_Odds_Calculator_3-way'!B263)</f>
        <v>3.31</v>
      </c>
      <c r="C262" s="4">
        <f>IF('True_Odds_Calculator_3-way'!C263="","",'True_Odds_Calculator_3-way'!C263)</f>
        <v>2.71</v>
      </c>
      <c r="D262" s="9">
        <f t="shared" si="65"/>
        <v>0.34667305479375587</v>
      </c>
      <c r="E262" s="9">
        <f t="shared" si="66"/>
        <v>0.29367199712186498</v>
      </c>
      <c r="F262" s="9">
        <f t="shared" si="67"/>
        <v>0.35965494808437898</v>
      </c>
      <c r="G262" s="9">
        <f t="shared" si="68"/>
        <v>1.041194602183189</v>
      </c>
      <c r="H262" s="9">
        <f t="shared" si="69"/>
        <v>2.8845622299515723</v>
      </c>
      <c r="I262" s="9">
        <f t="shared" si="70"/>
        <v>3.405159531043167</v>
      </c>
      <c r="J262" s="9">
        <f t="shared" si="71"/>
        <v>2.780442769733253</v>
      </c>
      <c r="K262" s="11">
        <f t="shared" si="72"/>
        <v>0.35587188612099646</v>
      </c>
      <c r="L262" s="11">
        <f t="shared" si="73"/>
        <v>0.30211480362537763</v>
      </c>
      <c r="M262" s="11">
        <f t="shared" si="74"/>
        <v>0.36900369003690037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-0.28365017810653748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0.23129431066380637</v>
      </c>
      <c r="Q262" s="11">
        <f>2*'OddsRatio_working_3-way'!K262*'OddsRatio_working_3-way'!L262*'OddsRatio_working_3-way'!M262</f>
        <v>7.9346247226005612E-2</v>
      </c>
      <c r="R262" s="11">
        <f t="shared" si="75"/>
        <v>0</v>
      </c>
      <c r="S262" s="11">
        <f t="shared" si="76"/>
        <v>-0.81542099570596238</v>
      </c>
      <c r="T262" s="11">
        <f t="shared" si="77"/>
        <v>-0.27973276010496134</v>
      </c>
      <c r="U262" s="11">
        <f>'OddsRatio_working_3-way'!S262-'OddsRatio_working_3-way'!R262^2/3</f>
        <v>-0.81542099570596238</v>
      </c>
      <c r="V262" s="11">
        <f>'OddsRatio_working_3-way'!S262*'OddsRatio_working_3-way'!R262/3-2*'OddsRatio_working_3-way'!R262^3/27-'OddsRatio_working_3-way'!T262</f>
        <v>0.27973276010496134</v>
      </c>
      <c r="W262" s="11">
        <f>'OddsRatio_working_3-way'!V262^2+4*'OddsRatio_working_3-way'!U262^3/27</f>
        <v>-2.0729482630823248E-3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0.14170688527645911</v>
      </c>
      <c r="Y262" s="11">
        <f>IF('OddsRatio_working_3-way'!W262&gt;=0,IF('OddsRatio_working_3-way'!V262+SQRT('OddsRatio_working_3-way'!W262)&gt;0,0,PI()),ACOS('OddsRatio_working_3-way'!V262/(2*'OddsRatio_working_3-way'!X262)))</f>
        <v>0.161346380667448</v>
      </c>
      <c r="Z262" s="11">
        <f>'OddsRatio_working_3-way'!X262^(1/3)*COS('OddsRatio_working_3-way'!Y262/3)</f>
        <v>0.52059730109159441</v>
      </c>
      <c r="AA262" s="11">
        <f>'OddsRatio_working_3-way'!X262^(1/3)*COS(('OddsRatio_working_3-way'!Y262+2*PI())/3)</f>
        <v>-0.2845697547357891</v>
      </c>
      <c r="AB262" s="11">
        <f>'OddsRatio_working_3-way'!X262^(1/3)*COS(('OddsRatio_working_3-way'!Y262+4*PI())/3)</f>
        <v>-0.23602754635580517</v>
      </c>
      <c r="AC262" s="11">
        <f>'OddsRatio_working_3-way'!X262^(1/3)*SIN('OddsRatio_working_3-way'!Y262/3)</f>
        <v>2.8025857075242643E-2</v>
      </c>
      <c r="AD262" s="11">
        <f>'OddsRatio_working_3-way'!X262^(1/3)*SIN(('OddsRatio_working_3-way'!Y262+2*PI())/3)</f>
        <v>0.43683755934931567</v>
      </c>
      <c r="AE262" s="11">
        <f>'OddsRatio_working_3-way'!X262^(1/3)*SIN(('OddsRatio_working_3-way'!Y262+4*PI())/3)</f>
        <v>-0.46486341642455836</v>
      </c>
      <c r="AF262" s="11">
        <f>-'OddsRatio_working_3-way'!U262/(3*'OddsRatio_working_3-way'!X262^(1/3))*COS(('OddsRatio_working_3-way'!Y262)/3)</f>
        <v>0.52059730109159452</v>
      </c>
      <c r="AG262" s="11">
        <f>-'OddsRatio_working_3-way'!U262/(3*'OddsRatio_working_3-way'!X262^(1/3))*COS(('OddsRatio_working_3-way'!Y262+2*PI())/3)</f>
        <v>-0.28456975473578916</v>
      </c>
      <c r="AH262" s="11">
        <f>-'OddsRatio_working_3-way'!U262/(3*'OddsRatio_working_3-way'!X262^(1/3))*COS(('OddsRatio_working_3-way'!Y262+4*PI())/3)</f>
        <v>-0.2360275463558052</v>
      </c>
      <c r="AI262" s="11">
        <f>'OddsRatio_working_3-way'!U262/(3*'OddsRatio_working_3-way'!X262^(1/3))*SIN(('OddsRatio_working_3-way'!Y262)/3)</f>
        <v>-2.802585707524265E-2</v>
      </c>
      <c r="AJ262" s="11">
        <f>'OddsRatio_working_3-way'!U262/(3*'OddsRatio_working_3-way'!X262^(1/3))*SIN(('OddsRatio_working_3-way'!Y262+2*PI())/3)</f>
        <v>-0.43683755934931578</v>
      </c>
      <c r="AK262" s="11">
        <f>'OddsRatio_working_3-way'!U262/(3*'OddsRatio_working_3-way'!X262^(1/3))*SIN(('OddsRatio_working_3-way'!Y262+4*PI())/3)</f>
        <v>0.46486341642455842</v>
      </c>
      <c r="AL262" s="11">
        <f>'OddsRatio_working_3-way'!Z262+'OddsRatio_working_3-way'!AF262</f>
        <v>1.041194602183189</v>
      </c>
      <c r="AM262" s="11">
        <f>'OddsRatio_working_3-way'!AA262+'OddsRatio_working_3-way'!AG262</f>
        <v>-0.56913950947157832</v>
      </c>
      <c r="AN262" s="11">
        <f>'OddsRatio_working_3-way'!AB262+'OddsRatio_working_3-way'!AH262</f>
        <v>-0.47205509271161039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1.041194602183189</v>
      </c>
      <c r="AS262" s="11">
        <f>IF(('OddsRatio_working_3-way'!X262=0),IF(Q262&gt;0,-Q262^(1/3),(-Q262)^(1/3)),'OddsRatio_working_3-way'!AM262-'OddsRatio_working_3-way'!R262/3)</f>
        <v>-0.56913950947157832</v>
      </c>
      <c r="AT262" s="11">
        <f>IF(('OddsRatio_working_3-way'!X262=0),IF(Q262&gt;0,-Q262^(1/3),(-Q262)^(1/3)),'OddsRatio_working_3-way'!AN262-'OddsRatio_working_3-way'!R262/3)</f>
        <v>-0.47205509271161039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1.88</v>
      </c>
      <c r="B263" s="4">
        <f>IF('True_Odds_Calculator_3-way'!B264="","",'True_Odds_Calculator_3-way'!B264)</f>
        <v>3.46</v>
      </c>
      <c r="C263" s="4">
        <f>IF('True_Odds_Calculator_3-way'!C264="","",'True_Odds_Calculator_3-way'!C264)</f>
        <v>4.9800000000000004</v>
      </c>
      <c r="D263" s="9">
        <f t="shared" si="65"/>
        <v>0.52306240638581059</v>
      </c>
      <c r="E263" s="9">
        <f t="shared" si="66"/>
        <v>0.28177387039648633</v>
      </c>
      <c r="F263" s="9">
        <f t="shared" si="67"/>
        <v>0.19516372321770303</v>
      </c>
      <c r="G263" s="9">
        <f t="shared" si="68"/>
        <v>1.036156549545987</v>
      </c>
      <c r="H263" s="9">
        <f t="shared" si="69"/>
        <v>1.911817763600469</v>
      </c>
      <c r="I263" s="9">
        <f t="shared" si="70"/>
        <v>3.5489451118831274</v>
      </c>
      <c r="J263" s="9">
        <f t="shared" si="71"/>
        <v>5.1239030671930292</v>
      </c>
      <c r="K263" s="11">
        <f t="shared" si="72"/>
        <v>0.53191489361702127</v>
      </c>
      <c r="L263" s="11">
        <f t="shared" si="73"/>
        <v>0.28901734104046245</v>
      </c>
      <c r="M263" s="11">
        <f t="shared" si="74"/>
        <v>0.20080321285140559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-0.26597300529136592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0.22596844146972839</v>
      </c>
      <c r="Q263" s="11">
        <f>2*'OddsRatio_working_3-way'!K263*'OddsRatio_working_3-way'!L263*'OddsRatio_working_3-way'!M263</f>
        <v>6.1740011330526881E-2</v>
      </c>
      <c r="R263" s="11">
        <f t="shared" si="75"/>
        <v>0</v>
      </c>
      <c r="S263" s="11">
        <f t="shared" si="76"/>
        <v>-0.84959163890405476</v>
      </c>
      <c r="T263" s="11">
        <f t="shared" si="77"/>
        <v>-0.23212886308853953</v>
      </c>
      <c r="U263" s="11">
        <f>'OddsRatio_working_3-way'!S263-'OddsRatio_working_3-way'!R263^2/3</f>
        <v>-0.84959163890405476</v>
      </c>
      <c r="V263" s="11">
        <f>'OddsRatio_working_3-way'!S263*'OddsRatio_working_3-way'!R263/3-2*'OddsRatio_working_3-way'!R263^3/27-'OddsRatio_working_3-way'!T263</f>
        <v>0.23212886308853953</v>
      </c>
      <c r="W263" s="11">
        <f>'OddsRatio_working_3-way'!V263^2+4*'OddsRatio_working_3-way'!U263^3/27</f>
        <v>-3.6966606105124554E-2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0.15070701309486437</v>
      </c>
      <c r="Y263" s="11">
        <f>IF('OddsRatio_working_3-way'!W263&gt;=0,IF('OddsRatio_working_3-way'!V263+SQRT('OddsRatio_working_3-way'!W263)&gt;0,0,PI()),ACOS('OddsRatio_working_3-way'!V263/(2*'OddsRatio_working_3-way'!X263)))</f>
        <v>0.69174683005951398</v>
      </c>
      <c r="Z263" s="11">
        <f>'OddsRatio_working_3-way'!X263^(1/3)*COS('OddsRatio_working_3-way'!Y263/3)</f>
        <v>0.51807827477299362</v>
      </c>
      <c r="AA263" s="11">
        <f>'OddsRatio_working_3-way'!X263^(1/3)*COS(('OddsRatio_working_3-way'!Y263+2*PI())/3)</f>
        <v>-0.36436760282767106</v>
      </c>
      <c r="AB263" s="11">
        <f>'OddsRatio_working_3-way'!X263^(1/3)*COS(('OddsRatio_working_3-way'!Y263+4*PI())/3)</f>
        <v>-0.15371067194532267</v>
      </c>
      <c r="AC263" s="11">
        <f>'OddsRatio_working_3-way'!X263^(1/3)*SIN('OddsRatio_working_3-way'!Y263/3)</f>
        <v>0.12162283575158429</v>
      </c>
      <c r="AD263" s="11">
        <f>'OddsRatio_working_3-way'!X263^(1/3)*SIN(('OddsRatio_working_3-way'!Y263+2*PI())/3)</f>
        <v>0.38785752922643496</v>
      </c>
      <c r="AE263" s="11">
        <f>'OddsRatio_working_3-way'!X263^(1/3)*SIN(('OddsRatio_working_3-way'!Y263+4*PI())/3)</f>
        <v>-0.50948036497801918</v>
      </c>
      <c r="AF263" s="11">
        <f>-'OddsRatio_working_3-way'!U263/(3*'OddsRatio_working_3-way'!X263^(1/3))*COS(('OddsRatio_working_3-way'!Y263)/3)</f>
        <v>0.51807827477299351</v>
      </c>
      <c r="AG263" s="11">
        <f>-'OddsRatio_working_3-way'!U263/(3*'OddsRatio_working_3-way'!X263^(1/3))*COS(('OddsRatio_working_3-way'!Y263+2*PI())/3)</f>
        <v>-0.36436760282767094</v>
      </c>
      <c r="AH263" s="11">
        <f>-'OddsRatio_working_3-way'!U263/(3*'OddsRatio_working_3-way'!X263^(1/3))*COS(('OddsRatio_working_3-way'!Y263+4*PI())/3)</f>
        <v>-0.15371067194532265</v>
      </c>
      <c r="AI263" s="11">
        <f>'OddsRatio_working_3-way'!U263/(3*'OddsRatio_working_3-way'!X263^(1/3))*SIN(('OddsRatio_working_3-way'!Y263)/3)</f>
        <v>-0.12162283575158427</v>
      </c>
      <c r="AJ263" s="11">
        <f>'OddsRatio_working_3-way'!U263/(3*'OddsRatio_working_3-way'!X263^(1/3))*SIN(('OddsRatio_working_3-way'!Y263+2*PI())/3)</f>
        <v>-0.38785752922643485</v>
      </c>
      <c r="AK263" s="11">
        <f>'OddsRatio_working_3-way'!U263/(3*'OddsRatio_working_3-way'!X263^(1/3))*SIN(('OddsRatio_working_3-way'!Y263+4*PI())/3)</f>
        <v>0.50948036497801918</v>
      </c>
      <c r="AL263" s="11">
        <f>'OddsRatio_working_3-way'!Z263+'OddsRatio_working_3-way'!AF263</f>
        <v>1.036156549545987</v>
      </c>
      <c r="AM263" s="11">
        <f>'OddsRatio_working_3-way'!AA263+'OddsRatio_working_3-way'!AG263</f>
        <v>-0.728735205655342</v>
      </c>
      <c r="AN263" s="11">
        <f>'OddsRatio_working_3-way'!AB263+'OddsRatio_working_3-way'!AH263</f>
        <v>-0.30742134389064535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1.036156549545987</v>
      </c>
      <c r="AS263" s="11">
        <f>IF(('OddsRatio_working_3-way'!X263=0),IF(Q263&gt;0,-Q263^(1/3),(-Q263)^(1/3)),'OddsRatio_working_3-way'!AM263-'OddsRatio_working_3-way'!R263/3)</f>
        <v>-0.728735205655342</v>
      </c>
      <c r="AT263" s="11">
        <f>IF(('OddsRatio_working_3-way'!X263=0),IF(Q263&gt;0,-Q263^(1/3),(-Q263)^(1/3)),'OddsRatio_working_3-way'!AN263-'OddsRatio_working_3-way'!R263/3)</f>
        <v>-0.30742134389064535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1.65</v>
      </c>
      <c r="B264" s="4">
        <f>IF('True_Odds_Calculator_3-way'!B265="","",'True_Odds_Calculator_3-way'!B265)</f>
        <v>4.04</v>
      </c>
      <c r="C264" s="4">
        <f>IF('True_Odds_Calculator_3-way'!C265="","",'True_Odds_Calculator_3-way'!C265)</f>
        <v>5.81</v>
      </c>
      <c r="D264" s="9">
        <f t="shared" si="65"/>
        <v>0.59513615817906873</v>
      </c>
      <c r="E264" s="9">
        <f t="shared" si="66"/>
        <v>0.23913985181258038</v>
      </c>
      <c r="F264" s="9">
        <f t="shared" si="67"/>
        <v>0.16572399000835106</v>
      </c>
      <c r="G264" s="9">
        <f t="shared" si="68"/>
        <v>1.0465965483614024</v>
      </c>
      <c r="H264" s="9">
        <f t="shared" si="69"/>
        <v>1.6802877564349115</v>
      </c>
      <c r="I264" s="9">
        <f t="shared" si="70"/>
        <v>4.1816535070186625</v>
      </c>
      <c r="J264" s="9">
        <f t="shared" si="71"/>
        <v>6.0341293976183454</v>
      </c>
      <c r="K264" s="11">
        <f t="shared" si="72"/>
        <v>0.60606060606060608</v>
      </c>
      <c r="L264" s="11">
        <f t="shared" si="73"/>
        <v>0.24752475247524752</v>
      </c>
      <c r="M264" s="11">
        <f t="shared" si="74"/>
        <v>0.17211703958691912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-0.24540905037147442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0.21947117259058091</v>
      </c>
      <c r="Q264" s="11">
        <f>2*'OddsRatio_working_3-way'!K264*'OddsRatio_working_3-way'!L264*'OddsRatio_working_3-way'!M264</f>
        <v>5.1640275903666107E-2</v>
      </c>
      <c r="R264" s="11">
        <f t="shared" si="75"/>
        <v>0</v>
      </c>
      <c r="S264" s="11">
        <f t="shared" si="76"/>
        <v>-0.89430757446951736</v>
      </c>
      <c r="T264" s="11">
        <f t="shared" si="77"/>
        <v>-0.21042531163988648</v>
      </c>
      <c r="U264" s="11">
        <f>'OddsRatio_working_3-way'!S264-'OddsRatio_working_3-way'!R264^2/3</f>
        <v>-0.89430757446951736</v>
      </c>
      <c r="V264" s="11">
        <f>'OddsRatio_working_3-way'!S264*'OddsRatio_working_3-way'!R264/3-2*'OddsRatio_working_3-way'!R264^3/27-'OddsRatio_working_3-way'!T264</f>
        <v>0.21042531163988648</v>
      </c>
      <c r="W264" s="11">
        <f>'OddsRatio_working_3-way'!V264^2+4*'OddsRatio_working_3-way'!U264^3/27</f>
        <v>-6.1684849186881018E-2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0.162760299954891</v>
      </c>
      <c r="Y264" s="11">
        <f>IF('OddsRatio_working_3-way'!W264&gt;=0,IF('OddsRatio_working_3-way'!V264+SQRT('OddsRatio_working_3-way'!W264)&gt;0,0,PI()),ACOS('OddsRatio_working_3-way'!V264/(2*'OddsRatio_working_3-way'!X264)))</f>
        <v>0.86790418636579303</v>
      </c>
      <c r="Z264" s="11">
        <f>'OddsRatio_working_3-way'!X264^(1/3)*COS('OddsRatio_working_3-way'!Y264/3)</f>
        <v>0.52329827418070118</v>
      </c>
      <c r="AA264" s="11">
        <f>'OddsRatio_working_3-way'!X264^(1/3)*COS(('OddsRatio_working_3-way'!Y264+2*PI())/3)</f>
        <v>-0.39654198640788896</v>
      </c>
      <c r="AB264" s="11">
        <f>'OddsRatio_working_3-way'!X264^(1/3)*COS(('OddsRatio_working_3-way'!Y264+4*PI())/3)</f>
        <v>-0.12675628777281209</v>
      </c>
      <c r="AC264" s="11">
        <f>'OddsRatio_working_3-way'!X264^(1/3)*SIN('OddsRatio_working_3-way'!Y264/3)</f>
        <v>0.15576084573047283</v>
      </c>
      <c r="AD264" s="11">
        <f>'OddsRatio_working_3-way'!X264^(1/3)*SIN(('OddsRatio_working_3-way'!Y264+2*PI())/3)</f>
        <v>0.37530917633180516</v>
      </c>
      <c r="AE264" s="11">
        <f>'OddsRatio_working_3-way'!X264^(1/3)*SIN(('OddsRatio_working_3-way'!Y264+4*PI())/3)</f>
        <v>-0.53107002206227805</v>
      </c>
      <c r="AF264" s="11">
        <f>-'OddsRatio_working_3-way'!U264/(3*'OddsRatio_working_3-way'!X264^(1/3))*COS(('OddsRatio_working_3-way'!Y264)/3)</f>
        <v>0.52329827418070118</v>
      </c>
      <c r="AG264" s="11">
        <f>-'OddsRatio_working_3-way'!U264/(3*'OddsRatio_working_3-way'!X264^(1/3))*COS(('OddsRatio_working_3-way'!Y264+2*PI())/3)</f>
        <v>-0.39654198640788896</v>
      </c>
      <c r="AH264" s="11">
        <f>-'OddsRatio_working_3-way'!U264/(3*'OddsRatio_working_3-way'!X264^(1/3))*COS(('OddsRatio_working_3-way'!Y264+4*PI())/3)</f>
        <v>-0.12675628777281209</v>
      </c>
      <c r="AI264" s="11">
        <f>'OddsRatio_working_3-way'!U264/(3*'OddsRatio_working_3-way'!X264^(1/3))*SIN(('OddsRatio_working_3-way'!Y264)/3)</f>
        <v>-0.15576084573047283</v>
      </c>
      <c r="AJ264" s="11">
        <f>'OddsRatio_working_3-way'!U264/(3*'OddsRatio_working_3-way'!X264^(1/3))*SIN(('OddsRatio_working_3-way'!Y264+2*PI())/3)</f>
        <v>-0.37530917633180516</v>
      </c>
      <c r="AK264" s="11">
        <f>'OddsRatio_working_3-way'!U264/(3*'OddsRatio_working_3-way'!X264^(1/3))*SIN(('OddsRatio_working_3-way'!Y264+4*PI())/3)</f>
        <v>0.53107002206227805</v>
      </c>
      <c r="AL264" s="11">
        <f>'OddsRatio_working_3-way'!Z264+'OddsRatio_working_3-way'!AF264</f>
        <v>1.0465965483614024</v>
      </c>
      <c r="AM264" s="11">
        <f>'OddsRatio_working_3-way'!AA264+'OddsRatio_working_3-way'!AG264</f>
        <v>-0.79308397281577792</v>
      </c>
      <c r="AN264" s="11">
        <f>'OddsRatio_working_3-way'!AB264+'OddsRatio_working_3-way'!AH264</f>
        <v>-0.25351257554562417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1.0465965483614024</v>
      </c>
      <c r="AS264" s="11">
        <f>IF(('OddsRatio_working_3-way'!X264=0),IF(Q264&gt;0,-Q264^(1/3),(-Q264)^(1/3)),'OddsRatio_working_3-way'!AM264-'OddsRatio_working_3-way'!R264/3)</f>
        <v>-0.79308397281577792</v>
      </c>
      <c r="AT264" s="11">
        <f>IF(('OddsRatio_working_3-way'!X264=0),IF(Q264&gt;0,-Q264^(1/3),(-Q264)^(1/3)),'OddsRatio_working_3-way'!AN264-'OddsRatio_working_3-way'!R264/3)</f>
        <v>-0.25351257554562417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1.24</v>
      </c>
      <c r="B265" s="4">
        <f>IF('True_Odds_Calculator_3-way'!B266="","",'True_Odds_Calculator_3-way'!B266)</f>
        <v>6.66</v>
      </c>
      <c r="C265" s="4">
        <f>IF('True_Odds_Calculator_3-way'!C266="","",'True_Odds_Calculator_3-way'!C266)</f>
        <v>13.03</v>
      </c>
      <c r="D265" s="9">
        <f t="shared" si="65"/>
        <v>0.79123952995231994</v>
      </c>
      <c r="E265" s="9">
        <f t="shared" si="66"/>
        <v>0.13846154898727217</v>
      </c>
      <c r="F265" s="9">
        <f t="shared" si="67"/>
        <v>7.0298921060407929E-2</v>
      </c>
      <c r="G265" s="9">
        <f t="shared" si="68"/>
        <v>1.0993324510944871</v>
      </c>
      <c r="H265" s="9">
        <f t="shared" si="69"/>
        <v>1.2638397882626768</v>
      </c>
      <c r="I265" s="9">
        <f t="shared" si="70"/>
        <v>7.2222216731947961</v>
      </c>
      <c r="J265" s="9">
        <f t="shared" si="71"/>
        <v>14.224969386666675</v>
      </c>
      <c r="K265" s="11">
        <f t="shared" si="72"/>
        <v>0.80645161290322587</v>
      </c>
      <c r="L265" s="11">
        <f t="shared" si="73"/>
        <v>0.15015015015015015</v>
      </c>
      <c r="M265" s="11">
        <f t="shared" si="74"/>
        <v>7.6745970836531091E-2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-0.15186334801119539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0.16662492215186991</v>
      </c>
      <c r="Q265" s="11">
        <f>2*'OddsRatio_working_3-way'!K265*'OddsRatio_working_3-way'!L265*'OddsRatio_working_3-way'!M265</f>
        <v>1.8586159749232563E-2</v>
      </c>
      <c r="R265" s="11">
        <f t="shared" si="75"/>
        <v>0</v>
      </c>
      <c r="S265" s="11">
        <f t="shared" si="76"/>
        <v>-1.0972030074010108</v>
      </c>
      <c r="T265" s="11">
        <f t="shared" si="77"/>
        <v>-0.12238739625220424</v>
      </c>
      <c r="U265" s="11">
        <f>'OddsRatio_working_3-way'!S265-'OddsRatio_working_3-way'!R265^2/3</f>
        <v>-1.0972030074010108</v>
      </c>
      <c r="V265" s="11">
        <f>'OddsRatio_working_3-way'!S265*'OddsRatio_working_3-way'!R265/3-2*'OddsRatio_working_3-way'!R265^3/27-'OddsRatio_working_3-way'!T265</f>
        <v>0.12238739625220424</v>
      </c>
      <c r="W265" s="11">
        <f>'OddsRatio_working_3-way'!V265^2+4*'OddsRatio_working_3-way'!U265^3/27</f>
        <v>-0.18070617137748057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0.2211813996128939</v>
      </c>
      <c r="Y265" s="11">
        <f>IF('OddsRatio_working_3-way'!W265&gt;=0,IF('OddsRatio_working_3-way'!V265+SQRT('OddsRatio_working_3-way'!W265)&gt;0,0,PI()),ACOS('OddsRatio_working_3-way'!V265/(2*'OddsRatio_working_3-way'!X265)))</f>
        <v>1.2904718549145464</v>
      </c>
      <c r="Z265" s="11">
        <f>'OddsRatio_working_3-way'!X265^(1/3)*COS('OddsRatio_working_3-way'!Y265/3)</f>
        <v>0.54966622554724365</v>
      </c>
      <c r="AA265" s="11">
        <f>'OddsRatio_working_3-way'!X265^(1/3)*COS(('OddsRatio_working_3-way'!Y265+2*PI())/3)</f>
        <v>-0.49323877254400827</v>
      </c>
      <c r="AB265" s="11">
        <f>'OddsRatio_working_3-way'!X265^(1/3)*COS(('OddsRatio_working_3-way'!Y265+4*PI())/3)</f>
        <v>-5.6427453003235283E-2</v>
      </c>
      <c r="AC265" s="11">
        <f>'OddsRatio_working_3-way'!X265^(1/3)*SIN('OddsRatio_working_3-way'!Y265/3)</f>
        <v>0.2521931329219409</v>
      </c>
      <c r="AD265" s="11">
        <f>'OddsRatio_working_3-way'!X265^(1/3)*SIN(('OddsRatio_working_3-way'!Y265+2*PI())/3)</f>
        <v>0.34992834846524962</v>
      </c>
      <c r="AE265" s="11">
        <f>'OddsRatio_working_3-way'!X265^(1/3)*SIN(('OddsRatio_working_3-way'!Y265+4*PI())/3)</f>
        <v>-0.60212148138719046</v>
      </c>
      <c r="AF265" s="11">
        <f>-'OddsRatio_working_3-way'!U265/(3*'OddsRatio_working_3-way'!X265^(1/3))*COS(('OddsRatio_working_3-way'!Y265)/3)</f>
        <v>0.54966622554724343</v>
      </c>
      <c r="AG265" s="11">
        <f>-'OddsRatio_working_3-way'!U265/(3*'OddsRatio_working_3-way'!X265^(1/3))*COS(('OddsRatio_working_3-way'!Y265+2*PI())/3)</f>
        <v>-0.49323877254400805</v>
      </c>
      <c r="AH265" s="11">
        <f>-'OddsRatio_working_3-way'!U265/(3*'OddsRatio_working_3-way'!X265^(1/3))*COS(('OddsRatio_working_3-way'!Y265+4*PI())/3)</f>
        <v>-5.6427453003235262E-2</v>
      </c>
      <c r="AI265" s="11">
        <f>'OddsRatio_working_3-way'!U265/(3*'OddsRatio_working_3-way'!X265^(1/3))*SIN(('OddsRatio_working_3-way'!Y265)/3)</f>
        <v>-0.25219313292194079</v>
      </c>
      <c r="AJ265" s="11">
        <f>'OddsRatio_working_3-way'!U265/(3*'OddsRatio_working_3-way'!X265^(1/3))*SIN(('OddsRatio_working_3-way'!Y265+2*PI())/3)</f>
        <v>-0.34992834846524951</v>
      </c>
      <c r="AK265" s="11">
        <f>'OddsRatio_working_3-way'!U265/(3*'OddsRatio_working_3-way'!X265^(1/3))*SIN(('OddsRatio_working_3-way'!Y265+4*PI())/3)</f>
        <v>0.60212148138719024</v>
      </c>
      <c r="AL265" s="11">
        <f>'OddsRatio_working_3-way'!Z265+'OddsRatio_working_3-way'!AF265</f>
        <v>1.0993324510944871</v>
      </c>
      <c r="AM265" s="11">
        <f>'OddsRatio_working_3-way'!AA265+'OddsRatio_working_3-way'!AG265</f>
        <v>-0.98647754508801633</v>
      </c>
      <c r="AN265" s="11">
        <f>'OddsRatio_working_3-way'!AB265+'OddsRatio_working_3-way'!AH265</f>
        <v>-0.11285490600647055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1.0993324510944871</v>
      </c>
      <c r="AS265" s="11">
        <f>IF(('OddsRatio_working_3-way'!X265=0),IF(Q265&gt;0,-Q265^(1/3),(-Q265)^(1/3)),'OddsRatio_working_3-way'!AM265-'OddsRatio_working_3-way'!R265/3)</f>
        <v>-0.98647754508801633</v>
      </c>
      <c r="AT265" s="11">
        <f>IF(('OddsRatio_working_3-way'!X265=0),IF(Q265&gt;0,-Q265^(1/3),(-Q265)^(1/3)),'OddsRatio_working_3-way'!AN265-'OddsRatio_working_3-way'!R265/3)</f>
        <v>-0.11285490600647055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1.51</v>
      </c>
      <c r="B266" s="4">
        <f>IF('True_Odds_Calculator_3-way'!B267="","",'True_Odds_Calculator_3-way'!B267)</f>
        <v>4.33</v>
      </c>
      <c r="C266" s="4">
        <f>IF('True_Odds_Calculator_3-way'!C267="","",'True_Odds_Calculator_3-way'!C267)</f>
        <v>7.71</v>
      </c>
      <c r="D266" s="9">
        <f t="shared" si="65"/>
        <v>0.6521712115280206</v>
      </c>
      <c r="E266" s="9">
        <f t="shared" si="66"/>
        <v>0.22309504871519298</v>
      </c>
      <c r="F266" s="9">
        <f t="shared" si="67"/>
        <v>0.12473373975678634</v>
      </c>
      <c r="G266" s="9">
        <f t="shared" si="68"/>
        <v>1.0457640880836339</v>
      </c>
      <c r="H266" s="9">
        <f t="shared" si="69"/>
        <v>1.533339684922653</v>
      </c>
      <c r="I266" s="9">
        <f t="shared" si="70"/>
        <v>4.4823944133185014</v>
      </c>
      <c r="J266" s="9">
        <f t="shared" si="71"/>
        <v>8.0170770310411807</v>
      </c>
      <c r="K266" s="11">
        <f t="shared" si="72"/>
        <v>0.66225165562913912</v>
      </c>
      <c r="L266" s="11">
        <f t="shared" si="73"/>
        <v>0.23094688221709006</v>
      </c>
      <c r="M266" s="11">
        <f t="shared" si="74"/>
        <v>0.1297016861219196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-0.22605686898110267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0.20928265582586475</v>
      </c>
      <c r="Q266" s="11">
        <f>2*'OddsRatio_working_3-way'!K266*'OddsRatio_working_3-way'!L266*'OddsRatio_working_3-way'!M266</f>
        <v>3.967443712338669E-2</v>
      </c>
      <c r="R266" s="11">
        <f t="shared" si="75"/>
        <v>0</v>
      </c>
      <c r="S266" s="11">
        <f t="shared" si="76"/>
        <v>-0.92579648992378039</v>
      </c>
      <c r="T266" s="11">
        <f t="shared" si="77"/>
        <v>-0.17550644358744655</v>
      </c>
      <c r="U266" s="11">
        <f>'OddsRatio_working_3-way'!S266-'OddsRatio_working_3-way'!R266^2/3</f>
        <v>-0.92579648992378039</v>
      </c>
      <c r="V266" s="11">
        <f>'OddsRatio_working_3-way'!S266*'OddsRatio_working_3-way'!R266/3-2*'OddsRatio_working_3-way'!R266^3/27-'OddsRatio_working_3-way'!T266</f>
        <v>0.17550644358744655</v>
      </c>
      <c r="W266" s="11">
        <f>'OddsRatio_working_3-way'!V266^2+4*'OddsRatio_working_3-way'!U266^3/27</f>
        <v>-8.6752951374522796E-2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0.1714318108718714</v>
      </c>
      <c r="Y266" s="11">
        <f>IF('OddsRatio_working_3-way'!W266&gt;=0,IF('OddsRatio_working_3-way'!V266+SQRT('OddsRatio_working_3-way'!W266)&gt;0,0,PI()),ACOS('OddsRatio_working_3-way'!V266/(2*'OddsRatio_working_3-way'!X266)))</f>
        <v>1.0334197165869532</v>
      </c>
      <c r="Z266" s="11">
        <f>'OddsRatio_working_3-way'!X266^(1/3)*COS('OddsRatio_working_3-way'!Y266/3)</f>
        <v>0.52288204404181693</v>
      </c>
      <c r="AA266" s="11">
        <f>'OddsRatio_working_3-way'!X266^(1/3)*COS(('OddsRatio_working_3-way'!Y266+2*PI())/3)</f>
        <v>-0.42390609055852907</v>
      </c>
      <c r="AB266" s="11">
        <f>'OddsRatio_working_3-way'!X266^(1/3)*COS(('OddsRatio_working_3-way'!Y266+4*PI())/3)</f>
        <v>-9.8975953483287846E-2</v>
      </c>
      <c r="AC266" s="11">
        <f>'OddsRatio_working_3-way'!X266^(1/3)*SIN('OddsRatio_working_3-way'!Y266/3)</f>
        <v>0.18759850210821252</v>
      </c>
      <c r="AD266" s="11">
        <f>'OddsRatio_working_3-way'!X266^(1/3)*SIN(('OddsRatio_working_3-way'!Y266+2*PI())/3)</f>
        <v>0.35902988226884075</v>
      </c>
      <c r="AE266" s="11">
        <f>'OddsRatio_working_3-way'!X266^(1/3)*SIN(('OddsRatio_working_3-way'!Y266+4*PI())/3)</f>
        <v>-0.54662838437705341</v>
      </c>
      <c r="AF266" s="11">
        <f>-'OddsRatio_working_3-way'!U266/(3*'OddsRatio_working_3-way'!X266^(1/3))*COS(('OddsRatio_working_3-way'!Y266)/3)</f>
        <v>0.52288204404181682</v>
      </c>
      <c r="AG266" s="11">
        <f>-'OddsRatio_working_3-way'!U266/(3*'OddsRatio_working_3-way'!X266^(1/3))*COS(('OddsRatio_working_3-way'!Y266+2*PI())/3)</f>
        <v>-0.42390609055852901</v>
      </c>
      <c r="AH266" s="11">
        <f>-'OddsRatio_working_3-way'!U266/(3*'OddsRatio_working_3-way'!X266^(1/3))*COS(('OddsRatio_working_3-way'!Y266+4*PI())/3)</f>
        <v>-9.8975953483287832E-2</v>
      </c>
      <c r="AI266" s="11">
        <f>'OddsRatio_working_3-way'!U266/(3*'OddsRatio_working_3-way'!X266^(1/3))*SIN(('OddsRatio_working_3-way'!Y266)/3)</f>
        <v>-0.18759850210821247</v>
      </c>
      <c r="AJ266" s="11">
        <f>'OddsRatio_working_3-way'!U266/(3*'OddsRatio_working_3-way'!X266^(1/3))*SIN(('OddsRatio_working_3-way'!Y266+2*PI())/3)</f>
        <v>-0.35902988226884069</v>
      </c>
      <c r="AK266" s="11">
        <f>'OddsRatio_working_3-way'!U266/(3*'OddsRatio_working_3-way'!X266^(1/3))*SIN(('OddsRatio_working_3-way'!Y266+4*PI())/3)</f>
        <v>0.5466283843770533</v>
      </c>
      <c r="AL266" s="11">
        <f>'OddsRatio_working_3-way'!Z266+'OddsRatio_working_3-way'!AF266</f>
        <v>1.0457640880836339</v>
      </c>
      <c r="AM266" s="11">
        <f>'OddsRatio_working_3-way'!AA266+'OddsRatio_working_3-way'!AG266</f>
        <v>-0.84781218111705803</v>
      </c>
      <c r="AN266" s="11">
        <f>'OddsRatio_working_3-way'!AB266+'OddsRatio_working_3-way'!AH266</f>
        <v>-0.19795190696657566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1.0457640880836339</v>
      </c>
      <c r="AS266" s="11">
        <f>IF(('OddsRatio_working_3-way'!X266=0),IF(Q266&gt;0,-Q266^(1/3),(-Q266)^(1/3)),'OddsRatio_working_3-way'!AM266-'OddsRatio_working_3-way'!R266/3)</f>
        <v>-0.84781218111705803</v>
      </c>
      <c r="AT266" s="11">
        <f>IF(('OddsRatio_working_3-way'!X266=0),IF(Q266&gt;0,-Q266^(1/3),(-Q266)^(1/3)),'OddsRatio_working_3-way'!AN266-'OddsRatio_working_3-way'!R266/3)</f>
        <v>-0.19795190696657566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2.7</v>
      </c>
      <c r="B267" s="4">
        <f>IF('True_Odds_Calculator_3-way'!B268="","",'True_Odds_Calculator_3-way'!B268)</f>
        <v>3.38</v>
      </c>
      <c r="C267" s="4">
        <f>IF('True_Odds_Calculator_3-way'!C268="","",'True_Odds_Calculator_3-way'!C268)</f>
        <v>2.77</v>
      </c>
      <c r="D267" s="9">
        <f t="shared" si="65"/>
        <v>0.36091068376902641</v>
      </c>
      <c r="E267" s="9">
        <f t="shared" si="66"/>
        <v>0.28743263364863647</v>
      </c>
      <c r="F267" s="9">
        <f t="shared" si="67"/>
        <v>0.35165668258233707</v>
      </c>
      <c r="G267" s="9">
        <f t="shared" si="68"/>
        <v>1.0416286045473826</v>
      </c>
      <c r="H267" s="9">
        <f t="shared" si="69"/>
        <v>2.7707686277305505</v>
      </c>
      <c r="I267" s="9">
        <f t="shared" si="70"/>
        <v>3.4790760788227701</v>
      </c>
      <c r="J267" s="9">
        <f t="shared" si="71"/>
        <v>2.8436826300488676</v>
      </c>
      <c r="K267" s="11">
        <f t="shared" si="72"/>
        <v>0.37037037037037035</v>
      </c>
      <c r="L267" s="11">
        <f t="shared" si="73"/>
        <v>0.29585798816568049</v>
      </c>
      <c r="M267" s="11">
        <f t="shared" si="74"/>
        <v>0.36101083032490977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-0.28329500115115214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0.2314171989262242</v>
      </c>
      <c r="Q267" s="11">
        <f>2*'OddsRatio_working_3-way'!K267*'OddsRatio_working_3-way'!L267*'OddsRatio_working_3-way'!M267</f>
        <v>7.9116991085888613E-2</v>
      </c>
      <c r="R267" s="11">
        <f t="shared" si="75"/>
        <v>0</v>
      </c>
      <c r="S267" s="11">
        <f t="shared" si="76"/>
        <v>-0.816877099793058</v>
      </c>
      <c r="T267" s="11">
        <f t="shared" si="77"/>
        <v>-0.27927422215147285</v>
      </c>
      <c r="U267" s="11">
        <f>'OddsRatio_working_3-way'!S267-'OddsRatio_working_3-way'!R267^2/3</f>
        <v>-0.816877099793058</v>
      </c>
      <c r="V267" s="11">
        <f>'OddsRatio_working_3-way'!S267*'OddsRatio_working_3-way'!R267/3-2*'OddsRatio_working_3-way'!R267^3/27-'OddsRatio_working_3-way'!T267</f>
        <v>0.27927422215147285</v>
      </c>
      <c r="W267" s="11">
        <f>'OddsRatio_working_3-way'!V267^2+4*'OddsRatio_working_3-way'!U267^3/27</f>
        <v>-2.7603453469464828E-3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0.14208662543080602</v>
      </c>
      <c r="Y267" s="11">
        <f>IF('OddsRatio_working_3-way'!W267&gt;=0,IF('OddsRatio_working_3-way'!V267+SQRT('OddsRatio_working_3-way'!W267)&gt;0,0,PI()),ACOS('OddsRatio_working_3-way'!V267/(2*'OddsRatio_working_3-way'!X267)))</f>
        <v>0.18595347349225766</v>
      </c>
      <c r="Z267" s="11">
        <f>'OddsRatio_working_3-way'!X267^(1/3)*COS('OddsRatio_working_3-way'!Y267/3)</f>
        <v>0.5208143022736913</v>
      </c>
      <c r="AA267" s="11">
        <f>'OddsRatio_working_3-way'!X267^(1/3)*COS(('OddsRatio_working_3-way'!Y267+2*PI())/3)</f>
        <v>-0.28840039779814874</v>
      </c>
      <c r="AB267" s="11">
        <f>'OddsRatio_working_3-way'!X267^(1/3)*COS(('OddsRatio_working_3-way'!Y267+4*PI())/3)</f>
        <v>-0.23241390447554269</v>
      </c>
      <c r="AC267" s="11">
        <f>'OddsRatio_working_3-way'!X267^(1/3)*SIN('OddsRatio_working_3-way'!Y267/3)</f>
        <v>3.2323816990789879E-2</v>
      </c>
      <c r="AD267" s="11">
        <f>'OddsRatio_working_3-way'!X267^(1/3)*SIN(('OddsRatio_working_3-way'!Y267+2*PI())/3)</f>
        <v>0.43487650792788929</v>
      </c>
      <c r="AE267" s="11">
        <f>'OddsRatio_working_3-way'!X267^(1/3)*SIN(('OddsRatio_working_3-way'!Y267+4*PI())/3)</f>
        <v>-0.46720032491867908</v>
      </c>
      <c r="AF267" s="11">
        <f>-'OddsRatio_working_3-way'!U267/(3*'OddsRatio_working_3-way'!X267^(1/3))*COS(('OddsRatio_working_3-way'!Y267)/3)</f>
        <v>0.5208143022736913</v>
      </c>
      <c r="AG267" s="11">
        <f>-'OddsRatio_working_3-way'!U267/(3*'OddsRatio_working_3-way'!X267^(1/3))*COS(('OddsRatio_working_3-way'!Y267+2*PI())/3)</f>
        <v>-0.28840039779814874</v>
      </c>
      <c r="AH267" s="11">
        <f>-'OddsRatio_working_3-way'!U267/(3*'OddsRatio_working_3-way'!X267^(1/3))*COS(('OddsRatio_working_3-way'!Y267+4*PI())/3)</f>
        <v>-0.23241390447554269</v>
      </c>
      <c r="AI267" s="11">
        <f>'OddsRatio_working_3-way'!U267/(3*'OddsRatio_working_3-way'!X267^(1/3))*SIN(('OddsRatio_working_3-way'!Y267)/3)</f>
        <v>-3.2323816990789879E-2</v>
      </c>
      <c r="AJ267" s="11">
        <f>'OddsRatio_working_3-way'!U267/(3*'OddsRatio_working_3-way'!X267^(1/3))*SIN(('OddsRatio_working_3-way'!Y267+2*PI())/3)</f>
        <v>-0.43487650792788929</v>
      </c>
      <c r="AK267" s="11">
        <f>'OddsRatio_working_3-way'!U267/(3*'OddsRatio_working_3-way'!X267^(1/3))*SIN(('OddsRatio_working_3-way'!Y267+4*PI())/3)</f>
        <v>0.46720032491867908</v>
      </c>
      <c r="AL267" s="11">
        <f>'OddsRatio_working_3-way'!Z267+'OddsRatio_working_3-way'!AF267</f>
        <v>1.0416286045473826</v>
      </c>
      <c r="AM267" s="11">
        <f>'OddsRatio_working_3-way'!AA267+'OddsRatio_working_3-way'!AG267</f>
        <v>-0.57680079559629749</v>
      </c>
      <c r="AN267" s="11">
        <f>'OddsRatio_working_3-way'!AB267+'OddsRatio_working_3-way'!AH267</f>
        <v>-0.46482780895108539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1.0416286045473826</v>
      </c>
      <c r="AS267" s="11">
        <f>IF(('OddsRatio_working_3-way'!X267=0),IF(Q267&gt;0,-Q267^(1/3),(-Q267)^(1/3)),'OddsRatio_working_3-way'!AM267-'OddsRatio_working_3-way'!R267/3)</f>
        <v>-0.57680079559629749</v>
      </c>
      <c r="AT267" s="11">
        <f>IF(('OddsRatio_working_3-way'!X267=0),IF(Q267&gt;0,-Q267^(1/3),(-Q267)^(1/3)),'OddsRatio_working_3-way'!AN267-'OddsRatio_working_3-way'!R267/3)</f>
        <v>-0.46482780895108539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2.69</v>
      </c>
      <c r="B268" s="4">
        <f>IF('True_Odds_Calculator_3-way'!B269="","",'True_Odds_Calculator_3-way'!B269)</f>
        <v>3.4</v>
      </c>
      <c r="C268" s="4">
        <f>IF('True_Odds_Calculator_3-way'!C269="","",'True_Odds_Calculator_3-way'!C269)</f>
        <v>2.77</v>
      </c>
      <c r="D268" s="9">
        <f t="shared" si="65"/>
        <v>0.36239417816294106</v>
      </c>
      <c r="E268" s="9">
        <f t="shared" si="66"/>
        <v>0.2858291515078854</v>
      </c>
      <c r="F268" s="9">
        <f t="shared" si="67"/>
        <v>0.35177667032917359</v>
      </c>
      <c r="G268" s="9">
        <f t="shared" si="68"/>
        <v>1.0410806081251129</v>
      </c>
      <c r="H268" s="9">
        <f t="shared" si="69"/>
        <v>2.7594262277314403</v>
      </c>
      <c r="I268" s="9">
        <f t="shared" si="70"/>
        <v>3.4985934595002712</v>
      </c>
      <c r="J268" s="9">
        <f t="shared" si="71"/>
        <v>2.8427126763814496</v>
      </c>
      <c r="K268" s="11">
        <f t="shared" si="72"/>
        <v>0.37174721189591081</v>
      </c>
      <c r="L268" s="11">
        <f t="shared" si="73"/>
        <v>0.29411764705882354</v>
      </c>
      <c r="M268" s="11">
        <f t="shared" si="74"/>
        <v>0.36101083032490977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-0.28337416052942999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0.23130586766936054</v>
      </c>
      <c r="Q268" s="11">
        <f>2*'OddsRatio_working_3-way'!K268*'OddsRatio_working_3-way'!L268*'OddsRatio_working_3-way'!M268</f>
        <v>7.8943982139713501E-2</v>
      </c>
      <c r="R268" s="11">
        <f t="shared" si="75"/>
        <v>0</v>
      </c>
      <c r="S268" s="11">
        <f t="shared" si="76"/>
        <v>-0.81625603137989056</v>
      </c>
      <c r="T268" s="11">
        <f t="shared" si="77"/>
        <v>-0.27858567623887048</v>
      </c>
      <c r="U268" s="11">
        <f>'OddsRatio_working_3-way'!S268-'OddsRatio_working_3-way'!R268^2/3</f>
        <v>-0.81625603137989056</v>
      </c>
      <c r="V268" s="11">
        <f>'OddsRatio_working_3-way'!S268*'OddsRatio_working_3-way'!R268/3-2*'OddsRatio_working_3-way'!R268^3/27-'OddsRatio_working_3-way'!T268</f>
        <v>0.27858567623887048</v>
      </c>
      <c r="W268" s="11">
        <f>'OddsRatio_working_3-way'!V268^2+4*'OddsRatio_working_3-way'!U268^3/27</f>
        <v>-2.9604056730067746E-3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0.14192461438953738</v>
      </c>
      <c r="Y268" s="11">
        <f>IF('OddsRatio_working_3-way'!W268&gt;=0,IF('OddsRatio_working_3-way'!V268+SQRT('OddsRatio_working_3-way'!W268)&gt;0,0,PI()),ACOS('OddsRatio_working_3-way'!V268/(2*'OddsRatio_working_3-way'!X268)))</f>
        <v>0.19287859060414148</v>
      </c>
      <c r="Z268" s="11">
        <f>'OddsRatio_working_3-way'!X268^(1/3)*COS('OddsRatio_working_3-way'!Y268/3)</f>
        <v>0.52054030406255647</v>
      </c>
      <c r="AA268" s="11">
        <f>'OddsRatio_working_3-way'!X268^(1/3)*COS(('OddsRatio_working_3-way'!Y268+2*PI())/3)</f>
        <v>-0.28929344836058202</v>
      </c>
      <c r="AB268" s="11">
        <f>'OddsRatio_working_3-way'!X268^(1/3)*COS(('OddsRatio_working_3-way'!Y268+4*PI())/3)</f>
        <v>-0.23124685570197459</v>
      </c>
      <c r="AC268" s="11">
        <f>'OddsRatio_working_3-way'!X268^(1/3)*SIN('OddsRatio_working_3-way'!Y268/3)</f>
        <v>3.3513215896987643E-2</v>
      </c>
      <c r="AD268" s="11">
        <f>'OddsRatio_working_3-way'!X268^(1/3)*SIN(('OddsRatio_working_3-way'!Y268+2*PI())/3)</f>
        <v>0.43404451906335617</v>
      </c>
      <c r="AE268" s="11">
        <f>'OddsRatio_working_3-way'!X268^(1/3)*SIN(('OddsRatio_working_3-way'!Y268+4*PI())/3)</f>
        <v>-0.46755773496034375</v>
      </c>
      <c r="AF268" s="11">
        <f>-'OddsRatio_working_3-way'!U268/(3*'OddsRatio_working_3-way'!X268^(1/3))*COS(('OddsRatio_working_3-way'!Y268)/3)</f>
        <v>0.52054030406255647</v>
      </c>
      <c r="AG268" s="11">
        <f>-'OddsRatio_working_3-way'!U268/(3*'OddsRatio_working_3-way'!X268^(1/3))*COS(('OddsRatio_working_3-way'!Y268+2*PI())/3)</f>
        <v>-0.28929344836058202</v>
      </c>
      <c r="AH268" s="11">
        <f>-'OddsRatio_working_3-way'!U268/(3*'OddsRatio_working_3-way'!X268^(1/3))*COS(('OddsRatio_working_3-way'!Y268+4*PI())/3)</f>
        <v>-0.23124685570197459</v>
      </c>
      <c r="AI268" s="11">
        <f>'OddsRatio_working_3-way'!U268/(3*'OddsRatio_working_3-way'!X268^(1/3))*SIN(('OddsRatio_working_3-way'!Y268)/3)</f>
        <v>-3.3513215896987643E-2</v>
      </c>
      <c r="AJ268" s="11">
        <f>'OddsRatio_working_3-way'!U268/(3*'OddsRatio_working_3-way'!X268^(1/3))*SIN(('OddsRatio_working_3-way'!Y268+2*PI())/3)</f>
        <v>-0.43404451906335617</v>
      </c>
      <c r="AK268" s="11">
        <f>'OddsRatio_working_3-way'!U268/(3*'OddsRatio_working_3-way'!X268^(1/3))*SIN(('OddsRatio_working_3-way'!Y268+4*PI())/3)</f>
        <v>0.46755773496034375</v>
      </c>
      <c r="AL268" s="11">
        <f>'OddsRatio_working_3-way'!Z268+'OddsRatio_working_3-way'!AF268</f>
        <v>1.0410806081251129</v>
      </c>
      <c r="AM268" s="11">
        <f>'OddsRatio_working_3-way'!AA268+'OddsRatio_working_3-way'!AG268</f>
        <v>-0.57858689672116403</v>
      </c>
      <c r="AN268" s="11">
        <f>'OddsRatio_working_3-way'!AB268+'OddsRatio_working_3-way'!AH268</f>
        <v>-0.46249371140394918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1.0410806081251129</v>
      </c>
      <c r="AS268" s="11">
        <f>IF(('OddsRatio_working_3-way'!X268=0),IF(Q268&gt;0,-Q268^(1/3),(-Q268)^(1/3)),'OddsRatio_working_3-way'!AM268-'OddsRatio_working_3-way'!R268/3)</f>
        <v>-0.57858689672116403</v>
      </c>
      <c r="AT268" s="11">
        <f>IF(('OddsRatio_working_3-way'!X268=0),IF(Q268&gt;0,-Q268^(1/3),(-Q268)^(1/3)),'OddsRatio_working_3-way'!AN268-'OddsRatio_working_3-way'!R268/3)</f>
        <v>-0.46249371140394918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4.6900000000000004</v>
      </c>
      <c r="B269" s="4">
        <f>IF('True_Odds_Calculator_3-way'!B270="","",'True_Odds_Calculator_3-way'!B270)</f>
        <v>3.75</v>
      </c>
      <c r="C269" s="4">
        <f>IF('True_Odds_Calculator_3-way'!C270="","",'True_Odds_Calculator_3-way'!C270)</f>
        <v>1.82</v>
      </c>
      <c r="D269" s="9">
        <f t="shared" si="65"/>
        <v>0.2052224357929755</v>
      </c>
      <c r="E269" s="9">
        <f t="shared" si="66"/>
        <v>0.2573204828992276</v>
      </c>
      <c r="F269" s="9">
        <f t="shared" si="67"/>
        <v>0.5374570813077969</v>
      </c>
      <c r="G269" s="9">
        <f t="shared" si="68"/>
        <v>1.0495288828270193</v>
      </c>
      <c r="H269" s="9">
        <f t="shared" si="69"/>
        <v>4.8727615776317021</v>
      </c>
      <c r="I269" s="9">
        <f t="shared" si="70"/>
        <v>3.8862044277743024</v>
      </c>
      <c r="J269" s="9">
        <f t="shared" si="71"/>
        <v>1.8606136839181562</v>
      </c>
      <c r="K269" s="11">
        <f t="shared" si="72"/>
        <v>0.21321961620469082</v>
      </c>
      <c r="L269" s="11">
        <f t="shared" si="73"/>
        <v>0.26666666666666666</v>
      </c>
      <c r="M269" s="11">
        <f t="shared" si="74"/>
        <v>0.54945054945054939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-0.25995454438951249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0.22680943789685792</v>
      </c>
      <c r="Q269" s="11">
        <f>2*'OddsRatio_working_3-way'!K269*'OddsRatio_working_3-way'!L269*'OddsRatio_working_3-way'!M269</f>
        <v>6.2481938814561405E-2</v>
      </c>
      <c r="R269" s="11">
        <f t="shared" si="75"/>
        <v>0</v>
      </c>
      <c r="S269" s="11">
        <f t="shared" si="76"/>
        <v>-0.87249652984334691</v>
      </c>
      <c r="T269" s="11">
        <f t="shared" si="77"/>
        <v>-0.24035717075574292</v>
      </c>
      <c r="U269" s="11">
        <f>'OddsRatio_working_3-way'!S269-'OddsRatio_working_3-way'!R269^2/3</f>
        <v>-0.87249652984334691</v>
      </c>
      <c r="V269" s="11">
        <f>'OddsRatio_working_3-way'!S269*'OddsRatio_working_3-way'!R269/3-2*'OddsRatio_working_3-way'!R269^3/27-'OddsRatio_working_3-way'!T269</f>
        <v>0.24035717075574292</v>
      </c>
      <c r="W269" s="11">
        <f>'OddsRatio_working_3-way'!V269^2+4*'OddsRatio_working_3-way'!U269^3/27</f>
        <v>-4.0626675373138778E-2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0.15684247264918719</v>
      </c>
      <c r="Y269" s="11">
        <f>IF('OddsRatio_working_3-way'!W269&gt;=0,IF('OddsRatio_working_3-way'!V269+SQRT('OddsRatio_working_3-way'!W269)&gt;0,0,PI()),ACOS('OddsRatio_working_3-way'!V269/(2*'OddsRatio_working_3-way'!X269)))</f>
        <v>0.69783129151525103</v>
      </c>
      <c r="Z269" s="11">
        <f>'OddsRatio_working_3-way'!X269^(1/3)*COS('OddsRatio_working_3-way'!Y269/3)</f>
        <v>0.52476444141350964</v>
      </c>
      <c r="AA269" s="11">
        <f>'OddsRatio_working_3-way'!X269^(1/3)*COS(('OddsRatio_working_3-way'!Y269+2*PI())/3)</f>
        <v>-0.37004299922805345</v>
      </c>
      <c r="AB269" s="11">
        <f>'OddsRatio_working_3-way'!X269^(1/3)*COS(('OddsRatio_working_3-way'!Y269+4*PI())/3)</f>
        <v>-0.15472144218545617</v>
      </c>
      <c r="AC269" s="11">
        <f>'OddsRatio_working_3-way'!X269^(1/3)*SIN('OddsRatio_working_3-way'!Y269/3)</f>
        <v>0.12431595892087287</v>
      </c>
      <c r="AD269" s="11">
        <f>'OddsRatio_working_3-way'!X269^(1/3)*SIN(('OddsRatio_working_3-way'!Y269+2*PI())/3)</f>
        <v>0.39230135780641373</v>
      </c>
      <c r="AE269" s="11">
        <f>'OddsRatio_working_3-way'!X269^(1/3)*SIN(('OddsRatio_working_3-way'!Y269+4*PI())/3)</f>
        <v>-0.5166173167272865</v>
      </c>
      <c r="AF269" s="11">
        <f>-'OddsRatio_working_3-way'!U269/(3*'OddsRatio_working_3-way'!X269^(1/3))*COS(('OddsRatio_working_3-way'!Y269)/3)</f>
        <v>0.52476444141350964</v>
      </c>
      <c r="AG269" s="11">
        <f>-'OddsRatio_working_3-way'!U269/(3*'OddsRatio_working_3-way'!X269^(1/3))*COS(('OddsRatio_working_3-way'!Y269+2*PI())/3)</f>
        <v>-0.37004299922805345</v>
      </c>
      <c r="AH269" s="11">
        <f>-'OddsRatio_working_3-way'!U269/(3*'OddsRatio_working_3-way'!X269^(1/3))*COS(('OddsRatio_working_3-way'!Y269+4*PI())/3)</f>
        <v>-0.15472144218545617</v>
      </c>
      <c r="AI269" s="11">
        <f>'OddsRatio_working_3-way'!U269/(3*'OddsRatio_working_3-way'!X269^(1/3))*SIN(('OddsRatio_working_3-way'!Y269)/3)</f>
        <v>-0.12431595892087287</v>
      </c>
      <c r="AJ269" s="11">
        <f>'OddsRatio_working_3-way'!U269/(3*'OddsRatio_working_3-way'!X269^(1/3))*SIN(('OddsRatio_working_3-way'!Y269+2*PI())/3)</f>
        <v>-0.39230135780641373</v>
      </c>
      <c r="AK269" s="11">
        <f>'OddsRatio_working_3-way'!U269/(3*'OddsRatio_working_3-way'!X269^(1/3))*SIN(('OddsRatio_working_3-way'!Y269+4*PI())/3)</f>
        <v>0.5166173167272865</v>
      </c>
      <c r="AL269" s="11">
        <f>'OddsRatio_working_3-way'!Z269+'OddsRatio_working_3-way'!AF269</f>
        <v>1.0495288828270193</v>
      </c>
      <c r="AM269" s="11">
        <f>'OddsRatio_working_3-way'!AA269+'OddsRatio_working_3-way'!AG269</f>
        <v>-0.7400859984561069</v>
      </c>
      <c r="AN269" s="11">
        <f>'OddsRatio_working_3-way'!AB269+'OddsRatio_working_3-way'!AH269</f>
        <v>-0.30944288437091233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1.0495288828270193</v>
      </c>
      <c r="AS269" s="11">
        <f>IF(('OddsRatio_working_3-way'!X269=0),IF(Q269&gt;0,-Q269^(1/3),(-Q269)^(1/3)),'OddsRatio_working_3-way'!AM269-'OddsRatio_working_3-way'!R269/3)</f>
        <v>-0.7400859984561069</v>
      </c>
      <c r="AT269" s="11">
        <f>IF(('OddsRatio_working_3-way'!X269=0),IF(Q269&gt;0,-Q269^(1/3),(-Q269)^(1/3)),'OddsRatio_working_3-way'!AN269-'OddsRatio_working_3-way'!R269/3)</f>
        <v>-0.30944288437091233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2.17</v>
      </c>
      <c r="B270" s="4">
        <f>IF('True_Odds_Calculator_3-way'!B271="","",'True_Odds_Calculator_3-way'!B271)</f>
        <v>3.68</v>
      </c>
      <c r="C270" s="4">
        <f>IF('True_Odds_Calculator_3-way'!C271="","",'True_Odds_Calculator_3-way'!C271)</f>
        <v>3.21</v>
      </c>
      <c r="D270" s="9">
        <f t="shared" si="65"/>
        <v>0.44413387167586915</v>
      </c>
      <c r="E270" s="9">
        <f t="shared" si="66"/>
        <v>0.25860830557680847</v>
      </c>
      <c r="F270" s="9">
        <f t="shared" si="67"/>
        <v>0.29725782274732243</v>
      </c>
      <c r="G270" s="9">
        <f t="shared" si="68"/>
        <v>1.0697208325615373</v>
      </c>
      <c r="H270" s="9">
        <f t="shared" si="69"/>
        <v>2.2515733740969983</v>
      </c>
      <c r="I270" s="9">
        <f t="shared" si="70"/>
        <v>3.8668518312649205</v>
      </c>
      <c r="J270" s="9">
        <f t="shared" si="71"/>
        <v>3.364083039960998</v>
      </c>
      <c r="K270" s="11">
        <f t="shared" si="72"/>
        <v>0.46082949308755761</v>
      </c>
      <c r="L270" s="11">
        <f t="shared" si="73"/>
        <v>0.27173913043478259</v>
      </c>
      <c r="M270" s="11">
        <f t="shared" si="74"/>
        <v>0.3115264797507788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-0.270333797096456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0.23640684072451909</v>
      </c>
      <c r="Q270" s="11">
        <f>2*'OddsRatio_working_3-way'!K270*'OddsRatio_working_3-way'!L270*'OddsRatio_working_3-way'!M270</f>
        <v>7.8022059645055805E-2</v>
      </c>
      <c r="R270" s="11">
        <f t="shared" si="75"/>
        <v>0</v>
      </c>
      <c r="S270" s="11">
        <f t="shared" si="76"/>
        <v>-0.87449976016194653</v>
      </c>
      <c r="T270" s="11">
        <f t="shared" si="77"/>
        <v>-0.28861378223166551</v>
      </c>
      <c r="U270" s="11">
        <f>'OddsRatio_working_3-way'!S270-'OddsRatio_working_3-way'!R270^2/3</f>
        <v>-0.87449976016194653</v>
      </c>
      <c r="V270" s="11">
        <f>'OddsRatio_working_3-way'!S270*'OddsRatio_working_3-way'!R270/3-2*'OddsRatio_working_3-way'!R270^3/27-'OddsRatio_working_3-way'!T270</f>
        <v>0.28861378223166551</v>
      </c>
      <c r="W270" s="11">
        <f>'OddsRatio_working_3-way'!V270^2+4*'OddsRatio_working_3-way'!U270^3/27</f>
        <v>-1.5779646687638954E-2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0.15738294219967597</v>
      </c>
      <c r="Y270" s="11">
        <f>IF('OddsRatio_working_3-way'!W270&gt;=0,IF('OddsRatio_working_3-way'!V270+SQRT('OddsRatio_working_3-way'!W270)&gt;0,0,PI()),ACOS('OddsRatio_working_3-way'!V270/(2*'OddsRatio_working_3-way'!X270)))</f>
        <v>0.41051428390100697</v>
      </c>
      <c r="Z270" s="11">
        <f>'OddsRatio_working_3-way'!X270^(1/3)*COS('OddsRatio_working_3-way'!Y270/3)</f>
        <v>0.53486041628076864</v>
      </c>
      <c r="AA270" s="11">
        <f>'OddsRatio_working_3-way'!X270^(1/3)*COS(('OddsRatio_working_3-way'!Y270+2*PI())/3)</f>
        <v>-0.3312125831546372</v>
      </c>
      <c r="AB270" s="11">
        <f>'OddsRatio_working_3-way'!X270^(1/3)*COS(('OddsRatio_working_3-way'!Y270+4*PI())/3)</f>
        <v>-0.20364783312613158</v>
      </c>
      <c r="AC270" s="11">
        <f>'OddsRatio_working_3-way'!X270^(1/3)*SIN('OddsRatio_working_3-way'!Y270/3)</f>
        <v>7.364954276806529E-2</v>
      </c>
      <c r="AD270" s="11">
        <f>'OddsRatio_working_3-way'!X270^(1/3)*SIN(('OddsRatio_working_3-way'!Y270+2*PI())/3)</f>
        <v>0.42637793659383305</v>
      </c>
      <c r="AE270" s="11">
        <f>'OddsRatio_working_3-way'!X270^(1/3)*SIN(('OddsRatio_working_3-way'!Y270+4*PI())/3)</f>
        <v>-0.50002747936189806</v>
      </c>
      <c r="AF270" s="11">
        <f>-'OddsRatio_working_3-way'!U270/(3*'OddsRatio_working_3-way'!X270^(1/3))*COS(('OddsRatio_working_3-way'!Y270)/3)</f>
        <v>0.53486041628076864</v>
      </c>
      <c r="AG270" s="11">
        <f>-'OddsRatio_working_3-way'!U270/(3*'OddsRatio_working_3-way'!X270^(1/3))*COS(('OddsRatio_working_3-way'!Y270+2*PI())/3)</f>
        <v>-0.3312125831546372</v>
      </c>
      <c r="AH270" s="11">
        <f>-'OddsRatio_working_3-way'!U270/(3*'OddsRatio_working_3-way'!X270^(1/3))*COS(('OddsRatio_working_3-way'!Y270+4*PI())/3)</f>
        <v>-0.20364783312613158</v>
      </c>
      <c r="AI270" s="11">
        <f>'OddsRatio_working_3-way'!U270/(3*'OddsRatio_working_3-way'!X270^(1/3))*SIN(('OddsRatio_working_3-way'!Y270)/3)</f>
        <v>-7.364954276806529E-2</v>
      </c>
      <c r="AJ270" s="11">
        <f>'OddsRatio_working_3-way'!U270/(3*'OddsRatio_working_3-way'!X270^(1/3))*SIN(('OddsRatio_working_3-way'!Y270+2*PI())/3)</f>
        <v>-0.42637793659383305</v>
      </c>
      <c r="AK270" s="11">
        <f>'OddsRatio_working_3-way'!U270/(3*'OddsRatio_working_3-way'!X270^(1/3))*SIN(('OddsRatio_working_3-way'!Y270+4*PI())/3)</f>
        <v>0.50002747936189806</v>
      </c>
      <c r="AL270" s="11">
        <f>'OddsRatio_working_3-way'!Z270+'OddsRatio_working_3-way'!AF270</f>
        <v>1.0697208325615373</v>
      </c>
      <c r="AM270" s="11">
        <f>'OddsRatio_working_3-way'!AA270+'OddsRatio_working_3-way'!AG270</f>
        <v>-0.66242516630927439</v>
      </c>
      <c r="AN270" s="11">
        <f>'OddsRatio_working_3-way'!AB270+'OddsRatio_working_3-way'!AH270</f>
        <v>-0.40729566625226316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1.0697208325615373</v>
      </c>
      <c r="AS270" s="11">
        <f>IF(('OddsRatio_working_3-way'!X270=0),IF(Q270&gt;0,-Q270^(1/3),(-Q270)^(1/3)),'OddsRatio_working_3-way'!AM270-'OddsRatio_working_3-way'!R270/3)</f>
        <v>-0.66242516630927439</v>
      </c>
      <c r="AT270" s="11">
        <f>IF(('OddsRatio_working_3-way'!X270=0),IF(Q270&gt;0,-Q270^(1/3),(-Q270)^(1/3)),'OddsRatio_working_3-way'!AN270-'OddsRatio_working_3-way'!R270/3)</f>
        <v>-0.40729566625226316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2.59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2.91</v>
      </c>
      <c r="D271" s="9">
        <f t="shared" si="65"/>
        <v>0.36677333721657335</v>
      </c>
      <c r="E271" s="9">
        <f t="shared" si="66"/>
        <v>0.30791202314882321</v>
      </c>
      <c r="F271" s="9">
        <f t="shared" si="67"/>
        <v>0.32531463963460344</v>
      </c>
      <c r="G271" s="9">
        <f t="shared" si="68"/>
        <v>1.0858361891276433</v>
      </c>
      <c r="H271" s="9">
        <f t="shared" si="69"/>
        <v>2.7264795407129534</v>
      </c>
      <c r="I271" s="9">
        <f t="shared" si="70"/>
        <v>3.2476809114942213</v>
      </c>
      <c r="J271" s="9">
        <f t="shared" si="71"/>
        <v>3.073947121233799</v>
      </c>
      <c r="K271" s="11">
        <f t="shared" si="72"/>
        <v>0.38610038610038611</v>
      </c>
      <c r="L271" s="11">
        <f t="shared" si="73"/>
        <v>0.32573289902280134</v>
      </c>
      <c r="M271" s="11">
        <f t="shared" si="74"/>
        <v>0.3436426116838488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-0.27168753187088257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0.24072659151070111</v>
      </c>
      <c r="Q271" s="11">
        <f>2*'OddsRatio_working_3-way'!K271*'OddsRatio_working_3-way'!L271*'OddsRatio_working_3-way'!M271</f>
        <v>8.6436837167217645E-2</v>
      </c>
      <c r="R271" s="11">
        <f t="shared" si="75"/>
        <v>0</v>
      </c>
      <c r="S271" s="11">
        <f t="shared" si="76"/>
        <v>-0.88604210083922652</v>
      </c>
      <c r="T271" s="11">
        <f t="shared" si="77"/>
        <v>-0.31814797157602392</v>
      </c>
      <c r="U271" s="11">
        <f>'OddsRatio_working_3-way'!S271-'OddsRatio_working_3-way'!R271^2/3</f>
        <v>-0.88604210083922652</v>
      </c>
      <c r="V271" s="11">
        <f>'OddsRatio_working_3-way'!S271*'OddsRatio_working_3-way'!R271/3-2*'OddsRatio_working_3-way'!R271^3/27-'OddsRatio_working_3-way'!T271</f>
        <v>0.31814797157602392</v>
      </c>
      <c r="W271" s="11">
        <f>'OddsRatio_working_3-way'!V271^2+4*'OddsRatio_working_3-way'!U271^3/27</f>
        <v>-1.834550801690607E-3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0.16050909835553648</v>
      </c>
      <c r="Y271" s="11">
        <f>IF('OddsRatio_working_3-way'!W271&gt;=0,IF('OddsRatio_working_3-way'!V271+SQRT('OddsRatio_working_3-way'!W271)&gt;0,0,PI()),ACOS('OddsRatio_working_3-way'!V271/(2*'OddsRatio_working_3-way'!X271)))</f>
        <v>0.13382346529972788</v>
      </c>
      <c r="Z271" s="11">
        <f>'OddsRatio_working_3-way'!X271^(1/3)*COS('OddsRatio_working_3-way'!Y271/3)</f>
        <v>0.54291809456382167</v>
      </c>
      <c r="AA271" s="11">
        <f>'OddsRatio_working_3-way'!X271^(1/3)*COS(('OddsRatio_working_3-way'!Y271+2*PI())/3)</f>
        <v>-0.29244671404595368</v>
      </c>
      <c r="AB271" s="11">
        <f>'OddsRatio_working_3-way'!X271^(1/3)*COS(('OddsRatio_working_3-way'!Y271+4*PI())/3)</f>
        <v>-0.25047138051786833</v>
      </c>
      <c r="AC271" s="11">
        <f>'OddsRatio_working_3-way'!X271^(1/3)*SIN('OddsRatio_working_3-way'!Y271/3)</f>
        <v>2.4234470111764623E-2</v>
      </c>
      <c r="AD271" s="11">
        <f>'OddsRatio_working_3-way'!X271^(1/3)*SIN(('OddsRatio_working_3-way'!Y271+2*PI())/3)</f>
        <v>0.45806362701062942</v>
      </c>
      <c r="AE271" s="11">
        <f>'OddsRatio_working_3-way'!X271^(1/3)*SIN(('OddsRatio_working_3-way'!Y271+4*PI())/3)</f>
        <v>-0.48229809712239385</v>
      </c>
      <c r="AF271" s="11">
        <f>-'OddsRatio_working_3-way'!U271/(3*'OddsRatio_working_3-way'!X271^(1/3))*COS(('OddsRatio_working_3-way'!Y271)/3)</f>
        <v>0.54291809456382167</v>
      </c>
      <c r="AG271" s="11">
        <f>-'OddsRatio_working_3-way'!U271/(3*'OddsRatio_working_3-way'!X271^(1/3))*COS(('OddsRatio_working_3-way'!Y271+2*PI())/3)</f>
        <v>-0.29244671404595368</v>
      </c>
      <c r="AH271" s="11">
        <f>-'OddsRatio_working_3-way'!U271/(3*'OddsRatio_working_3-way'!X271^(1/3))*COS(('OddsRatio_working_3-way'!Y271+4*PI())/3)</f>
        <v>-0.25047138051786833</v>
      </c>
      <c r="AI271" s="11">
        <f>'OddsRatio_working_3-way'!U271/(3*'OddsRatio_working_3-way'!X271^(1/3))*SIN(('OddsRatio_working_3-way'!Y271)/3)</f>
        <v>-2.4234470111764623E-2</v>
      </c>
      <c r="AJ271" s="11">
        <f>'OddsRatio_working_3-way'!U271/(3*'OddsRatio_working_3-way'!X271^(1/3))*SIN(('OddsRatio_working_3-way'!Y271+2*PI())/3)</f>
        <v>-0.45806362701062942</v>
      </c>
      <c r="AK271" s="11">
        <f>'OddsRatio_working_3-way'!U271/(3*'OddsRatio_working_3-way'!X271^(1/3))*SIN(('OddsRatio_working_3-way'!Y271+4*PI())/3)</f>
        <v>0.48229809712239385</v>
      </c>
      <c r="AL271" s="11">
        <f>'OddsRatio_working_3-way'!Z271+'OddsRatio_working_3-way'!AF271</f>
        <v>1.0858361891276433</v>
      </c>
      <c r="AM271" s="11">
        <f>'OddsRatio_working_3-way'!AA271+'OddsRatio_working_3-way'!AG271</f>
        <v>-0.58489342809190736</v>
      </c>
      <c r="AN271" s="11">
        <f>'OddsRatio_working_3-way'!AB271+'OddsRatio_working_3-way'!AH271</f>
        <v>-0.50094276103573665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1.0858361891276433</v>
      </c>
      <c r="AS271" s="11">
        <f>IF(('OddsRatio_working_3-way'!X271=0),IF(Q271&gt;0,-Q271^(1/3),(-Q271)^(1/3)),'OddsRatio_working_3-way'!AM271-'OddsRatio_working_3-way'!R271/3)</f>
        <v>-0.58489342809190736</v>
      </c>
      <c r="AT271" s="11">
        <f>IF(('OddsRatio_working_3-way'!X271=0),IF(Q271&gt;0,-Q271^(1/3),(-Q271)^(1/3)),'OddsRatio_working_3-way'!AN271-'OddsRatio_working_3-way'!R271/3)</f>
        <v>-0.50094276103573665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2.61</v>
      </c>
      <c r="B272" s="4">
        <f>IF('True_Odds_Calculator_3-way'!B273="","",'True_Odds_Calculator_3-way'!B273)</f>
        <v>3.33</v>
      </c>
      <c r="C272" s="4">
        <f>IF('True_Odds_Calculator_3-way'!C273="","",'True_Odds_Calculator_3-way'!C273)</f>
        <v>2.7</v>
      </c>
      <c r="D272" s="9">
        <f t="shared" si="65"/>
        <v>0.36438470871422984</v>
      </c>
      <c r="E272" s="9">
        <f t="shared" si="66"/>
        <v>0.28373339994882524</v>
      </c>
      <c r="F272" s="9">
        <f t="shared" si="67"/>
        <v>0.35188189133694492</v>
      </c>
      <c r="G272" s="9">
        <f t="shared" si="68"/>
        <v>1.08344861062294</v>
      </c>
      <c r="H272" s="9">
        <f t="shared" si="69"/>
        <v>2.7443522631029338</v>
      </c>
      <c r="I272" s="9">
        <f t="shared" si="70"/>
        <v>3.5244352627514495</v>
      </c>
      <c r="J272" s="9">
        <f t="shared" si="71"/>
        <v>2.841862638058998</v>
      </c>
      <c r="K272" s="11">
        <f t="shared" si="72"/>
        <v>0.38314176245210729</v>
      </c>
      <c r="L272" s="11">
        <f t="shared" si="73"/>
        <v>0.3003003003003003</v>
      </c>
      <c r="M272" s="11">
        <f t="shared" si="74"/>
        <v>0.37037037037037035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-0.2717579222474924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0.24034251365030426</v>
      </c>
      <c r="Q272" s="11">
        <f>2*'OddsRatio_working_3-way'!K272*'OddsRatio_working_3-way'!L272*'OddsRatio_working_3-way'!M272</f>
        <v>8.522784171996603E-2</v>
      </c>
      <c r="R272" s="11">
        <f t="shared" si="75"/>
        <v>0</v>
      </c>
      <c r="S272" s="11">
        <f t="shared" si="76"/>
        <v>-0.88439929059886668</v>
      </c>
      <c r="T272" s="11">
        <f t="shared" si="77"/>
        <v>-0.31361676971591013</v>
      </c>
      <c r="U272" s="11">
        <f>'OddsRatio_working_3-way'!S272-'OddsRatio_working_3-way'!R272^2/3</f>
        <v>-0.88439929059886668</v>
      </c>
      <c r="V272" s="11">
        <f>'OddsRatio_working_3-way'!S272*'OddsRatio_working_3-way'!R272/3-2*'OddsRatio_working_3-way'!R272^3/27-'OddsRatio_working_3-way'!T272</f>
        <v>0.31361676971591013</v>
      </c>
      <c r="W272" s="11">
        <f>'OddsRatio_working_3-way'!V272^2+4*'OddsRatio_working_3-way'!U272^3/27</f>
        <v>-4.1250567133449267E-3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0.16006290557183067</v>
      </c>
      <c r="Y272" s="11">
        <f>IF('OddsRatio_working_3-way'!W272&gt;=0,IF('OddsRatio_working_3-way'!V272+SQRT('OddsRatio_working_3-way'!W272)&gt;0,0,PI()),ACOS('OddsRatio_working_3-way'!V272/(2*'OddsRatio_working_3-way'!X272)))</f>
        <v>0.20200019812299419</v>
      </c>
      <c r="Z272" s="11">
        <f>'OddsRatio_working_3-way'!X272^(1/3)*COS('OddsRatio_working_3-way'!Y272/3)</f>
        <v>0.54172430531146998</v>
      </c>
      <c r="AA272" s="11">
        <f>'OddsRatio_working_3-way'!X272^(1/3)*COS(('OddsRatio_working_3-way'!Y272+2*PI())/3)</f>
        <v>-0.30249924205758477</v>
      </c>
      <c r="AB272" s="11">
        <f>'OddsRatio_working_3-way'!X272^(1/3)*COS(('OddsRatio_working_3-way'!Y272+4*PI())/3)</f>
        <v>-0.23922506325388532</v>
      </c>
      <c r="AC272" s="11">
        <f>'OddsRatio_working_3-way'!X272^(1/3)*SIN('OddsRatio_working_3-way'!Y272/3)</f>
        <v>3.6531364165068525E-2</v>
      </c>
      <c r="AD272" s="11">
        <f>'OddsRatio_working_3-way'!X272^(1/3)*SIN(('OddsRatio_working_3-way'!Y272+2*PI())/3)</f>
        <v>0.45088132816467613</v>
      </c>
      <c r="AE272" s="11">
        <f>'OddsRatio_working_3-way'!X272^(1/3)*SIN(('OddsRatio_working_3-way'!Y272+4*PI())/3)</f>
        <v>-0.48741269232974449</v>
      </c>
      <c r="AF272" s="11">
        <f>-'OddsRatio_working_3-way'!U272/(3*'OddsRatio_working_3-way'!X272^(1/3))*COS(('OddsRatio_working_3-way'!Y272)/3)</f>
        <v>0.54172430531146987</v>
      </c>
      <c r="AG272" s="11">
        <f>-'OddsRatio_working_3-way'!U272/(3*'OddsRatio_working_3-way'!X272^(1/3))*COS(('OddsRatio_working_3-way'!Y272+2*PI())/3)</f>
        <v>-0.30249924205758472</v>
      </c>
      <c r="AH272" s="11">
        <f>-'OddsRatio_working_3-way'!U272/(3*'OddsRatio_working_3-way'!X272^(1/3))*COS(('OddsRatio_working_3-way'!Y272+4*PI())/3)</f>
        <v>-0.23922506325388529</v>
      </c>
      <c r="AI272" s="11">
        <f>'OddsRatio_working_3-way'!U272/(3*'OddsRatio_working_3-way'!X272^(1/3))*SIN(('OddsRatio_working_3-way'!Y272)/3)</f>
        <v>-3.6531364165068518E-2</v>
      </c>
      <c r="AJ272" s="11">
        <f>'OddsRatio_working_3-way'!U272/(3*'OddsRatio_working_3-way'!X272^(1/3))*SIN(('OddsRatio_working_3-way'!Y272+2*PI())/3)</f>
        <v>-0.45088132816467602</v>
      </c>
      <c r="AK272" s="11">
        <f>'OddsRatio_working_3-way'!U272/(3*'OddsRatio_working_3-way'!X272^(1/3))*SIN(('OddsRatio_working_3-way'!Y272+4*PI())/3)</f>
        <v>0.48741269232974438</v>
      </c>
      <c r="AL272" s="11">
        <f>'OddsRatio_working_3-way'!Z272+'OddsRatio_working_3-way'!AF272</f>
        <v>1.08344861062294</v>
      </c>
      <c r="AM272" s="11">
        <f>'OddsRatio_working_3-way'!AA272+'OddsRatio_working_3-way'!AG272</f>
        <v>-0.60499848411516943</v>
      </c>
      <c r="AN272" s="11">
        <f>'OddsRatio_working_3-way'!AB272+'OddsRatio_working_3-way'!AH272</f>
        <v>-0.47845012650777063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1.08344861062294</v>
      </c>
      <c r="AS272" s="11">
        <f>IF(('OddsRatio_working_3-way'!X272=0),IF(Q272&gt;0,-Q272^(1/3),(-Q272)^(1/3)),'OddsRatio_working_3-way'!AM272-'OddsRatio_working_3-way'!R272/3)</f>
        <v>-0.60499848411516943</v>
      </c>
      <c r="AT272" s="11">
        <f>IF(('OddsRatio_working_3-way'!X272=0),IF(Q272&gt;0,-Q272^(1/3),(-Q272)^(1/3)),'OddsRatio_working_3-way'!AN272-'OddsRatio_working_3-way'!R272/3)</f>
        <v>-0.47845012650777063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4.5</v>
      </c>
      <c r="B273" s="4">
        <f>IF('True_Odds_Calculator_3-way'!B274="","",'True_Odds_Calculator_3-way'!B274)</f>
        <v>3.94</v>
      </c>
      <c r="C273" s="4">
        <f>IF('True_Odds_Calculator_3-way'!C274="","",'True_Odds_Calculator_3-way'!C274)</f>
        <v>1.83</v>
      </c>
      <c r="D273" s="9">
        <f t="shared" si="65"/>
        <v>0.21588736573064535</v>
      </c>
      <c r="E273" s="9">
        <f t="shared" si="66"/>
        <v>0.24685763637871233</v>
      </c>
      <c r="F273" s="9">
        <f t="shared" si="67"/>
        <v>0.53725499789064246</v>
      </c>
      <c r="G273" s="9">
        <f t="shared" si="68"/>
        <v>1.0377271521267817</v>
      </c>
      <c r="H273" s="9">
        <f t="shared" si="69"/>
        <v>4.6320450324437372</v>
      </c>
      <c r="I273" s="9">
        <f t="shared" si="70"/>
        <v>4.0509178272527384</v>
      </c>
      <c r="J273" s="9">
        <f t="shared" si="71"/>
        <v>1.8613135362652293</v>
      </c>
      <c r="K273" s="11">
        <f t="shared" si="72"/>
        <v>0.22222222222222221</v>
      </c>
      <c r="L273" s="11">
        <f t="shared" si="73"/>
        <v>0.25380710659898476</v>
      </c>
      <c r="M273" s="11">
        <f t="shared" si="74"/>
        <v>0.54644808743169393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-0.26322894418092901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0.22406529022156876</v>
      </c>
      <c r="Q273" s="11">
        <f>2*'OddsRatio_working_3-way'!K273*'OddsRatio_working_3-way'!L273*'OddsRatio_working_3-way'!M273</f>
        <v>6.1641070212261014E-2</v>
      </c>
      <c r="R273" s="11">
        <f t="shared" si="75"/>
        <v>0</v>
      </c>
      <c r="S273" s="11">
        <f t="shared" si="76"/>
        <v>-0.85121828421557877</v>
      </c>
      <c r="T273" s="11">
        <f t="shared" si="77"/>
        <v>-0.23417284297539998</v>
      </c>
      <c r="U273" s="11">
        <f>'OddsRatio_working_3-way'!S273-'OddsRatio_working_3-way'!R273^2/3</f>
        <v>-0.85121828421557877</v>
      </c>
      <c r="V273" s="11">
        <f>'OddsRatio_working_3-way'!S273*'OddsRatio_working_3-way'!R273/3-2*'OddsRatio_working_3-way'!R273^3/27-'OddsRatio_working_3-way'!T273</f>
        <v>0.23417284297539998</v>
      </c>
      <c r="W273" s="11">
        <f>'OddsRatio_working_3-way'!V273^2+4*'OddsRatio_working_3-way'!U273^3/27</f>
        <v>-3.6536326664279535E-2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0.15114004023707689</v>
      </c>
      <c r="Y273" s="11">
        <f>IF('OddsRatio_working_3-way'!W273&gt;=0,IF('OddsRatio_working_3-way'!V273+SQRT('OddsRatio_working_3-way'!W273)&gt;0,0,PI()),ACOS('OddsRatio_working_3-way'!V273/(2*'OddsRatio_working_3-way'!X273)))</f>
        <v>0.68457430234688799</v>
      </c>
      <c r="Z273" s="11">
        <f>'OddsRatio_working_3-way'!X273^(1/3)*COS('OddsRatio_working_3-way'!Y273/3)</f>
        <v>0.51886357606339095</v>
      </c>
      <c r="AA273" s="11">
        <f>'OddsRatio_working_3-way'!X273^(1/3)*COS(('OddsRatio_working_3-way'!Y273+2*PI())/3)</f>
        <v>-0.36378701372704331</v>
      </c>
      <c r="AB273" s="11">
        <f>'OddsRatio_working_3-way'!X273^(1/3)*COS(('OddsRatio_working_3-way'!Y273+4*PI())/3)</f>
        <v>-0.15507656233634778</v>
      </c>
      <c r="AC273" s="11">
        <f>'OddsRatio_working_3-way'!X273^(1/3)*SIN('OddsRatio_working_3-way'!Y273/3)</f>
        <v>0.12049903529310649</v>
      </c>
      <c r="AD273" s="11">
        <f>'OddsRatio_working_3-way'!X273^(1/3)*SIN(('OddsRatio_working_3-way'!Y273+2*PI())/3)</f>
        <v>0.38909952032278278</v>
      </c>
      <c r="AE273" s="11">
        <f>'OddsRatio_working_3-way'!X273^(1/3)*SIN(('OddsRatio_working_3-way'!Y273+4*PI())/3)</f>
        <v>-0.50959855561588918</v>
      </c>
      <c r="AF273" s="11">
        <f>-'OddsRatio_working_3-way'!U273/(3*'OddsRatio_working_3-way'!X273^(1/3))*COS(('OddsRatio_working_3-way'!Y273)/3)</f>
        <v>0.51886357606339084</v>
      </c>
      <c r="AG273" s="11">
        <f>-'OddsRatio_working_3-way'!U273/(3*'OddsRatio_working_3-way'!X273^(1/3))*COS(('OddsRatio_working_3-way'!Y273+2*PI())/3)</f>
        <v>-0.36378701372704325</v>
      </c>
      <c r="AH273" s="11">
        <f>-'OddsRatio_working_3-way'!U273/(3*'OddsRatio_working_3-way'!X273^(1/3))*COS(('OddsRatio_working_3-way'!Y273+4*PI())/3)</f>
        <v>-0.15507656233634776</v>
      </c>
      <c r="AI273" s="11">
        <f>'OddsRatio_working_3-way'!U273/(3*'OddsRatio_working_3-way'!X273^(1/3))*SIN(('OddsRatio_working_3-way'!Y273)/3)</f>
        <v>-0.12049903529310646</v>
      </c>
      <c r="AJ273" s="11">
        <f>'OddsRatio_working_3-way'!U273/(3*'OddsRatio_working_3-way'!X273^(1/3))*SIN(('OddsRatio_working_3-way'!Y273+2*PI())/3)</f>
        <v>-0.38909952032278272</v>
      </c>
      <c r="AK273" s="11">
        <f>'OddsRatio_working_3-way'!U273/(3*'OddsRatio_working_3-way'!X273^(1/3))*SIN(('OddsRatio_working_3-way'!Y273+4*PI())/3)</f>
        <v>0.50959855561588907</v>
      </c>
      <c r="AL273" s="11">
        <f>'OddsRatio_working_3-way'!Z273+'OddsRatio_working_3-way'!AF273</f>
        <v>1.0377271521267817</v>
      </c>
      <c r="AM273" s="11">
        <f>'OddsRatio_working_3-way'!AA273+'OddsRatio_working_3-way'!AG273</f>
        <v>-0.7275740274540865</v>
      </c>
      <c r="AN273" s="11">
        <f>'OddsRatio_working_3-way'!AB273+'OddsRatio_working_3-way'!AH273</f>
        <v>-0.31015312467269551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1.0377271521267817</v>
      </c>
      <c r="AS273" s="11">
        <f>IF(('OddsRatio_working_3-way'!X273=0),IF(Q273&gt;0,-Q273^(1/3),(-Q273)^(1/3)),'OddsRatio_working_3-way'!AM273-'OddsRatio_working_3-way'!R273/3)</f>
        <v>-0.7275740274540865</v>
      </c>
      <c r="AT273" s="11">
        <f>IF(('OddsRatio_working_3-way'!X273=0),IF(Q273&gt;0,-Q273^(1/3),(-Q273)^(1/3)),'OddsRatio_working_3-way'!AN273-'OddsRatio_working_3-way'!R273/3)</f>
        <v>-0.31015312467269551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3.42</v>
      </c>
      <c r="B274" s="4">
        <f>IF('True_Odds_Calculator_3-way'!B275="","",'True_Odds_Calculator_3-way'!B275)</f>
        <v>3.55</v>
      </c>
      <c r="C274" s="4">
        <f>IF('True_Odds_Calculator_3-way'!C275="","",'True_Odds_Calculator_3-way'!C275)</f>
        <v>2.23</v>
      </c>
      <c r="D274" s="9">
        <f t="shared" si="65"/>
        <v>0.28531525903798449</v>
      </c>
      <c r="E274" s="9">
        <f t="shared" si="66"/>
        <v>0.27476638524767277</v>
      </c>
      <c r="F274" s="9">
        <f t="shared" si="67"/>
        <v>0.43991835571434312</v>
      </c>
      <c r="G274" s="9">
        <f t="shared" si="68"/>
        <v>1.0350805425569014</v>
      </c>
      <c r="H274" s="9">
        <f t="shared" si="69"/>
        <v>3.5048949129877007</v>
      </c>
      <c r="I274" s="9">
        <f t="shared" si="70"/>
        <v>3.6394553835200982</v>
      </c>
      <c r="J274" s="9">
        <f t="shared" si="71"/>
        <v>2.2731490673449888</v>
      </c>
      <c r="K274" s="11">
        <f t="shared" si="72"/>
        <v>0.29239766081871343</v>
      </c>
      <c r="L274" s="11">
        <f t="shared" si="73"/>
        <v>0.28169014084507044</v>
      </c>
      <c r="M274" s="11">
        <f t="shared" si="74"/>
        <v>0.44843049327354262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-0.28035050045374932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0.22899835749081324</v>
      </c>
      <c r="Q274" s="11">
        <f>2*'OddsRatio_working_3-way'!K274*'OddsRatio_working_3-way'!L274*'OddsRatio_working_3-way'!M274</f>
        <v>7.3870437900262348E-2</v>
      </c>
      <c r="R274" s="11">
        <f t="shared" si="75"/>
        <v>0</v>
      </c>
      <c r="S274" s="11">
        <f t="shared" si="76"/>
        <v>-0.81682878083034538</v>
      </c>
      <c r="T274" s="11">
        <f t="shared" si="77"/>
        <v>-0.26349315510656307</v>
      </c>
      <c r="U274" s="11">
        <f>'OddsRatio_working_3-way'!S274-'OddsRatio_working_3-way'!R274^2/3</f>
        <v>-0.81682878083034538</v>
      </c>
      <c r="V274" s="11">
        <f>'OddsRatio_working_3-way'!S274*'OddsRatio_working_3-way'!R274/3-2*'OddsRatio_working_3-way'!R274^3/27-'OddsRatio_working_3-way'!T274</f>
        <v>0.26349315510656307</v>
      </c>
      <c r="W274" s="11">
        <f>'OddsRatio_working_3-way'!V274^2+4*'OddsRatio_working_3-way'!U274^3/27</f>
        <v>-1.131146448776732E-2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0.14207401880338522</v>
      </c>
      <c r="Y274" s="11">
        <f>IF('OddsRatio_working_3-way'!W274&gt;=0,IF('OddsRatio_working_3-way'!V274+SQRT('OddsRatio_working_3-way'!W274)&gt;0,0,PI()),ACOS('OddsRatio_working_3-way'!V274/(2*'OddsRatio_working_3-way'!X274)))</f>
        <v>0.38363707376801814</v>
      </c>
      <c r="Z274" s="11">
        <f>'OddsRatio_working_3-way'!X274^(1/3)*COS('OddsRatio_working_3-way'!Y274/3)</f>
        <v>0.51754027127845081</v>
      </c>
      <c r="AA274" s="11">
        <f>'OddsRatio_working_3-way'!X274^(1/3)*COS(('OddsRatio_working_3-way'!Y274+2*PI())/3)</f>
        <v>-0.31640038734227649</v>
      </c>
      <c r="AB274" s="11">
        <f>'OddsRatio_working_3-way'!X274^(1/3)*COS(('OddsRatio_working_3-way'!Y274+4*PI())/3)</f>
        <v>-0.20113988393617449</v>
      </c>
      <c r="AC274" s="11">
        <f>'OddsRatio_working_3-way'!X274^(1/3)*SIN('OddsRatio_working_3-way'!Y274/3)</f>
        <v>6.6545682668444878E-2</v>
      </c>
      <c r="AD274" s="11">
        <f>'OddsRatio_working_3-way'!X274^(1/3)*SIN(('OddsRatio_working_3-way'!Y274+2*PI())/3)</f>
        <v>0.41493018107440588</v>
      </c>
      <c r="AE274" s="11">
        <f>'OddsRatio_working_3-way'!X274^(1/3)*SIN(('OddsRatio_working_3-way'!Y274+4*PI())/3)</f>
        <v>-0.48147586374285067</v>
      </c>
      <c r="AF274" s="11">
        <f>-'OddsRatio_working_3-way'!U274/(3*'OddsRatio_working_3-way'!X274^(1/3))*COS(('OddsRatio_working_3-way'!Y274)/3)</f>
        <v>0.5175402712784507</v>
      </c>
      <c r="AG274" s="11">
        <f>-'OddsRatio_working_3-way'!U274/(3*'OddsRatio_working_3-way'!X274^(1/3))*COS(('OddsRatio_working_3-way'!Y274+2*PI())/3)</f>
        <v>-0.31640038734227643</v>
      </c>
      <c r="AH274" s="11">
        <f>-'OddsRatio_working_3-way'!U274/(3*'OddsRatio_working_3-way'!X274^(1/3))*COS(('OddsRatio_working_3-way'!Y274+4*PI())/3)</f>
        <v>-0.20113988393617446</v>
      </c>
      <c r="AI274" s="11">
        <f>'OddsRatio_working_3-way'!U274/(3*'OddsRatio_working_3-way'!X274^(1/3))*SIN(('OddsRatio_working_3-way'!Y274)/3)</f>
        <v>-6.6545682668444864E-2</v>
      </c>
      <c r="AJ274" s="11">
        <f>'OddsRatio_working_3-way'!U274/(3*'OddsRatio_working_3-way'!X274^(1/3))*SIN(('OddsRatio_working_3-way'!Y274+2*PI())/3)</f>
        <v>-0.41493018107440582</v>
      </c>
      <c r="AK274" s="11">
        <f>'OddsRatio_working_3-way'!U274/(3*'OddsRatio_working_3-way'!X274^(1/3))*SIN(('OddsRatio_working_3-way'!Y274+4*PI())/3)</f>
        <v>0.48147586374285056</v>
      </c>
      <c r="AL274" s="11">
        <f>'OddsRatio_working_3-way'!Z274+'OddsRatio_working_3-way'!AF274</f>
        <v>1.0350805425569014</v>
      </c>
      <c r="AM274" s="11">
        <f>'OddsRatio_working_3-way'!AA274+'OddsRatio_working_3-way'!AG274</f>
        <v>-0.63280077468455298</v>
      </c>
      <c r="AN274" s="11">
        <f>'OddsRatio_working_3-way'!AB274+'OddsRatio_working_3-way'!AH274</f>
        <v>-0.40227976787234898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1.0350805425569014</v>
      </c>
      <c r="AS274" s="11">
        <f>IF(('OddsRatio_working_3-way'!X274=0),IF(Q274&gt;0,-Q274^(1/3),(-Q274)^(1/3)),'OddsRatio_working_3-way'!AM274-'OddsRatio_working_3-way'!R274/3)</f>
        <v>-0.63280077468455298</v>
      </c>
      <c r="AT274" s="11">
        <f>IF(('OddsRatio_working_3-way'!X274=0),IF(Q274&gt;0,-Q274^(1/3),(-Q274)^(1/3)),'OddsRatio_working_3-way'!AN274-'OddsRatio_working_3-way'!R274/3)</f>
        <v>-0.40227976787234898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1.55</v>
      </c>
      <c r="B275" s="4">
        <f>IF('True_Odds_Calculator_3-way'!B276="","",'True_Odds_Calculator_3-way'!B276)</f>
        <v>4.53</v>
      </c>
      <c r="C275" s="4">
        <f>IF('True_Odds_Calculator_3-way'!C276="","",'True_Odds_Calculator_3-way'!C276)</f>
        <v>6.37</v>
      </c>
      <c r="D275" s="9">
        <f t="shared" si="65"/>
        <v>0.63522266884675738</v>
      </c>
      <c r="E275" s="9">
        <f t="shared" si="66"/>
        <v>0.21341764781158562</v>
      </c>
      <c r="F275" s="9">
        <f t="shared" si="67"/>
        <v>0.15135968334165698</v>
      </c>
      <c r="G275" s="9">
        <f t="shared" si="68"/>
        <v>1.0440929515185697</v>
      </c>
      <c r="H275" s="9">
        <f t="shared" si="69"/>
        <v>1.5742511233352132</v>
      </c>
      <c r="I275" s="9">
        <f t="shared" si="70"/>
        <v>4.6856481188605521</v>
      </c>
      <c r="J275" s="9">
        <f t="shared" si="71"/>
        <v>6.6067791496547192</v>
      </c>
      <c r="K275" s="11">
        <f t="shared" si="72"/>
        <v>0.64516129032258063</v>
      </c>
      <c r="L275" s="11">
        <f t="shared" si="73"/>
        <v>0.22075055187637968</v>
      </c>
      <c r="M275" s="11">
        <f t="shared" si="74"/>
        <v>0.15698587127158556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-0.23310004000943052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0.21128198867998055</v>
      </c>
      <c r="Q275" s="11">
        <f>2*'OddsRatio_working_3-way'!K275*'OddsRatio_working_3-way'!L275*'OddsRatio_working_3-way'!M275</f>
        <v>4.471576479999588E-2</v>
      </c>
      <c r="R275" s="11">
        <f t="shared" si="75"/>
        <v>0</v>
      </c>
      <c r="S275" s="11">
        <f t="shared" si="76"/>
        <v>-0.90640048226260583</v>
      </c>
      <c r="T275" s="11">
        <f t="shared" si="77"/>
        <v>-0.19183078989684779</v>
      </c>
      <c r="U275" s="11">
        <f>'OddsRatio_working_3-way'!S275-'OddsRatio_working_3-way'!R275^2/3</f>
        <v>-0.90640048226260583</v>
      </c>
      <c r="V275" s="11">
        <f>'OddsRatio_working_3-way'!S275*'OddsRatio_working_3-way'!R275/3-2*'OddsRatio_working_3-way'!R275^3/27-'OddsRatio_working_3-way'!T275</f>
        <v>0.19183078989684779</v>
      </c>
      <c r="W275" s="11">
        <f>'OddsRatio_working_3-way'!V275^2+4*'OddsRatio_working_3-way'!U275^3/27</f>
        <v>-7.3521546976295246E-2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0.16607272422702637</v>
      </c>
      <c r="Y275" s="11">
        <f>IF('OddsRatio_working_3-way'!W275&gt;=0,IF('OddsRatio_working_3-way'!V275+SQRT('OddsRatio_working_3-way'!W275)&gt;0,0,PI()),ACOS('OddsRatio_working_3-way'!V275/(2*'OddsRatio_working_3-way'!X275)))</f>
        <v>0.95507129118150635</v>
      </c>
      <c r="Z275" s="11">
        <f>'OddsRatio_working_3-way'!X275^(1/3)*COS('OddsRatio_working_3-way'!Y275/3)</f>
        <v>0.52204647575928487</v>
      </c>
      <c r="AA275" s="11">
        <f>'OddsRatio_working_3-way'!X275^(1/3)*COS(('OddsRatio_working_3-way'!Y275+2*PI())/3)</f>
        <v>-0.41002232655515847</v>
      </c>
      <c r="AB275" s="11">
        <f>'OddsRatio_working_3-way'!X275^(1/3)*COS(('OddsRatio_working_3-way'!Y275+4*PI())/3)</f>
        <v>-0.11202414920412651</v>
      </c>
      <c r="AC275" s="11">
        <f>'OddsRatio_working_3-way'!X275^(1/3)*SIN('OddsRatio_working_3-way'!Y275/3)</f>
        <v>0.1720493279116361</v>
      </c>
      <c r="AD275" s="11">
        <f>'OddsRatio_working_3-way'!X275^(1/3)*SIN(('OddsRatio_working_3-way'!Y275+2*PI())/3)</f>
        <v>0.36608084600785967</v>
      </c>
      <c r="AE275" s="11">
        <f>'OddsRatio_working_3-way'!X275^(1/3)*SIN(('OddsRatio_working_3-way'!Y275+4*PI())/3)</f>
        <v>-0.5381301739194958</v>
      </c>
      <c r="AF275" s="11">
        <f>-'OddsRatio_working_3-way'!U275/(3*'OddsRatio_working_3-way'!X275^(1/3))*COS(('OddsRatio_working_3-way'!Y275)/3)</f>
        <v>0.52204647575928487</v>
      </c>
      <c r="AG275" s="11">
        <f>-'OddsRatio_working_3-way'!U275/(3*'OddsRatio_working_3-way'!X275^(1/3))*COS(('OddsRatio_working_3-way'!Y275+2*PI())/3)</f>
        <v>-0.41002232655515847</v>
      </c>
      <c r="AH275" s="11">
        <f>-'OddsRatio_working_3-way'!U275/(3*'OddsRatio_working_3-way'!X275^(1/3))*COS(('OddsRatio_working_3-way'!Y275+4*PI())/3)</f>
        <v>-0.11202414920412651</v>
      </c>
      <c r="AI275" s="11">
        <f>'OddsRatio_working_3-way'!U275/(3*'OddsRatio_working_3-way'!X275^(1/3))*SIN(('OddsRatio_working_3-way'!Y275)/3)</f>
        <v>-0.1720493279116361</v>
      </c>
      <c r="AJ275" s="11">
        <f>'OddsRatio_working_3-way'!U275/(3*'OddsRatio_working_3-way'!X275^(1/3))*SIN(('OddsRatio_working_3-way'!Y275+2*PI())/3)</f>
        <v>-0.36608084600785967</v>
      </c>
      <c r="AK275" s="11">
        <f>'OddsRatio_working_3-way'!U275/(3*'OddsRatio_working_3-way'!X275^(1/3))*SIN(('OddsRatio_working_3-way'!Y275+4*PI())/3)</f>
        <v>0.5381301739194958</v>
      </c>
      <c r="AL275" s="11">
        <f>'OddsRatio_working_3-way'!Z275+'OddsRatio_working_3-way'!AF275</f>
        <v>1.0440929515185697</v>
      </c>
      <c r="AM275" s="11">
        <f>'OddsRatio_working_3-way'!AA275+'OddsRatio_working_3-way'!AG275</f>
        <v>-0.82004465311031693</v>
      </c>
      <c r="AN275" s="11">
        <f>'OddsRatio_working_3-way'!AB275+'OddsRatio_working_3-way'!AH275</f>
        <v>-0.22404829840825302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1.0440929515185697</v>
      </c>
      <c r="AS275" s="11">
        <f>IF(('OddsRatio_working_3-way'!X275=0),IF(Q275&gt;0,-Q275^(1/3),(-Q275)^(1/3)),'OddsRatio_working_3-way'!AM275-'OddsRatio_working_3-way'!R275/3)</f>
        <v>-0.82004465311031693</v>
      </c>
      <c r="AT275" s="11">
        <f>IF(('OddsRatio_working_3-way'!X275=0),IF(Q275&gt;0,-Q275^(1/3),(-Q275)^(1/3)),'OddsRatio_working_3-way'!AN275-'OddsRatio_working_3-way'!R275/3)</f>
        <v>-0.22404829840825302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2.19</v>
      </c>
      <c r="B276" s="4">
        <f>IF('True_Odds_Calculator_3-way'!B277="","",'True_Odds_Calculator_3-way'!B277)</f>
        <v>3.76</v>
      </c>
      <c r="C276" s="4">
        <f>IF('True_Odds_Calculator_3-way'!C277="","",'True_Odds_Calculator_3-way'!C277)</f>
        <v>3.28</v>
      </c>
      <c r="D276" s="9">
        <f t="shared" si="65"/>
        <v>0.44617838631455087</v>
      </c>
      <c r="E276" s="9">
        <f t="shared" si="66"/>
        <v>0.25780640779898562</v>
      </c>
      <c r="F276" s="9">
        <f t="shared" si="67"/>
        <v>0.29601520588646341</v>
      </c>
      <c r="G276" s="9">
        <f t="shared" si="68"/>
        <v>1.0430722964094601</v>
      </c>
      <c r="H276" s="9">
        <f t="shared" si="69"/>
        <v>2.2412560327272577</v>
      </c>
      <c r="I276" s="9">
        <f t="shared" si="70"/>
        <v>3.8788795380901107</v>
      </c>
      <c r="J276" s="9">
        <f t="shared" si="71"/>
        <v>3.3782048358135692</v>
      </c>
      <c r="K276" s="11">
        <f t="shared" si="72"/>
        <v>0.45662100456621008</v>
      </c>
      <c r="L276" s="11">
        <f t="shared" si="73"/>
        <v>0.26595744680851063</v>
      </c>
      <c r="M276" s="11">
        <f t="shared" si="74"/>
        <v>0.3048780487804878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-0.27725863895188063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0.23066528756223148</v>
      </c>
      <c r="Q276" s="11">
        <f>2*'OddsRatio_working_3-way'!K276*'OddsRatio_working_3-way'!L276*'OddsRatio_working_3-way'!M276</f>
        <v>7.4049851544857631E-2</v>
      </c>
      <c r="R276" s="11">
        <f t="shared" si="75"/>
        <v>0</v>
      </c>
      <c r="S276" s="11">
        <f t="shared" si="76"/>
        <v>-0.83194986614020128</v>
      </c>
      <c r="T276" s="11">
        <f t="shared" si="77"/>
        <v>-0.26707860871274525</v>
      </c>
      <c r="U276" s="11">
        <f>'OddsRatio_working_3-way'!S276-'OddsRatio_working_3-way'!R276^2/3</f>
        <v>-0.83194986614020128</v>
      </c>
      <c r="V276" s="11">
        <f>'OddsRatio_working_3-way'!S276*'OddsRatio_working_3-way'!R276/3-2*'OddsRatio_working_3-way'!R276^3/27-'OddsRatio_working_3-way'!T276</f>
        <v>0.26707860871274525</v>
      </c>
      <c r="W276" s="11">
        <f>'OddsRatio_working_3-way'!V276^2+4*'OddsRatio_working_3-way'!U276^3/27</f>
        <v>-1.3976611240721248E-2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0.14603731926519409</v>
      </c>
      <c r="Y276" s="11">
        <f>IF('OddsRatio_working_3-way'!W276&gt;=0,IF('OddsRatio_working_3-way'!V276+SQRT('OddsRatio_working_3-way'!W276)&gt;0,0,PI()),ACOS('OddsRatio_working_3-way'!V276/(2*'OddsRatio_working_3-way'!X276)))</f>
        <v>0.41672604518694412</v>
      </c>
      <c r="Z276" s="11">
        <f>'OddsRatio_working_3-way'!X276^(1/3)*COS('OddsRatio_working_3-way'!Y276/3)</f>
        <v>0.52153614820473004</v>
      </c>
      <c r="AA276" s="11">
        <f>'OddsRatio_working_3-way'!X276^(1/3)*COS(('OddsRatio_working_3-way'!Y276+2*PI())/3)</f>
        <v>-0.32391473768707646</v>
      </c>
      <c r="AB276" s="11">
        <f>'OddsRatio_working_3-way'!X276^(1/3)*COS(('OddsRatio_working_3-way'!Y276+4*PI())/3)</f>
        <v>-0.1976214105176537</v>
      </c>
      <c r="AC276" s="11">
        <f>'OddsRatio_working_3-way'!X276^(1/3)*SIN('OddsRatio_working_3-way'!Y276/3)</f>
        <v>7.2915486438119848E-2</v>
      </c>
      <c r="AD276" s="11">
        <f>'OddsRatio_working_3-way'!X276^(1/3)*SIN(('OddsRatio_working_3-way'!Y276+2*PI())/3)</f>
        <v>0.4152058101181223</v>
      </c>
      <c r="AE276" s="11">
        <f>'OddsRatio_working_3-way'!X276^(1/3)*SIN(('OddsRatio_working_3-way'!Y276+4*PI())/3)</f>
        <v>-0.48812129655624203</v>
      </c>
      <c r="AF276" s="11">
        <f>-'OddsRatio_working_3-way'!U276/(3*'OddsRatio_working_3-way'!X276^(1/3))*COS(('OddsRatio_working_3-way'!Y276)/3)</f>
        <v>0.52153614820472993</v>
      </c>
      <c r="AG276" s="11">
        <f>-'OddsRatio_working_3-way'!U276/(3*'OddsRatio_working_3-way'!X276^(1/3))*COS(('OddsRatio_working_3-way'!Y276+2*PI())/3)</f>
        <v>-0.3239147376870764</v>
      </c>
      <c r="AH276" s="11">
        <f>-'OddsRatio_working_3-way'!U276/(3*'OddsRatio_working_3-way'!X276^(1/3))*COS(('OddsRatio_working_3-way'!Y276+4*PI())/3)</f>
        <v>-0.19762141051765364</v>
      </c>
      <c r="AI276" s="11">
        <f>'OddsRatio_working_3-way'!U276/(3*'OddsRatio_working_3-way'!X276^(1/3))*SIN(('OddsRatio_working_3-way'!Y276)/3)</f>
        <v>-7.2915486438119834E-2</v>
      </c>
      <c r="AJ276" s="11">
        <f>'OddsRatio_working_3-way'!U276/(3*'OddsRatio_working_3-way'!X276^(1/3))*SIN(('OddsRatio_working_3-way'!Y276+2*PI())/3)</f>
        <v>-0.41520581011812219</v>
      </c>
      <c r="AK276" s="11">
        <f>'OddsRatio_working_3-way'!U276/(3*'OddsRatio_working_3-way'!X276^(1/3))*SIN(('OddsRatio_working_3-way'!Y276+4*PI())/3)</f>
        <v>0.48812129655624192</v>
      </c>
      <c r="AL276" s="11">
        <f>'OddsRatio_working_3-way'!Z276+'OddsRatio_working_3-way'!AF276</f>
        <v>1.0430722964094601</v>
      </c>
      <c r="AM276" s="11">
        <f>'OddsRatio_working_3-way'!AA276+'OddsRatio_working_3-way'!AG276</f>
        <v>-0.64782947537415292</v>
      </c>
      <c r="AN276" s="11">
        <f>'OddsRatio_working_3-way'!AB276+'OddsRatio_working_3-way'!AH276</f>
        <v>-0.39524282103530733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1.0430722964094601</v>
      </c>
      <c r="AS276" s="11">
        <f>IF(('OddsRatio_working_3-way'!X276=0),IF(Q276&gt;0,-Q276^(1/3),(-Q276)^(1/3)),'OddsRatio_working_3-way'!AM276-'OddsRatio_working_3-way'!R276/3)</f>
        <v>-0.64782947537415292</v>
      </c>
      <c r="AT276" s="11">
        <f>IF(('OddsRatio_working_3-way'!X276=0),IF(Q276&gt;0,-Q276^(1/3),(-Q276)^(1/3)),'OddsRatio_working_3-way'!AN276-'OddsRatio_working_3-way'!R276/3)</f>
        <v>-0.39524282103530733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3.48</v>
      </c>
      <c r="B277" s="4">
        <f>IF('True_Odds_Calculator_3-way'!B278="","",'True_Odds_Calculator_3-way'!B278)</f>
        <v>3.69</v>
      </c>
      <c r="C277" s="4">
        <f>IF('True_Odds_Calculator_3-way'!C278="","",'True_Odds_Calculator_3-way'!C278)</f>
        <v>2.13</v>
      </c>
      <c r="D277" s="9">
        <f t="shared" si="65"/>
        <v>0.2786277792173153</v>
      </c>
      <c r="E277" s="9">
        <f t="shared" si="66"/>
        <v>0.26258787757104607</v>
      </c>
      <c r="F277" s="9">
        <f t="shared" si="67"/>
        <v>0.45878434321163875</v>
      </c>
      <c r="G277" s="9">
        <f t="shared" si="68"/>
        <v>1.0439587046703653</v>
      </c>
      <c r="H277" s="9">
        <f t="shared" si="69"/>
        <v>3.5890175875825059</v>
      </c>
      <c r="I277" s="9">
        <f t="shared" si="70"/>
        <v>3.8082489155632819</v>
      </c>
      <c r="J277" s="9">
        <f t="shared" si="71"/>
        <v>2.1796733362775127</v>
      </c>
      <c r="K277" s="11">
        <f t="shared" si="72"/>
        <v>0.28735632183908044</v>
      </c>
      <c r="L277" s="11">
        <f t="shared" si="73"/>
        <v>0.2710027100271003</v>
      </c>
      <c r="M277" s="11">
        <f t="shared" si="74"/>
        <v>0.46948356807511737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-0.2756114086422824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0.23033256073211536</v>
      </c>
      <c r="Q277" s="11">
        <f>2*'OddsRatio_working_3-way'!K277*'OddsRatio_working_3-way'!L277*'OddsRatio_working_3-way'!M277</f>
        <v>7.3121447851465182E-2</v>
      </c>
      <c r="R277" s="11">
        <f t="shared" si="75"/>
        <v>0</v>
      </c>
      <c r="S277" s="11">
        <f t="shared" si="76"/>
        <v>-0.83571489970890611</v>
      </c>
      <c r="T277" s="11">
        <f t="shared" si="77"/>
        <v>-0.26530631736790666</v>
      </c>
      <c r="U277" s="11">
        <f>'OddsRatio_working_3-way'!S277-'OddsRatio_working_3-way'!R277^2/3</f>
        <v>-0.83571489970890611</v>
      </c>
      <c r="V277" s="11">
        <f>'OddsRatio_working_3-way'!S277*'OddsRatio_working_3-way'!R277/3-2*'OddsRatio_working_3-way'!R277^3/27-'OddsRatio_working_3-way'!T277</f>
        <v>0.26530631736790666</v>
      </c>
      <c r="W277" s="11">
        <f>'OddsRatio_working_3-way'!V277^2+4*'OddsRatio_working_3-way'!U277^3/27</f>
        <v>-1.6083594034811563E-2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0.14702978955821502</v>
      </c>
      <c r="Y277" s="11">
        <f>IF('OddsRatio_working_3-way'!W277&gt;=0,IF('OddsRatio_working_3-way'!V277+SQRT('OddsRatio_working_3-way'!W277)&gt;0,0,PI()),ACOS('OddsRatio_working_3-way'!V277/(2*'OddsRatio_working_3-way'!X277)))</f>
        <v>0.44590761147036728</v>
      </c>
      <c r="Z277" s="11">
        <f>'OddsRatio_working_3-way'!X277^(1/3)*COS('OddsRatio_working_3-way'!Y277/3)</f>
        <v>0.52197935233518267</v>
      </c>
      <c r="AA277" s="11">
        <f>'OddsRatio_working_3-way'!X277^(1/3)*COS(('OddsRatio_working_3-way'!Y277+2*PI())/3)</f>
        <v>-0.32867934841553431</v>
      </c>
      <c r="AB277" s="11">
        <f>'OddsRatio_working_3-way'!X277^(1/3)*COS(('OddsRatio_working_3-way'!Y277+4*PI())/3)</f>
        <v>-0.19330000391964827</v>
      </c>
      <c r="AC277" s="11">
        <f>'OddsRatio_working_3-way'!X277^(1/3)*SIN('OddsRatio_working_3-way'!Y277/3)</f>
        <v>7.8161300987414778E-2</v>
      </c>
      <c r="AD277" s="11">
        <f>'OddsRatio_working_3-way'!X277^(1/3)*SIN(('OddsRatio_working_3-way'!Y277+2*PI())/3)</f>
        <v>0.41296672887950897</v>
      </c>
      <c r="AE277" s="11">
        <f>'OddsRatio_working_3-way'!X277^(1/3)*SIN(('OddsRatio_working_3-way'!Y277+4*PI())/3)</f>
        <v>-0.49112802986692383</v>
      </c>
      <c r="AF277" s="11">
        <f>-'OddsRatio_working_3-way'!U277/(3*'OddsRatio_working_3-way'!X277^(1/3))*COS(('OddsRatio_working_3-way'!Y277)/3)</f>
        <v>0.52197935233518267</v>
      </c>
      <c r="AG277" s="11">
        <f>-'OddsRatio_working_3-way'!U277/(3*'OddsRatio_working_3-way'!X277^(1/3))*COS(('OddsRatio_working_3-way'!Y277+2*PI())/3)</f>
        <v>-0.32867934841553431</v>
      </c>
      <c r="AH277" s="11">
        <f>-'OddsRatio_working_3-way'!U277/(3*'OddsRatio_working_3-way'!X277^(1/3))*COS(('OddsRatio_working_3-way'!Y277+4*PI())/3)</f>
        <v>-0.19330000391964827</v>
      </c>
      <c r="AI277" s="11">
        <f>'OddsRatio_working_3-way'!U277/(3*'OddsRatio_working_3-way'!X277^(1/3))*SIN(('OddsRatio_working_3-way'!Y277)/3)</f>
        <v>-7.8161300987414778E-2</v>
      </c>
      <c r="AJ277" s="11">
        <f>'OddsRatio_working_3-way'!U277/(3*'OddsRatio_working_3-way'!X277^(1/3))*SIN(('OddsRatio_working_3-way'!Y277+2*PI())/3)</f>
        <v>-0.41296672887950897</v>
      </c>
      <c r="AK277" s="11">
        <f>'OddsRatio_working_3-way'!U277/(3*'OddsRatio_working_3-way'!X277^(1/3))*SIN(('OddsRatio_working_3-way'!Y277+4*PI())/3)</f>
        <v>0.49112802986692383</v>
      </c>
      <c r="AL277" s="11">
        <f>'OddsRatio_working_3-way'!Z277+'OddsRatio_working_3-way'!AF277</f>
        <v>1.0439587046703653</v>
      </c>
      <c r="AM277" s="11">
        <f>'OddsRatio_working_3-way'!AA277+'OddsRatio_working_3-way'!AG277</f>
        <v>-0.65735869683106862</v>
      </c>
      <c r="AN277" s="11">
        <f>'OddsRatio_working_3-way'!AB277+'OddsRatio_working_3-way'!AH277</f>
        <v>-0.38660000783929654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1.0439587046703653</v>
      </c>
      <c r="AS277" s="11">
        <f>IF(('OddsRatio_working_3-way'!X277=0),IF(Q277&gt;0,-Q277^(1/3),(-Q277)^(1/3)),'OddsRatio_working_3-way'!AM277-'OddsRatio_working_3-way'!R277/3)</f>
        <v>-0.65735869683106862</v>
      </c>
      <c r="AT277" s="11">
        <f>IF(('OddsRatio_working_3-way'!X277=0),IF(Q277&gt;0,-Q277^(1/3),(-Q277)^(1/3)),'OddsRatio_working_3-way'!AN277-'OddsRatio_working_3-way'!R277/3)</f>
        <v>-0.38660000783929654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4.22</v>
      </c>
      <c r="B278" s="4">
        <f>IF('True_Odds_Calculator_3-way'!B279="","",'True_Odds_Calculator_3-way'!B279)</f>
        <v>3.56</v>
      </c>
      <c r="C278" s="4">
        <f>IF('True_Odds_Calculator_3-way'!C279="","",'True_Odds_Calculator_3-way'!C279)</f>
        <v>1.98</v>
      </c>
      <c r="D278" s="9">
        <f t="shared" si="65"/>
        <v>0.23044710943037552</v>
      </c>
      <c r="E278" s="9">
        <f t="shared" si="66"/>
        <v>0.27360386237685391</v>
      </c>
      <c r="F278" s="9">
        <f t="shared" si="67"/>
        <v>0.49594902819277059</v>
      </c>
      <c r="G278" s="9">
        <f t="shared" si="68"/>
        <v>1.0370777985151929</v>
      </c>
      <c r="H278" s="9">
        <f t="shared" si="69"/>
        <v>4.3393905112189213</v>
      </c>
      <c r="I278" s="9">
        <f t="shared" si="70"/>
        <v>3.6549191641988936</v>
      </c>
      <c r="J278" s="9">
        <f t="shared" si="71"/>
        <v>2.0163362425448885</v>
      </c>
      <c r="K278" s="11">
        <f t="shared" si="72"/>
        <v>0.23696682464454977</v>
      </c>
      <c r="L278" s="11">
        <f t="shared" si="73"/>
        <v>0.2808988764044944</v>
      </c>
      <c r="M278" s="11">
        <f t="shared" si="74"/>
        <v>0.50505050505050508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-0.27157780477978566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0.22725793533610777</v>
      </c>
      <c r="Q278" s="11">
        <f>2*'OddsRatio_working_3-way'!K278*'OddsRatio_working_3-way'!L278*'OddsRatio_working_3-way'!M278</f>
        <v>6.723607554322715E-2</v>
      </c>
      <c r="R278" s="11">
        <f t="shared" si="75"/>
        <v>0</v>
      </c>
      <c r="S278" s="11">
        <f t="shared" si="76"/>
        <v>-0.83680599569020175</v>
      </c>
      <c r="T278" s="11">
        <f t="shared" si="77"/>
        <v>-0.24757573836988217</v>
      </c>
      <c r="U278" s="11">
        <f>'OddsRatio_working_3-way'!S278-'OddsRatio_working_3-way'!R278^2/3</f>
        <v>-0.83680599569020175</v>
      </c>
      <c r="V278" s="11">
        <f>'OddsRatio_working_3-way'!S278*'OddsRatio_working_3-way'!R278/3-2*'OddsRatio_working_3-way'!R278^3/27-'OddsRatio_working_3-way'!T278</f>
        <v>0.24757573836988217</v>
      </c>
      <c r="W278" s="11">
        <f>'OddsRatio_working_3-way'!V278^2+4*'OddsRatio_working_3-way'!U278^3/27</f>
        <v>-2.5516417812823933E-2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0.14731782312590039</v>
      </c>
      <c r="Y278" s="11">
        <f>IF('OddsRatio_working_3-way'!W278&gt;=0,IF('OddsRatio_working_3-way'!V278+SQRT('OddsRatio_working_3-way'!W278)&gt;0,0,PI()),ACOS('OddsRatio_working_3-way'!V278/(2*'OddsRatio_working_3-way'!X278)))</f>
        <v>0.57300124884135317</v>
      </c>
      <c r="Z278" s="11">
        <f>'OddsRatio_working_3-way'!X278^(1/3)*COS('OddsRatio_working_3-way'!Y278/3)</f>
        <v>0.51853889925759644</v>
      </c>
      <c r="AA278" s="11">
        <f>'OddsRatio_working_3-way'!X278^(1/3)*COS(('OddsRatio_working_3-way'!Y278+2*PI())/3)</f>
        <v>-0.34610006859521258</v>
      </c>
      <c r="AB278" s="11">
        <f>'OddsRatio_working_3-way'!X278^(1/3)*COS(('OddsRatio_working_3-way'!Y278+4*PI())/3)</f>
        <v>-0.17243883066238413</v>
      </c>
      <c r="AC278" s="11">
        <f>'OddsRatio_working_3-way'!X278^(1/3)*SIN('OddsRatio_working_3-way'!Y278/3)</f>
        <v>0.10026336246832238</v>
      </c>
      <c r="AD278" s="11">
        <f>'OddsRatio_working_3-way'!X278^(1/3)*SIN(('OddsRatio_working_3-way'!Y278+2*PI())/3)</f>
        <v>0.39893617837333706</v>
      </c>
      <c r="AE278" s="11">
        <f>'OddsRatio_working_3-way'!X278^(1/3)*SIN(('OddsRatio_working_3-way'!Y278+4*PI())/3)</f>
        <v>-0.49919954084165935</v>
      </c>
      <c r="AF278" s="11">
        <f>-'OddsRatio_working_3-way'!U278/(3*'OddsRatio_working_3-way'!X278^(1/3))*COS(('OddsRatio_working_3-way'!Y278)/3)</f>
        <v>0.51853889925759644</v>
      </c>
      <c r="AG278" s="11">
        <f>-'OddsRatio_working_3-way'!U278/(3*'OddsRatio_working_3-way'!X278^(1/3))*COS(('OddsRatio_working_3-way'!Y278+2*PI())/3)</f>
        <v>-0.34610006859521258</v>
      </c>
      <c r="AH278" s="11">
        <f>-'OddsRatio_working_3-way'!U278/(3*'OddsRatio_working_3-way'!X278^(1/3))*COS(('OddsRatio_working_3-way'!Y278+4*PI())/3)</f>
        <v>-0.17243883066238413</v>
      </c>
      <c r="AI278" s="11">
        <f>'OddsRatio_working_3-way'!U278/(3*'OddsRatio_working_3-way'!X278^(1/3))*SIN(('OddsRatio_working_3-way'!Y278)/3)</f>
        <v>-0.10026336246832238</v>
      </c>
      <c r="AJ278" s="11">
        <f>'OddsRatio_working_3-way'!U278/(3*'OddsRatio_working_3-way'!X278^(1/3))*SIN(('OddsRatio_working_3-way'!Y278+2*PI())/3)</f>
        <v>-0.39893617837333706</v>
      </c>
      <c r="AK278" s="11">
        <f>'OddsRatio_working_3-way'!U278/(3*'OddsRatio_working_3-way'!X278^(1/3))*SIN(('OddsRatio_working_3-way'!Y278+4*PI())/3)</f>
        <v>0.49919954084165935</v>
      </c>
      <c r="AL278" s="11">
        <f>'OddsRatio_working_3-way'!Z278+'OddsRatio_working_3-way'!AF278</f>
        <v>1.0370777985151929</v>
      </c>
      <c r="AM278" s="11">
        <f>'OddsRatio_working_3-way'!AA278+'OddsRatio_working_3-way'!AG278</f>
        <v>-0.69220013719042517</v>
      </c>
      <c r="AN278" s="11">
        <f>'OddsRatio_working_3-way'!AB278+'OddsRatio_working_3-way'!AH278</f>
        <v>-0.34487766132476827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1.0370777985151929</v>
      </c>
      <c r="AS278" s="11">
        <f>IF(('OddsRatio_working_3-way'!X278=0),IF(Q278&gt;0,-Q278^(1/3),(-Q278)^(1/3)),'OddsRatio_working_3-way'!AM278-'OddsRatio_working_3-way'!R278/3)</f>
        <v>-0.69220013719042517</v>
      </c>
      <c r="AT278" s="11">
        <f>IF(('OddsRatio_working_3-way'!X278=0),IF(Q278&gt;0,-Q278^(1/3),(-Q278)^(1/3)),'OddsRatio_working_3-way'!AN278-'OddsRatio_working_3-way'!R278/3)</f>
        <v>-0.34487766132476827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2.37</v>
      </c>
      <c r="B279" s="4">
        <f>IF('True_Odds_Calculator_3-way'!B280="","",'True_Odds_Calculator_3-way'!B280)</f>
        <v>3.38</v>
      </c>
      <c r="C279" s="4">
        <f>IF('True_Odds_Calculator_3-way'!C280="","",'True_Odds_Calculator_3-way'!C280)</f>
        <v>3.28</v>
      </c>
      <c r="D279" s="9">
        <f t="shared" si="65"/>
        <v>0.41359112929282393</v>
      </c>
      <c r="E279" s="9">
        <f t="shared" si="66"/>
        <v>0.28875689511631908</v>
      </c>
      <c r="F279" s="9">
        <f t="shared" si="67"/>
        <v>0.29765197559085688</v>
      </c>
      <c r="G279" s="9">
        <f t="shared" si="68"/>
        <v>1.0349246918832797</v>
      </c>
      <c r="H279" s="9">
        <f t="shared" si="69"/>
        <v>2.4178468278800938</v>
      </c>
      <c r="I279" s="9">
        <f t="shared" si="70"/>
        <v>3.4631207666822053</v>
      </c>
      <c r="J279" s="9">
        <f t="shared" si="71"/>
        <v>3.3596282974938787</v>
      </c>
      <c r="K279" s="11">
        <f t="shared" si="72"/>
        <v>0.42194092827004215</v>
      </c>
      <c r="L279" s="11">
        <f t="shared" si="73"/>
        <v>0.29585798816568049</v>
      </c>
      <c r="M279" s="11">
        <f t="shared" si="74"/>
        <v>0.3048780487804878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-0.28293943451755699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0.22949774475649032</v>
      </c>
      <c r="Q279" s="11">
        <f>2*'OddsRatio_working_3-way'!K279*'OddsRatio_working_3-way'!L279*'OddsRatio_working_3-way'!M279</f>
        <v>7.6118654977277059E-2</v>
      </c>
      <c r="R279" s="11">
        <f t="shared" si="75"/>
        <v>0</v>
      </c>
      <c r="S279" s="11">
        <f t="shared" si="76"/>
        <v>-0.81111968413950264</v>
      </c>
      <c r="T279" s="11">
        <f t="shared" si="77"/>
        <v>-0.26902808760845859</v>
      </c>
      <c r="U279" s="11">
        <f>'OddsRatio_working_3-way'!S279-'OddsRatio_working_3-way'!R279^2/3</f>
        <v>-0.81111968413950264</v>
      </c>
      <c r="V279" s="11">
        <f>'OddsRatio_working_3-way'!S279*'OddsRatio_working_3-way'!R279/3-2*'OddsRatio_working_3-way'!R279^3/27-'OddsRatio_working_3-way'!T279</f>
        <v>0.26902808760845859</v>
      </c>
      <c r="W279" s="11">
        <f>'OddsRatio_working_3-way'!V279^2+4*'OddsRatio_working_3-way'!U279^3/27</f>
        <v>-6.6828395101019428E-3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0.14058711839315721</v>
      </c>
      <c r="Y279" s="11">
        <f>IF('OddsRatio_working_3-way'!W279&gt;=0,IF('OddsRatio_working_3-way'!V279+SQRT('OddsRatio_working_3-way'!W279)&gt;0,0,PI()),ACOS('OddsRatio_working_3-way'!V279/(2*'OddsRatio_working_3-way'!X279)))</f>
        <v>0.29500029987258913</v>
      </c>
      <c r="Z279" s="11">
        <f>'OddsRatio_working_3-way'!X279^(1/3)*COS('OddsRatio_working_3-way'!Y279/3)</f>
        <v>0.51746234594163976</v>
      </c>
      <c r="AA279" s="11">
        <f>'OddsRatio_working_3-way'!X279^(1/3)*COS(('OddsRatio_working_3-way'!Y279+2*PI())/3)</f>
        <v>-0.30294046423755128</v>
      </c>
      <c r="AB279" s="11">
        <f>'OddsRatio_working_3-way'!X279^(1/3)*COS(('OddsRatio_working_3-way'!Y279+4*PI())/3)</f>
        <v>-0.21452188170408854</v>
      </c>
      <c r="AC279" s="11">
        <f>'OddsRatio_working_3-way'!X279^(1/3)*SIN('OddsRatio_working_3-way'!Y279/3)</f>
        <v>5.104849242706009E-2</v>
      </c>
      <c r="AD279" s="11">
        <f>'OddsRatio_working_3-way'!X279^(1/3)*SIN(('OddsRatio_working_3-way'!Y279+2*PI())/3)</f>
        <v>0.42261129087382149</v>
      </c>
      <c r="AE279" s="11">
        <f>'OddsRatio_working_3-way'!X279^(1/3)*SIN(('OddsRatio_working_3-way'!Y279+4*PI())/3)</f>
        <v>-0.47365978330088138</v>
      </c>
      <c r="AF279" s="11">
        <f>-'OddsRatio_working_3-way'!U279/(3*'OddsRatio_working_3-way'!X279^(1/3))*COS(('OddsRatio_working_3-way'!Y279)/3)</f>
        <v>0.51746234594163987</v>
      </c>
      <c r="AG279" s="11">
        <f>-'OddsRatio_working_3-way'!U279/(3*'OddsRatio_working_3-way'!X279^(1/3))*COS(('OddsRatio_working_3-way'!Y279+2*PI())/3)</f>
        <v>-0.30294046423755133</v>
      </c>
      <c r="AH279" s="11">
        <f>-'OddsRatio_working_3-way'!U279/(3*'OddsRatio_working_3-way'!X279^(1/3))*COS(('OddsRatio_working_3-way'!Y279+4*PI())/3)</f>
        <v>-0.21452188170408859</v>
      </c>
      <c r="AI279" s="11">
        <f>'OddsRatio_working_3-way'!U279/(3*'OddsRatio_working_3-way'!X279^(1/3))*SIN(('OddsRatio_working_3-way'!Y279)/3)</f>
        <v>-5.1048492427060096E-2</v>
      </c>
      <c r="AJ279" s="11">
        <f>'OddsRatio_working_3-way'!U279/(3*'OddsRatio_working_3-way'!X279^(1/3))*SIN(('OddsRatio_working_3-way'!Y279+2*PI())/3)</f>
        <v>-0.42261129087382154</v>
      </c>
      <c r="AK279" s="11">
        <f>'OddsRatio_working_3-way'!U279/(3*'OddsRatio_working_3-way'!X279^(1/3))*SIN(('OddsRatio_working_3-way'!Y279+4*PI())/3)</f>
        <v>0.47365978330088149</v>
      </c>
      <c r="AL279" s="11">
        <f>'OddsRatio_working_3-way'!Z279+'OddsRatio_working_3-way'!AF279</f>
        <v>1.0349246918832797</v>
      </c>
      <c r="AM279" s="11">
        <f>'OddsRatio_working_3-way'!AA279+'OddsRatio_working_3-way'!AG279</f>
        <v>-0.60588092847510255</v>
      </c>
      <c r="AN279" s="11">
        <f>'OddsRatio_working_3-way'!AB279+'OddsRatio_working_3-way'!AH279</f>
        <v>-0.42904376340817713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1.0349246918832797</v>
      </c>
      <c r="AS279" s="11">
        <f>IF(('OddsRatio_working_3-way'!X279=0),IF(Q279&gt;0,-Q279^(1/3),(-Q279)^(1/3)),'OddsRatio_working_3-way'!AM279-'OddsRatio_working_3-way'!R279/3)</f>
        <v>-0.60588092847510255</v>
      </c>
      <c r="AT279" s="11">
        <f>IF(('OddsRatio_working_3-way'!X279=0),IF(Q279&gt;0,-Q279^(1/3),(-Q279)^(1/3)),'OddsRatio_working_3-way'!AN279-'OddsRatio_working_3-way'!R279/3)</f>
        <v>-0.42904376340817713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6.38</v>
      </c>
      <c r="B280" s="4">
        <f>IF('True_Odds_Calculator_3-way'!B281="","",'True_Odds_Calculator_3-way'!B281)</f>
        <v>4.4800000000000004</v>
      </c>
      <c r="C280" s="4">
        <f>IF('True_Odds_Calculator_3-way'!C281="","",'True_Odds_Calculator_3-way'!C281)</f>
        <v>1.55</v>
      </c>
      <c r="D280" s="9">
        <f t="shared" si="65"/>
        <v>0.15059640565897819</v>
      </c>
      <c r="E280" s="9">
        <f t="shared" si="66"/>
        <v>0.21513011508393159</v>
      </c>
      <c r="F280" s="9">
        <f t="shared" si="67"/>
        <v>0.63427347925709032</v>
      </c>
      <c r="G280" s="9">
        <f t="shared" si="68"/>
        <v>1.0483763426787174</v>
      </c>
      <c r="H280" s="9">
        <f t="shared" si="69"/>
        <v>6.6402647236114989</v>
      </c>
      <c r="I280" s="9">
        <f t="shared" si="70"/>
        <v>4.6483496725219364</v>
      </c>
      <c r="J280" s="9">
        <f t="shared" si="71"/>
        <v>1.5766069884732947</v>
      </c>
      <c r="K280" s="11">
        <f t="shared" si="72"/>
        <v>0.15673981191222572</v>
      </c>
      <c r="L280" s="11">
        <f t="shared" si="73"/>
        <v>0.2232142857142857</v>
      </c>
      <c r="M280" s="11">
        <f t="shared" si="74"/>
        <v>0.64516129032258063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-0.23243087557603703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0.21240230848128513</v>
      </c>
      <c r="Q280" s="11">
        <f>2*'OddsRatio_working_3-way'!K280*'OddsRatio_working_3-way'!L280*'OddsRatio_working_3-way'!M280</f>
        <v>4.514395504384381E-2</v>
      </c>
      <c r="R280" s="11">
        <f t="shared" si="75"/>
        <v>0</v>
      </c>
      <c r="S280" s="11">
        <f t="shared" si="76"/>
        <v>-0.91383000625405386</v>
      </c>
      <c r="T280" s="11">
        <f t="shared" si="77"/>
        <v>-0.19422529357153109</v>
      </c>
      <c r="U280" s="11">
        <f>'OddsRatio_working_3-way'!S280-'OddsRatio_working_3-way'!R280^2/3</f>
        <v>-0.91383000625405386</v>
      </c>
      <c r="V280" s="11">
        <f>'OddsRatio_working_3-way'!S280*'OddsRatio_working_3-way'!R280/3-2*'OddsRatio_working_3-way'!R280^3/27-'OddsRatio_working_3-way'!T280</f>
        <v>0.19422529357153109</v>
      </c>
      <c r="W280" s="11">
        <f>'OddsRatio_working_3-way'!V280^2+4*'OddsRatio_working_3-way'!U280^3/27</f>
        <v>-7.5332237106962491E-2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0.16811878372887867</v>
      </c>
      <c r="Y280" s="11">
        <f>IF('OddsRatio_working_3-way'!W280&gt;=0,IF('OddsRatio_working_3-way'!V280+SQRT('OddsRatio_working_3-way'!W280)&gt;0,0,PI()),ACOS('OddsRatio_working_3-way'!V280/(2*'OddsRatio_working_3-way'!X280)))</f>
        <v>0.95495799237699197</v>
      </c>
      <c r="Z280" s="11">
        <f>'OddsRatio_working_3-way'!X280^(1/3)*COS('OddsRatio_working_3-way'!Y280/3)</f>
        <v>0.5241881713393588</v>
      </c>
      <c r="AA280" s="11">
        <f>'OddsRatio_working_3-way'!X280^(1/3)*COS(('OddsRatio_working_3-way'!Y280+2*PI())/3)</f>
        <v>-0.41168543680482278</v>
      </c>
      <c r="AB280" s="11">
        <f>'OddsRatio_working_3-way'!X280^(1/3)*COS(('OddsRatio_working_3-way'!Y280+4*PI())/3)</f>
        <v>-0.11250273453453595</v>
      </c>
      <c r="AC280" s="11">
        <f>'OddsRatio_working_3-way'!X280^(1/3)*SIN('OddsRatio_working_3-way'!Y280/3)</f>
        <v>0.17273321369262981</v>
      </c>
      <c r="AD280" s="11">
        <f>'OddsRatio_working_3-way'!X280^(1/3)*SIN(('OddsRatio_working_3-way'!Y280+2*PI())/3)</f>
        <v>0.36759366589687992</v>
      </c>
      <c r="AE280" s="11">
        <f>'OddsRatio_working_3-way'!X280^(1/3)*SIN(('OddsRatio_working_3-way'!Y280+4*PI())/3)</f>
        <v>-0.54032687958950965</v>
      </c>
      <c r="AF280" s="11">
        <f>-'OddsRatio_working_3-way'!U280/(3*'OddsRatio_working_3-way'!X280^(1/3))*COS(('OddsRatio_working_3-way'!Y280)/3)</f>
        <v>0.52418817133935858</v>
      </c>
      <c r="AG280" s="11">
        <f>-'OddsRatio_working_3-way'!U280/(3*'OddsRatio_working_3-way'!X280^(1/3))*COS(('OddsRatio_working_3-way'!Y280+2*PI())/3)</f>
        <v>-0.41168543680482261</v>
      </c>
      <c r="AH280" s="11">
        <f>-'OddsRatio_working_3-way'!U280/(3*'OddsRatio_working_3-way'!X280^(1/3))*COS(('OddsRatio_working_3-way'!Y280+4*PI())/3)</f>
        <v>-0.11250273453453589</v>
      </c>
      <c r="AI280" s="11">
        <f>'OddsRatio_working_3-way'!U280/(3*'OddsRatio_working_3-way'!X280^(1/3))*SIN(('OddsRatio_working_3-way'!Y280)/3)</f>
        <v>-0.17273321369262976</v>
      </c>
      <c r="AJ280" s="11">
        <f>'OddsRatio_working_3-way'!U280/(3*'OddsRatio_working_3-way'!X280^(1/3))*SIN(('OddsRatio_working_3-way'!Y280+2*PI())/3)</f>
        <v>-0.36759366589687981</v>
      </c>
      <c r="AK280" s="11">
        <f>'OddsRatio_working_3-way'!U280/(3*'OddsRatio_working_3-way'!X280^(1/3))*SIN(('OddsRatio_working_3-way'!Y280+4*PI())/3)</f>
        <v>0.54032687958950942</v>
      </c>
      <c r="AL280" s="11">
        <f>'OddsRatio_working_3-way'!Z280+'OddsRatio_working_3-way'!AF280</f>
        <v>1.0483763426787174</v>
      </c>
      <c r="AM280" s="11">
        <f>'OddsRatio_working_3-way'!AA280+'OddsRatio_working_3-way'!AG280</f>
        <v>-0.82337087360964545</v>
      </c>
      <c r="AN280" s="11">
        <f>'OddsRatio_working_3-way'!AB280+'OddsRatio_working_3-way'!AH280</f>
        <v>-0.22500546906907185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1.0483763426787174</v>
      </c>
      <c r="AS280" s="11">
        <f>IF(('OddsRatio_working_3-way'!X280=0),IF(Q280&gt;0,-Q280^(1/3),(-Q280)^(1/3)),'OddsRatio_working_3-way'!AM280-'OddsRatio_working_3-way'!R280/3)</f>
        <v>-0.82337087360964545</v>
      </c>
      <c r="AT280" s="11">
        <f>IF(('OddsRatio_working_3-way'!X280=0),IF(Q280&gt;0,-Q280^(1/3),(-Q280)^(1/3)),'OddsRatio_working_3-way'!AN280-'OddsRatio_working_3-way'!R280/3)</f>
        <v>-0.22500546906907185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3.49</v>
      </c>
      <c r="B281" s="4">
        <f>IF('True_Odds_Calculator_3-way'!B282="","",'True_Odds_Calculator_3-way'!B282)</f>
        <v>3.68</v>
      </c>
      <c r="C281" s="4">
        <f>IF('True_Odds_Calculator_3-way'!C282="","",'True_Odds_Calculator_3-way'!C282)</f>
        <v>2.13</v>
      </c>
      <c r="D281" s="9">
        <f t="shared" si="65"/>
        <v>0.27784659997476779</v>
      </c>
      <c r="E281" s="9">
        <f t="shared" si="66"/>
        <v>0.26333572832952873</v>
      </c>
      <c r="F281" s="9">
        <f t="shared" si="67"/>
        <v>0.45881767169570331</v>
      </c>
      <c r="G281" s="9">
        <f t="shared" si="68"/>
        <v>1.0438185884570976</v>
      </c>
      <c r="H281" s="9">
        <f t="shared" si="69"/>
        <v>3.5991082852581728</v>
      </c>
      <c r="I281" s="9">
        <f t="shared" si="70"/>
        <v>3.7974338170650221</v>
      </c>
      <c r="J281" s="9">
        <f t="shared" si="71"/>
        <v>2.1795150049565204</v>
      </c>
      <c r="K281" s="11">
        <f t="shared" si="72"/>
        <v>0.28653295128939826</v>
      </c>
      <c r="L281" s="11">
        <f t="shared" si="73"/>
        <v>0.27173913043478259</v>
      </c>
      <c r="M281" s="11">
        <f t="shared" si="74"/>
        <v>0.46948356807511737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-0.2756511035817496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0.2302966923253737</v>
      </c>
      <c r="Q281" s="11">
        <f>2*'OddsRatio_working_3-way'!K281*'OddsRatio_working_3-way'!L281*'OddsRatio_working_3-way'!M281</f>
        <v>7.3110061055674178E-2</v>
      </c>
      <c r="R281" s="11">
        <f t="shared" si="75"/>
        <v>0</v>
      </c>
      <c r="S281" s="11">
        <f t="shared" si="76"/>
        <v>-0.83546443069862342</v>
      </c>
      <c r="T281" s="11">
        <f t="shared" si="77"/>
        <v>-0.26522680339638832</v>
      </c>
      <c r="U281" s="11">
        <f>'OddsRatio_working_3-way'!S281-'OddsRatio_working_3-way'!R281^2/3</f>
        <v>-0.83546443069862342</v>
      </c>
      <c r="V281" s="11">
        <f>'OddsRatio_working_3-way'!S281*'OddsRatio_working_3-way'!R281/3-2*'OddsRatio_working_3-way'!R281^3/27-'OddsRatio_working_3-way'!T281</f>
        <v>0.26522680339638832</v>
      </c>
      <c r="W281" s="11">
        <f>'OddsRatio_working_3-way'!V281^2+4*'OddsRatio_working_3-way'!U281^3/27</f>
        <v>-1.6048054389745839E-2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0.14696369588236091</v>
      </c>
      <c r="Y281" s="11">
        <f>IF('OddsRatio_working_3-way'!W281&gt;=0,IF('OddsRatio_working_3-way'!V281+SQRT('OddsRatio_working_3-way'!W281)&gt;0,0,PI()),ACOS('OddsRatio_working_3-way'!V281/(2*'OddsRatio_working_3-way'!X281)))</f>
        <v>0.44559394936766483</v>
      </c>
      <c r="Z281" s="11">
        <f>'OddsRatio_working_3-way'!X281^(1/3)*COS('OddsRatio_working_3-way'!Y281/3)</f>
        <v>0.52190929422854881</v>
      </c>
      <c r="AA281" s="11">
        <f>'OddsRatio_working_3-way'!X281^(1/3)*COS(('OddsRatio_working_3-way'!Y281+2*PI())/3)</f>
        <v>-0.32858691842797083</v>
      </c>
      <c r="AB281" s="11">
        <f>'OddsRatio_working_3-way'!X281^(1/3)*COS(('OddsRatio_working_3-way'!Y281+4*PI())/3)</f>
        <v>-0.19332237580057807</v>
      </c>
      <c r="AC281" s="11">
        <f>'OddsRatio_working_3-way'!X281^(1/3)*SIN('OddsRatio_working_3-way'!Y281/3)</f>
        <v>7.8095020097736959E-2</v>
      </c>
      <c r="AD281" s="11">
        <f>'OddsRatio_working_3-way'!X281^(1/3)*SIN(('OddsRatio_working_3-way'!Y281+2*PI())/3)</f>
        <v>0.41293919722426192</v>
      </c>
      <c r="AE281" s="11">
        <f>'OddsRatio_working_3-way'!X281^(1/3)*SIN(('OddsRatio_working_3-way'!Y281+4*PI())/3)</f>
        <v>-0.49103421732199876</v>
      </c>
      <c r="AF281" s="11">
        <f>-'OddsRatio_working_3-way'!U281/(3*'OddsRatio_working_3-way'!X281^(1/3))*COS(('OddsRatio_working_3-way'!Y281)/3)</f>
        <v>0.52190929422854881</v>
      </c>
      <c r="AG281" s="11">
        <f>-'OddsRatio_working_3-way'!U281/(3*'OddsRatio_working_3-way'!X281^(1/3))*COS(('OddsRatio_working_3-way'!Y281+2*PI())/3)</f>
        <v>-0.32858691842797083</v>
      </c>
      <c r="AH281" s="11">
        <f>-'OddsRatio_working_3-way'!U281/(3*'OddsRatio_working_3-way'!X281^(1/3))*COS(('OddsRatio_working_3-way'!Y281+4*PI())/3)</f>
        <v>-0.19332237580057807</v>
      </c>
      <c r="AI281" s="11">
        <f>'OddsRatio_working_3-way'!U281/(3*'OddsRatio_working_3-way'!X281^(1/3))*SIN(('OddsRatio_working_3-way'!Y281)/3)</f>
        <v>-7.8095020097736959E-2</v>
      </c>
      <c r="AJ281" s="11">
        <f>'OddsRatio_working_3-way'!U281/(3*'OddsRatio_working_3-way'!X281^(1/3))*SIN(('OddsRatio_working_3-way'!Y281+2*PI())/3)</f>
        <v>-0.41293919722426192</v>
      </c>
      <c r="AK281" s="11">
        <f>'OddsRatio_working_3-way'!U281/(3*'OddsRatio_working_3-way'!X281^(1/3))*SIN(('OddsRatio_working_3-way'!Y281+4*PI())/3)</f>
        <v>0.49103421732199876</v>
      </c>
      <c r="AL281" s="11">
        <f>'OddsRatio_working_3-way'!Z281+'OddsRatio_working_3-way'!AF281</f>
        <v>1.0438185884570976</v>
      </c>
      <c r="AM281" s="11">
        <f>'OddsRatio_working_3-way'!AA281+'OddsRatio_working_3-way'!AG281</f>
        <v>-0.65717383685594166</v>
      </c>
      <c r="AN281" s="11">
        <f>'OddsRatio_working_3-way'!AB281+'OddsRatio_working_3-way'!AH281</f>
        <v>-0.38664475160115613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1.0438185884570976</v>
      </c>
      <c r="AS281" s="11">
        <f>IF(('OddsRatio_working_3-way'!X281=0),IF(Q281&gt;0,-Q281^(1/3),(-Q281)^(1/3)),'OddsRatio_working_3-way'!AM281-'OddsRatio_working_3-way'!R281/3)</f>
        <v>-0.65717383685594166</v>
      </c>
      <c r="AT281" s="11">
        <f>IF(('OddsRatio_working_3-way'!X281=0),IF(Q281&gt;0,-Q281^(1/3),(-Q281)^(1/3)),'OddsRatio_working_3-way'!AN281-'OddsRatio_working_3-way'!R281/3)</f>
        <v>-0.38664475160115613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1.93</v>
      </c>
      <c r="B282" s="4">
        <f>IF('True_Odds_Calculator_3-way'!B283="","",'True_Odds_Calculator_3-way'!B283)</f>
        <v>3.86</v>
      </c>
      <c r="C282" s="4">
        <f>IF('True_Odds_Calculator_3-way'!C283="","",'True_Odds_Calculator_3-way'!C283)</f>
        <v>3.97</v>
      </c>
      <c r="D282" s="9">
        <f t="shared" si="65"/>
        <v>0.50652231920731228</v>
      </c>
      <c r="E282" s="9">
        <f t="shared" si="66"/>
        <v>0.25024584198306743</v>
      </c>
      <c r="F282" s="9">
        <f t="shared" si="67"/>
        <v>0.24323183880962052</v>
      </c>
      <c r="G282" s="9">
        <f t="shared" si="68"/>
        <v>1.0475770603219943</v>
      </c>
      <c r="H282" s="9">
        <f t="shared" si="69"/>
        <v>1.9742466660994547</v>
      </c>
      <c r="I282" s="9">
        <f t="shared" si="70"/>
        <v>3.9960703925209025</v>
      </c>
      <c r="J282" s="9">
        <f t="shared" si="71"/>
        <v>4.1113038691563233</v>
      </c>
      <c r="K282" s="11">
        <f t="shared" si="72"/>
        <v>0.5181347150259068</v>
      </c>
      <c r="L282" s="11">
        <f t="shared" si="73"/>
        <v>0.2590673575129534</v>
      </c>
      <c r="M282" s="11">
        <f t="shared" si="74"/>
        <v>0.25188916876574308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-0.2670977997955486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0.22856597235582479</v>
      </c>
      <c r="Q282" s="11">
        <f>2*'OddsRatio_working_3-way'!K282*'OddsRatio_working_3-way'!L282*'OddsRatio_working_3-way'!M282</f>
        <v>6.7623068744326859E-2</v>
      </c>
      <c r="R282" s="11">
        <f t="shared" si="75"/>
        <v>0</v>
      </c>
      <c r="S282" s="11">
        <f t="shared" si="76"/>
        <v>-0.8557388811543255</v>
      </c>
      <c r="T282" s="11">
        <f t="shared" si="77"/>
        <v>-0.25317718377346909</v>
      </c>
      <c r="U282" s="11">
        <f>'OddsRatio_working_3-way'!S282-'OddsRatio_working_3-way'!R282^2/3</f>
        <v>-0.8557388811543255</v>
      </c>
      <c r="V282" s="11">
        <f>'OddsRatio_working_3-way'!S282*'OddsRatio_working_3-way'!R282/3-2*'OddsRatio_working_3-way'!R282^3/27-'OddsRatio_working_3-way'!T282</f>
        <v>0.25317718377346909</v>
      </c>
      <c r="W282" s="11">
        <f>'OddsRatio_working_3-way'!V282^2+4*'OddsRatio_working_3-way'!U282^3/27</f>
        <v>-2.8738083622573588E-2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0.1523456349932929</v>
      </c>
      <c r="Y282" s="11">
        <f>IF('OddsRatio_working_3-way'!W282&gt;=0,IF('OddsRatio_working_3-way'!V282+SQRT('OddsRatio_working_3-way'!W282)&gt;0,0,PI()),ACOS('OddsRatio_working_3-way'!V282/(2*'OddsRatio_working_3-way'!X282)))</f>
        <v>0.59001880020892172</v>
      </c>
      <c r="Z282" s="11">
        <f>'OddsRatio_working_3-way'!X282^(1/3)*COS('OddsRatio_working_3-way'!Y282/3)</f>
        <v>0.52378853016099713</v>
      </c>
      <c r="AA282" s="11">
        <f>'OddsRatio_working_3-way'!X282^(1/3)*COS(('OddsRatio_working_3-way'!Y282+2*PI())/3)</f>
        <v>-0.35227624360729337</v>
      </c>
      <c r="AB282" s="11">
        <f>'OddsRatio_working_3-way'!X282^(1/3)*COS(('OddsRatio_working_3-way'!Y282+4*PI())/3)</f>
        <v>-0.1715122865537039</v>
      </c>
      <c r="AC282" s="11">
        <f>'OddsRatio_working_3-way'!X282^(1/3)*SIN('OddsRatio_working_3-way'!Y282/3)</f>
        <v>0.10436411926467198</v>
      </c>
      <c r="AD282" s="11">
        <f>'OddsRatio_working_3-way'!X282^(1/3)*SIN(('OddsRatio_working_3-way'!Y282+2*PI())/3)</f>
        <v>0.40143211369799925</v>
      </c>
      <c r="AE282" s="11">
        <f>'OddsRatio_working_3-way'!X282^(1/3)*SIN(('OddsRatio_working_3-way'!Y282+4*PI())/3)</f>
        <v>-0.50579623296267107</v>
      </c>
      <c r="AF282" s="11">
        <f>-'OddsRatio_working_3-way'!U282/(3*'OddsRatio_working_3-way'!X282^(1/3))*COS(('OddsRatio_working_3-way'!Y282)/3)</f>
        <v>0.52378853016099713</v>
      </c>
      <c r="AG282" s="11">
        <f>-'OddsRatio_working_3-way'!U282/(3*'OddsRatio_working_3-way'!X282^(1/3))*COS(('OddsRatio_working_3-way'!Y282+2*PI())/3)</f>
        <v>-0.35227624360729337</v>
      </c>
      <c r="AH282" s="11">
        <f>-'OddsRatio_working_3-way'!U282/(3*'OddsRatio_working_3-way'!X282^(1/3))*COS(('OddsRatio_working_3-way'!Y282+4*PI())/3)</f>
        <v>-0.1715122865537039</v>
      </c>
      <c r="AI282" s="11">
        <f>'OddsRatio_working_3-way'!U282/(3*'OddsRatio_working_3-way'!X282^(1/3))*SIN(('OddsRatio_working_3-way'!Y282)/3)</f>
        <v>-0.10436411926467198</v>
      </c>
      <c r="AJ282" s="11">
        <f>'OddsRatio_working_3-way'!U282/(3*'OddsRatio_working_3-way'!X282^(1/3))*SIN(('OddsRatio_working_3-way'!Y282+2*PI())/3)</f>
        <v>-0.40143211369799925</v>
      </c>
      <c r="AK282" s="11">
        <f>'OddsRatio_working_3-way'!U282/(3*'OddsRatio_working_3-way'!X282^(1/3))*SIN(('OddsRatio_working_3-way'!Y282+4*PI())/3)</f>
        <v>0.50579623296267107</v>
      </c>
      <c r="AL282" s="11">
        <f>'OddsRatio_working_3-way'!Z282+'OddsRatio_working_3-way'!AF282</f>
        <v>1.0475770603219943</v>
      </c>
      <c r="AM282" s="11">
        <f>'OddsRatio_working_3-way'!AA282+'OddsRatio_working_3-way'!AG282</f>
        <v>-0.70455248721458674</v>
      </c>
      <c r="AN282" s="11">
        <f>'OddsRatio_working_3-way'!AB282+'OddsRatio_working_3-way'!AH282</f>
        <v>-0.3430245731074078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1.0475770603219943</v>
      </c>
      <c r="AS282" s="11">
        <f>IF(('OddsRatio_working_3-way'!X282=0),IF(Q282&gt;0,-Q282^(1/3),(-Q282)^(1/3)),'OddsRatio_working_3-way'!AM282-'OddsRatio_working_3-way'!R282/3)</f>
        <v>-0.70455248721458674</v>
      </c>
      <c r="AT282" s="11">
        <f>IF(('OddsRatio_working_3-way'!X282=0),IF(Q282&gt;0,-Q282^(1/3),(-Q282)^(1/3)),'OddsRatio_working_3-way'!AN282-'OddsRatio_working_3-way'!R282/3)</f>
        <v>-0.3430245731074078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1.4</v>
      </c>
      <c r="B283" s="4">
        <f>IF('True_Odds_Calculator_3-way'!B284="","",'True_Odds_Calculator_3-way'!B284)</f>
        <v>4.8899999999999997</v>
      </c>
      <c r="C283" s="4">
        <f>IF('True_Odds_Calculator_3-way'!C284="","",'True_Odds_Calculator_3-way'!C284)</f>
        <v>8.7799999999999994</v>
      </c>
      <c r="D283" s="9">
        <f t="shared" si="65"/>
        <v>0.69971819224301246</v>
      </c>
      <c r="E283" s="9">
        <f t="shared" si="66"/>
        <v>0.19329451968455372</v>
      </c>
      <c r="F283" s="9">
        <f t="shared" si="67"/>
        <v>0.10698728807243389</v>
      </c>
      <c r="G283" s="9">
        <f t="shared" si="68"/>
        <v>1.0728669451711912</v>
      </c>
      <c r="H283" s="9">
        <f t="shared" si="69"/>
        <v>1.4291467780684763</v>
      </c>
      <c r="I283" s="9">
        <f t="shared" si="70"/>
        <v>5.173452416715933</v>
      </c>
      <c r="J283" s="9">
        <f t="shared" si="71"/>
        <v>9.3469048334318678</v>
      </c>
      <c r="K283" s="11">
        <f t="shared" si="72"/>
        <v>0.7142857142857143</v>
      </c>
      <c r="L283" s="11">
        <f t="shared" si="73"/>
        <v>0.20449897750511248</v>
      </c>
      <c r="M283" s="11">
        <f t="shared" si="74"/>
        <v>0.11389521640091117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-0.20139921754019607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0.20080561816520565</v>
      </c>
      <c r="Q283" s="11">
        <f>2*'OddsRatio_working_3-way'!K283*'OddsRatio_working_3-way'!L283*'OddsRatio_working_3-way'!M283</f>
        <v>3.3273507566728366E-2</v>
      </c>
      <c r="R283" s="11">
        <f t="shared" si="75"/>
        <v>0</v>
      </c>
      <c r="S283" s="11">
        <f t="shared" si="76"/>
        <v>-0.99705262323140875</v>
      </c>
      <c r="T283" s="11">
        <f t="shared" si="77"/>
        <v>-0.16521170227529561</v>
      </c>
      <c r="U283" s="11">
        <f>'OddsRatio_working_3-way'!S283-'OddsRatio_working_3-way'!R283^2/3</f>
        <v>-0.99705262323140875</v>
      </c>
      <c r="V283" s="11">
        <f>'OddsRatio_working_3-way'!S283*'OddsRatio_working_3-way'!R283/3-2*'OddsRatio_working_3-way'!R283^3/27-'OddsRatio_working_3-way'!T283</f>
        <v>0.16521170227529561</v>
      </c>
      <c r="W283" s="11">
        <f>'OddsRatio_working_3-way'!V283^2+4*'OddsRatio_working_3-way'!U283^3/27</f>
        <v>-0.11954715345792495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0.19159988258518446</v>
      </c>
      <c r="Y283" s="11">
        <f>IF('OddsRatio_working_3-way'!W283&gt;=0,IF('OddsRatio_working_3-way'!V283+SQRT('OddsRatio_working_3-way'!W283)&gt;0,0,PI()),ACOS('OddsRatio_working_3-way'!V283/(2*'OddsRatio_working_3-way'!X283)))</f>
        <v>1.1250434927198576</v>
      </c>
      <c r="Z283" s="11">
        <f>'OddsRatio_working_3-way'!X283^(1/3)*COS('OddsRatio_working_3-way'!Y283/3)</f>
        <v>0.53643347258559559</v>
      </c>
      <c r="AA283" s="11">
        <f>'OddsRatio_working_3-way'!X283^(1/3)*COS(('OddsRatio_working_3-way'!Y283+2*PI())/3)</f>
        <v>-0.45108965097720766</v>
      </c>
      <c r="AB283" s="11">
        <f>'OddsRatio_working_3-way'!X283^(1/3)*COS(('OddsRatio_working_3-way'!Y283+4*PI())/3)</f>
        <v>-8.534382160838816E-2</v>
      </c>
      <c r="AC283" s="11">
        <f>'OddsRatio_working_3-way'!X283^(1/3)*SIN('OddsRatio_working_3-way'!Y283/3)</f>
        <v>0.21116345304107106</v>
      </c>
      <c r="AD283" s="11">
        <f>'OddsRatio_working_3-way'!X283^(1/3)*SIN(('OddsRatio_working_3-way'!Y283+2*PI())/3)</f>
        <v>0.35898328817889358</v>
      </c>
      <c r="AE283" s="11">
        <f>'OddsRatio_working_3-way'!X283^(1/3)*SIN(('OddsRatio_working_3-way'!Y283+4*PI())/3)</f>
        <v>-0.57014674121996456</v>
      </c>
      <c r="AF283" s="11">
        <f>-'OddsRatio_working_3-way'!U283/(3*'OddsRatio_working_3-way'!X283^(1/3))*COS(('OddsRatio_working_3-way'!Y283)/3)</f>
        <v>0.53643347258559559</v>
      </c>
      <c r="AG283" s="11">
        <f>-'OddsRatio_working_3-way'!U283/(3*'OddsRatio_working_3-way'!X283^(1/3))*COS(('OddsRatio_working_3-way'!Y283+2*PI())/3)</f>
        <v>-0.45108965097720766</v>
      </c>
      <c r="AH283" s="11">
        <f>-'OddsRatio_working_3-way'!U283/(3*'OddsRatio_working_3-way'!X283^(1/3))*COS(('OddsRatio_working_3-way'!Y283+4*PI())/3)</f>
        <v>-8.534382160838816E-2</v>
      </c>
      <c r="AI283" s="11">
        <f>'OddsRatio_working_3-way'!U283/(3*'OddsRatio_working_3-way'!X283^(1/3))*SIN(('OddsRatio_working_3-way'!Y283)/3)</f>
        <v>-0.21116345304107106</v>
      </c>
      <c r="AJ283" s="11">
        <f>'OddsRatio_working_3-way'!U283/(3*'OddsRatio_working_3-way'!X283^(1/3))*SIN(('OddsRatio_working_3-way'!Y283+2*PI())/3)</f>
        <v>-0.35898328817889358</v>
      </c>
      <c r="AK283" s="11">
        <f>'OddsRatio_working_3-way'!U283/(3*'OddsRatio_working_3-way'!X283^(1/3))*SIN(('OddsRatio_working_3-way'!Y283+4*PI())/3)</f>
        <v>0.57014674121996456</v>
      </c>
      <c r="AL283" s="11">
        <f>'OddsRatio_working_3-way'!Z283+'OddsRatio_working_3-way'!AF283</f>
        <v>1.0728669451711912</v>
      </c>
      <c r="AM283" s="11">
        <f>'OddsRatio_working_3-way'!AA283+'OddsRatio_working_3-way'!AG283</f>
        <v>-0.90217930195441531</v>
      </c>
      <c r="AN283" s="11">
        <f>'OddsRatio_working_3-way'!AB283+'OddsRatio_working_3-way'!AH283</f>
        <v>-0.17068764321677632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1.0728669451711912</v>
      </c>
      <c r="AS283" s="11">
        <f>IF(('OddsRatio_working_3-way'!X283=0),IF(Q283&gt;0,-Q283^(1/3),(-Q283)^(1/3)),'OddsRatio_working_3-way'!AM283-'OddsRatio_working_3-way'!R283/3)</f>
        <v>-0.90217930195441531</v>
      </c>
      <c r="AT283" s="11">
        <f>IF(('OddsRatio_working_3-way'!X283=0),IF(Q283&gt;0,-Q283^(1/3),(-Q283)^(1/3)),'OddsRatio_working_3-way'!AN283-'OddsRatio_working_3-way'!R283/3)</f>
        <v>-0.17068764321677632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1.88</v>
      </c>
      <c r="B2" s="4">
        <f>IF('True_Odds_Calculator_2-way'!B3="","",'True_Odds_Calculator_2-way'!B3)</f>
        <v>1.98</v>
      </c>
      <c r="C2" s="4">
        <f t="shared" ref="C2:C65" si="0">IF(A2="","",((1/A2)+(1/B2))-1)</f>
        <v>3.6965398667526461E-2</v>
      </c>
      <c r="D2" s="4">
        <f>IF(A2="","",(2*A2)/(2-($C2*A2)))</f>
        <v>1.9476768522394308</v>
      </c>
      <c r="E2" s="4">
        <f>IF(B2="","",(2*B2)/(2-($C2*B2)))</f>
        <v>2.0552120141342756</v>
      </c>
      <c r="G2" s="4">
        <f t="shared" ref="G2:G65" si="1">IF(A2="","",C2+1)</f>
        <v>1.0369653986675265</v>
      </c>
    </row>
    <row r="3" spans="1:7" x14ac:dyDescent="0.2">
      <c r="A3" s="4">
        <f>IF('True_Odds_Calculator_2-way'!A4="","",'True_Odds_Calculator_2-way'!A4)</f>
        <v>1.87</v>
      </c>
      <c r="B3" s="4">
        <f>IF('True_Odds_Calculator_2-way'!B4="","",'True_Odds_Calculator_2-way'!B4)</f>
        <v>2.04</v>
      </c>
      <c r="C3" s="4">
        <f t="shared" si="0"/>
        <v>2.4955436720142554E-2</v>
      </c>
      <c r="D3" s="4">
        <f t="shared" ref="D3:D66" si="2">IF(A3="","",(2*A3)/(2-($C3*A3)))</f>
        <v>1.9146757679180888</v>
      </c>
      <c r="E3" s="4">
        <f t="shared" ref="E3:E66" si="3">IF(B3="","",(2*B3)/(2-($C3*B3)))</f>
        <v>2.0932835820895521</v>
      </c>
      <c r="G3" s="4">
        <f t="shared" si="1"/>
        <v>1.0249554367201426</v>
      </c>
    </row>
    <row r="4" spans="1:7" x14ac:dyDescent="0.2">
      <c r="A4" s="4">
        <f>IF('True_Odds_Calculator_2-way'!A5="","",'True_Odds_Calculator_2-way'!A5)</f>
        <v>2.04</v>
      </c>
      <c r="B4" s="4">
        <f>IF('True_Odds_Calculator_2-way'!B5="","",'True_Odds_Calculator_2-way'!B5)</f>
        <v>1.85</v>
      </c>
      <c r="C4" s="4">
        <f t="shared" si="0"/>
        <v>3.0736618971912932E-2</v>
      </c>
      <c r="D4" s="4">
        <f t="shared" si="2"/>
        <v>2.1060267857142851</v>
      </c>
      <c r="E4" s="4">
        <f t="shared" si="3"/>
        <v>1.9041372351160444</v>
      </c>
      <c r="G4" s="4">
        <f t="shared" si="1"/>
        <v>1.0307366189719129</v>
      </c>
    </row>
    <row r="5" spans="1:7" x14ac:dyDescent="0.2">
      <c r="A5" s="4">
        <f>IF('True_Odds_Calculator_2-way'!A6="","",'True_Odds_Calculator_2-way'!A6)</f>
        <v>1.73</v>
      </c>
      <c r="B5" s="4">
        <f>IF('True_Odds_Calculator_2-way'!B6="","",'True_Odds_Calculator_2-way'!B6)</f>
        <v>2.2000000000000002</v>
      </c>
      <c r="C5" s="4">
        <f t="shared" si="0"/>
        <v>3.2580136626379375E-2</v>
      </c>
      <c r="D5" s="4">
        <f t="shared" si="2"/>
        <v>1.7801683816651075</v>
      </c>
      <c r="E5" s="4">
        <f t="shared" si="3"/>
        <v>2.2817745803357314</v>
      </c>
      <c r="G5" s="4">
        <f t="shared" si="1"/>
        <v>1.0325801366263794</v>
      </c>
    </row>
    <row r="6" spans="1:7" x14ac:dyDescent="0.2">
      <c r="A6" s="4">
        <f>IF('True_Odds_Calculator_2-way'!A7="","",'True_Odds_Calculator_2-way'!A7)</f>
        <v>1.66</v>
      </c>
      <c r="B6" s="4">
        <f>IF('True_Odds_Calculator_2-way'!B7="","",'True_Odds_Calculator_2-way'!B7)</f>
        <v>2.34</v>
      </c>
      <c r="C6" s="4">
        <f t="shared" si="0"/>
        <v>2.9760065904644417E-2</v>
      </c>
      <c r="D6" s="4">
        <f t="shared" si="2"/>
        <v>1.7020418894049603</v>
      </c>
      <c r="E6" s="4">
        <f t="shared" si="3"/>
        <v>2.4244164274123086</v>
      </c>
      <c r="G6" s="4">
        <f t="shared" si="1"/>
        <v>1.0297600659046444</v>
      </c>
    </row>
    <row r="7" spans="1:7" x14ac:dyDescent="0.2">
      <c r="A7" s="4">
        <f>IF('True_Odds_Calculator_2-way'!A8="","",'True_Odds_Calculator_2-way'!A8)</f>
        <v>2.2000000000000002</v>
      </c>
      <c r="B7" s="4">
        <f>IF('True_Odds_Calculator_2-way'!B8="","",'True_Odds_Calculator_2-way'!B8)</f>
        <v>1.74</v>
      </c>
      <c r="C7" s="4">
        <f t="shared" si="0"/>
        <v>2.925809822361547E-2</v>
      </c>
      <c r="D7" s="4">
        <f t="shared" si="2"/>
        <v>2.2731591448931119</v>
      </c>
      <c r="E7" s="4">
        <f t="shared" si="3"/>
        <v>1.78544776119403</v>
      </c>
      <c r="G7" s="4">
        <f t="shared" si="1"/>
        <v>1.0292580982236155</v>
      </c>
    </row>
    <row r="8" spans="1:7" x14ac:dyDescent="0.2">
      <c r="A8" s="4">
        <f>IF('True_Odds_Calculator_2-way'!A9="","",'True_Odds_Calculator_2-way'!A9)</f>
        <v>2.4300000000000002</v>
      </c>
      <c r="B8" s="4">
        <f>IF('True_Odds_Calculator_2-way'!B9="","",'True_Odds_Calculator_2-way'!B9)</f>
        <v>1.57</v>
      </c>
      <c r="C8" s="4">
        <f t="shared" si="0"/>
        <v>4.846530890409162E-2</v>
      </c>
      <c r="D8" s="4">
        <f t="shared" si="2"/>
        <v>2.5820446008595312</v>
      </c>
      <c r="E8" s="4">
        <f t="shared" si="3"/>
        <v>1.6320934311565529</v>
      </c>
      <c r="G8" s="4">
        <f t="shared" si="1"/>
        <v>1.0484653089040916</v>
      </c>
    </row>
    <row r="9" spans="1:7" x14ac:dyDescent="0.2">
      <c r="A9" s="4">
        <f>IF('True_Odds_Calculator_2-way'!A10="","",'True_Odds_Calculator_2-way'!A10)</f>
        <v>1.58</v>
      </c>
      <c r="B9" s="4">
        <f>IF('True_Odds_Calculator_2-way'!B10="","",'True_Odds_Calculator_2-way'!B10)</f>
        <v>2.5299999999999998</v>
      </c>
      <c r="C9" s="4">
        <f t="shared" si="0"/>
        <v>2.8168309401110703E-2</v>
      </c>
      <c r="D9" s="4">
        <f t="shared" si="2"/>
        <v>1.6159598981283099</v>
      </c>
      <c r="E9" s="4">
        <f t="shared" si="3"/>
        <v>2.6234823127912317</v>
      </c>
      <c r="G9" s="4">
        <f t="shared" si="1"/>
        <v>1.0281683094011107</v>
      </c>
    </row>
    <row r="10" spans="1:7" x14ac:dyDescent="0.2">
      <c r="A10" s="4">
        <f>IF('True_Odds_Calculator_2-way'!A11="","",'True_Odds_Calculator_2-way'!A11)</f>
        <v>2.44</v>
      </c>
      <c r="B10" s="4">
        <f>IF('True_Odds_Calculator_2-way'!B11="","",'True_Odds_Calculator_2-way'!B11)</f>
        <v>1.6</v>
      </c>
      <c r="C10" s="4">
        <f t="shared" si="0"/>
        <v>3.4836065573770503E-2</v>
      </c>
      <c r="D10" s="4">
        <f t="shared" si="2"/>
        <v>2.548302872062663</v>
      </c>
      <c r="E10" s="4">
        <f t="shared" si="3"/>
        <v>1.6458684654300169</v>
      </c>
      <c r="G10" s="4">
        <f t="shared" si="1"/>
        <v>1.0348360655737705</v>
      </c>
    </row>
    <row r="11" spans="1:7" x14ac:dyDescent="0.2">
      <c r="A11" s="4">
        <f>IF('True_Odds_Calculator_2-way'!A12="","",'True_Odds_Calculator_2-way'!A12)</f>
        <v>1.73</v>
      </c>
      <c r="B11" s="4">
        <f>IF('True_Odds_Calculator_2-way'!B12="","",'True_Odds_Calculator_2-way'!B12)</f>
        <v>2.2000000000000002</v>
      </c>
      <c r="C11" s="4">
        <f t="shared" si="0"/>
        <v>3.2580136626379375E-2</v>
      </c>
      <c r="D11" s="4">
        <f t="shared" si="2"/>
        <v>1.7801683816651075</v>
      </c>
      <c r="E11" s="4">
        <f t="shared" si="3"/>
        <v>2.2817745803357314</v>
      </c>
      <c r="G11" s="4">
        <f t="shared" si="1"/>
        <v>1.0325801366263794</v>
      </c>
    </row>
    <row r="12" spans="1:7" x14ac:dyDescent="0.2">
      <c r="A12" s="4">
        <f>IF('True_Odds_Calculator_2-way'!A13="","",'True_Odds_Calculator_2-way'!A13)</f>
        <v>2.02</v>
      </c>
      <c r="B12" s="4">
        <f>IF('True_Odds_Calculator_2-way'!B13="","",'True_Odds_Calculator_2-way'!B13)</f>
        <v>1.87</v>
      </c>
      <c r="C12" s="4">
        <f t="shared" si="0"/>
        <v>2.9808863239265015E-2</v>
      </c>
      <c r="D12" s="4">
        <f t="shared" si="2"/>
        <v>2.082703865027292</v>
      </c>
      <c r="E12" s="4">
        <f t="shared" si="3"/>
        <v>1.9236135865967305</v>
      </c>
      <c r="G12" s="4">
        <f t="shared" si="1"/>
        <v>1.029808863239265</v>
      </c>
    </row>
    <row r="13" spans="1:7" x14ac:dyDescent="0.2">
      <c r="A13" s="4">
        <f>IF('True_Odds_Calculator_2-way'!A14="","",'True_Odds_Calculator_2-way'!A14)</f>
        <v>2.69</v>
      </c>
      <c r="B13" s="4">
        <f>IF('True_Odds_Calculator_2-way'!B14="","",'True_Odds_Calculator_2-way'!B14)</f>
        <v>1.51</v>
      </c>
      <c r="C13" s="4">
        <f t="shared" si="0"/>
        <v>3.3998867525049992E-2</v>
      </c>
      <c r="D13" s="4">
        <f t="shared" si="2"/>
        <v>2.8189041951490341</v>
      </c>
      <c r="E13" s="4">
        <f t="shared" si="3"/>
        <v>1.5497815677521511</v>
      </c>
      <c r="G13" s="4">
        <f t="shared" si="1"/>
        <v>1.03399886752505</v>
      </c>
    </row>
    <row r="14" spans="1:7" x14ac:dyDescent="0.2">
      <c r="A14" s="4">
        <f>IF('True_Odds_Calculator_2-way'!A15="","",'True_Odds_Calculator_2-way'!A15)</f>
        <v>1.92</v>
      </c>
      <c r="B14" s="4">
        <f>IF('True_Odds_Calculator_2-way'!B15="","",'True_Odds_Calculator_2-way'!B15)</f>
        <v>1.9</v>
      </c>
      <c r="C14" s="4">
        <f t="shared" si="0"/>
        <v>4.7149122807017552E-2</v>
      </c>
      <c r="D14" s="4">
        <f t="shared" si="2"/>
        <v>2.0110253583241455</v>
      </c>
      <c r="E14" s="4">
        <f t="shared" si="3"/>
        <v>1.9890948745910577</v>
      </c>
      <c r="G14" s="4">
        <f t="shared" si="1"/>
        <v>1.0471491228070176</v>
      </c>
    </row>
    <row r="15" spans="1:7" x14ac:dyDescent="0.2">
      <c r="A15" s="4">
        <f>IF('True_Odds_Calculator_2-way'!A16="","",'True_Odds_Calculator_2-way'!A16)</f>
        <v>1.94</v>
      </c>
      <c r="B15" s="4">
        <f>IF('True_Odds_Calculator_2-way'!B16="","",'True_Odds_Calculator_2-way'!B16)</f>
        <v>1.96</v>
      </c>
      <c r="C15" s="4">
        <f t="shared" si="0"/>
        <v>2.5667999158426325E-2</v>
      </c>
      <c r="D15" s="4">
        <f t="shared" si="2"/>
        <v>1.9895353704478862</v>
      </c>
      <c r="E15" s="4">
        <f t="shared" si="3"/>
        <v>2.0105752961082914</v>
      </c>
      <c r="G15" s="4">
        <f t="shared" si="1"/>
        <v>1.0256679991584263</v>
      </c>
    </row>
    <row r="16" spans="1:7" x14ac:dyDescent="0.2">
      <c r="A16" s="4">
        <f>IF('True_Odds_Calculator_2-way'!A17="","",'True_Odds_Calculator_2-way'!A17)</f>
        <v>2.48</v>
      </c>
      <c r="B16" s="4">
        <f>IF('True_Odds_Calculator_2-way'!B17="","",'True_Odds_Calculator_2-way'!B17)</f>
        <v>1.58</v>
      </c>
      <c r="C16" s="4">
        <f t="shared" si="0"/>
        <v>3.61371988566761E-2</v>
      </c>
      <c r="D16" s="4">
        <f t="shared" si="2"/>
        <v>2.5963424330771265</v>
      </c>
      <c r="E16" s="4">
        <f t="shared" si="3"/>
        <v>1.6264320106259338</v>
      </c>
      <c r="G16" s="4">
        <f t="shared" si="1"/>
        <v>1.0361371988566761</v>
      </c>
    </row>
    <row r="17" spans="1:7" x14ac:dyDescent="0.2">
      <c r="A17" s="4">
        <f>IF('True_Odds_Calculator_2-way'!A18="","",'True_Odds_Calculator_2-way'!A18)</f>
        <v>2.06</v>
      </c>
      <c r="B17" s="4">
        <f>IF('True_Odds_Calculator_2-way'!B18="","",'True_Odds_Calculator_2-way'!B18)</f>
        <v>1.83</v>
      </c>
      <c r="C17" s="4">
        <f t="shared" si="0"/>
        <v>3.1884980635577431E-2</v>
      </c>
      <c r="D17" s="4">
        <f t="shared" si="2"/>
        <v>2.1299508446804905</v>
      </c>
      <c r="E17" s="4">
        <f t="shared" si="3"/>
        <v>1.8849942497124856</v>
      </c>
      <c r="G17" s="4">
        <f t="shared" si="1"/>
        <v>1.0318849806355774</v>
      </c>
    </row>
    <row r="18" spans="1:7" x14ac:dyDescent="0.2">
      <c r="A18" s="4">
        <f>IF('True_Odds_Calculator_2-way'!A19="","",'True_Odds_Calculator_2-way'!A19)</f>
        <v>1.94</v>
      </c>
      <c r="B18" s="4">
        <f>IF('True_Odds_Calculator_2-way'!B19="","",'True_Odds_Calculator_2-way'!B19)</f>
        <v>1.94</v>
      </c>
      <c r="C18" s="4">
        <f t="shared" si="0"/>
        <v>3.0927835051546504E-2</v>
      </c>
      <c r="D18" s="4">
        <f t="shared" si="2"/>
        <v>2.0000000000000004</v>
      </c>
      <c r="E18" s="4">
        <f t="shared" si="3"/>
        <v>2.0000000000000004</v>
      </c>
      <c r="G18" s="4">
        <f t="shared" si="1"/>
        <v>1.0309278350515465</v>
      </c>
    </row>
    <row r="19" spans="1:7" x14ac:dyDescent="0.2">
      <c r="A19" s="4">
        <f>IF('True_Odds_Calculator_2-way'!A20="","",'True_Odds_Calculator_2-way'!A20)</f>
        <v>1.7</v>
      </c>
      <c r="B19" s="4">
        <f>IF('True_Odds_Calculator_2-way'!B20="","",'True_Odds_Calculator_2-way'!B20)</f>
        <v>2.17</v>
      </c>
      <c r="C19" s="4">
        <f t="shared" si="0"/>
        <v>4.9064787205204574E-2</v>
      </c>
      <c r="D19" s="4">
        <f t="shared" si="2"/>
        <v>1.773984130800673</v>
      </c>
      <c r="E19" s="4">
        <f t="shared" si="3"/>
        <v>2.2920161540851192</v>
      </c>
      <c r="G19" s="4">
        <f t="shared" si="1"/>
        <v>1.0490647872052046</v>
      </c>
    </row>
    <row r="20" spans="1:7" x14ac:dyDescent="0.2">
      <c r="A20" s="4">
        <f>IF('True_Odds_Calculator_2-way'!A21="","",'True_Odds_Calculator_2-way'!A21)</f>
        <v>1.43</v>
      </c>
      <c r="B20" s="4">
        <f>IF('True_Odds_Calculator_2-way'!B21="","",'True_Odds_Calculator_2-way'!B21)</f>
        <v>2.82</v>
      </c>
      <c r="C20" s="4">
        <f t="shared" si="0"/>
        <v>5.3910628378713632E-2</v>
      </c>
      <c r="D20" s="4">
        <f t="shared" si="2"/>
        <v>1.4873308007229005</v>
      </c>
      <c r="E20" s="4">
        <f t="shared" si="3"/>
        <v>3.0519942480890037</v>
      </c>
      <c r="G20" s="4">
        <f t="shared" si="1"/>
        <v>1.0539106283787136</v>
      </c>
    </row>
    <row r="21" spans="1:7" x14ac:dyDescent="0.2">
      <c r="A21" s="4">
        <f>IF('True_Odds_Calculator_2-way'!A22="","",'True_Odds_Calculator_2-way'!A22)</f>
        <v>1.41</v>
      </c>
      <c r="B21" s="4">
        <f>IF('True_Odds_Calculator_2-way'!B22="","",'True_Odds_Calculator_2-way'!B22)</f>
        <v>2.89</v>
      </c>
      <c r="C21" s="4">
        <f t="shared" si="0"/>
        <v>5.5240619401703217E-2</v>
      </c>
      <c r="D21" s="4">
        <f t="shared" si="2"/>
        <v>1.4671371221804175</v>
      </c>
      <c r="E21" s="4">
        <f t="shared" si="3"/>
        <v>3.140699063547729</v>
      </c>
      <c r="G21" s="4">
        <f t="shared" si="1"/>
        <v>1.0552406194017032</v>
      </c>
    </row>
    <row r="22" spans="1:7" x14ac:dyDescent="0.2">
      <c r="A22" s="4">
        <f>IF('True_Odds_Calculator_2-way'!A23="","",'True_Odds_Calculator_2-way'!A23)</f>
        <v>1.64</v>
      </c>
      <c r="B22" s="4">
        <f>IF('True_Odds_Calculator_2-way'!B23="","",'True_Odds_Calculator_2-way'!B23)</f>
        <v>2.2799999999999998</v>
      </c>
      <c r="C22" s="4">
        <f t="shared" si="0"/>
        <v>4.8352588789045914E-2</v>
      </c>
      <c r="D22" s="4">
        <f t="shared" si="2"/>
        <v>1.7077091706247716</v>
      </c>
      <c r="E22" s="4">
        <f t="shared" si="3"/>
        <v>2.4130098089829635</v>
      </c>
      <c r="G22" s="4">
        <f t="shared" si="1"/>
        <v>1.0483525887890459</v>
      </c>
    </row>
    <row r="23" spans="1:7" x14ac:dyDescent="0.2">
      <c r="A23" s="4">
        <f>IF('True_Odds_Calculator_2-way'!A24="","",'True_Odds_Calculator_2-way'!A24)</f>
        <v>1.6</v>
      </c>
      <c r="B23" s="4">
        <f>IF('True_Odds_Calculator_2-way'!B24="","",'True_Odds_Calculator_2-way'!B24)</f>
        <v>2.48</v>
      </c>
      <c r="C23" s="4">
        <f t="shared" si="0"/>
        <v>2.8225806451612989E-2</v>
      </c>
      <c r="D23" s="4">
        <f t="shared" si="2"/>
        <v>1.6369636963696372</v>
      </c>
      <c r="E23" s="4">
        <f t="shared" si="3"/>
        <v>2.5699481865284977</v>
      </c>
      <c r="G23" s="4">
        <f t="shared" si="1"/>
        <v>1.028225806451613</v>
      </c>
    </row>
    <row r="24" spans="1:7" x14ac:dyDescent="0.2">
      <c r="A24" s="4">
        <f>IF('True_Odds_Calculator_2-way'!A25="","",'True_Odds_Calculator_2-way'!A25)</f>
        <v>1.2</v>
      </c>
      <c r="B24" s="4">
        <f>IF('True_Odds_Calculator_2-way'!B25="","",'True_Odds_Calculator_2-way'!B25)</f>
        <v>4.75</v>
      </c>
      <c r="C24" s="4">
        <f t="shared" si="0"/>
        <v>4.3859649122806932E-2</v>
      </c>
      <c r="D24" s="4">
        <f t="shared" si="2"/>
        <v>1.2324324324324323</v>
      </c>
      <c r="E24" s="4">
        <f t="shared" si="3"/>
        <v>5.3023255813953476</v>
      </c>
      <c r="G24" s="4">
        <f t="shared" si="1"/>
        <v>1.0438596491228069</v>
      </c>
    </row>
    <row r="25" spans="1:7" x14ac:dyDescent="0.2">
      <c r="A25" s="4">
        <f>IF('True_Odds_Calculator_2-way'!A26="","",'True_Odds_Calculator_2-way'!A26)</f>
        <v>1.78</v>
      </c>
      <c r="B25" s="4">
        <f>IF('True_Odds_Calculator_2-way'!B26="","",'True_Odds_Calculator_2-way'!B26)</f>
        <v>2.15</v>
      </c>
      <c r="C25" s="4">
        <f t="shared" si="0"/>
        <v>2.6914031878756184E-2</v>
      </c>
      <c r="D25" s="4">
        <f t="shared" si="2"/>
        <v>1.8236835835120324</v>
      </c>
      <c r="E25" s="4">
        <f t="shared" si="3"/>
        <v>2.2140584321666186</v>
      </c>
      <c r="G25" s="4">
        <f t="shared" si="1"/>
        <v>1.0269140318787562</v>
      </c>
    </row>
    <row r="26" spans="1:7" x14ac:dyDescent="0.2">
      <c r="A26" s="4">
        <f>IF('True_Odds_Calculator_2-way'!A27="","",'True_Odds_Calculator_2-way'!A27)</f>
        <v>1.85</v>
      </c>
      <c r="B26" s="4">
        <f>IF('True_Odds_Calculator_2-way'!B27="","",'True_Odds_Calculator_2-way'!B27)</f>
        <v>2.06</v>
      </c>
      <c r="C26" s="4">
        <f t="shared" si="0"/>
        <v>2.5977433744424072E-2</v>
      </c>
      <c r="D26" s="4">
        <f t="shared" si="2"/>
        <v>1.8955483710519774</v>
      </c>
      <c r="E26" s="4">
        <f t="shared" si="3"/>
        <v>2.1166342682588173</v>
      </c>
      <c r="G26" s="4">
        <f t="shared" si="1"/>
        <v>1.0259774337444241</v>
      </c>
    </row>
    <row r="27" spans="1:7" x14ac:dyDescent="0.2">
      <c r="A27" s="4">
        <f>IF('True_Odds_Calculator_2-way'!A28="","",'True_Odds_Calculator_2-way'!A28)</f>
        <v>1.6</v>
      </c>
      <c r="B27" s="4">
        <f>IF('True_Odds_Calculator_2-way'!B28="","",'True_Odds_Calculator_2-way'!B28)</f>
        <v>2.48</v>
      </c>
      <c r="C27" s="4">
        <f t="shared" si="0"/>
        <v>2.8225806451612989E-2</v>
      </c>
      <c r="D27" s="4">
        <f t="shared" si="2"/>
        <v>1.6369636963696372</v>
      </c>
      <c r="E27" s="4">
        <f t="shared" si="3"/>
        <v>2.5699481865284977</v>
      </c>
      <c r="G27" s="4">
        <f t="shared" si="1"/>
        <v>1.028225806451613</v>
      </c>
    </row>
    <row r="28" spans="1:7" x14ac:dyDescent="0.2">
      <c r="A28" s="4">
        <f>IF('True_Odds_Calculator_2-way'!A29="","",'True_Odds_Calculator_2-way'!A29)</f>
        <v>1.73</v>
      </c>
      <c r="B28" s="4">
        <f>IF('True_Odds_Calculator_2-way'!B29="","",'True_Odds_Calculator_2-way'!B29)</f>
        <v>2.19</v>
      </c>
      <c r="C28" s="4">
        <f t="shared" si="0"/>
        <v>3.4655686647135031E-2</v>
      </c>
      <c r="D28" s="4">
        <f t="shared" si="2"/>
        <v>1.7834631769717797</v>
      </c>
      <c r="E28" s="4">
        <f t="shared" si="3"/>
        <v>2.2763841740018629</v>
      </c>
      <c r="G28" s="4">
        <f t="shared" si="1"/>
        <v>1.034655686647135</v>
      </c>
    </row>
    <row r="29" spans="1:7" x14ac:dyDescent="0.2">
      <c r="A29" s="4">
        <f>IF('True_Odds_Calculator_2-way'!A30="","",'True_Odds_Calculator_2-way'!A30)</f>
        <v>1.7</v>
      </c>
      <c r="B29" s="4">
        <f>IF('True_Odds_Calculator_2-way'!B30="","",'True_Odds_Calculator_2-way'!B30)</f>
        <v>2.2400000000000002</v>
      </c>
      <c r="C29" s="4">
        <f t="shared" si="0"/>
        <v>3.4663865546218364E-2</v>
      </c>
      <c r="D29" s="4">
        <f t="shared" si="2"/>
        <v>1.7516099356025756</v>
      </c>
      <c r="E29" s="4">
        <f t="shared" si="3"/>
        <v>2.3304773561811505</v>
      </c>
      <c r="G29" s="4">
        <f t="shared" si="1"/>
        <v>1.0346638655462184</v>
      </c>
    </row>
    <row r="30" spans="1:7" x14ac:dyDescent="0.2">
      <c r="A30" s="4">
        <f>IF('True_Odds_Calculator_2-way'!A31="","",'True_Odds_Calculator_2-way'!A31)</f>
        <v>1.94</v>
      </c>
      <c r="B30" s="4">
        <f>IF('True_Odds_Calculator_2-way'!B31="","",'True_Odds_Calculator_2-way'!B31)</f>
        <v>1.94</v>
      </c>
      <c r="C30" s="4">
        <f t="shared" si="0"/>
        <v>3.0927835051546504E-2</v>
      </c>
      <c r="D30" s="4">
        <f t="shared" si="2"/>
        <v>2.0000000000000004</v>
      </c>
      <c r="E30" s="4">
        <f t="shared" si="3"/>
        <v>2.0000000000000004</v>
      </c>
      <c r="G30" s="4">
        <f t="shared" si="1"/>
        <v>1.0309278350515465</v>
      </c>
    </row>
    <row r="31" spans="1:7" x14ac:dyDescent="0.2">
      <c r="A31" s="4">
        <f>IF('True_Odds_Calculator_2-way'!A32="","",'True_Odds_Calculator_2-way'!A32)</f>
        <v>1.62</v>
      </c>
      <c r="B31" s="4">
        <f>IF('True_Odds_Calculator_2-way'!B32="","",'True_Odds_Calculator_2-way'!B32)</f>
        <v>2.4</v>
      </c>
      <c r="C31" s="4">
        <f t="shared" si="0"/>
        <v>3.3950617283950546E-2</v>
      </c>
      <c r="D31" s="4">
        <f t="shared" si="2"/>
        <v>1.6658097686375322</v>
      </c>
      <c r="E31" s="4">
        <f t="shared" si="3"/>
        <v>2.5019305019305014</v>
      </c>
      <c r="G31" s="4">
        <f t="shared" si="1"/>
        <v>1.0339506172839505</v>
      </c>
    </row>
    <row r="32" spans="1:7" x14ac:dyDescent="0.2">
      <c r="A32" s="4">
        <f>IF('True_Odds_Calculator_2-way'!A33="","",'True_Odds_Calculator_2-way'!A33)</f>
        <v>2.57</v>
      </c>
      <c r="B32" s="4">
        <f>IF('True_Odds_Calculator_2-way'!B33="","",'True_Odds_Calculator_2-way'!B33)</f>
        <v>1.56</v>
      </c>
      <c r="C32" s="4">
        <f t="shared" si="0"/>
        <v>3.0130699391399673E-2</v>
      </c>
      <c r="D32" s="4">
        <f t="shared" si="2"/>
        <v>2.6735129367831414</v>
      </c>
      <c r="E32" s="4">
        <f t="shared" si="3"/>
        <v>1.597545425565827</v>
      </c>
      <c r="G32" s="4">
        <f t="shared" si="1"/>
        <v>1.0301306993913997</v>
      </c>
    </row>
    <row r="33" spans="1:7" x14ac:dyDescent="0.2">
      <c r="A33" s="4">
        <f>IF('True_Odds_Calculator_2-way'!A34="","",'True_Odds_Calculator_2-way'!A34)</f>
        <v>2.02</v>
      </c>
      <c r="B33" s="4">
        <f>IF('True_Odds_Calculator_2-way'!B34="","",'True_Odds_Calculator_2-way'!B34)</f>
        <v>1.89</v>
      </c>
      <c r="C33" s="4">
        <f t="shared" si="0"/>
        <v>2.4150034051024338E-2</v>
      </c>
      <c r="D33" s="4">
        <f t="shared" si="2"/>
        <v>2.0705027387602368</v>
      </c>
      <c r="E33" s="4">
        <f t="shared" si="3"/>
        <v>1.9341405339682862</v>
      </c>
      <c r="G33" s="4">
        <f t="shared" si="1"/>
        <v>1.0241500340510243</v>
      </c>
    </row>
    <row r="34" spans="1:7" x14ac:dyDescent="0.2">
      <c r="A34" s="4">
        <f>IF('True_Odds_Calculator_2-way'!A35="","",'True_Odds_Calculator_2-way'!A35)</f>
        <v>1.52</v>
      </c>
      <c r="B34" s="4">
        <f>IF('True_Odds_Calculator_2-way'!B35="","",'True_Odds_Calculator_2-way'!B35)</f>
        <v>2.64</v>
      </c>
      <c r="C34" s="4">
        <f t="shared" si="0"/>
        <v>3.6682615629984205E-2</v>
      </c>
      <c r="D34" s="4">
        <f t="shared" si="2"/>
        <v>1.5635910224438905</v>
      </c>
      <c r="E34" s="4">
        <f t="shared" si="3"/>
        <v>2.7743362831858414</v>
      </c>
      <c r="G34" s="4">
        <f t="shared" si="1"/>
        <v>1.0366826156299842</v>
      </c>
    </row>
    <row r="35" spans="1:7" x14ac:dyDescent="0.2">
      <c r="A35" s="4">
        <f>IF('True_Odds_Calculator_2-way'!A36="","",'True_Odds_Calculator_2-way'!A36)</f>
        <v>1.42</v>
      </c>
      <c r="B35" s="4">
        <f>IF('True_Odds_Calculator_2-way'!B36="","",'True_Odds_Calculator_2-way'!B36)</f>
        <v>2.99</v>
      </c>
      <c r="C35" s="4">
        <f t="shared" si="0"/>
        <v>3.8673512647793284E-2</v>
      </c>
      <c r="D35" s="4">
        <f t="shared" si="2"/>
        <v>1.4600914749475566</v>
      </c>
      <c r="E35" s="4">
        <f t="shared" si="3"/>
        <v>3.1734808281635409</v>
      </c>
      <c r="G35" s="4">
        <f t="shared" si="1"/>
        <v>1.0386735126477933</v>
      </c>
    </row>
    <row r="36" spans="1:7" x14ac:dyDescent="0.2">
      <c r="A36" s="4">
        <f>IF('True_Odds_Calculator_2-way'!A37="","",'True_Odds_Calculator_2-way'!A37)</f>
        <v>2.13</v>
      </c>
      <c r="B36" s="4">
        <f>IF('True_Odds_Calculator_2-way'!B37="","",'True_Odds_Calculator_2-way'!B37)</f>
        <v>1.79</v>
      </c>
      <c r="C36" s="4">
        <f t="shared" si="0"/>
        <v>2.8142785952212312E-2</v>
      </c>
      <c r="D36" s="4">
        <f t="shared" si="2"/>
        <v>2.1958130561234772</v>
      </c>
      <c r="E36" s="4">
        <f t="shared" si="3"/>
        <v>1.8362511137332338</v>
      </c>
      <c r="G36" s="4">
        <f t="shared" si="1"/>
        <v>1.0281427859522123</v>
      </c>
    </row>
    <row r="37" spans="1:7" x14ac:dyDescent="0.2">
      <c r="A37" s="4">
        <f>IF('True_Odds_Calculator_2-way'!A38="","",'True_Odds_Calculator_2-way'!A38)</f>
        <v>2.06</v>
      </c>
      <c r="B37" s="4">
        <f>IF('True_Odds_Calculator_2-way'!B38="","",'True_Odds_Calculator_2-way'!B38)</f>
        <v>1.85</v>
      </c>
      <c r="C37" s="4">
        <f t="shared" si="0"/>
        <v>2.5977433744424072E-2</v>
      </c>
      <c r="D37" s="4">
        <f t="shared" si="2"/>
        <v>2.1166342682588173</v>
      </c>
      <c r="E37" s="4">
        <f t="shared" si="3"/>
        <v>1.8955483710519774</v>
      </c>
      <c r="G37" s="4">
        <f t="shared" si="1"/>
        <v>1.0259774337444241</v>
      </c>
    </row>
    <row r="38" spans="1:7" x14ac:dyDescent="0.2">
      <c r="A38" s="4">
        <f>IF('True_Odds_Calculator_2-way'!A39="","",'True_Odds_Calculator_2-way'!A39)</f>
        <v>2.35</v>
      </c>
      <c r="B38" s="4">
        <f>IF('True_Odds_Calculator_2-way'!B39="","",'True_Odds_Calculator_2-way'!B39)</f>
        <v>1.65</v>
      </c>
      <c r="C38" s="4">
        <f t="shared" si="0"/>
        <v>3.1592520954223158E-2</v>
      </c>
      <c r="D38" s="4">
        <f t="shared" si="2"/>
        <v>2.4405979543666407</v>
      </c>
      <c r="E38" s="4">
        <f t="shared" si="3"/>
        <v>1.6941561987984708</v>
      </c>
      <c r="G38" s="4">
        <f t="shared" si="1"/>
        <v>1.0315925209542232</v>
      </c>
    </row>
    <row r="39" spans="1:7" x14ac:dyDescent="0.2">
      <c r="A39" s="4">
        <f>IF('True_Odds_Calculator_2-way'!A40="","",'True_Odds_Calculator_2-way'!A40)</f>
        <v>2.27</v>
      </c>
      <c r="B39" s="4">
        <f>IF('True_Odds_Calculator_2-way'!B40="","",'True_Odds_Calculator_2-way'!B40)</f>
        <v>1.69</v>
      </c>
      <c r="C39" s="4">
        <f t="shared" si="0"/>
        <v>3.2244610692594433E-2</v>
      </c>
      <c r="D39" s="4">
        <f t="shared" si="2"/>
        <v>2.3562325338574457</v>
      </c>
      <c r="E39" s="4">
        <f t="shared" si="3"/>
        <v>1.7373366845549443</v>
      </c>
      <c r="G39" s="4">
        <f t="shared" si="1"/>
        <v>1.0322446106925944</v>
      </c>
    </row>
    <row r="40" spans="1:7" x14ac:dyDescent="0.2">
      <c r="A40" s="4">
        <f>IF('True_Odds_Calculator_2-way'!A41="","",'True_Odds_Calculator_2-way'!A41)</f>
        <v>2.12</v>
      </c>
      <c r="B40" s="4">
        <f>IF('True_Odds_Calculator_2-way'!B41="","",'True_Odds_Calculator_2-way'!B41)</f>
        <v>1.78</v>
      </c>
      <c r="C40" s="4">
        <f t="shared" si="0"/>
        <v>3.3495866016535869E-2</v>
      </c>
      <c r="D40" s="4">
        <f t="shared" si="2"/>
        <v>2.1980428704566637</v>
      </c>
      <c r="E40" s="4">
        <f t="shared" si="3"/>
        <v>1.8346946713341112</v>
      </c>
      <c r="G40" s="4">
        <f t="shared" si="1"/>
        <v>1.0334958660165359</v>
      </c>
    </row>
    <row r="41" spans="1:7" x14ac:dyDescent="0.2">
      <c r="A41" s="4">
        <f>IF('True_Odds_Calculator_2-way'!A42="","",'True_Odds_Calculator_2-way'!A42)</f>
        <v>2.4700000000000002</v>
      </c>
      <c r="B41" s="4">
        <f>IF('True_Odds_Calculator_2-way'!B42="","",'True_Odds_Calculator_2-way'!B42)</f>
        <v>1.59</v>
      </c>
      <c r="C41" s="4">
        <f t="shared" si="0"/>
        <v>3.37891172052045E-2</v>
      </c>
      <c r="D41" s="4">
        <f t="shared" si="2"/>
        <v>2.5775604633610079</v>
      </c>
      <c r="E41" s="4">
        <f t="shared" si="3"/>
        <v>1.6338901254342355</v>
      </c>
      <c r="G41" s="4">
        <f t="shared" si="1"/>
        <v>1.0337891172052045</v>
      </c>
    </row>
    <row r="42" spans="1:7" x14ac:dyDescent="0.2">
      <c r="A42" s="4">
        <f>IF('True_Odds_Calculator_2-way'!A43="","",'True_Odds_Calculator_2-way'!A43)</f>
        <v>1.7</v>
      </c>
      <c r="B42" s="4">
        <f>IF('True_Odds_Calculator_2-way'!B43="","",'True_Odds_Calculator_2-way'!B43)</f>
        <v>2.2400000000000002</v>
      </c>
      <c r="C42" s="4">
        <f t="shared" si="0"/>
        <v>3.4663865546218364E-2</v>
      </c>
      <c r="D42" s="4">
        <f t="shared" si="2"/>
        <v>1.7516099356025756</v>
      </c>
      <c r="E42" s="4">
        <f t="shared" si="3"/>
        <v>2.3304773561811505</v>
      </c>
      <c r="G42" s="4">
        <f t="shared" si="1"/>
        <v>1.0346638655462184</v>
      </c>
    </row>
    <row r="43" spans="1:7" x14ac:dyDescent="0.2">
      <c r="A43" s="4">
        <f>IF('True_Odds_Calculator_2-way'!A44="","",'True_Odds_Calculator_2-way'!A44)</f>
        <v>2.19</v>
      </c>
      <c r="B43" s="4">
        <f>IF('True_Odds_Calculator_2-way'!B44="","",'True_Odds_Calculator_2-way'!B44)</f>
        <v>1.73</v>
      </c>
      <c r="C43" s="4">
        <f t="shared" si="0"/>
        <v>3.4655686647135031E-2</v>
      </c>
      <c r="D43" s="4">
        <f t="shared" si="2"/>
        <v>2.2763841740018629</v>
      </c>
      <c r="E43" s="4">
        <f t="shared" si="3"/>
        <v>1.7834631769717797</v>
      </c>
      <c r="G43" s="4">
        <f t="shared" si="1"/>
        <v>1.034655686647135</v>
      </c>
    </row>
    <row r="44" spans="1:7" x14ac:dyDescent="0.2">
      <c r="A44" s="4">
        <f>IF('True_Odds_Calculator_2-way'!A45="","",'True_Odds_Calculator_2-way'!A45)</f>
        <v>2.15</v>
      </c>
      <c r="B44" s="4">
        <f>IF('True_Odds_Calculator_2-way'!B45="","",'True_Odds_Calculator_2-way'!B45)</f>
        <v>1.76</v>
      </c>
      <c r="C44" s="4">
        <f t="shared" si="0"/>
        <v>3.3298097251585723E-2</v>
      </c>
      <c r="D44" s="4">
        <f t="shared" si="2"/>
        <v>2.2298173246906305</v>
      </c>
      <c r="E44" s="4">
        <f t="shared" si="3"/>
        <v>1.8131288931480596</v>
      </c>
      <c r="G44" s="4">
        <f t="shared" si="1"/>
        <v>1.0332980972515857</v>
      </c>
    </row>
    <row r="45" spans="1:7" x14ac:dyDescent="0.2">
      <c r="A45" s="4">
        <f>IF('True_Odds_Calculator_2-way'!A46="","",'True_Odds_Calculator_2-way'!A46)</f>
        <v>2.23</v>
      </c>
      <c r="B45" s="4">
        <f>IF('True_Odds_Calculator_2-way'!B46="","",'True_Odds_Calculator_2-way'!B46)</f>
        <v>1.71</v>
      </c>
      <c r="C45" s="4">
        <f t="shared" si="0"/>
        <v>3.3225814910969431E-2</v>
      </c>
      <c r="D45" s="4">
        <f t="shared" si="2"/>
        <v>2.315792669966295</v>
      </c>
      <c r="E45" s="4">
        <f t="shared" si="3"/>
        <v>1.7599981538319522</v>
      </c>
      <c r="G45" s="4">
        <f t="shared" si="1"/>
        <v>1.0332258149109694</v>
      </c>
    </row>
    <row r="46" spans="1:7" x14ac:dyDescent="0.2">
      <c r="A46" s="4">
        <f>IF('True_Odds_Calculator_2-way'!A47="","",'True_Odds_Calculator_2-way'!A47)</f>
        <v>2.4</v>
      </c>
      <c r="B46" s="4">
        <f>IF('True_Odds_Calculator_2-way'!B47="","",'True_Odds_Calculator_2-way'!B47)</f>
        <v>1.62</v>
      </c>
      <c r="C46" s="4">
        <f t="shared" si="0"/>
        <v>3.3950617283950546E-2</v>
      </c>
      <c r="D46" s="4">
        <f t="shared" si="2"/>
        <v>2.5019305019305014</v>
      </c>
      <c r="E46" s="4">
        <f t="shared" si="3"/>
        <v>1.6658097686375322</v>
      </c>
      <c r="G46" s="4">
        <f t="shared" si="1"/>
        <v>1.0339506172839505</v>
      </c>
    </row>
    <row r="47" spans="1:7" x14ac:dyDescent="0.2">
      <c r="A47" s="4">
        <f>IF('True_Odds_Calculator_2-way'!A48="","",'True_Odds_Calculator_2-way'!A48)</f>
        <v>2.12</v>
      </c>
      <c r="B47" s="4">
        <f>IF('True_Odds_Calculator_2-way'!B48="","",'True_Odds_Calculator_2-way'!B48)</f>
        <v>1.78</v>
      </c>
      <c r="C47" s="4">
        <f t="shared" si="0"/>
        <v>3.3495866016535869E-2</v>
      </c>
      <c r="D47" s="4">
        <f t="shared" si="2"/>
        <v>2.1980428704566637</v>
      </c>
      <c r="E47" s="4">
        <f t="shared" si="3"/>
        <v>1.8346946713341112</v>
      </c>
      <c r="G47" s="4">
        <f t="shared" si="1"/>
        <v>1.0334958660165359</v>
      </c>
    </row>
    <row r="48" spans="1:7" x14ac:dyDescent="0.2">
      <c r="A48" s="4">
        <f>IF('True_Odds_Calculator_2-way'!A49="","",'True_Odds_Calculator_2-way'!A49)</f>
        <v>1.97</v>
      </c>
      <c r="B48" s="4">
        <f>IF('True_Odds_Calculator_2-way'!B49="","",'True_Odds_Calculator_2-way'!B49)</f>
        <v>1.92</v>
      </c>
      <c r="C48" s="4">
        <f t="shared" si="0"/>
        <v>2.844754653130277E-2</v>
      </c>
      <c r="D48" s="4">
        <f t="shared" si="2"/>
        <v>2.0267924123888115</v>
      </c>
      <c r="E48" s="4">
        <f t="shared" si="3"/>
        <v>1.9739066903246005</v>
      </c>
      <c r="G48" s="4">
        <f t="shared" si="1"/>
        <v>1.0284475465313028</v>
      </c>
    </row>
    <row r="49" spans="1:7" x14ac:dyDescent="0.2">
      <c r="A49" s="4">
        <f>IF('True_Odds_Calculator_2-way'!A50="","",'True_Odds_Calculator_2-way'!A50)</f>
        <v>1.89</v>
      </c>
      <c r="B49" s="4">
        <f>IF('True_Odds_Calculator_2-way'!B50="","",'True_Odds_Calculator_2-way'!B50)</f>
        <v>1.99</v>
      </c>
      <c r="C49" s="4">
        <f t="shared" si="0"/>
        <v>3.16130919145996E-2</v>
      </c>
      <c r="D49" s="4">
        <f t="shared" si="2"/>
        <v>1.9482012897878844</v>
      </c>
      <c r="E49" s="4">
        <f t="shared" si="3"/>
        <v>2.0546283903744778</v>
      </c>
      <c r="G49" s="4">
        <f t="shared" si="1"/>
        <v>1.0316130919145996</v>
      </c>
    </row>
    <row r="50" spans="1:7" x14ac:dyDescent="0.2">
      <c r="A50" s="4">
        <f>IF('True_Odds_Calculator_2-way'!A51="","",'True_Odds_Calculator_2-way'!A51)</f>
        <v>2.04</v>
      </c>
      <c r="B50" s="4">
        <f>IF('True_Odds_Calculator_2-way'!B51="","",'True_Odds_Calculator_2-way'!B51)</f>
        <v>1.81</v>
      </c>
      <c r="C50" s="4">
        <f t="shared" si="0"/>
        <v>4.2682266276676373E-2</v>
      </c>
      <c r="D50" s="4">
        <f t="shared" si="2"/>
        <v>2.1328558225508316</v>
      </c>
      <c r="E50" s="4">
        <f t="shared" si="3"/>
        <v>1.8827248623291861</v>
      </c>
      <c r="G50" s="4">
        <f t="shared" si="1"/>
        <v>1.0426822662766764</v>
      </c>
    </row>
    <row r="51" spans="1:7" x14ac:dyDescent="0.2">
      <c r="A51" s="4">
        <f>IF('True_Odds_Calculator_2-way'!A52="","",'True_Odds_Calculator_2-way'!A52)</f>
        <v>1.91</v>
      </c>
      <c r="B51" s="4">
        <f>IF('True_Odds_Calculator_2-way'!B52="","",'True_Odds_Calculator_2-way'!B52)</f>
        <v>1.93</v>
      </c>
      <c r="C51" s="4">
        <f t="shared" si="0"/>
        <v>4.1694924449990456E-2</v>
      </c>
      <c r="D51" s="4">
        <f t="shared" si="2"/>
        <v>1.9892075654965866</v>
      </c>
      <c r="E51" s="4">
        <f t="shared" si="3"/>
        <v>2.0109101819272834</v>
      </c>
      <c r="G51" s="4">
        <f t="shared" si="1"/>
        <v>1.0416949244499905</v>
      </c>
    </row>
    <row r="52" spans="1:7" x14ac:dyDescent="0.2">
      <c r="A52" s="4">
        <f>IF('True_Odds_Calculator_2-way'!A53="","",'True_Odds_Calculator_2-way'!A53)</f>
        <v>1.97</v>
      </c>
      <c r="B52" s="4">
        <f>IF('True_Odds_Calculator_2-way'!B53="","",'True_Odds_Calculator_2-way'!B53)</f>
        <v>1.87</v>
      </c>
      <c r="C52" s="4">
        <f t="shared" si="0"/>
        <v>4.2373571486739481E-2</v>
      </c>
      <c r="D52" s="4">
        <f t="shared" si="2"/>
        <v>2.0558051284913081</v>
      </c>
      <c r="E52" s="4">
        <f t="shared" si="3"/>
        <v>1.9471444805623825</v>
      </c>
      <c r="G52" s="4">
        <f t="shared" si="1"/>
        <v>1.0423735714867395</v>
      </c>
    </row>
    <row r="53" spans="1:7" x14ac:dyDescent="0.2">
      <c r="A53" s="4">
        <f>IF('True_Odds_Calculator_2-way'!A54="","",'True_Odds_Calculator_2-way'!A54)</f>
        <v>1.99</v>
      </c>
      <c r="B53" s="4">
        <f>IF('True_Odds_Calculator_2-way'!B54="","",'True_Odds_Calculator_2-way'!B54)</f>
        <v>1.85</v>
      </c>
      <c r="C53" s="4">
        <f t="shared" si="0"/>
        <v>4.3053103354610656E-2</v>
      </c>
      <c r="D53" s="4">
        <f t="shared" si="2"/>
        <v>2.0790625441197226</v>
      </c>
      <c r="E53" s="4">
        <f t="shared" si="3"/>
        <v>1.9267303414889438</v>
      </c>
      <c r="G53" s="4">
        <f t="shared" si="1"/>
        <v>1.0430531033546107</v>
      </c>
    </row>
    <row r="54" spans="1:7" x14ac:dyDescent="0.2">
      <c r="A54" s="4">
        <f>IF('True_Odds_Calculator_2-way'!A55="","",'True_Odds_Calculator_2-way'!A55)</f>
        <v>2.2400000000000002</v>
      </c>
      <c r="B54" s="4">
        <f>IF('True_Odds_Calculator_2-way'!B55="","",'True_Odds_Calculator_2-way'!B55)</f>
        <v>1.67</v>
      </c>
      <c r="C54" s="4">
        <f t="shared" si="0"/>
        <v>4.5230966638152292E-2</v>
      </c>
      <c r="D54" s="4">
        <f t="shared" si="2"/>
        <v>2.3595307177999247</v>
      </c>
      <c r="E54" s="4">
        <f t="shared" si="3"/>
        <v>1.7355479261389997</v>
      </c>
      <c r="G54" s="4">
        <f t="shared" si="1"/>
        <v>1.0452309666381523</v>
      </c>
    </row>
    <row r="55" spans="1:7" x14ac:dyDescent="0.2">
      <c r="A55" s="4">
        <f>IF('True_Odds_Calculator_2-way'!A56="","",'True_Odds_Calculator_2-way'!A56)</f>
        <v>2.1</v>
      </c>
      <c r="B55" s="4">
        <f>IF('True_Odds_Calculator_2-way'!B56="","",'True_Odds_Calculator_2-way'!B56)</f>
        <v>1.75</v>
      </c>
      <c r="C55" s="4">
        <f t="shared" si="0"/>
        <v>4.761904761904745E-2</v>
      </c>
      <c r="D55" s="4">
        <f t="shared" si="2"/>
        <v>2.2105263157894735</v>
      </c>
      <c r="E55" s="4">
        <f t="shared" si="3"/>
        <v>1.8260869565217388</v>
      </c>
      <c r="G55" s="4">
        <f t="shared" si="1"/>
        <v>1.0476190476190474</v>
      </c>
    </row>
    <row r="56" spans="1:7" x14ac:dyDescent="0.2">
      <c r="A56" s="4">
        <f>IF('True_Odds_Calculator_2-way'!A57="","",'True_Odds_Calculator_2-way'!A57)</f>
        <v>2.2000000000000002</v>
      </c>
      <c r="B56" s="4">
        <f>IF('True_Odds_Calculator_2-way'!B57="","",'True_Odds_Calculator_2-way'!B57)</f>
        <v>1.68</v>
      </c>
      <c r="C56" s="4">
        <f t="shared" si="0"/>
        <v>4.9783549783549708E-2</v>
      </c>
      <c r="D56" s="4">
        <f t="shared" si="2"/>
        <v>2.327455919395466</v>
      </c>
      <c r="E56" s="4">
        <f t="shared" si="3"/>
        <v>1.7533206831119543</v>
      </c>
      <c r="G56" s="4">
        <f t="shared" si="1"/>
        <v>1.0497835497835497</v>
      </c>
    </row>
    <row r="57" spans="1:7" x14ac:dyDescent="0.2">
      <c r="A57" s="4">
        <f>IF('True_Odds_Calculator_2-way'!A58="","",'True_Odds_Calculator_2-way'!A58)</f>
        <v>1.86</v>
      </c>
      <c r="B57" s="4">
        <f>IF('True_Odds_Calculator_2-way'!B58="","",'True_Odds_Calculator_2-way'!B58)</f>
        <v>1.97</v>
      </c>
      <c r="C57" s="4">
        <f t="shared" si="0"/>
        <v>4.5248621800120015E-2</v>
      </c>
      <c r="D57" s="4">
        <f t="shared" si="2"/>
        <v>1.9417095013512797</v>
      </c>
      <c r="E57" s="4">
        <f t="shared" si="3"/>
        <v>2.0618985988408078</v>
      </c>
      <c r="G57" s="4">
        <f t="shared" si="1"/>
        <v>1.04524862180012</v>
      </c>
    </row>
    <row r="58" spans="1:7" x14ac:dyDescent="0.2">
      <c r="A58" s="4">
        <f>IF('True_Odds_Calculator_2-way'!A59="","",'True_Odds_Calculator_2-way'!A59)</f>
        <v>1.95</v>
      </c>
      <c r="B58" s="4">
        <f>IF('True_Odds_Calculator_2-way'!B59="","",'True_Odds_Calculator_2-way'!B59)</f>
        <v>1.88</v>
      </c>
      <c r="C58" s="4">
        <f t="shared" si="0"/>
        <v>4.4735406437534042E-2</v>
      </c>
      <c r="D58" s="4">
        <f t="shared" si="2"/>
        <v>2.0389321468298109</v>
      </c>
      <c r="E58" s="4">
        <f t="shared" si="3"/>
        <v>1.9625267665952888</v>
      </c>
      <c r="G58" s="4">
        <f t="shared" si="1"/>
        <v>1.044735406437534</v>
      </c>
    </row>
    <row r="59" spans="1:7" x14ac:dyDescent="0.2">
      <c r="A59" s="4">
        <f>IF('True_Odds_Calculator_2-way'!A60="","",'True_Odds_Calculator_2-way'!A60)</f>
        <v>1.85</v>
      </c>
      <c r="B59" s="4">
        <f>IF('True_Odds_Calculator_2-way'!B60="","",'True_Odds_Calculator_2-way'!B60)</f>
        <v>1.98</v>
      </c>
      <c r="C59" s="4">
        <f t="shared" si="0"/>
        <v>4.5591045591045543E-2</v>
      </c>
      <c r="D59" s="4">
        <f t="shared" si="2"/>
        <v>1.931452675982072</v>
      </c>
      <c r="E59" s="4">
        <f t="shared" si="3"/>
        <v>2.0735918482875744</v>
      </c>
      <c r="G59" s="4">
        <f t="shared" si="1"/>
        <v>1.0455910455910455</v>
      </c>
    </row>
    <row r="60" spans="1:7" x14ac:dyDescent="0.2">
      <c r="A60" s="4">
        <f>IF('True_Odds_Calculator_2-way'!A61="","",'True_Odds_Calculator_2-way'!A61)</f>
        <v>2.21</v>
      </c>
      <c r="B60" s="4">
        <f>IF('True_Odds_Calculator_2-way'!B61="","",'True_Odds_Calculator_2-way'!B61)</f>
        <v>1.68</v>
      </c>
      <c r="C60" s="4">
        <f t="shared" si="0"/>
        <v>4.772678302090072E-2</v>
      </c>
      <c r="D60" s="4">
        <f t="shared" si="2"/>
        <v>2.3330400904863642</v>
      </c>
      <c r="E60" s="4">
        <f t="shared" si="3"/>
        <v>1.7501649853870085</v>
      </c>
      <c r="G60" s="4">
        <f t="shared" si="1"/>
        <v>1.0477267830209007</v>
      </c>
    </row>
    <row r="61" spans="1:7" x14ac:dyDescent="0.2">
      <c r="A61" s="4">
        <f>IF('True_Odds_Calculator_2-way'!A62="","",'True_Odds_Calculator_2-way'!A62)</f>
        <v>2.0499999999999998</v>
      </c>
      <c r="B61" s="4">
        <f>IF('True_Odds_Calculator_2-way'!B62="","",'True_Odds_Calculator_2-way'!B62)</f>
        <v>1.81</v>
      </c>
      <c r="C61" s="4">
        <f t="shared" si="0"/>
        <v>4.0291065894084488E-2</v>
      </c>
      <c r="D61" s="4">
        <f t="shared" si="2"/>
        <v>2.1383086010661287</v>
      </c>
      <c r="E61" s="4">
        <f t="shared" si="3"/>
        <v>1.8784963928616634</v>
      </c>
      <c r="G61" s="4">
        <f t="shared" si="1"/>
        <v>1.0402910658940845</v>
      </c>
    </row>
    <row r="62" spans="1:7" x14ac:dyDescent="0.2">
      <c r="A62" s="4">
        <f>IF('True_Odds_Calculator_2-way'!A63="","",'True_Odds_Calculator_2-way'!A63)</f>
        <v>2.13</v>
      </c>
      <c r="B62" s="4">
        <f>IF('True_Odds_Calculator_2-way'!B63="","",'True_Odds_Calculator_2-way'!B63)</f>
        <v>1.73</v>
      </c>
      <c r="C62" s="4">
        <f t="shared" si="0"/>
        <v>4.7518250156042274E-2</v>
      </c>
      <c r="D62" s="4">
        <f t="shared" si="2"/>
        <v>2.243538616091814</v>
      </c>
      <c r="E62" s="4">
        <f t="shared" si="3"/>
        <v>1.8041567725036107</v>
      </c>
      <c r="G62" s="4">
        <f t="shared" si="1"/>
        <v>1.0475182501560423</v>
      </c>
    </row>
    <row r="63" spans="1:7" x14ac:dyDescent="0.2">
      <c r="A63" s="4">
        <f>IF('True_Odds_Calculator_2-way'!A64="","",'True_Odds_Calculator_2-way'!A64)</f>
        <v>2.0499999999999998</v>
      </c>
      <c r="B63" s="4">
        <f>IF('True_Odds_Calculator_2-way'!B64="","",'True_Odds_Calculator_2-way'!B64)</f>
        <v>1.81</v>
      </c>
      <c r="C63" s="4">
        <f t="shared" si="0"/>
        <v>4.0291065894084488E-2</v>
      </c>
      <c r="D63" s="4">
        <f t="shared" si="2"/>
        <v>2.1383086010661287</v>
      </c>
      <c r="E63" s="4">
        <f t="shared" si="3"/>
        <v>1.8784963928616634</v>
      </c>
      <c r="G63" s="4">
        <f t="shared" si="1"/>
        <v>1.0402910658940845</v>
      </c>
    </row>
    <row r="64" spans="1:7" x14ac:dyDescent="0.2">
      <c r="A64" s="4">
        <f>IF('True_Odds_Calculator_2-way'!A65="","",'True_Odds_Calculator_2-way'!A65)</f>
        <v>2.19</v>
      </c>
      <c r="B64" s="4">
        <f>IF('True_Odds_Calculator_2-way'!B65="","",'True_Odds_Calculator_2-way'!B65)</f>
        <v>1.69</v>
      </c>
      <c r="C64" s="4">
        <f t="shared" si="0"/>
        <v>4.8336980897571102E-2</v>
      </c>
      <c r="D64" s="4">
        <f t="shared" si="2"/>
        <v>2.3123926150385805</v>
      </c>
      <c r="E64" s="4">
        <f t="shared" si="3"/>
        <v>1.7619671038537528</v>
      </c>
      <c r="G64" s="4">
        <f t="shared" si="1"/>
        <v>1.0483369808975711</v>
      </c>
    </row>
    <row r="65" spans="1:7" x14ac:dyDescent="0.2">
      <c r="A65" s="4">
        <f>IF('True_Odds_Calculator_2-way'!A66="","",'True_Odds_Calculator_2-way'!A66)</f>
        <v>2.12</v>
      </c>
      <c r="B65" s="4">
        <f>IF('True_Odds_Calculator_2-way'!B66="","",'True_Odds_Calculator_2-way'!B66)</f>
        <v>1.74</v>
      </c>
      <c r="C65" s="4">
        <f t="shared" si="0"/>
        <v>4.6410756885707949E-2</v>
      </c>
      <c r="D65" s="4">
        <f t="shared" si="2"/>
        <v>2.2296905222437133</v>
      </c>
      <c r="E65" s="4">
        <f t="shared" si="3"/>
        <v>1.8132127408572549</v>
      </c>
      <c r="G65" s="4">
        <f t="shared" si="1"/>
        <v>1.0464107568857079</v>
      </c>
    </row>
    <row r="66" spans="1:7" x14ac:dyDescent="0.2">
      <c r="A66" s="4">
        <f>IF('True_Odds_Calculator_2-way'!A67="","",'True_Odds_Calculator_2-way'!A67)</f>
        <v>2.16</v>
      </c>
      <c r="B66" s="4">
        <f>IF('True_Odds_Calculator_2-way'!B67="","",'True_Odds_Calculator_2-way'!B67)</f>
        <v>1.71</v>
      </c>
      <c r="C66" s="4">
        <f t="shared" ref="C66:C129" si="4">IF(A66="","",((1/A66)+(1/B66))-1)</f>
        <v>4.7758284600389889E-2</v>
      </c>
      <c r="D66" s="4">
        <f t="shared" si="2"/>
        <v>2.2774694783573808</v>
      </c>
      <c r="E66" s="4">
        <f t="shared" si="3"/>
        <v>1.7827975673327543</v>
      </c>
      <c r="G66" s="4">
        <f t="shared" ref="G66:G129" si="5">IF(A66="","",C66+1)</f>
        <v>1.0477582846003899</v>
      </c>
    </row>
    <row r="67" spans="1:7" x14ac:dyDescent="0.2">
      <c r="A67" s="4">
        <f>IF('True_Odds_Calculator_2-way'!A68="","",'True_Odds_Calculator_2-way'!A68)</f>
        <v>2.17</v>
      </c>
      <c r="B67" s="4">
        <f>IF('True_Odds_Calculator_2-way'!B68="","",'True_Odds_Calculator_2-way'!B68)</f>
        <v>1.71</v>
      </c>
      <c r="C67" s="4">
        <f t="shared" si="4"/>
        <v>4.5624814724984475E-2</v>
      </c>
      <c r="D67" s="4">
        <f t="shared" ref="D67:D130" si="6">IF(A67="","",(2*A67)/(2-($C67*A67)))</f>
        <v>2.2830159657919831</v>
      </c>
      <c r="E67" s="4">
        <f t="shared" ref="E67:E130" si="7">IF(B67="","",(2*B67)/(2-($C67*B67)))</f>
        <v>1.7794135277051812</v>
      </c>
      <c r="G67" s="4">
        <f t="shared" si="5"/>
        <v>1.0456248147249845</v>
      </c>
    </row>
    <row r="68" spans="1:7" x14ac:dyDescent="0.2">
      <c r="A68" s="4">
        <f>IF('True_Odds_Calculator_2-way'!A69="","",'True_Odds_Calculator_2-way'!A69)</f>
        <v>1.84</v>
      </c>
      <c r="B68" s="4">
        <f>IF('True_Odds_Calculator_2-way'!B69="","",'True_Odds_Calculator_2-way'!B69)</f>
        <v>2</v>
      </c>
      <c r="C68" s="4">
        <f t="shared" si="4"/>
        <v>4.3478260869565188E-2</v>
      </c>
      <c r="D68" s="4">
        <f t="shared" si="6"/>
        <v>1.9166666666666665</v>
      </c>
      <c r="E68" s="4">
        <f t="shared" si="7"/>
        <v>2.0909090909090908</v>
      </c>
      <c r="G68" s="4">
        <f t="shared" si="5"/>
        <v>1.0434782608695652</v>
      </c>
    </row>
    <row r="69" spans="1:7" x14ac:dyDescent="0.2">
      <c r="A69" s="4">
        <f>IF('True_Odds_Calculator_2-way'!A70="","",'True_Odds_Calculator_2-way'!A70)</f>
        <v>2.4500000000000002</v>
      </c>
      <c r="B69" s="4">
        <f>IF('True_Odds_Calculator_2-way'!B70="","",'True_Odds_Calculator_2-way'!B70)</f>
        <v>1.56</v>
      </c>
      <c r="C69" s="4">
        <f t="shared" si="4"/>
        <v>4.9188906331763427E-2</v>
      </c>
      <c r="D69" s="4">
        <f t="shared" si="6"/>
        <v>2.6070941336971352</v>
      </c>
      <c r="E69" s="4">
        <f t="shared" si="7"/>
        <v>1.6222410865874364</v>
      </c>
      <c r="G69" s="4">
        <f t="shared" si="5"/>
        <v>1.0491889063317634</v>
      </c>
    </row>
    <row r="70" spans="1:7" x14ac:dyDescent="0.2">
      <c r="A70" s="4">
        <f>IF('True_Odds_Calculator_2-way'!A71="","",'True_Odds_Calculator_2-way'!A71)</f>
        <v>2.0099999999999998</v>
      </c>
      <c r="B70" s="4">
        <f>IF('True_Odds_Calculator_2-way'!B71="","",'True_Odds_Calculator_2-way'!B71)</f>
        <v>1.83</v>
      </c>
      <c r="C70" s="4">
        <f t="shared" si="4"/>
        <v>4.3960525242639381E-2</v>
      </c>
      <c r="D70" s="4">
        <f t="shared" si="6"/>
        <v>2.1029071263184975</v>
      </c>
      <c r="E70" s="4">
        <f t="shared" si="7"/>
        <v>1.9066946582691862</v>
      </c>
      <c r="G70" s="4">
        <f t="shared" si="5"/>
        <v>1.0439605252426394</v>
      </c>
    </row>
    <row r="71" spans="1:7" x14ac:dyDescent="0.2">
      <c r="A71" s="4">
        <f>IF('True_Odds_Calculator_2-way'!A72="","",'True_Odds_Calculator_2-way'!A72)</f>
        <v>2.0499999999999998</v>
      </c>
      <c r="B71" s="4">
        <f>IF('True_Odds_Calculator_2-way'!B72="","",'True_Odds_Calculator_2-way'!B72)</f>
        <v>1.79</v>
      </c>
      <c r="C71" s="4">
        <f t="shared" si="4"/>
        <v>4.6464095925875526E-2</v>
      </c>
      <c r="D71" s="4">
        <f t="shared" si="6"/>
        <v>2.1525150315295498</v>
      </c>
      <c r="E71" s="4">
        <f t="shared" si="7"/>
        <v>1.8676676421936633</v>
      </c>
      <c r="G71" s="4">
        <f t="shared" si="5"/>
        <v>1.0464640959258755</v>
      </c>
    </row>
    <row r="72" spans="1:7" x14ac:dyDescent="0.2">
      <c r="A72" s="4">
        <f>IF('True_Odds_Calculator_2-way'!A73="","",'True_Odds_Calculator_2-way'!A73)</f>
        <v>2.2400000000000002</v>
      </c>
      <c r="B72" s="4">
        <f>IF('True_Odds_Calculator_2-way'!B73="","",'True_Odds_Calculator_2-way'!B73)</f>
        <v>1.66</v>
      </c>
      <c r="C72" s="4">
        <f t="shared" si="4"/>
        <v>4.8838209982788428E-2</v>
      </c>
      <c r="D72" s="4">
        <f t="shared" si="6"/>
        <v>2.3696150904919713</v>
      </c>
      <c r="E72" s="4">
        <f t="shared" si="7"/>
        <v>1.7301321421924438</v>
      </c>
      <c r="G72" s="4">
        <f t="shared" si="5"/>
        <v>1.0488382099827884</v>
      </c>
    </row>
    <row r="73" spans="1:7" x14ac:dyDescent="0.2">
      <c r="A73" s="4">
        <f>IF('True_Odds_Calculator_2-way'!A74="","",'True_Odds_Calculator_2-way'!A74)</f>
        <v>2.35</v>
      </c>
      <c r="B73" s="4">
        <f>IF('True_Odds_Calculator_2-way'!B74="","",'True_Odds_Calculator_2-way'!B74)</f>
        <v>1.61</v>
      </c>
      <c r="C73" s="4">
        <f t="shared" si="4"/>
        <v>4.664992731597728E-2</v>
      </c>
      <c r="D73" s="4">
        <f t="shared" si="6"/>
        <v>2.4862822408411369</v>
      </c>
      <c r="E73" s="4">
        <f t="shared" si="7"/>
        <v>1.6728197192439485</v>
      </c>
      <c r="G73" s="4">
        <f t="shared" si="5"/>
        <v>1.0466499273159773</v>
      </c>
    </row>
    <row r="74" spans="1:7" x14ac:dyDescent="0.2">
      <c r="A74" s="4">
        <f>IF('True_Odds_Calculator_2-way'!A75="","",'True_Odds_Calculator_2-way'!A75)</f>
        <v>1.61</v>
      </c>
      <c r="B74" s="4">
        <f>IF('True_Odds_Calculator_2-way'!B75="","",'True_Odds_Calculator_2-way'!B75)</f>
        <v>2.2999999999999998</v>
      </c>
      <c r="C74" s="4">
        <f t="shared" si="4"/>
        <v>5.5900621118012417E-2</v>
      </c>
      <c r="D74" s="4">
        <f t="shared" si="6"/>
        <v>1.6858638743455499</v>
      </c>
      <c r="E74" s="4">
        <f t="shared" si="7"/>
        <v>2.4580152671755724</v>
      </c>
      <c r="G74" s="4">
        <f t="shared" si="5"/>
        <v>1.0559006211180124</v>
      </c>
    </row>
    <row r="75" spans="1:7" x14ac:dyDescent="0.2">
      <c r="A75" s="4">
        <f>IF('True_Odds_Calculator_2-way'!A76="","",'True_Odds_Calculator_2-way'!A76)</f>
        <v>1.95</v>
      </c>
      <c r="B75" s="4">
        <f>IF('True_Odds_Calculator_2-way'!B76="","",'True_Odds_Calculator_2-way'!B76)</f>
        <v>1.85</v>
      </c>
      <c r="C75" s="4">
        <f t="shared" si="4"/>
        <v>5.3361053361053346E-2</v>
      </c>
      <c r="D75" s="4">
        <f t="shared" si="6"/>
        <v>2.0570206699928724</v>
      </c>
      <c r="E75" s="4">
        <f t="shared" si="7"/>
        <v>1.9460552933243427</v>
      </c>
      <c r="G75" s="4">
        <f t="shared" si="5"/>
        <v>1.0533610533610533</v>
      </c>
    </row>
    <row r="76" spans="1:7" x14ac:dyDescent="0.2">
      <c r="A76" s="4">
        <f>IF('True_Odds_Calculator_2-way'!A77="","",'True_Odds_Calculator_2-way'!A77)</f>
        <v>1.93</v>
      </c>
      <c r="B76" s="4">
        <f>IF('True_Odds_Calculator_2-way'!B77="","",'True_Odds_Calculator_2-way'!B77)</f>
        <v>1.87</v>
      </c>
      <c r="C76" s="4">
        <f t="shared" si="4"/>
        <v>5.2894073314676771E-2</v>
      </c>
      <c r="D76" s="4">
        <f t="shared" si="6"/>
        <v>2.0338113888027949</v>
      </c>
      <c r="E76" s="4">
        <f t="shared" si="7"/>
        <v>1.9672944318770271</v>
      </c>
      <c r="G76" s="4">
        <f t="shared" si="5"/>
        <v>1.0528940733146768</v>
      </c>
    </row>
    <row r="77" spans="1:7" x14ac:dyDescent="0.2">
      <c r="A77" s="4">
        <f>IF('True_Odds_Calculator_2-way'!A78="","",'True_Odds_Calculator_2-way'!A78)</f>
        <v>1.69</v>
      </c>
      <c r="B77" s="4">
        <f>IF('True_Odds_Calculator_2-way'!B78="","",'True_Odds_Calculator_2-way'!B78)</f>
        <v>2.14</v>
      </c>
      <c r="C77" s="4">
        <f t="shared" si="4"/>
        <v>5.9005695957529136E-2</v>
      </c>
      <c r="D77" s="4">
        <f t="shared" si="6"/>
        <v>1.7786848964737125</v>
      </c>
      <c r="E77" s="4">
        <f t="shared" si="7"/>
        <v>2.2842165098212592</v>
      </c>
      <c r="G77" s="4">
        <f t="shared" si="5"/>
        <v>1.0590056959575291</v>
      </c>
    </row>
    <row r="78" spans="1:7" x14ac:dyDescent="0.2">
      <c r="A78" s="4">
        <f>IF('True_Odds_Calculator_2-way'!A79="","",'True_Odds_Calculator_2-way'!A79)</f>
        <v>1.99</v>
      </c>
      <c r="B78" s="4">
        <f>IF('True_Odds_Calculator_2-way'!B79="","",'True_Odds_Calculator_2-way'!B79)</f>
        <v>1.83</v>
      </c>
      <c r="C78" s="4">
        <f t="shared" si="4"/>
        <v>4.8960650245764237E-2</v>
      </c>
      <c r="D78" s="4">
        <f t="shared" si="6"/>
        <v>2.0919091248528017</v>
      </c>
      <c r="E78" s="4">
        <f t="shared" si="7"/>
        <v>1.9158271299681719</v>
      </c>
      <c r="G78" s="4">
        <f t="shared" si="5"/>
        <v>1.0489606502457642</v>
      </c>
    </row>
    <row r="79" spans="1:7" x14ac:dyDescent="0.2">
      <c r="A79" s="4">
        <f>IF('True_Odds_Calculator_2-way'!A80="","",'True_Odds_Calculator_2-way'!A80)</f>
        <v>1.81</v>
      </c>
      <c r="B79" s="4">
        <f>IF('True_Odds_Calculator_2-way'!B80="","",'True_Odds_Calculator_2-way'!B80)</f>
        <v>2</v>
      </c>
      <c r="C79" s="4">
        <f t="shared" si="4"/>
        <v>5.2486187845303789E-2</v>
      </c>
      <c r="D79" s="4">
        <f t="shared" si="6"/>
        <v>1.9002624671916009</v>
      </c>
      <c r="E79" s="4">
        <f t="shared" si="7"/>
        <v>2.1107871720116615</v>
      </c>
      <c r="G79" s="4">
        <f t="shared" si="5"/>
        <v>1.0524861878453038</v>
      </c>
    </row>
    <row r="80" spans="1:7" x14ac:dyDescent="0.2">
      <c r="A80" s="4">
        <f>IF('True_Odds_Calculator_2-way'!A81="","",'True_Odds_Calculator_2-way'!A81)</f>
        <v>1.81</v>
      </c>
      <c r="B80" s="4">
        <f>IF('True_Odds_Calculator_2-way'!B81="","",'True_Odds_Calculator_2-way'!B81)</f>
        <v>2</v>
      </c>
      <c r="C80" s="4">
        <f t="shared" si="4"/>
        <v>5.2486187845303789E-2</v>
      </c>
      <c r="D80" s="4">
        <f t="shared" si="6"/>
        <v>1.9002624671916009</v>
      </c>
      <c r="E80" s="4">
        <f t="shared" si="7"/>
        <v>2.1107871720116615</v>
      </c>
      <c r="G80" s="4">
        <f t="shared" si="5"/>
        <v>1.0524861878453038</v>
      </c>
    </row>
    <row r="81" spans="1:7" x14ac:dyDescent="0.2">
      <c r="A81" s="4">
        <f>IF('True_Odds_Calculator_2-way'!A82="","",'True_Odds_Calculator_2-way'!A82)</f>
        <v>1.81</v>
      </c>
      <c r="B81" s="4">
        <f>IF('True_Odds_Calculator_2-way'!B82="","",'True_Odds_Calculator_2-way'!B82)</f>
        <v>2</v>
      </c>
      <c r="C81" s="4">
        <f t="shared" si="4"/>
        <v>5.2486187845303789E-2</v>
      </c>
      <c r="D81" s="4">
        <f t="shared" si="6"/>
        <v>1.9002624671916009</v>
      </c>
      <c r="E81" s="4">
        <f t="shared" si="7"/>
        <v>2.1107871720116615</v>
      </c>
      <c r="G81" s="4">
        <f t="shared" si="5"/>
        <v>1.0524861878453038</v>
      </c>
    </row>
    <row r="82" spans="1:7" x14ac:dyDescent="0.2">
      <c r="A82" s="4">
        <f>IF('True_Odds_Calculator_2-way'!A83="","",'True_Odds_Calculator_2-way'!A83)</f>
        <v>1.85</v>
      </c>
      <c r="B82" s="4">
        <f>IF('True_Odds_Calculator_2-way'!B83="","",'True_Odds_Calculator_2-way'!B83)</f>
        <v>1.94</v>
      </c>
      <c r="C82" s="4">
        <f t="shared" si="4"/>
        <v>5.6004458066313711E-2</v>
      </c>
      <c r="D82" s="4">
        <f t="shared" si="6"/>
        <v>1.9510736613210113</v>
      </c>
      <c r="E82" s="4">
        <f t="shared" si="7"/>
        <v>2.0514432695055729</v>
      </c>
      <c r="G82" s="4">
        <f t="shared" si="5"/>
        <v>1.0560044580663137</v>
      </c>
    </row>
    <row r="83" spans="1:7" x14ac:dyDescent="0.2">
      <c r="A83" s="4">
        <f>IF('True_Odds_Calculator_2-way'!A84="","",'True_Odds_Calculator_2-way'!A84)</f>
        <v>1.88</v>
      </c>
      <c r="B83" s="4">
        <f>IF('True_Odds_Calculator_2-way'!B84="","",'True_Odds_Calculator_2-way'!B84)</f>
        <v>1.93</v>
      </c>
      <c r="C83" s="4">
        <f t="shared" si="4"/>
        <v>5.0049608642928067E-2</v>
      </c>
      <c r="D83" s="4">
        <f t="shared" si="6"/>
        <v>1.9728142670726401</v>
      </c>
      <c r="E83" s="4">
        <f t="shared" si="7"/>
        <v>2.027945450480662</v>
      </c>
      <c r="G83" s="4">
        <f t="shared" si="5"/>
        <v>1.0500496086429281</v>
      </c>
    </row>
    <row r="84" spans="1:7" x14ac:dyDescent="0.2">
      <c r="A84" s="4">
        <f>IF('True_Odds_Calculator_2-way'!A85="","",'True_Odds_Calculator_2-way'!A85)</f>
        <v>2.13</v>
      </c>
      <c r="B84" s="4">
        <f>IF('True_Odds_Calculator_2-way'!B85="","",'True_Odds_Calculator_2-way'!B85)</f>
        <v>1.79</v>
      </c>
      <c r="C84" s="4">
        <f t="shared" si="4"/>
        <v>2.8142785952212312E-2</v>
      </c>
      <c r="D84" s="4">
        <f t="shared" si="6"/>
        <v>2.1958130561234772</v>
      </c>
      <c r="E84" s="4">
        <f t="shared" si="7"/>
        <v>1.8362511137332338</v>
      </c>
      <c r="G84" s="4">
        <f t="shared" si="5"/>
        <v>1.0281427859522123</v>
      </c>
    </row>
    <row r="85" spans="1:7" x14ac:dyDescent="0.2">
      <c r="A85" s="4">
        <f>IF('True_Odds_Calculator_2-way'!A86="","",'True_Odds_Calculator_2-way'!A86)</f>
        <v>2.08</v>
      </c>
      <c r="B85" s="4">
        <f>IF('True_Odds_Calculator_2-way'!B86="","",'True_Odds_Calculator_2-way'!B86)</f>
        <v>1.83</v>
      </c>
      <c r="C85" s="4">
        <f t="shared" si="4"/>
        <v>2.7217318200924545E-2</v>
      </c>
      <c r="D85" s="4">
        <f t="shared" si="6"/>
        <v>2.1405916094927453</v>
      </c>
      <c r="E85" s="4">
        <f t="shared" si="7"/>
        <v>1.8767379942806428</v>
      </c>
      <c r="G85" s="4">
        <f t="shared" si="5"/>
        <v>1.0272173182009245</v>
      </c>
    </row>
    <row r="86" spans="1:7" x14ac:dyDescent="0.2">
      <c r="A86" s="4">
        <f>IF('True_Odds_Calculator_2-way'!A87="","",'True_Odds_Calculator_2-way'!A87)</f>
        <v>2.29</v>
      </c>
      <c r="B86" s="4">
        <f>IF('True_Odds_Calculator_2-way'!B87="","",'True_Odds_Calculator_2-way'!B87)</f>
        <v>1.64</v>
      </c>
      <c r="C86" s="4">
        <f t="shared" si="4"/>
        <v>4.6437320268399196E-2</v>
      </c>
      <c r="D86" s="4">
        <f t="shared" si="6"/>
        <v>2.4185986604842866</v>
      </c>
      <c r="E86" s="4">
        <f t="shared" si="7"/>
        <v>1.7049210096241147</v>
      </c>
      <c r="G86" s="4">
        <f t="shared" si="5"/>
        <v>1.0464373202683992</v>
      </c>
    </row>
    <row r="87" spans="1:7" x14ac:dyDescent="0.2">
      <c r="A87" s="4">
        <f>IF('True_Odds_Calculator_2-way'!A88="","",'True_Odds_Calculator_2-way'!A88)</f>
        <v>1.98</v>
      </c>
      <c r="B87" s="4">
        <f>IF('True_Odds_Calculator_2-way'!B88="","",'True_Odds_Calculator_2-way'!B88)</f>
        <v>1.89</v>
      </c>
      <c r="C87" s="4">
        <f t="shared" si="4"/>
        <v>3.4151034151034265E-2</v>
      </c>
      <c r="D87" s="4">
        <f t="shared" si="6"/>
        <v>2.0492853622474128</v>
      </c>
      <c r="E87" s="4">
        <f t="shared" si="7"/>
        <v>1.9530295913574449</v>
      </c>
      <c r="G87" s="4">
        <f t="shared" si="5"/>
        <v>1.0341510341510343</v>
      </c>
    </row>
    <row r="88" spans="1:7" x14ac:dyDescent="0.2">
      <c r="A88" s="4">
        <f>IF('True_Odds_Calculator_2-way'!A89="","",'True_Odds_Calculator_2-way'!A89)</f>
        <v>2.31</v>
      </c>
      <c r="B88" s="4">
        <f>IF('True_Odds_Calculator_2-way'!B89="","",'True_Odds_Calculator_2-way'!B89)</f>
        <v>1.63</v>
      </c>
      <c r="C88" s="4">
        <f t="shared" si="4"/>
        <v>4.6397365415770331E-2</v>
      </c>
      <c r="D88" s="4">
        <f t="shared" si="6"/>
        <v>2.4407999222117787</v>
      </c>
      <c r="E88" s="4">
        <f t="shared" si="7"/>
        <v>1.6940588936629699</v>
      </c>
      <c r="G88" s="4">
        <f t="shared" si="5"/>
        <v>1.0463973654157703</v>
      </c>
    </row>
    <row r="89" spans="1:7" x14ac:dyDescent="0.2">
      <c r="A89" s="4">
        <f>IF('True_Odds_Calculator_2-way'!A90="","",'True_Odds_Calculator_2-way'!A90)</f>
        <v>1.98</v>
      </c>
      <c r="B89" s="4">
        <f>IF('True_Odds_Calculator_2-way'!B90="","",'True_Odds_Calculator_2-way'!B90)</f>
        <v>1.85</v>
      </c>
      <c r="C89" s="4">
        <f t="shared" si="4"/>
        <v>4.5591045591045543E-2</v>
      </c>
      <c r="D89" s="4">
        <f t="shared" si="6"/>
        <v>2.0735918482875744</v>
      </c>
      <c r="E89" s="4">
        <f t="shared" si="7"/>
        <v>1.931452675982072</v>
      </c>
      <c r="G89" s="4">
        <f t="shared" si="5"/>
        <v>1.0455910455910455</v>
      </c>
    </row>
    <row r="90" spans="1:7" x14ac:dyDescent="0.2">
      <c r="A90" s="4">
        <f>IF('True_Odds_Calculator_2-way'!A91="","",'True_Odds_Calculator_2-way'!A91)</f>
        <v>2.0299999999999998</v>
      </c>
      <c r="B90" s="4">
        <f>IF('True_Odds_Calculator_2-way'!B91="","",'True_Odds_Calculator_2-way'!B91)</f>
        <v>1.81</v>
      </c>
      <c r="C90" s="4">
        <f t="shared" si="4"/>
        <v>4.5097025283727721E-2</v>
      </c>
      <c r="D90" s="4">
        <f t="shared" si="6"/>
        <v>2.1273774715571898</v>
      </c>
      <c r="E90" s="4">
        <f t="shared" si="7"/>
        <v>1.8870143543127138</v>
      </c>
      <c r="G90" s="4">
        <f t="shared" si="5"/>
        <v>1.0450970252837277</v>
      </c>
    </row>
    <row r="91" spans="1:7" x14ac:dyDescent="0.2">
      <c r="A91" s="4">
        <f>IF('True_Odds_Calculator_2-way'!A92="","",'True_Odds_Calculator_2-way'!A92)</f>
        <v>2.2400000000000002</v>
      </c>
      <c r="B91" s="4">
        <f>IF('True_Odds_Calculator_2-way'!B92="","",'True_Odds_Calculator_2-way'!B92)</f>
        <v>1.66</v>
      </c>
      <c r="C91" s="4">
        <f t="shared" si="4"/>
        <v>4.8838209982788428E-2</v>
      </c>
      <c r="D91" s="4">
        <f t="shared" si="6"/>
        <v>2.3696150904919713</v>
      </c>
      <c r="E91" s="4">
        <f t="shared" si="7"/>
        <v>1.7301321421924438</v>
      </c>
      <c r="G91" s="4">
        <f t="shared" si="5"/>
        <v>1.0488382099827884</v>
      </c>
    </row>
    <row r="92" spans="1:7" x14ac:dyDescent="0.2">
      <c r="A92" s="4">
        <f>IF('True_Odds_Calculator_2-way'!A93="","",'True_Odds_Calculator_2-way'!A93)</f>
        <v>2.4900000000000002</v>
      </c>
      <c r="B92" s="4">
        <f>IF('True_Odds_Calculator_2-way'!B93="","",'True_Odds_Calculator_2-way'!B93)</f>
        <v>1.55</v>
      </c>
      <c r="C92" s="4">
        <f t="shared" si="4"/>
        <v>4.676771602539187E-2</v>
      </c>
      <c r="D92" s="4">
        <f t="shared" si="6"/>
        <v>2.643945881144032</v>
      </c>
      <c r="E92" s="4">
        <f t="shared" si="7"/>
        <v>1.6082925304719242</v>
      </c>
      <c r="G92" s="4">
        <f t="shared" si="5"/>
        <v>1.0467677160253919</v>
      </c>
    </row>
    <row r="93" spans="1:7" x14ac:dyDescent="0.2">
      <c r="A93" s="4">
        <f>IF('True_Odds_Calculator_2-way'!A94="","",'True_Odds_Calculator_2-way'!A94)</f>
        <v>2.16</v>
      </c>
      <c r="B93" s="4">
        <f>IF('True_Odds_Calculator_2-way'!B94="","",'True_Odds_Calculator_2-way'!B94)</f>
        <v>1.71</v>
      </c>
      <c r="C93" s="4">
        <f t="shared" si="4"/>
        <v>4.7758284600389889E-2</v>
      </c>
      <c r="D93" s="4">
        <f t="shared" si="6"/>
        <v>2.2774694783573808</v>
      </c>
      <c r="E93" s="4">
        <f t="shared" si="7"/>
        <v>1.7827975673327543</v>
      </c>
      <c r="G93" s="4">
        <f t="shared" si="5"/>
        <v>1.0477582846003899</v>
      </c>
    </row>
    <row r="94" spans="1:7" x14ac:dyDescent="0.2">
      <c r="A94" s="4">
        <f>IF('True_Odds_Calculator_2-way'!A95="","",'True_Odds_Calculator_2-way'!A95)</f>
        <v>1.81</v>
      </c>
      <c r="B94" s="4">
        <f>IF('True_Odds_Calculator_2-way'!B95="","",'True_Odds_Calculator_2-way'!B95)</f>
        <v>2.02</v>
      </c>
      <c r="C94" s="4">
        <f t="shared" si="4"/>
        <v>4.7535692795798834E-2</v>
      </c>
      <c r="D94" s="4">
        <f t="shared" si="6"/>
        <v>1.8913661993688893</v>
      </c>
      <c r="E94" s="4">
        <f t="shared" si="7"/>
        <v>2.1218733677673955</v>
      </c>
      <c r="G94" s="4">
        <f t="shared" si="5"/>
        <v>1.0475356927957988</v>
      </c>
    </row>
    <row r="95" spans="1:7" x14ac:dyDescent="0.2">
      <c r="A95" s="4">
        <f>IF('True_Odds_Calculator_2-way'!A96="","",'True_Odds_Calculator_2-way'!A96)</f>
        <v>2.59</v>
      </c>
      <c r="B95" s="4">
        <f>IF('True_Odds_Calculator_2-way'!B96="","",'True_Odds_Calculator_2-way'!B96)</f>
        <v>1.51</v>
      </c>
      <c r="C95" s="4">
        <f t="shared" si="4"/>
        <v>4.8352041729525119E-2</v>
      </c>
      <c r="D95" s="4">
        <f t="shared" si="6"/>
        <v>2.7630082305980426</v>
      </c>
      <c r="E95" s="4">
        <f t="shared" si="7"/>
        <v>1.56721232643411</v>
      </c>
      <c r="G95" s="4">
        <f t="shared" si="5"/>
        <v>1.0483520417295251</v>
      </c>
    </row>
    <row r="96" spans="1:7" x14ac:dyDescent="0.2">
      <c r="A96" s="4">
        <f>IF('True_Odds_Calculator_2-way'!A97="","",'True_Odds_Calculator_2-way'!A97)</f>
        <v>2.35</v>
      </c>
      <c r="B96" s="4">
        <f>IF('True_Odds_Calculator_2-way'!B97="","",'True_Odds_Calculator_2-way'!B97)</f>
        <v>1.58</v>
      </c>
      <c r="C96" s="4">
        <f t="shared" si="4"/>
        <v>5.8443307298680303E-2</v>
      </c>
      <c r="D96" s="4">
        <f t="shared" si="6"/>
        <v>2.5232755691471289</v>
      </c>
      <c r="E96" s="4">
        <f t="shared" si="7"/>
        <v>1.6564800356903859</v>
      </c>
      <c r="G96" s="4">
        <f t="shared" si="5"/>
        <v>1.0584433072986803</v>
      </c>
    </row>
    <row r="97" spans="1:7" x14ac:dyDescent="0.2">
      <c r="A97" s="4">
        <f>IF('True_Odds_Calculator_2-way'!A98="","",'True_Odds_Calculator_2-way'!A98)</f>
        <v>1.94</v>
      </c>
      <c r="B97" s="4">
        <f>IF('True_Odds_Calculator_2-way'!B98="","",'True_Odds_Calculator_2-way'!B98)</f>
        <v>1.96</v>
      </c>
      <c r="C97" s="4">
        <f t="shared" si="4"/>
        <v>2.5667999158426325E-2</v>
      </c>
      <c r="D97" s="4">
        <f t="shared" si="6"/>
        <v>1.9895353704478862</v>
      </c>
      <c r="E97" s="4">
        <f t="shared" si="7"/>
        <v>2.0105752961082914</v>
      </c>
      <c r="G97" s="4">
        <f t="shared" si="5"/>
        <v>1.0256679991584263</v>
      </c>
    </row>
    <row r="98" spans="1:7" x14ac:dyDescent="0.2">
      <c r="A98" s="4">
        <f>IF('True_Odds_Calculator_2-way'!A99="","",'True_Odds_Calculator_2-way'!A99)</f>
        <v>1.57</v>
      </c>
      <c r="B98" s="4">
        <f>IF('True_Odds_Calculator_2-way'!B99="","",'True_Odds_Calculator_2-way'!B99)</f>
        <v>2.54</v>
      </c>
      <c r="C98" s="4">
        <f t="shared" si="4"/>
        <v>3.0643462560810519E-2</v>
      </c>
      <c r="D98" s="4">
        <f t="shared" si="6"/>
        <v>1.6086974061075479</v>
      </c>
      <c r="E98" s="4">
        <f t="shared" si="7"/>
        <v>2.6428524090396981</v>
      </c>
      <c r="G98" s="4">
        <f t="shared" si="5"/>
        <v>1.0306434625608105</v>
      </c>
    </row>
    <row r="99" spans="1:7" x14ac:dyDescent="0.2">
      <c r="A99" s="4">
        <f>IF('True_Odds_Calculator_2-way'!A100="","",'True_Odds_Calculator_2-way'!A100)</f>
        <v>1.54</v>
      </c>
      <c r="B99" s="4">
        <f>IF('True_Odds_Calculator_2-way'!B100="","",'True_Odds_Calculator_2-way'!B100)</f>
        <v>2.63</v>
      </c>
      <c r="C99" s="4">
        <f t="shared" si="4"/>
        <v>2.9578786232778764E-2</v>
      </c>
      <c r="D99" s="4">
        <f t="shared" si="6"/>
        <v>1.5758919886385747</v>
      </c>
      <c r="E99" s="4">
        <f t="shared" si="7"/>
        <v>2.7364367272481593</v>
      </c>
      <c r="G99" s="4">
        <f t="shared" si="5"/>
        <v>1.0295787862327788</v>
      </c>
    </row>
    <row r="100" spans="1:7" x14ac:dyDescent="0.2">
      <c r="A100" s="4">
        <f>IF('True_Odds_Calculator_2-way'!A101="","",'True_Odds_Calculator_2-way'!A101)</f>
        <v>2.04</v>
      </c>
      <c r="B100" s="4">
        <f>IF('True_Odds_Calculator_2-way'!B101="","",'True_Odds_Calculator_2-way'!B101)</f>
        <v>1.85</v>
      </c>
      <c r="C100" s="4">
        <f t="shared" si="4"/>
        <v>3.0736618971912932E-2</v>
      </c>
      <c r="D100" s="4">
        <f t="shared" si="6"/>
        <v>2.1060267857142851</v>
      </c>
      <c r="E100" s="4">
        <f t="shared" si="7"/>
        <v>1.9041372351160444</v>
      </c>
      <c r="G100" s="4">
        <f t="shared" si="5"/>
        <v>1.0307366189719129</v>
      </c>
    </row>
    <row r="101" spans="1:7" x14ac:dyDescent="0.2">
      <c r="A101" s="4">
        <f>IF('True_Odds_Calculator_2-way'!A102="","",'True_Odds_Calculator_2-way'!A102)</f>
        <v>1.81</v>
      </c>
      <c r="B101" s="4">
        <f>IF('True_Odds_Calculator_2-way'!B102="","",'True_Odds_Calculator_2-way'!B102)</f>
        <v>2.08</v>
      </c>
      <c r="C101" s="4">
        <f t="shared" si="4"/>
        <v>3.3255418614534626E-2</v>
      </c>
      <c r="D101" s="4">
        <f t="shared" si="6"/>
        <v>1.8661643699811639</v>
      </c>
      <c r="E101" s="4">
        <f t="shared" si="7"/>
        <v>2.1545152798443401</v>
      </c>
      <c r="G101" s="4">
        <f t="shared" si="5"/>
        <v>1.0332554186145346</v>
      </c>
    </row>
    <row r="102" spans="1:7" x14ac:dyDescent="0.2">
      <c r="A102" s="4">
        <f>IF('True_Odds_Calculator_2-way'!A103="","",'True_Odds_Calculator_2-way'!A103)</f>
        <v>2.0299999999999998</v>
      </c>
      <c r="B102" s="4">
        <f>IF('True_Odds_Calculator_2-way'!B103="","",'True_Odds_Calculator_2-way'!B103)</f>
        <v>1.86</v>
      </c>
      <c r="C102" s="4">
        <f t="shared" si="4"/>
        <v>3.0245246040574214E-2</v>
      </c>
      <c r="D102" s="4">
        <f t="shared" si="6"/>
        <v>2.0942925287037548</v>
      </c>
      <c r="E102" s="4">
        <f t="shared" si="7"/>
        <v>1.9138324294186226</v>
      </c>
      <c r="G102" s="4">
        <f t="shared" si="5"/>
        <v>1.0302452460405742</v>
      </c>
    </row>
    <row r="103" spans="1:7" x14ac:dyDescent="0.2">
      <c r="A103" s="4">
        <f>IF('True_Odds_Calculator_2-way'!A104="","",'True_Odds_Calculator_2-way'!A104)</f>
        <v>2.04</v>
      </c>
      <c r="B103" s="4">
        <f>IF('True_Odds_Calculator_2-way'!B104="","",'True_Odds_Calculator_2-way'!B104)</f>
        <v>1.85</v>
      </c>
      <c r="C103" s="4">
        <f t="shared" si="4"/>
        <v>3.0736618971912932E-2</v>
      </c>
      <c r="D103" s="4">
        <f t="shared" si="6"/>
        <v>2.1060267857142851</v>
      </c>
      <c r="E103" s="4">
        <f t="shared" si="7"/>
        <v>1.9041372351160444</v>
      </c>
      <c r="G103" s="4">
        <f t="shared" si="5"/>
        <v>1.0307366189719129</v>
      </c>
    </row>
    <row r="104" spans="1:7" x14ac:dyDescent="0.2">
      <c r="A104" s="4">
        <f>IF('True_Odds_Calculator_2-way'!A105="","",'True_Odds_Calculator_2-way'!A105)</f>
        <v>2.15</v>
      </c>
      <c r="B104" s="4">
        <f>IF('True_Odds_Calculator_2-way'!B105="","",'True_Odds_Calculator_2-way'!B105)</f>
        <v>1.76</v>
      </c>
      <c r="C104" s="4">
        <f t="shared" si="4"/>
        <v>3.3298097251585723E-2</v>
      </c>
      <c r="D104" s="4">
        <f t="shared" si="6"/>
        <v>2.2298173246906305</v>
      </c>
      <c r="E104" s="4">
        <f t="shared" si="7"/>
        <v>1.8131288931480596</v>
      </c>
      <c r="G104" s="4">
        <f t="shared" si="5"/>
        <v>1.0332980972515857</v>
      </c>
    </row>
    <row r="105" spans="1:7" x14ac:dyDescent="0.2">
      <c r="A105" s="4">
        <f>IF('True_Odds_Calculator_2-way'!A106="","",'True_Odds_Calculator_2-way'!A106)</f>
        <v>2.1</v>
      </c>
      <c r="B105" s="4">
        <f>IF('True_Odds_Calculator_2-way'!B106="","",'True_Odds_Calculator_2-way'!B106)</f>
        <v>1.8</v>
      </c>
      <c r="C105" s="4">
        <f t="shared" si="4"/>
        <v>3.1746031746031633E-2</v>
      </c>
      <c r="D105" s="4">
        <f t="shared" si="6"/>
        <v>2.172413793103448</v>
      </c>
      <c r="E105" s="4">
        <f t="shared" si="7"/>
        <v>1.8529411764705881</v>
      </c>
      <c r="G105" s="4">
        <f t="shared" si="5"/>
        <v>1.0317460317460316</v>
      </c>
    </row>
    <row r="106" spans="1:7" x14ac:dyDescent="0.2">
      <c r="A106" s="4">
        <f>IF('True_Odds_Calculator_2-way'!A107="","",'True_Odds_Calculator_2-way'!A107)</f>
        <v>2.17</v>
      </c>
      <c r="B106" s="4">
        <f>IF('True_Odds_Calculator_2-way'!B107="","",'True_Odds_Calculator_2-way'!B107)</f>
        <v>1.75</v>
      </c>
      <c r="C106" s="4">
        <f t="shared" si="4"/>
        <v>3.2258064516129004E-2</v>
      </c>
      <c r="D106" s="4">
        <f t="shared" si="6"/>
        <v>2.2487046632124348</v>
      </c>
      <c r="E106" s="4">
        <f t="shared" si="7"/>
        <v>1.8008298755186722</v>
      </c>
      <c r="G106" s="4">
        <f t="shared" si="5"/>
        <v>1.032258064516129</v>
      </c>
    </row>
    <row r="107" spans="1:7" x14ac:dyDescent="0.2">
      <c r="A107" s="4">
        <f>IF('True_Odds_Calculator_2-way'!A108="","",'True_Odds_Calculator_2-way'!A108)</f>
        <v>1.71</v>
      </c>
      <c r="B107" s="4">
        <f>IF('True_Odds_Calculator_2-way'!B108="","",'True_Odds_Calculator_2-way'!B108)</f>
        <v>2.23</v>
      </c>
      <c r="C107" s="4">
        <f t="shared" si="4"/>
        <v>3.3225814910969431E-2</v>
      </c>
      <c r="D107" s="4">
        <f t="shared" si="6"/>
        <v>1.7599981538319522</v>
      </c>
      <c r="E107" s="4">
        <f t="shared" si="7"/>
        <v>2.315792669966295</v>
      </c>
      <c r="G107" s="4">
        <f t="shared" si="5"/>
        <v>1.0332258149109694</v>
      </c>
    </row>
    <row r="108" spans="1:7" x14ac:dyDescent="0.2">
      <c r="A108" s="4">
        <f>IF('True_Odds_Calculator_2-way'!A109="","",'True_Odds_Calculator_2-way'!A109)</f>
        <v>1.95</v>
      </c>
      <c r="B108" s="4">
        <f>IF('True_Odds_Calculator_2-way'!B109="","",'True_Odds_Calculator_2-way'!B109)</f>
        <v>1.93</v>
      </c>
      <c r="C108" s="4">
        <f t="shared" si="4"/>
        <v>3.0955227846419575E-2</v>
      </c>
      <c r="D108" s="4">
        <f t="shared" si="6"/>
        <v>2.0106851876586083</v>
      </c>
      <c r="E108" s="4">
        <f t="shared" si="7"/>
        <v>1.9894277785119598</v>
      </c>
      <c r="G108" s="4">
        <f t="shared" si="5"/>
        <v>1.0309552278464196</v>
      </c>
    </row>
    <row r="109" spans="1:7" x14ac:dyDescent="0.2">
      <c r="A109" s="4">
        <f>IF('True_Odds_Calculator_2-way'!A110="","",'True_Odds_Calculator_2-way'!A110)</f>
        <v>1.2</v>
      </c>
      <c r="B109" s="4">
        <f>IF('True_Odds_Calculator_2-way'!B110="","",'True_Odds_Calculator_2-way'!B110)</f>
        <v>4.67</v>
      </c>
      <c r="C109" s="4">
        <f t="shared" si="4"/>
        <v>4.7466095645967155E-2</v>
      </c>
      <c r="D109" s="4">
        <f t="shared" si="6"/>
        <v>1.2351774300198368</v>
      </c>
      <c r="E109" s="4">
        <f t="shared" si="7"/>
        <v>5.2521087160262416</v>
      </c>
      <c r="G109" s="4">
        <f t="shared" si="5"/>
        <v>1.0474660956459672</v>
      </c>
    </row>
    <row r="110" spans="1:7" x14ac:dyDescent="0.2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2.65</v>
      </c>
      <c r="C110" s="4">
        <f t="shared" si="4"/>
        <v>3.0953261807867838E-2</v>
      </c>
      <c r="D110" s="4">
        <f t="shared" si="6"/>
        <v>1.5671079331336362</v>
      </c>
      <c r="E110" s="4">
        <f t="shared" si="7"/>
        <v>2.7633327653774069</v>
      </c>
      <c r="G110" s="4">
        <f t="shared" si="5"/>
        <v>1.0309532618078678</v>
      </c>
    </row>
    <row r="111" spans="1:7" x14ac:dyDescent="0.2">
      <c r="A111" s="4">
        <f>IF('True_Odds_Calculator_2-way'!A112="","",'True_Odds_Calculator_2-way'!A112)</f>
        <v>2.21</v>
      </c>
      <c r="B111" s="4">
        <f>IF('True_Odds_Calculator_2-way'!B112="","",'True_Odds_Calculator_2-way'!B112)</f>
        <v>1.72</v>
      </c>
      <c r="C111" s="4">
        <f t="shared" si="4"/>
        <v>3.3884036620014824E-2</v>
      </c>
      <c r="D111" s="4">
        <f t="shared" si="6"/>
        <v>2.2959652089876781</v>
      </c>
      <c r="E111" s="4">
        <f t="shared" si="7"/>
        <v>1.7716256524981358</v>
      </c>
      <c r="G111" s="4">
        <f t="shared" si="5"/>
        <v>1.0338840366200148</v>
      </c>
    </row>
    <row r="112" spans="1:7" x14ac:dyDescent="0.2">
      <c r="A112" s="4">
        <f>IF('True_Odds_Calculator_2-way'!A113="","",'True_Odds_Calculator_2-way'!A113)</f>
        <v>2.39</v>
      </c>
      <c r="B112" s="4">
        <f>IF('True_Odds_Calculator_2-way'!B113="","",'True_Odds_Calculator_2-way'!B113)</f>
        <v>1.63</v>
      </c>
      <c r="C112" s="4">
        <f t="shared" si="4"/>
        <v>3.19069743563416E-2</v>
      </c>
      <c r="D112" s="4">
        <f t="shared" si="6"/>
        <v>2.4847402493861024</v>
      </c>
      <c r="E112" s="4">
        <f t="shared" si="7"/>
        <v>1.6735184827201064</v>
      </c>
      <c r="G112" s="4">
        <f t="shared" si="5"/>
        <v>1.0319069743563416</v>
      </c>
    </row>
    <row r="113" spans="1:7" x14ac:dyDescent="0.2">
      <c r="A113" s="4">
        <f>IF('True_Odds_Calculator_2-way'!A114="","",'True_Odds_Calculator_2-way'!A114)</f>
        <v>2.1800000000000002</v>
      </c>
      <c r="B113" s="4">
        <f>IF('True_Odds_Calculator_2-way'!B114="","",'True_Odds_Calculator_2-way'!B114)</f>
        <v>1.74</v>
      </c>
      <c r="C113" s="4">
        <f t="shared" si="4"/>
        <v>3.3428240008436028E-2</v>
      </c>
      <c r="D113" s="4">
        <f t="shared" si="6"/>
        <v>2.2624358821424311</v>
      </c>
      <c r="E113" s="4">
        <f t="shared" si="7"/>
        <v>1.7921194368326561</v>
      </c>
      <c r="G113" s="4">
        <f t="shared" si="5"/>
        <v>1.033428240008436</v>
      </c>
    </row>
    <row r="114" spans="1:7" x14ac:dyDescent="0.2">
      <c r="A114" s="4">
        <f>IF('True_Odds_Calculator_2-way'!A115="","",'True_Odds_Calculator_2-way'!A115)</f>
        <v>2.63</v>
      </c>
      <c r="B114" s="4">
        <f>IF('True_Odds_Calculator_2-way'!B115="","",'True_Odds_Calculator_2-way'!B115)</f>
        <v>1.53</v>
      </c>
      <c r="C114" s="4">
        <f t="shared" si="4"/>
        <v>3.3822908123959383E-2</v>
      </c>
      <c r="D114" s="4">
        <f t="shared" si="6"/>
        <v>2.7524197133964914</v>
      </c>
      <c r="E114" s="4">
        <f t="shared" si="7"/>
        <v>1.5706395519038232</v>
      </c>
      <c r="G114" s="4">
        <f t="shared" si="5"/>
        <v>1.0338229081239594</v>
      </c>
    </row>
    <row r="115" spans="1:7" x14ac:dyDescent="0.2">
      <c r="A115" s="4">
        <f>IF('True_Odds_Calculator_2-way'!A116="","",'True_Odds_Calculator_2-way'!A116)</f>
        <v>2.06</v>
      </c>
      <c r="B115" s="4">
        <f>IF('True_Odds_Calculator_2-way'!B116="","",'True_Odds_Calculator_2-way'!B116)</f>
        <v>1.84</v>
      </c>
      <c r="C115" s="4">
        <f t="shared" si="4"/>
        <v>2.891515407344869E-2</v>
      </c>
      <c r="D115" s="4">
        <f t="shared" si="6"/>
        <v>2.1232354918216445</v>
      </c>
      <c r="E115" s="4">
        <f t="shared" si="7"/>
        <v>1.8902852583283463</v>
      </c>
      <c r="G115" s="4">
        <f t="shared" si="5"/>
        <v>1.0289151540734487</v>
      </c>
    </row>
    <row r="116" spans="1:7" x14ac:dyDescent="0.2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2.04</v>
      </c>
      <c r="C116" s="4">
        <f t="shared" si="4"/>
        <v>3.0736618971912932E-2</v>
      </c>
      <c r="D116" s="4">
        <f t="shared" si="6"/>
        <v>1.9041372351160444</v>
      </c>
      <c r="E116" s="4">
        <f t="shared" si="7"/>
        <v>2.1060267857142851</v>
      </c>
      <c r="G116" s="4">
        <f t="shared" si="5"/>
        <v>1.0307366189719129</v>
      </c>
    </row>
    <row r="117" spans="1:7" x14ac:dyDescent="0.2">
      <c r="A117" s="4">
        <f>IF('True_Odds_Calculator_2-way'!A118="","",'True_Odds_Calculator_2-way'!A118)</f>
        <v>1.91</v>
      </c>
      <c r="B117" s="4">
        <f>IF('True_Odds_Calculator_2-way'!B118="","",'True_Odds_Calculator_2-way'!B118)</f>
        <v>1.89</v>
      </c>
      <c r="C117" s="4">
        <f t="shared" si="4"/>
        <v>5.2660738524612949E-2</v>
      </c>
      <c r="D117" s="4">
        <f t="shared" si="6"/>
        <v>2.0111423716538068</v>
      </c>
      <c r="E117" s="4">
        <f t="shared" si="7"/>
        <v>1.9889804126835451</v>
      </c>
      <c r="G117" s="4">
        <f t="shared" si="5"/>
        <v>1.0526607385246129</v>
      </c>
    </row>
    <row r="118" spans="1:7" x14ac:dyDescent="0.2">
      <c r="A118" s="4">
        <f>IF('True_Odds_Calculator_2-way'!A119="","",'True_Odds_Calculator_2-way'!A119)</f>
        <v>1.93</v>
      </c>
      <c r="B118" s="4">
        <f>IF('True_Odds_Calculator_2-way'!B119="","",'True_Odds_Calculator_2-way'!B119)</f>
        <v>1.88</v>
      </c>
      <c r="C118" s="4">
        <f t="shared" si="4"/>
        <v>5.0049608642928067E-2</v>
      </c>
      <c r="D118" s="4">
        <f t="shared" si="6"/>
        <v>2.027945450480662</v>
      </c>
      <c r="E118" s="4">
        <f t="shared" si="7"/>
        <v>1.9728142670726401</v>
      </c>
      <c r="G118" s="4">
        <f t="shared" si="5"/>
        <v>1.0500496086429281</v>
      </c>
    </row>
    <row r="119" spans="1:7" x14ac:dyDescent="0.2">
      <c r="A119" s="4">
        <f>IF('True_Odds_Calculator_2-way'!A120="","",'True_Odds_Calculator_2-way'!A120)</f>
        <v>1.96</v>
      </c>
      <c r="B119" s="4">
        <f>IF('True_Odds_Calculator_2-way'!B120="","",'True_Odds_Calculator_2-way'!B120)</f>
        <v>1.85</v>
      </c>
      <c r="C119" s="4">
        <f t="shared" si="4"/>
        <v>5.0744622173193532E-2</v>
      </c>
      <c r="D119" s="4">
        <f t="shared" si="6"/>
        <v>2.0625711035267349</v>
      </c>
      <c r="E119" s="4">
        <f t="shared" si="7"/>
        <v>1.9411134903640255</v>
      </c>
      <c r="G119" s="4">
        <f t="shared" si="5"/>
        <v>1.0507446221731935</v>
      </c>
    </row>
    <row r="120" spans="1:7" x14ac:dyDescent="0.2">
      <c r="A120" s="4">
        <f>IF('True_Odds_Calculator_2-way'!A121="","",'True_Odds_Calculator_2-way'!A121)</f>
        <v>1.9</v>
      </c>
      <c r="B120" s="4">
        <f>IF('True_Odds_Calculator_2-way'!B121="","",'True_Odds_Calculator_2-way'!B121)</f>
        <v>1.9</v>
      </c>
      <c r="C120" s="4">
        <f t="shared" si="4"/>
        <v>5.2631578947368363E-2</v>
      </c>
      <c r="D120" s="4">
        <f t="shared" si="6"/>
        <v>1.9999999999999998</v>
      </c>
      <c r="E120" s="4">
        <f t="shared" si="7"/>
        <v>1.9999999999999998</v>
      </c>
      <c r="G120" s="4">
        <f t="shared" si="5"/>
        <v>1.0526315789473684</v>
      </c>
    </row>
    <row r="121" spans="1:7" x14ac:dyDescent="0.2">
      <c r="A121" s="4">
        <f>IF('True_Odds_Calculator_2-way'!A122="","",'True_Odds_Calculator_2-way'!A122)</f>
        <v>1.72</v>
      </c>
      <c r="B121" s="4">
        <f>IF('True_Odds_Calculator_2-way'!B122="","",'True_Odds_Calculator_2-way'!B122)</f>
        <v>2.11</v>
      </c>
      <c r="C121" s="4">
        <f t="shared" si="4"/>
        <v>5.5328998126308981E-2</v>
      </c>
      <c r="D121" s="4">
        <f t="shared" si="6"/>
        <v>1.8059315286624205</v>
      </c>
      <c r="E121" s="4">
        <f t="shared" si="7"/>
        <v>2.2408001975796497</v>
      </c>
      <c r="G121" s="4">
        <f t="shared" si="5"/>
        <v>1.055328998126309</v>
      </c>
    </row>
    <row r="122" spans="1:7" x14ac:dyDescent="0.2">
      <c r="A122" s="4">
        <f>IF('True_Odds_Calculator_2-way'!A123="","",'True_Odds_Calculator_2-way'!A123)</f>
        <v>1.81</v>
      </c>
      <c r="B122" s="4">
        <f>IF('True_Odds_Calculator_2-way'!B123="","",'True_Odds_Calculator_2-way'!B123)</f>
        <v>1.99</v>
      </c>
      <c r="C122" s="4">
        <f t="shared" si="4"/>
        <v>5.4998750659374096E-2</v>
      </c>
      <c r="D122" s="4">
        <f t="shared" si="6"/>
        <v>1.9048097517121023</v>
      </c>
      <c r="E122" s="4">
        <f t="shared" si="7"/>
        <v>2.1052047108331626</v>
      </c>
      <c r="G122" s="4">
        <f t="shared" si="5"/>
        <v>1.0549987506593741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1.97</v>
      </c>
      <c r="C123" s="4">
        <f t="shared" si="4"/>
        <v>5.406230062966344E-2</v>
      </c>
      <c r="D123" s="4">
        <f t="shared" si="6"/>
        <v>1.9252356412378842</v>
      </c>
      <c r="E123" s="4">
        <f t="shared" si="7"/>
        <v>2.0808057487518394</v>
      </c>
      <c r="G123" s="4">
        <f t="shared" si="5"/>
        <v>1.0540623006296634</v>
      </c>
    </row>
    <row r="124" spans="1:7" x14ac:dyDescent="0.2">
      <c r="A124" s="4">
        <f>IF('True_Odds_Calculator_2-way'!A125="","",'True_Odds_Calculator_2-way'!A125)</f>
        <v>1.8</v>
      </c>
      <c r="B124" s="4">
        <f>IF('True_Odds_Calculator_2-way'!B125="","",'True_Odds_Calculator_2-way'!B125)</f>
        <v>1.99</v>
      </c>
      <c r="C124" s="4">
        <f t="shared" si="4"/>
        <v>5.8068118369625887E-2</v>
      </c>
      <c r="D124" s="4">
        <f t="shared" si="6"/>
        <v>1.8992576882290562</v>
      </c>
      <c r="E124" s="4">
        <f t="shared" si="7"/>
        <v>2.1120283018867925</v>
      </c>
      <c r="G124" s="4">
        <f t="shared" si="5"/>
        <v>1.0580681183696259</v>
      </c>
    </row>
    <row r="125" spans="1:7" x14ac:dyDescent="0.2">
      <c r="A125" s="4">
        <f>IF('True_Odds_Calculator_2-way'!A126="","",'True_Odds_Calculator_2-way'!A126)</f>
        <v>1.83</v>
      </c>
      <c r="B125" s="4">
        <f>IF('True_Odds_Calculator_2-way'!B126="","",'True_Odds_Calculator_2-way'!B126)</f>
        <v>1.96</v>
      </c>
      <c r="C125" s="4">
        <f t="shared" si="4"/>
        <v>5.6652169064347113E-2</v>
      </c>
      <c r="D125" s="4">
        <f t="shared" si="6"/>
        <v>1.9300473525613433</v>
      </c>
      <c r="E125" s="4">
        <f t="shared" si="7"/>
        <v>2.0752140708169406</v>
      </c>
      <c r="G125" s="4">
        <f t="shared" si="5"/>
        <v>1.0566521690643471</v>
      </c>
    </row>
    <row r="126" spans="1:7" x14ac:dyDescent="0.2">
      <c r="A126" s="4">
        <f>IF('True_Odds_Calculator_2-way'!A127="","",'True_Odds_Calculator_2-way'!A127)</f>
        <v>1.86</v>
      </c>
      <c r="B126" s="4">
        <f>IF('True_Odds_Calculator_2-way'!B127="","",'True_Odds_Calculator_2-way'!B127)</f>
        <v>1.93</v>
      </c>
      <c r="C126" s="4">
        <f t="shared" si="4"/>
        <v>5.5769123628057304E-2</v>
      </c>
      <c r="D126" s="4">
        <f t="shared" si="6"/>
        <v>1.9617465435269688</v>
      </c>
      <c r="E126" s="4">
        <f t="shared" si="7"/>
        <v>2.0397749872151825</v>
      </c>
      <c r="G126" s="4">
        <f t="shared" si="5"/>
        <v>1.0557691236280573</v>
      </c>
    </row>
    <row r="127" spans="1:7" x14ac:dyDescent="0.2">
      <c r="A127" s="4">
        <f>IF('True_Odds_Calculator_2-way'!A128="","",'True_Odds_Calculator_2-way'!A128)</f>
        <v>1.63</v>
      </c>
      <c r="B127" s="4">
        <f>IF('True_Odds_Calculator_2-way'!B128="","",'True_Odds_Calculator_2-way'!B128)</f>
        <v>2.2200000000000002</v>
      </c>
      <c r="C127" s="4">
        <f t="shared" si="4"/>
        <v>6.3947382965787725E-2</v>
      </c>
      <c r="D127" s="4">
        <f t="shared" si="6"/>
        <v>1.7196217269400746</v>
      </c>
      <c r="E127" s="4">
        <f t="shared" si="7"/>
        <v>2.3896189658588125</v>
      </c>
      <c r="G127" s="4">
        <f t="shared" si="5"/>
        <v>1.0639473829657877</v>
      </c>
    </row>
    <row r="128" spans="1:7" x14ac:dyDescent="0.2">
      <c r="A128" s="4">
        <f>IF('True_Odds_Calculator_2-way'!A129="","",'True_Odds_Calculator_2-way'!A129)</f>
        <v>1.86</v>
      </c>
      <c r="B128" s="4">
        <f>IF('True_Odds_Calculator_2-way'!B129="","",'True_Odds_Calculator_2-way'!B129)</f>
        <v>1.93</v>
      </c>
      <c r="C128" s="4">
        <f t="shared" si="4"/>
        <v>5.5769123628057304E-2</v>
      </c>
      <c r="D128" s="4">
        <f t="shared" si="6"/>
        <v>1.9617465435269688</v>
      </c>
      <c r="E128" s="4">
        <f t="shared" si="7"/>
        <v>2.0397749872151825</v>
      </c>
      <c r="G128" s="4">
        <f t="shared" si="5"/>
        <v>1.0557691236280573</v>
      </c>
    </row>
    <row r="129" spans="1:7" x14ac:dyDescent="0.2">
      <c r="A129" s="4">
        <f>IF('True_Odds_Calculator_2-way'!A130="","",'True_Odds_Calculator_2-way'!A130)</f>
        <v>1.72</v>
      </c>
      <c r="B129" s="4">
        <f>IF('True_Odds_Calculator_2-way'!B130="","",'True_Odds_Calculator_2-way'!B130)</f>
        <v>2.0699999999999998</v>
      </c>
      <c r="C129" s="4">
        <f t="shared" si="4"/>
        <v>6.4487136276822898E-2</v>
      </c>
      <c r="D129" s="4">
        <f t="shared" si="6"/>
        <v>1.8209901800327333</v>
      </c>
      <c r="E129" s="4">
        <f t="shared" si="7"/>
        <v>2.2180413655619238</v>
      </c>
      <c r="G129" s="4">
        <f t="shared" si="5"/>
        <v>1.0644871362768229</v>
      </c>
    </row>
    <row r="130" spans="1:7" x14ac:dyDescent="0.2">
      <c r="A130" s="4">
        <f>IF('True_Odds_Calculator_2-way'!A131="","",'True_Odds_Calculator_2-way'!A131)</f>
        <v>1.84</v>
      </c>
      <c r="B130" s="4">
        <f>IF('True_Odds_Calculator_2-way'!B131="","",'True_Odds_Calculator_2-way'!B131)</f>
        <v>1.95</v>
      </c>
      <c r="C130" s="4">
        <f t="shared" ref="C130:C193" si="8">IF(A130="","",((1/A130)+(1/B130))-1)</f>
        <v>5.6298773690078185E-2</v>
      </c>
      <c r="D130" s="4">
        <f t="shared" si="6"/>
        <v>1.9405083829096814</v>
      </c>
      <c r="E130" s="4">
        <f t="shared" si="7"/>
        <v>2.0632547441058082</v>
      </c>
      <c r="G130" s="4">
        <f t="shared" ref="G130:G193" si="9">IF(A130="","",C130+1)</f>
        <v>1.0562987736900782</v>
      </c>
    </row>
    <row r="131" spans="1:7" x14ac:dyDescent="0.2">
      <c r="A131" s="4">
        <f>IF('True_Odds_Calculator_2-way'!A132="","",'True_Odds_Calculator_2-way'!A132)</f>
        <v>2.78</v>
      </c>
      <c r="B131" s="4">
        <f>IF('True_Odds_Calculator_2-way'!B132="","",'True_Odds_Calculator_2-way'!B132)</f>
        <v>1.5</v>
      </c>
      <c r="C131" s="4">
        <f t="shared" si="8"/>
        <v>2.6378896882494063E-2</v>
      </c>
      <c r="D131" s="4">
        <f t="shared" ref="D131:D194" si="10">IF(A131="","",(2*A131)/(2-($C131*A131)))</f>
        <v>2.8858131487889271</v>
      </c>
      <c r="E131" s="4">
        <f t="shared" ref="E131:E194" si="11">IF(B131="","",(2*B131)/(2-($C131*B131)))</f>
        <v>1.5302752293577984</v>
      </c>
      <c r="G131" s="4">
        <f t="shared" si="9"/>
        <v>1.0263788968824941</v>
      </c>
    </row>
    <row r="132" spans="1:7" x14ac:dyDescent="0.2">
      <c r="A132" s="4">
        <f>IF('True_Odds_Calculator_2-way'!A133="","",'True_Odds_Calculator_2-way'!A133)</f>
        <v>2.38</v>
      </c>
      <c r="B132" s="4">
        <f>IF('True_Odds_Calculator_2-way'!B133="","",'True_Odds_Calculator_2-way'!B133)</f>
        <v>1.64</v>
      </c>
      <c r="C132" s="4">
        <f t="shared" si="8"/>
        <v>2.9924164787866303E-2</v>
      </c>
      <c r="D132" s="4">
        <f t="shared" si="10"/>
        <v>2.4678806272129488</v>
      </c>
      <c r="E132" s="4">
        <f t="shared" si="11"/>
        <v>1.6812543073742245</v>
      </c>
      <c r="G132" s="4">
        <f t="shared" si="9"/>
        <v>1.0299241647878663</v>
      </c>
    </row>
    <row r="133" spans="1:7" x14ac:dyDescent="0.2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1.63</v>
      </c>
      <c r="C133" s="4">
        <f t="shared" si="8"/>
        <v>2.6720073011205159E-2</v>
      </c>
      <c r="D133" s="4">
        <f t="shared" si="10"/>
        <v>2.5008558929816775</v>
      </c>
      <c r="E133" s="4">
        <f t="shared" si="11"/>
        <v>1.6662864867148226</v>
      </c>
      <c r="G133" s="4">
        <f t="shared" si="9"/>
        <v>1.0267200730112052</v>
      </c>
    </row>
    <row r="134" spans="1:7" x14ac:dyDescent="0.2">
      <c r="A134" s="4">
        <f>IF('True_Odds_Calculator_2-way'!A135="","",'True_Odds_Calculator_2-way'!A135)</f>
        <v>2.6</v>
      </c>
      <c r="B134" s="4">
        <f>IF('True_Odds_Calculator_2-way'!B135="","",'True_Odds_Calculator_2-way'!B135)</f>
        <v>1.55</v>
      </c>
      <c r="C134" s="4">
        <f t="shared" si="8"/>
        <v>2.9776674937965097E-2</v>
      </c>
      <c r="D134" s="4">
        <f t="shared" si="10"/>
        <v>2.7046979865771807</v>
      </c>
      <c r="E134" s="4">
        <f t="shared" si="11"/>
        <v>1.5866141732283463</v>
      </c>
      <c r="G134" s="4">
        <f t="shared" si="9"/>
        <v>1.0297766749379651</v>
      </c>
    </row>
    <row r="135" spans="1:7" x14ac:dyDescent="0.2">
      <c r="A135" s="4">
        <f>IF('True_Odds_Calculator_2-way'!A136="","",'True_Odds_Calculator_2-way'!A136)</f>
        <v>2.71</v>
      </c>
      <c r="B135" s="4">
        <f>IF('True_Odds_Calculator_2-way'!B136="","",'True_Odds_Calculator_2-way'!B136)</f>
        <v>1.48</v>
      </c>
      <c r="C135" s="4">
        <f t="shared" si="8"/>
        <v>4.4679365712576136E-2</v>
      </c>
      <c r="D135" s="4">
        <f t="shared" si="10"/>
        <v>2.8846375143843503</v>
      </c>
      <c r="E135" s="4">
        <f t="shared" si="11"/>
        <v>1.5306060143489544</v>
      </c>
      <c r="G135" s="4">
        <f t="shared" si="9"/>
        <v>1.0446793657125761</v>
      </c>
    </row>
    <row r="136" spans="1:7" x14ac:dyDescent="0.2">
      <c r="A136" s="4">
        <f>IF('True_Odds_Calculator_2-way'!A137="","",'True_Odds_Calculator_2-way'!A137)</f>
        <v>2.5</v>
      </c>
      <c r="B136" s="4">
        <f>IF('True_Odds_Calculator_2-way'!B137="","",'True_Odds_Calculator_2-way'!B137)</f>
        <v>1.56</v>
      </c>
      <c r="C136" s="4">
        <f t="shared" si="8"/>
        <v>4.102564102564088E-2</v>
      </c>
      <c r="D136" s="4">
        <f t="shared" si="10"/>
        <v>2.6351351351351346</v>
      </c>
      <c r="E136" s="4">
        <f t="shared" si="11"/>
        <v>1.6115702479338843</v>
      </c>
      <c r="G136" s="4">
        <f t="shared" si="9"/>
        <v>1.0410256410256409</v>
      </c>
    </row>
    <row r="137" spans="1:7" x14ac:dyDescent="0.2">
      <c r="A137" s="4">
        <f>IF('True_Odds_Calculator_2-way'!A138="","",'True_Odds_Calculator_2-way'!A138)</f>
        <v>2.63</v>
      </c>
      <c r="B137" s="4">
        <f>IF('True_Odds_Calculator_2-way'!B138="","",'True_Odds_Calculator_2-way'!B138)</f>
        <v>1.51</v>
      </c>
      <c r="C137" s="4">
        <f t="shared" si="8"/>
        <v>4.2479792511268322E-2</v>
      </c>
      <c r="D137" s="4">
        <f t="shared" si="10"/>
        <v>2.7856065654262965</v>
      </c>
      <c r="E137" s="4">
        <f t="shared" si="11"/>
        <v>1.5600337831202247</v>
      </c>
      <c r="G137" s="4">
        <f t="shared" si="9"/>
        <v>1.0424797925112683</v>
      </c>
    </row>
    <row r="138" spans="1:7" x14ac:dyDescent="0.2">
      <c r="A138" s="4">
        <f>IF('True_Odds_Calculator_2-way'!A139="","",'True_Odds_Calculator_2-way'!A139)</f>
        <v>2.59</v>
      </c>
      <c r="B138" s="4">
        <f>IF('True_Odds_Calculator_2-way'!B139="","",'True_Odds_Calculator_2-way'!B139)</f>
        <v>1.52</v>
      </c>
      <c r="C138" s="4">
        <f t="shared" si="8"/>
        <v>4.3995122942491527E-2</v>
      </c>
      <c r="D138" s="4">
        <f t="shared" si="10"/>
        <v>2.7464769080507887</v>
      </c>
      <c r="E138" s="4">
        <f t="shared" si="11"/>
        <v>1.5725812894463531</v>
      </c>
      <c r="G138" s="4">
        <f t="shared" si="9"/>
        <v>1.0439951229424915</v>
      </c>
    </row>
    <row r="139" spans="1:7" x14ac:dyDescent="0.2">
      <c r="A139" s="4">
        <f>IF('True_Odds_Calculator_2-way'!A140="","",'True_Odds_Calculator_2-way'!A140)</f>
        <v>2.68</v>
      </c>
      <c r="B139" s="4">
        <f>IF('True_Odds_Calculator_2-way'!B140="","",'True_Odds_Calculator_2-way'!B140)</f>
        <v>1.49</v>
      </c>
      <c r="C139" s="4">
        <f t="shared" si="8"/>
        <v>4.4275267955524278E-2</v>
      </c>
      <c r="D139" s="4">
        <f t="shared" si="10"/>
        <v>2.8490296803652964</v>
      </c>
      <c r="E139" s="4">
        <f t="shared" si="11"/>
        <v>1.5408242012656272</v>
      </c>
      <c r="G139" s="4">
        <f t="shared" si="9"/>
        <v>1.0442752679555243</v>
      </c>
    </row>
    <row r="140" spans="1:7" x14ac:dyDescent="0.2">
      <c r="A140" s="4">
        <f>IF('True_Odds_Calculator_2-way'!A141="","",'True_Odds_Calculator_2-way'!A141)</f>
        <v>1.97</v>
      </c>
      <c r="B140" s="4">
        <f>IF('True_Odds_Calculator_2-way'!B141="","",'True_Odds_Calculator_2-way'!B141)</f>
        <v>1.92</v>
      </c>
      <c r="C140" s="4">
        <f t="shared" si="8"/>
        <v>2.844754653130277E-2</v>
      </c>
      <c r="D140" s="4">
        <f t="shared" si="10"/>
        <v>2.0267924123888115</v>
      </c>
      <c r="E140" s="4">
        <f t="shared" si="11"/>
        <v>1.9739066903246005</v>
      </c>
      <c r="G140" s="4">
        <f t="shared" si="9"/>
        <v>1.0284475465313028</v>
      </c>
    </row>
    <row r="141" spans="1:7" x14ac:dyDescent="0.2">
      <c r="A141" s="4">
        <f>IF('True_Odds_Calculator_2-way'!A142="","",'True_Odds_Calculator_2-way'!A142)</f>
        <v>1.77</v>
      </c>
      <c r="B141" s="4">
        <f>IF('True_Odds_Calculator_2-way'!B142="","",'True_Odds_Calculator_2-way'!B142)</f>
        <v>2.14</v>
      </c>
      <c r="C141" s="4">
        <f t="shared" si="8"/>
        <v>3.2261471038597556E-2</v>
      </c>
      <c r="D141" s="4">
        <f t="shared" si="10"/>
        <v>1.822021261243927</v>
      </c>
      <c r="E141" s="4">
        <f t="shared" si="11"/>
        <v>2.216513546725964</v>
      </c>
      <c r="G141" s="4">
        <f t="shared" si="9"/>
        <v>1.0322614710385976</v>
      </c>
    </row>
    <row r="142" spans="1:7" x14ac:dyDescent="0.2">
      <c r="A142" s="4">
        <f>IF('True_Odds_Calculator_2-way'!A143="","",'True_Odds_Calculator_2-way'!A143)</f>
        <v>2</v>
      </c>
      <c r="B142" s="4">
        <f>IF('True_Odds_Calculator_2-way'!B143="","",'True_Odds_Calculator_2-way'!B143)</f>
        <v>1.88</v>
      </c>
      <c r="C142" s="4">
        <f t="shared" si="8"/>
        <v>3.1914893617021267E-2</v>
      </c>
      <c r="D142" s="4">
        <f t="shared" si="10"/>
        <v>2.0659340659340657</v>
      </c>
      <c r="E142" s="4">
        <f t="shared" si="11"/>
        <v>1.9381443298969072</v>
      </c>
      <c r="G142" s="4">
        <f t="shared" si="9"/>
        <v>1.0319148936170213</v>
      </c>
    </row>
    <row r="143" spans="1:7" x14ac:dyDescent="0.2">
      <c r="A143" s="4">
        <f>IF('True_Odds_Calculator_2-way'!A144="","",'True_Odds_Calculator_2-way'!A144)</f>
        <v>1.83</v>
      </c>
      <c r="B143" s="4">
        <f>IF('True_Odds_Calculator_2-way'!B144="","",'True_Odds_Calculator_2-way'!B144)</f>
        <v>2.0499999999999998</v>
      </c>
      <c r="C143" s="4">
        <f t="shared" si="8"/>
        <v>3.4252965480474407E-2</v>
      </c>
      <c r="D143" s="4">
        <f t="shared" si="10"/>
        <v>1.8892106257081707</v>
      </c>
      <c r="E143" s="4">
        <f t="shared" si="11"/>
        <v>2.1245929491717397</v>
      </c>
      <c r="G143" s="4">
        <f t="shared" si="9"/>
        <v>1.0342529654804744</v>
      </c>
    </row>
    <row r="144" spans="1:7" x14ac:dyDescent="0.2">
      <c r="A144" s="4">
        <f>IF('True_Odds_Calculator_2-way'!A145="","",'True_Odds_Calculator_2-way'!A145)</f>
        <v>1.69</v>
      </c>
      <c r="B144" s="4">
        <f>IF('True_Odds_Calculator_2-way'!B145="","",'True_Odds_Calculator_2-way'!B145)</f>
        <v>2.19</v>
      </c>
      <c r="C144" s="4">
        <f t="shared" si="8"/>
        <v>4.8336980897571102E-2</v>
      </c>
      <c r="D144" s="4">
        <f t="shared" si="10"/>
        <v>1.7619671038537528</v>
      </c>
      <c r="E144" s="4">
        <f t="shared" si="11"/>
        <v>2.3123926150385805</v>
      </c>
      <c r="G144" s="4">
        <f t="shared" si="9"/>
        <v>1.0483369808975711</v>
      </c>
    </row>
    <row r="145" spans="1:7" x14ac:dyDescent="0.2">
      <c r="A145" s="4">
        <f>IF('True_Odds_Calculator_2-way'!A146="","",'True_Odds_Calculator_2-way'!A146)</f>
        <v>1.56</v>
      </c>
      <c r="B145" s="4">
        <f>IF('True_Odds_Calculator_2-way'!B146="","",'True_Odds_Calculator_2-way'!B146)</f>
        <v>2.46</v>
      </c>
      <c r="C145" s="4">
        <f t="shared" si="8"/>
        <v>4.7529706066291366E-2</v>
      </c>
      <c r="D145" s="4">
        <f t="shared" si="10"/>
        <v>1.6200607902735562</v>
      </c>
      <c r="E145" s="4">
        <f t="shared" si="11"/>
        <v>2.6127450980392153</v>
      </c>
      <c r="G145" s="4">
        <f t="shared" si="9"/>
        <v>1.0475297060662914</v>
      </c>
    </row>
    <row r="146" spans="1:7" x14ac:dyDescent="0.2">
      <c r="A146" s="4">
        <f>IF('True_Odds_Calculator_2-way'!A147="","",'True_Odds_Calculator_2-way'!A147)</f>
        <v>1.9</v>
      </c>
      <c r="B146" s="4">
        <f>IF('True_Odds_Calculator_2-way'!B147="","",'True_Odds_Calculator_2-way'!B147)</f>
        <v>1.93</v>
      </c>
      <c r="C146" s="4">
        <f t="shared" si="8"/>
        <v>4.445050449959087E-2</v>
      </c>
      <c r="D146" s="4">
        <f t="shared" si="10"/>
        <v>1.9837706248309437</v>
      </c>
      <c r="E146" s="4">
        <f t="shared" si="11"/>
        <v>2.0164971130052241</v>
      </c>
      <c r="G146" s="4">
        <f t="shared" si="9"/>
        <v>1.0444505044995909</v>
      </c>
    </row>
    <row r="147" spans="1:7" x14ac:dyDescent="0.2">
      <c r="A147" s="4">
        <f>IF('True_Odds_Calculator_2-way'!A148="","",'True_Odds_Calculator_2-way'!A148)</f>
        <v>1.64</v>
      </c>
      <c r="B147" s="4">
        <f>IF('True_Odds_Calculator_2-way'!B148="","",'True_Odds_Calculator_2-way'!B148)</f>
        <v>2.2799999999999998</v>
      </c>
      <c r="C147" s="4">
        <f t="shared" si="8"/>
        <v>4.8352588789045914E-2</v>
      </c>
      <c r="D147" s="4">
        <f t="shared" si="10"/>
        <v>1.7077091706247716</v>
      </c>
      <c r="E147" s="4">
        <f t="shared" si="11"/>
        <v>2.4130098089829635</v>
      </c>
      <c r="G147" s="4">
        <f t="shared" si="9"/>
        <v>1.0483525887890459</v>
      </c>
    </row>
    <row r="148" spans="1:7" x14ac:dyDescent="0.2">
      <c r="A148" s="4">
        <f>IF('True_Odds_Calculator_2-way'!A149="","",'True_Odds_Calculator_2-way'!A149)</f>
        <v>1.55</v>
      </c>
      <c r="B148" s="4">
        <f>IF('True_Odds_Calculator_2-way'!B149="","",'True_Odds_Calculator_2-way'!B149)</f>
        <v>2.6</v>
      </c>
      <c r="C148" s="4">
        <f t="shared" si="8"/>
        <v>2.9776674937965097E-2</v>
      </c>
      <c r="D148" s="4">
        <f t="shared" si="10"/>
        <v>1.5866141732283463</v>
      </c>
      <c r="E148" s="4">
        <f t="shared" si="11"/>
        <v>2.7046979865771807</v>
      </c>
      <c r="G148" s="4">
        <f t="shared" si="9"/>
        <v>1.0297766749379651</v>
      </c>
    </row>
    <row r="149" spans="1:7" x14ac:dyDescent="0.2">
      <c r="A149" s="4">
        <f>IF('True_Odds_Calculator_2-way'!A150="","",'True_Odds_Calculator_2-way'!A150)</f>
        <v>1.47</v>
      </c>
      <c r="B149" s="4">
        <f>IF('True_Odds_Calculator_2-way'!B150="","",'True_Odds_Calculator_2-way'!B150)</f>
        <v>2.84</v>
      </c>
      <c r="C149" s="4">
        <f t="shared" si="8"/>
        <v>3.2384784899875507E-2</v>
      </c>
      <c r="D149" s="4">
        <f t="shared" si="10"/>
        <v>1.5058433126532969</v>
      </c>
      <c r="E149" s="4">
        <f t="shared" si="11"/>
        <v>2.9768967484312605</v>
      </c>
      <c r="G149" s="4">
        <f t="shared" si="9"/>
        <v>1.0323847848998755</v>
      </c>
    </row>
    <row r="150" spans="1:7" x14ac:dyDescent="0.2">
      <c r="A150" s="4">
        <f>IF('True_Odds_Calculator_2-way'!A151="","",'True_Odds_Calculator_2-way'!A151)</f>
        <v>1.79</v>
      </c>
      <c r="B150" s="4">
        <f>IF('True_Odds_Calculator_2-way'!B151="","",'True_Odds_Calculator_2-way'!B151)</f>
        <v>2.13</v>
      </c>
      <c r="C150" s="4">
        <f t="shared" si="8"/>
        <v>2.8142785952212312E-2</v>
      </c>
      <c r="D150" s="4">
        <f t="shared" si="10"/>
        <v>1.8362511137332338</v>
      </c>
      <c r="E150" s="4">
        <f t="shared" si="11"/>
        <v>2.1958130561234772</v>
      </c>
      <c r="G150" s="4">
        <f t="shared" si="9"/>
        <v>1.0281427859522123</v>
      </c>
    </row>
    <row r="151" spans="1:7" x14ac:dyDescent="0.2">
      <c r="A151" s="4">
        <f>IF('True_Odds_Calculator_2-way'!A152="","",'True_Odds_Calculator_2-way'!A152)</f>
        <v>1.69</v>
      </c>
      <c r="B151" s="4">
        <f>IF('True_Odds_Calculator_2-way'!B152="","",'True_Odds_Calculator_2-way'!B152)</f>
        <v>2.27</v>
      </c>
      <c r="C151" s="4">
        <f t="shared" si="8"/>
        <v>3.2244610692594433E-2</v>
      </c>
      <c r="D151" s="4">
        <f t="shared" si="10"/>
        <v>1.7373366845549443</v>
      </c>
      <c r="E151" s="4">
        <f t="shared" si="11"/>
        <v>2.3562325338574457</v>
      </c>
      <c r="G151" s="4">
        <f t="shared" si="9"/>
        <v>1.0322446106925944</v>
      </c>
    </row>
    <row r="152" spans="1:7" x14ac:dyDescent="0.2">
      <c r="A152" s="4">
        <f>IF('True_Odds_Calculator_2-way'!A153="","",'True_Odds_Calculator_2-way'!A153)</f>
        <v>1.78</v>
      </c>
      <c r="B152" s="4">
        <f>IF('True_Odds_Calculator_2-way'!B153="","",'True_Odds_Calculator_2-way'!B153)</f>
        <v>2.13</v>
      </c>
      <c r="C152" s="4">
        <f t="shared" si="8"/>
        <v>3.128132088410629E-2</v>
      </c>
      <c r="D152" s="4">
        <f t="shared" si="10"/>
        <v>1.8309750325976726</v>
      </c>
      <c r="E152" s="4">
        <f t="shared" si="11"/>
        <v>2.2034055907479515</v>
      </c>
      <c r="G152" s="4">
        <f t="shared" si="9"/>
        <v>1.0312813208841063</v>
      </c>
    </row>
    <row r="153" spans="1:7" x14ac:dyDescent="0.2">
      <c r="A153" s="4">
        <f>IF('True_Odds_Calculator_2-way'!A154="","",'True_Odds_Calculator_2-way'!A154)</f>
        <v>1.65</v>
      </c>
      <c r="B153" s="4">
        <f>IF('True_Odds_Calculator_2-way'!B154="","",'True_Odds_Calculator_2-way'!B154)</f>
        <v>2.33</v>
      </c>
      <c r="C153" s="4">
        <f t="shared" si="8"/>
        <v>3.5245155416829377E-2</v>
      </c>
      <c r="D153" s="4">
        <f t="shared" si="10"/>
        <v>1.6994142999226434</v>
      </c>
      <c r="E153" s="4">
        <f t="shared" si="11"/>
        <v>2.4297677358192451</v>
      </c>
      <c r="G153" s="4">
        <f t="shared" si="9"/>
        <v>1.0352451554168294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1.72</v>
      </c>
      <c r="B155" s="4">
        <f>IF('True_Odds_Calculator_2-way'!B156="","",'True_Odds_Calculator_2-way'!B156)</f>
        <v>2.2400000000000002</v>
      </c>
      <c r="C155" s="4">
        <f t="shared" si="8"/>
        <v>2.7823920265780622E-2</v>
      </c>
      <c r="D155" s="4">
        <f t="shared" si="10"/>
        <v>1.762166117819246</v>
      </c>
      <c r="E155" s="4">
        <f t="shared" si="11"/>
        <v>2.3120499279884781</v>
      </c>
      <c r="G155" s="4">
        <f t="shared" si="9"/>
        <v>1.0278239202657806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2.0499999999999998</v>
      </c>
      <c r="B157" s="4">
        <f>IF('True_Odds_Calculator_2-way'!B158="","",'True_Odds_Calculator_2-way'!B158)</f>
        <v>1.86</v>
      </c>
      <c r="C157" s="4">
        <f t="shared" si="8"/>
        <v>2.5439286650930981E-2</v>
      </c>
      <c r="D157" s="4">
        <f t="shared" si="10"/>
        <v>2.1048854540436102</v>
      </c>
      <c r="E157" s="4">
        <f t="shared" si="11"/>
        <v>1.905071196602548</v>
      </c>
      <c r="G157" s="4">
        <f t="shared" si="9"/>
        <v>1.025439286650931</v>
      </c>
    </row>
    <row r="158" spans="1:7" x14ac:dyDescent="0.2">
      <c r="A158" s="4">
        <f>IF('True_Odds_Calculator_2-way'!A159="","",'True_Odds_Calculator_2-way'!A159)</f>
        <v>2.25</v>
      </c>
      <c r="B158" s="4">
        <f>IF('True_Odds_Calculator_2-way'!B159="","",'True_Odds_Calculator_2-way'!B159)</f>
        <v>1.71</v>
      </c>
      <c r="C158" s="4">
        <f t="shared" si="8"/>
        <v>2.9239766081871288E-2</v>
      </c>
      <c r="D158" s="4">
        <f t="shared" si="10"/>
        <v>2.3265306122448979</v>
      </c>
      <c r="E158" s="4">
        <f t="shared" si="11"/>
        <v>1.7538461538461536</v>
      </c>
      <c r="G158" s="4">
        <f t="shared" si="9"/>
        <v>1.0292397660818713</v>
      </c>
    </row>
    <row r="159" spans="1:7" x14ac:dyDescent="0.2">
      <c r="A159" s="4">
        <f>IF('True_Odds_Calculator_2-way'!A160="","",'True_Odds_Calculator_2-way'!A160)</f>
        <v>1.79</v>
      </c>
      <c r="B159" s="4">
        <f>IF('True_Odds_Calculator_2-way'!B160="","",'True_Odds_Calculator_2-way'!B160)</f>
        <v>2.12</v>
      </c>
      <c r="C159" s="4">
        <f t="shared" si="8"/>
        <v>3.0357331084642114E-2</v>
      </c>
      <c r="D159" s="4">
        <f t="shared" si="10"/>
        <v>1.8399922420480992</v>
      </c>
      <c r="E159" s="4">
        <f t="shared" si="11"/>
        <v>2.1904871854075272</v>
      </c>
      <c r="G159" s="4">
        <f t="shared" si="9"/>
        <v>1.0303573310846421</v>
      </c>
    </row>
    <row r="160" spans="1:7" x14ac:dyDescent="0.2">
      <c r="A160" s="4">
        <f>IF('True_Odds_Calculator_2-way'!A161="","",'True_Odds_Calculator_2-way'!A161)</f>
        <v>2.2000000000000002</v>
      </c>
      <c r="B160" s="4">
        <f>IF('True_Odds_Calculator_2-way'!B161="","",'True_Odds_Calculator_2-way'!B161)</f>
        <v>1.74</v>
      </c>
      <c r="C160" s="4">
        <f t="shared" si="8"/>
        <v>2.925809822361547E-2</v>
      </c>
      <c r="D160" s="4">
        <f t="shared" si="10"/>
        <v>2.2731591448931119</v>
      </c>
      <c r="E160" s="4">
        <f t="shared" si="11"/>
        <v>1.78544776119403</v>
      </c>
      <c r="G160" s="4">
        <f t="shared" si="9"/>
        <v>1.0292580982236155</v>
      </c>
    </row>
    <row r="161" spans="1:7" x14ac:dyDescent="0.2">
      <c r="A161" s="4">
        <f>IF('True_Odds_Calculator_2-way'!A162="","",'True_Odds_Calculator_2-way'!A162)</f>
        <v>1.79</v>
      </c>
      <c r="B161" s="4">
        <f>IF('True_Odds_Calculator_2-way'!B162="","",'True_Odds_Calculator_2-way'!B162)</f>
        <v>2.12</v>
      </c>
      <c r="C161" s="4">
        <f t="shared" si="8"/>
        <v>3.0357331084642114E-2</v>
      </c>
      <c r="D161" s="4">
        <f t="shared" si="10"/>
        <v>1.8399922420480992</v>
      </c>
      <c r="E161" s="4">
        <f t="shared" si="11"/>
        <v>2.1904871854075272</v>
      </c>
      <c r="G161" s="4">
        <f t="shared" si="9"/>
        <v>1.0303573310846421</v>
      </c>
    </row>
    <row r="162" spans="1:7" x14ac:dyDescent="0.2">
      <c r="A162" s="4">
        <f>IF('True_Odds_Calculator_2-way'!A163="","",'True_Odds_Calculator_2-way'!A163)</f>
        <v>2.08</v>
      </c>
      <c r="B162" s="4">
        <f>IF('True_Odds_Calculator_2-way'!B163="","",'True_Odds_Calculator_2-way'!B163)</f>
        <v>1.84</v>
      </c>
      <c r="C162" s="4">
        <f t="shared" si="8"/>
        <v>2.4247491638795804E-2</v>
      </c>
      <c r="D162" s="4">
        <f t="shared" si="10"/>
        <v>2.1338090990187331</v>
      </c>
      <c r="E162" s="4">
        <f t="shared" si="11"/>
        <v>1.8819826907946497</v>
      </c>
      <c r="G162" s="4">
        <f t="shared" si="9"/>
        <v>1.0242474916387958</v>
      </c>
    </row>
    <row r="163" spans="1:7" x14ac:dyDescent="0.2">
      <c r="A163" s="4">
        <f>IF('True_Odds_Calculator_2-way'!A164="","",'True_Odds_Calculator_2-way'!A164)</f>
        <v>1.46</v>
      </c>
      <c r="B163" s="4">
        <f>IF('True_Odds_Calculator_2-way'!B164="","",'True_Odds_Calculator_2-way'!B164)</f>
        <v>2.88</v>
      </c>
      <c r="C163" s="4">
        <f t="shared" si="8"/>
        <v>3.215372907153724E-2</v>
      </c>
      <c r="D163" s="4">
        <f t="shared" si="10"/>
        <v>1.4950931588678709</v>
      </c>
      <c r="E163" s="4">
        <f t="shared" si="11"/>
        <v>3.0198218902614187</v>
      </c>
      <c r="G163" s="4">
        <f t="shared" si="9"/>
        <v>1.0321537290715372</v>
      </c>
    </row>
    <row r="164" spans="1:7" x14ac:dyDescent="0.2">
      <c r="A164" s="4">
        <f>IF('True_Odds_Calculator_2-way'!A165="","",'True_Odds_Calculator_2-way'!A165)</f>
        <v>2.34</v>
      </c>
      <c r="B164" s="4">
        <f>IF('True_Odds_Calculator_2-way'!B165="","",'True_Odds_Calculator_2-way'!B165)</f>
        <v>1.59</v>
      </c>
      <c r="C164" s="4">
        <f t="shared" si="8"/>
        <v>5.6281244960490362E-2</v>
      </c>
      <c r="D164" s="4">
        <f t="shared" si="10"/>
        <v>2.5049484952534842</v>
      </c>
      <c r="E164" s="4">
        <f t="shared" si="11"/>
        <v>1.6644745671721919</v>
      </c>
      <c r="G164" s="4">
        <f t="shared" si="9"/>
        <v>1.0562812449604904</v>
      </c>
    </row>
    <row r="165" spans="1:7" x14ac:dyDescent="0.2">
      <c r="A165" s="4">
        <f>IF('True_Odds_Calculator_2-way'!A166="","",'True_Odds_Calculator_2-way'!A166)</f>
        <v>2.12</v>
      </c>
      <c r="B165" s="4">
        <f>IF('True_Odds_Calculator_2-way'!B166="","",'True_Odds_Calculator_2-way'!B166)</f>
        <v>1.71</v>
      </c>
      <c r="C165" s="4">
        <f t="shared" si="8"/>
        <v>5.6493434844973933E-2</v>
      </c>
      <c r="D165" s="4">
        <f t="shared" si="10"/>
        <v>2.2550385668076633</v>
      </c>
      <c r="E165" s="4">
        <f t="shared" si="11"/>
        <v>1.7967882632831085</v>
      </c>
      <c r="G165" s="4">
        <f t="shared" si="9"/>
        <v>1.0564934348449739</v>
      </c>
    </row>
    <row r="166" spans="1:7" x14ac:dyDescent="0.2">
      <c r="A166" s="4">
        <f>IF('True_Odds_Calculator_2-way'!A167="","",'True_Odds_Calculator_2-way'!A167)</f>
        <v>1.92</v>
      </c>
      <c r="B166" s="4">
        <f>IF('True_Odds_Calculator_2-way'!B167="","",'True_Odds_Calculator_2-way'!B167)</f>
        <v>1.88</v>
      </c>
      <c r="C166" s="4">
        <f t="shared" si="8"/>
        <v>5.2748226950354749E-2</v>
      </c>
      <c r="D166" s="4">
        <f t="shared" si="10"/>
        <v>2.0224114746750339</v>
      </c>
      <c r="E166" s="4">
        <f t="shared" si="11"/>
        <v>1.9780797895659799</v>
      </c>
      <c r="G166" s="4">
        <f t="shared" si="9"/>
        <v>1.0527482269503547</v>
      </c>
    </row>
    <row r="167" spans="1:7" x14ac:dyDescent="0.2">
      <c r="A167" s="4">
        <f>IF('True_Odds_Calculator_2-way'!A168="","",'True_Odds_Calculator_2-way'!A168)</f>
        <v>2.0699999999999998</v>
      </c>
      <c r="B167" s="4">
        <f>IF('True_Odds_Calculator_2-way'!B168="","",'True_Odds_Calculator_2-way'!B168)</f>
        <v>1.74</v>
      </c>
      <c r="C167" s="4">
        <f t="shared" si="8"/>
        <v>5.7804431117774335E-2</v>
      </c>
      <c r="D167" s="4">
        <f t="shared" si="10"/>
        <v>2.2017238217494954</v>
      </c>
      <c r="E167" s="4">
        <f t="shared" si="11"/>
        <v>1.8321379520830152</v>
      </c>
      <c r="G167" s="4">
        <f t="shared" si="9"/>
        <v>1.0578044311177743</v>
      </c>
    </row>
    <row r="168" spans="1:7" x14ac:dyDescent="0.2">
      <c r="A168" s="4">
        <f>IF('True_Odds_Calculator_2-way'!A169="","",'True_Odds_Calculator_2-way'!A169)</f>
        <v>1.72</v>
      </c>
      <c r="B168" s="4">
        <f>IF('True_Odds_Calculator_2-way'!B169="","",'True_Odds_Calculator_2-way'!B169)</f>
        <v>2.09</v>
      </c>
      <c r="C168" s="4">
        <f t="shared" si="8"/>
        <v>5.986424835874038E-2</v>
      </c>
      <c r="D168" s="4">
        <f t="shared" si="10"/>
        <v>1.8133575464083938</v>
      </c>
      <c r="E168" s="4">
        <f t="shared" si="11"/>
        <v>2.2294715951376824</v>
      </c>
      <c r="G168" s="4">
        <f t="shared" si="9"/>
        <v>1.0598642483587404</v>
      </c>
    </row>
    <row r="169" spans="1:7" x14ac:dyDescent="0.2">
      <c r="A169" s="4">
        <f>IF('True_Odds_Calculator_2-way'!A170="","",'True_Odds_Calculator_2-way'!A170)</f>
        <v>1.74</v>
      </c>
      <c r="B169" s="4">
        <f>IF('True_Odds_Calculator_2-way'!B170="","",'True_Odds_Calculator_2-way'!B170)</f>
        <v>2.2000000000000002</v>
      </c>
      <c r="C169" s="4">
        <f t="shared" si="8"/>
        <v>2.925809822361547E-2</v>
      </c>
      <c r="D169" s="4">
        <f t="shared" si="10"/>
        <v>1.78544776119403</v>
      </c>
      <c r="E169" s="4">
        <f t="shared" si="11"/>
        <v>2.2731591448931119</v>
      </c>
      <c r="G169" s="4">
        <f t="shared" si="9"/>
        <v>1.0292580982236155</v>
      </c>
    </row>
    <row r="170" spans="1:7" x14ac:dyDescent="0.2">
      <c r="A170" s="4">
        <f>IF('True_Odds_Calculator_2-way'!A171="","",'True_Odds_Calculator_2-way'!A171)</f>
        <v>1.74</v>
      </c>
      <c r="B170" s="4">
        <f>IF('True_Odds_Calculator_2-way'!B171="","",'True_Odds_Calculator_2-way'!B171)</f>
        <v>2.21</v>
      </c>
      <c r="C170" s="4">
        <f t="shared" si="8"/>
        <v>2.720133146096626E-2</v>
      </c>
      <c r="D170" s="4">
        <f t="shared" si="10"/>
        <v>1.7821754646150993</v>
      </c>
      <c r="E170" s="4">
        <f t="shared" si="11"/>
        <v>2.2784855128281092</v>
      </c>
      <c r="G170" s="4">
        <f t="shared" si="9"/>
        <v>1.0272013314609663</v>
      </c>
    </row>
    <row r="171" spans="1:7" x14ac:dyDescent="0.2">
      <c r="A171" s="4">
        <f>IF('True_Odds_Calculator_2-way'!A172="","",'True_Odds_Calculator_2-way'!A172)</f>
        <v>1.58</v>
      </c>
      <c r="B171" s="4">
        <f>IF('True_Odds_Calculator_2-way'!B172="","",'True_Odds_Calculator_2-way'!B172)</f>
        <v>2.5299999999999998</v>
      </c>
      <c r="C171" s="4">
        <f t="shared" si="8"/>
        <v>2.8168309401110703E-2</v>
      </c>
      <c r="D171" s="4">
        <f t="shared" si="10"/>
        <v>1.6159598981283099</v>
      </c>
      <c r="E171" s="4">
        <f t="shared" si="11"/>
        <v>2.6234823127912317</v>
      </c>
      <c r="G171" s="4">
        <f t="shared" si="9"/>
        <v>1.0281683094011107</v>
      </c>
    </row>
    <row r="172" spans="1:7" x14ac:dyDescent="0.2">
      <c r="A172" s="4">
        <f>IF('True_Odds_Calculator_2-way'!A173="","",'True_Odds_Calculator_2-way'!A173)</f>
        <v>1.72</v>
      </c>
      <c r="B172" s="4">
        <f>IF('True_Odds_Calculator_2-way'!B173="","",'True_Odds_Calculator_2-way'!B173)</f>
        <v>2.23</v>
      </c>
      <c r="C172" s="4">
        <f t="shared" si="8"/>
        <v>2.982584211075201E-2</v>
      </c>
      <c r="D172" s="4">
        <f t="shared" si="10"/>
        <v>1.7652798232695142</v>
      </c>
      <c r="E172" s="4">
        <f t="shared" si="11"/>
        <v>2.3067115708443593</v>
      </c>
      <c r="G172" s="4">
        <f t="shared" si="9"/>
        <v>1.029825842110752</v>
      </c>
    </row>
    <row r="173" spans="1:7" x14ac:dyDescent="0.2">
      <c r="A173" s="4">
        <f>IF('True_Odds_Calculator_2-way'!A174="","",'True_Odds_Calculator_2-way'!A174)</f>
        <v>1.79</v>
      </c>
      <c r="B173" s="4">
        <f>IF('True_Odds_Calculator_2-way'!B174="","",'True_Odds_Calculator_2-way'!B174)</f>
        <v>2.12</v>
      </c>
      <c r="C173" s="4">
        <f t="shared" si="8"/>
        <v>3.0357331084642114E-2</v>
      </c>
      <c r="D173" s="4">
        <f t="shared" si="10"/>
        <v>1.8399922420480992</v>
      </c>
      <c r="E173" s="4">
        <f t="shared" si="11"/>
        <v>2.1904871854075272</v>
      </c>
      <c r="G173" s="4">
        <f t="shared" si="9"/>
        <v>1.0303573310846421</v>
      </c>
    </row>
    <row r="174" spans="1:7" x14ac:dyDescent="0.2">
      <c r="A174" s="4">
        <f>IF('True_Odds_Calculator_2-way'!A175="","",'True_Odds_Calculator_2-way'!A175)</f>
        <v>2.0299999999999998</v>
      </c>
      <c r="B174" s="4">
        <f>IF('True_Odds_Calculator_2-way'!B175="","",'True_Odds_Calculator_2-way'!B175)</f>
        <v>1.86</v>
      </c>
      <c r="C174" s="4">
        <f t="shared" si="8"/>
        <v>3.0245246040574214E-2</v>
      </c>
      <c r="D174" s="4">
        <f t="shared" si="10"/>
        <v>2.0942925287037548</v>
      </c>
      <c r="E174" s="4">
        <f t="shared" si="11"/>
        <v>1.9138324294186226</v>
      </c>
      <c r="G174" s="4">
        <f t="shared" si="9"/>
        <v>1.0302452460405742</v>
      </c>
    </row>
    <row r="175" spans="1:7" x14ac:dyDescent="0.2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8"/>
        <v>3.0736618971912932E-2</v>
      </c>
      <c r="D175" s="4">
        <f t="shared" si="10"/>
        <v>2.1060267857142851</v>
      </c>
      <c r="E175" s="4">
        <f t="shared" si="11"/>
        <v>1.9041372351160444</v>
      </c>
      <c r="G175" s="4">
        <f t="shared" si="9"/>
        <v>1.0307366189719129</v>
      </c>
    </row>
    <row r="176" spans="1:7" x14ac:dyDescent="0.2">
      <c r="A176" s="4">
        <f>IF('True_Odds_Calculator_2-way'!A177="","",'True_Odds_Calculator_2-way'!A177)</f>
        <v>1.57</v>
      </c>
      <c r="B176" s="4">
        <f>IF('True_Odds_Calculator_2-way'!B177="","",'True_Odds_Calculator_2-way'!B177)</f>
        <v>2.5299999999999998</v>
      </c>
      <c r="C176" s="4">
        <f t="shared" si="8"/>
        <v>3.2199592155283119E-2</v>
      </c>
      <c r="D176" s="4">
        <f t="shared" si="10"/>
        <v>1.6107134891831068</v>
      </c>
      <c r="E176" s="4">
        <f t="shared" si="11"/>
        <v>2.6374290362205768</v>
      </c>
      <c r="G176" s="4">
        <f t="shared" si="9"/>
        <v>1.0321995921552831</v>
      </c>
    </row>
    <row r="177" spans="1:7" x14ac:dyDescent="0.2">
      <c r="A177" s="4">
        <f>IF('True_Odds_Calculator_2-way'!A178="","",'True_Odds_Calculator_2-way'!A178)</f>
        <v>1.75</v>
      </c>
      <c r="B177" s="4">
        <f>IF('True_Odds_Calculator_2-way'!B178="","",'True_Odds_Calculator_2-way'!B178)</f>
        <v>2.16</v>
      </c>
      <c r="C177" s="4">
        <f t="shared" si="8"/>
        <v>3.4391534391534417E-2</v>
      </c>
      <c r="D177" s="4">
        <f t="shared" si="10"/>
        <v>1.8042959427207637</v>
      </c>
      <c r="E177" s="4">
        <f t="shared" si="11"/>
        <v>2.2433234421364987</v>
      </c>
      <c r="G177" s="4">
        <f t="shared" si="9"/>
        <v>1.0343915343915344</v>
      </c>
    </row>
    <row r="178" spans="1:7" x14ac:dyDescent="0.2">
      <c r="A178" s="4">
        <f>IF('True_Odds_Calculator_2-way'!A179="","",'True_Odds_Calculator_2-way'!A179)</f>
        <v>1.71</v>
      </c>
      <c r="B178" s="4">
        <f>IF('True_Odds_Calculator_2-way'!B179="","",'True_Odds_Calculator_2-way'!B179)</f>
        <v>2.2200000000000002</v>
      </c>
      <c r="C178" s="4">
        <f t="shared" si="8"/>
        <v>3.5245772087877381E-2</v>
      </c>
      <c r="D178" s="4">
        <f t="shared" si="10"/>
        <v>1.7631322279503969</v>
      </c>
      <c r="E178" s="4">
        <f t="shared" si="11"/>
        <v>2.3103888990323171</v>
      </c>
      <c r="G178" s="4">
        <f t="shared" si="9"/>
        <v>1.0352457720878774</v>
      </c>
    </row>
    <row r="179" spans="1:7" x14ac:dyDescent="0.2">
      <c r="A179" s="4">
        <f>IF('True_Odds_Calculator_2-way'!A180="","",'True_Odds_Calculator_2-way'!A180)</f>
        <v>2.3199999999999998</v>
      </c>
      <c r="B179" s="4">
        <f>IF('True_Odds_Calculator_2-way'!B180="","",'True_Odds_Calculator_2-way'!B180)</f>
        <v>1.66</v>
      </c>
      <c r="C179" s="4">
        <f t="shared" si="8"/>
        <v>3.3444121312837582E-2</v>
      </c>
      <c r="D179" s="4">
        <f t="shared" si="10"/>
        <v>2.4136375031336175</v>
      </c>
      <c r="E179" s="4">
        <f t="shared" si="11"/>
        <v>1.707394928178755</v>
      </c>
      <c r="G179" s="4">
        <f t="shared" si="9"/>
        <v>1.0334441213128376</v>
      </c>
    </row>
    <row r="180" spans="1:7" x14ac:dyDescent="0.2">
      <c r="A180" s="4">
        <f>IF('True_Odds_Calculator_2-way'!A181="","",'True_Odds_Calculator_2-way'!A181)</f>
        <v>1.6</v>
      </c>
      <c r="B180" s="4">
        <f>IF('True_Odds_Calculator_2-way'!B181="","",'True_Odds_Calculator_2-way'!B181)</f>
        <v>2.42</v>
      </c>
      <c r="C180" s="4">
        <f t="shared" si="8"/>
        <v>3.8223140495867725E-2</v>
      </c>
      <c r="D180" s="4">
        <f t="shared" si="10"/>
        <v>1.6504688832054561</v>
      </c>
      <c r="E180" s="4">
        <f t="shared" si="11"/>
        <v>2.5373525557011791</v>
      </c>
      <c r="G180" s="4">
        <f t="shared" si="9"/>
        <v>1.0382231404958677</v>
      </c>
    </row>
    <row r="181" spans="1:7" x14ac:dyDescent="0.2">
      <c r="A181" s="4">
        <f>IF('True_Odds_Calculator_2-way'!A182="","",'True_Odds_Calculator_2-way'!A182)</f>
        <v>2.09</v>
      </c>
      <c r="B181" s="4">
        <f>IF('True_Odds_Calculator_2-way'!B182="","",'True_Odds_Calculator_2-way'!B182)</f>
        <v>1.8</v>
      </c>
      <c r="C181" s="4">
        <f t="shared" si="8"/>
        <v>3.4024455077086735E-2</v>
      </c>
      <c r="D181" s="4">
        <f t="shared" si="10"/>
        <v>2.1670506912442398</v>
      </c>
      <c r="E181" s="4">
        <f t="shared" si="11"/>
        <v>1.8568608094768018</v>
      </c>
      <c r="G181" s="4">
        <f t="shared" si="9"/>
        <v>1.0340244550770867</v>
      </c>
    </row>
    <row r="182" spans="1:7" x14ac:dyDescent="0.2">
      <c r="A182" s="4">
        <f>IF('True_Odds_Calculator_2-way'!A183="","",'True_Odds_Calculator_2-way'!A183)</f>
        <v>2.27</v>
      </c>
      <c r="B182" s="4">
        <f>IF('True_Odds_Calculator_2-way'!B183="","",'True_Odds_Calculator_2-way'!B183)</f>
        <v>1.69</v>
      </c>
      <c r="C182" s="4">
        <f t="shared" si="8"/>
        <v>3.2244610692594433E-2</v>
      </c>
      <c r="D182" s="4">
        <f t="shared" si="10"/>
        <v>2.3562325338574457</v>
      </c>
      <c r="E182" s="4">
        <f t="shared" si="11"/>
        <v>1.7373366845549443</v>
      </c>
      <c r="G182" s="4">
        <f t="shared" si="9"/>
        <v>1.0322446106925944</v>
      </c>
    </row>
    <row r="183" spans="1:7" x14ac:dyDescent="0.2">
      <c r="A183" s="4">
        <f>IF('True_Odds_Calculator_2-way'!A184="","",'True_Odds_Calculator_2-way'!A184)</f>
        <v>1.76</v>
      </c>
      <c r="B183" s="4">
        <f>IF('True_Odds_Calculator_2-way'!B184="","",'True_Odds_Calculator_2-way'!B184)</f>
        <v>2.14</v>
      </c>
      <c r="C183" s="4">
        <f t="shared" si="8"/>
        <v>3.5471537807986397E-2</v>
      </c>
      <c r="D183" s="4">
        <f t="shared" si="10"/>
        <v>1.8167084699980707</v>
      </c>
      <c r="E183" s="4">
        <f t="shared" si="11"/>
        <v>2.2244271202456889</v>
      </c>
      <c r="G183" s="4">
        <f t="shared" si="9"/>
        <v>1.0354715378079864</v>
      </c>
    </row>
    <row r="184" spans="1:7" x14ac:dyDescent="0.2">
      <c r="A184" s="4">
        <f>IF('True_Odds_Calculator_2-way'!A185="","",'True_Odds_Calculator_2-way'!A185)</f>
        <v>1.76</v>
      </c>
      <c r="B184" s="4">
        <f>IF('True_Odds_Calculator_2-way'!B185="","",'True_Odds_Calculator_2-way'!B185)</f>
        <v>2.15</v>
      </c>
      <c r="C184" s="4">
        <f t="shared" si="8"/>
        <v>3.3298097251585723E-2</v>
      </c>
      <c r="D184" s="4">
        <f t="shared" si="10"/>
        <v>1.8131288931480596</v>
      </c>
      <c r="E184" s="4">
        <f t="shared" si="11"/>
        <v>2.2298173246906305</v>
      </c>
      <c r="G184" s="4">
        <f t="shared" si="9"/>
        <v>1.0332980972515857</v>
      </c>
    </row>
    <row r="185" spans="1:7" x14ac:dyDescent="0.2">
      <c r="A185" s="4">
        <f>IF('True_Odds_Calculator_2-way'!A186="","",'True_Odds_Calculator_2-way'!A186)</f>
        <v>2.46</v>
      </c>
      <c r="B185" s="4">
        <f>IF('True_Odds_Calculator_2-way'!B186="","",'True_Odds_Calculator_2-way'!B186)</f>
        <v>1.61</v>
      </c>
      <c r="C185" s="4">
        <f t="shared" si="8"/>
        <v>2.7622077463010708E-2</v>
      </c>
      <c r="D185" s="4">
        <f t="shared" si="10"/>
        <v>2.5465183565871534</v>
      </c>
      <c r="E185" s="4">
        <f t="shared" si="11"/>
        <v>1.6466137280172954</v>
      </c>
      <c r="G185" s="4">
        <f t="shared" si="9"/>
        <v>1.0276220774630107</v>
      </c>
    </row>
    <row r="186" spans="1:7" x14ac:dyDescent="0.2">
      <c r="A186" s="4">
        <f>IF('True_Odds_Calculator_2-way'!A187="","",'True_Odds_Calculator_2-way'!A187)</f>
        <v>2.27</v>
      </c>
      <c r="B186" s="4">
        <f>IF('True_Odds_Calculator_2-way'!B187="","",'True_Odds_Calculator_2-way'!B187)</f>
        <v>1.7</v>
      </c>
      <c r="C186" s="4">
        <f t="shared" si="8"/>
        <v>2.876392847888054E-2</v>
      </c>
      <c r="D186" s="4">
        <f t="shared" si="10"/>
        <v>2.3466099118273029</v>
      </c>
      <c r="E186" s="4">
        <f t="shared" si="11"/>
        <v>1.7426055543011967</v>
      </c>
      <c r="G186" s="4">
        <f t="shared" si="9"/>
        <v>1.0287639284788805</v>
      </c>
    </row>
    <row r="187" spans="1:7" x14ac:dyDescent="0.2">
      <c r="A187" s="4">
        <f>IF('True_Odds_Calculator_2-way'!A188="","",'True_Odds_Calculator_2-way'!A188)</f>
        <v>2.35</v>
      </c>
      <c r="B187" s="4">
        <f>IF('True_Odds_Calculator_2-way'!B188="","",'True_Odds_Calculator_2-way'!B188)</f>
        <v>1.66</v>
      </c>
      <c r="C187" s="4">
        <f t="shared" si="8"/>
        <v>2.7941553447834E-2</v>
      </c>
      <c r="D187" s="4">
        <f t="shared" si="10"/>
        <v>2.4297726564933044</v>
      </c>
      <c r="E187" s="4">
        <f t="shared" si="11"/>
        <v>1.6994118928338053</v>
      </c>
      <c r="G187" s="4">
        <f t="shared" si="9"/>
        <v>1.027941553447834</v>
      </c>
    </row>
    <row r="188" spans="1:7" x14ac:dyDescent="0.2">
      <c r="A188" s="4">
        <f>IF('True_Odds_Calculator_2-way'!A189="","",'True_Odds_Calculator_2-way'!A189)</f>
        <v>1.78</v>
      </c>
      <c r="B188" s="4">
        <f>IF('True_Odds_Calculator_2-way'!B189="","",'True_Odds_Calculator_2-way'!B189)</f>
        <v>2.13</v>
      </c>
      <c r="C188" s="4">
        <f t="shared" si="8"/>
        <v>3.128132088410629E-2</v>
      </c>
      <c r="D188" s="4">
        <f t="shared" si="10"/>
        <v>1.8309750325976726</v>
      </c>
      <c r="E188" s="4">
        <f t="shared" si="11"/>
        <v>2.2034055907479515</v>
      </c>
      <c r="G188" s="4">
        <f t="shared" si="9"/>
        <v>1.0312813208841063</v>
      </c>
    </row>
    <row r="189" spans="1:7" x14ac:dyDescent="0.2">
      <c r="A189" s="4">
        <f>IF('True_Odds_Calculator_2-way'!A190="","",'True_Odds_Calculator_2-way'!A190)</f>
        <v>2.4900000000000002</v>
      </c>
      <c r="B189" s="4">
        <f>IF('True_Odds_Calculator_2-way'!B190="","",'True_Odds_Calculator_2-way'!B190)</f>
        <v>1.56</v>
      </c>
      <c r="C189" s="4">
        <f t="shared" si="8"/>
        <v>4.26320667284521E-2</v>
      </c>
      <c r="D189" s="4">
        <f t="shared" si="10"/>
        <v>2.6295694557270508</v>
      </c>
      <c r="E189" s="4">
        <f t="shared" si="11"/>
        <v>1.6136590229312062</v>
      </c>
      <c r="G189" s="4">
        <f t="shared" si="9"/>
        <v>1.0426320667284521</v>
      </c>
    </row>
    <row r="190" spans="1:7" x14ac:dyDescent="0.2">
      <c r="A190" s="4">
        <f>IF('True_Odds_Calculator_2-way'!A191="","",'True_Odds_Calculator_2-way'!A191)</f>
        <v>3.03</v>
      </c>
      <c r="B190" s="4">
        <f>IF('True_Odds_Calculator_2-way'!B191="","",'True_Odds_Calculator_2-way'!B191)</f>
        <v>1.39</v>
      </c>
      <c r="C190" s="4">
        <f t="shared" si="8"/>
        <v>4.9457463731984674E-2</v>
      </c>
      <c r="D190" s="4">
        <f t="shared" si="10"/>
        <v>3.2754209277909552</v>
      </c>
      <c r="E190" s="4">
        <f t="shared" si="11"/>
        <v>1.4394791257241484</v>
      </c>
      <c r="G190" s="4">
        <f t="shared" si="9"/>
        <v>1.0494574637319847</v>
      </c>
    </row>
    <row r="191" spans="1:7" x14ac:dyDescent="0.2">
      <c r="A191" s="4">
        <f>IF('True_Odds_Calculator_2-way'!A192="","",'True_Odds_Calculator_2-way'!A192)</f>
        <v>2.63</v>
      </c>
      <c r="B191" s="4">
        <f>IF('True_Odds_Calculator_2-way'!B192="","",'True_Odds_Calculator_2-way'!B192)</f>
        <v>1.51</v>
      </c>
      <c r="C191" s="4">
        <f t="shared" si="8"/>
        <v>4.2479792511268322E-2</v>
      </c>
      <c r="D191" s="4">
        <f t="shared" si="10"/>
        <v>2.7856065654262965</v>
      </c>
      <c r="E191" s="4">
        <f t="shared" si="11"/>
        <v>1.5600337831202247</v>
      </c>
      <c r="G191" s="4">
        <f t="shared" si="9"/>
        <v>1.0424797925112683</v>
      </c>
    </row>
    <row r="192" spans="1:7" x14ac:dyDescent="0.2">
      <c r="A192" s="4">
        <f>IF('True_Odds_Calculator_2-way'!A193="","",'True_Odds_Calculator_2-way'!A193)</f>
        <v>2.57</v>
      </c>
      <c r="B192" s="4">
        <f>IF('True_Odds_Calculator_2-way'!B193="","",'True_Odds_Calculator_2-way'!B193)</f>
        <v>1.53</v>
      </c>
      <c r="C192" s="4">
        <f t="shared" si="8"/>
        <v>4.2699829607588891E-2</v>
      </c>
      <c r="D192" s="4">
        <f t="shared" si="10"/>
        <v>2.7192005808927768</v>
      </c>
      <c r="E192" s="4">
        <f t="shared" si="11"/>
        <v>1.5816656945757326</v>
      </c>
      <c r="G192" s="4">
        <f t="shared" si="9"/>
        <v>1.0426998296075889</v>
      </c>
    </row>
    <row r="193" spans="1:7" x14ac:dyDescent="0.2">
      <c r="A193" s="4">
        <f>IF('True_Odds_Calculator_2-way'!A194="","",'True_Odds_Calculator_2-way'!A194)</f>
        <v>2.23</v>
      </c>
      <c r="B193" s="4">
        <f>IF('True_Odds_Calculator_2-way'!B194="","",'True_Odds_Calculator_2-way'!B194)</f>
        <v>1.71</v>
      </c>
      <c r="C193" s="4">
        <f t="shared" si="8"/>
        <v>3.3225814910969431E-2</v>
      </c>
      <c r="D193" s="4">
        <f t="shared" si="10"/>
        <v>2.315792669966295</v>
      </c>
      <c r="E193" s="4">
        <f t="shared" si="11"/>
        <v>1.7599981538319522</v>
      </c>
      <c r="G193" s="4">
        <f t="shared" si="9"/>
        <v>1.0332258149109694</v>
      </c>
    </row>
    <row r="194" spans="1:7" x14ac:dyDescent="0.2">
      <c r="A194" s="4">
        <f>IF('True_Odds_Calculator_2-way'!A195="","",'True_Odds_Calculator_2-way'!A195)</f>
        <v>1.62</v>
      </c>
      <c r="B194" s="4">
        <f>IF('True_Odds_Calculator_2-way'!B195="","",'True_Odds_Calculator_2-way'!B195)</f>
        <v>2.41</v>
      </c>
      <c r="C194" s="4">
        <f t="shared" ref="C194:C257" si="12">IF(A194="","",((1/A194)+(1/B194))-1)</f>
        <v>3.2221709953383471E-2</v>
      </c>
      <c r="D194" s="4">
        <f t="shared" si="10"/>
        <v>1.6634144263133228</v>
      </c>
      <c r="E194" s="4">
        <f t="shared" si="11"/>
        <v>2.5073534133966988</v>
      </c>
      <c r="G194" s="4">
        <f t="shared" ref="G194:G257" si="13">IF(A194="","",C194+1)</f>
        <v>1.0322217099533835</v>
      </c>
    </row>
    <row r="195" spans="1:7" x14ac:dyDescent="0.2">
      <c r="A195" s="4">
        <f>IF('True_Odds_Calculator_2-way'!A196="","",'True_Odds_Calculator_2-way'!A196)</f>
        <v>1.89</v>
      </c>
      <c r="B195" s="4">
        <f>IF('True_Odds_Calculator_2-way'!B196="","",'True_Odds_Calculator_2-way'!B196)</f>
        <v>2</v>
      </c>
      <c r="C195" s="4">
        <f t="shared" si="12"/>
        <v>2.9100529100529293E-2</v>
      </c>
      <c r="D195" s="4">
        <f t="shared" ref="D195:D258" si="14">IF(A195="","",(2*A195)/(2-($C195*A195)))</f>
        <v>1.9434447300771212</v>
      </c>
      <c r="E195" s="4">
        <f t="shared" ref="E195:E258" si="15">IF(B195="","",(2*B195)/(2-($C195*B195)))</f>
        <v>2.0599455040871937</v>
      </c>
      <c r="G195" s="4">
        <f t="shared" si="13"/>
        <v>1.0291005291005293</v>
      </c>
    </row>
    <row r="196" spans="1:7" x14ac:dyDescent="0.2">
      <c r="A196" s="4">
        <f>IF('True_Odds_Calculator_2-way'!A197="","",'True_Odds_Calculator_2-way'!A197)</f>
        <v>1.8</v>
      </c>
      <c r="B196" s="4">
        <f>IF('True_Odds_Calculator_2-way'!B197="","",'True_Odds_Calculator_2-way'!B197)</f>
        <v>2.1</v>
      </c>
      <c r="C196" s="4">
        <f t="shared" si="12"/>
        <v>3.1746031746031633E-2</v>
      </c>
      <c r="D196" s="4">
        <f t="shared" si="14"/>
        <v>1.8529411764705881</v>
      </c>
      <c r="E196" s="4">
        <f t="shared" si="15"/>
        <v>2.172413793103448</v>
      </c>
      <c r="G196" s="4">
        <f t="shared" si="13"/>
        <v>1.0317460317460316</v>
      </c>
    </row>
    <row r="197" spans="1:7" x14ac:dyDescent="0.2">
      <c r="A197" s="4">
        <f>IF('True_Odds_Calculator_2-way'!A198="","",'True_Odds_Calculator_2-way'!A198)</f>
        <v>1.93</v>
      </c>
      <c r="B197" s="4">
        <f>IF('True_Odds_Calculator_2-way'!B198="","",'True_Odds_Calculator_2-way'!B198)</f>
        <v>1.97</v>
      </c>
      <c r="C197" s="4">
        <f t="shared" si="12"/>
        <v>2.5748928223876311E-2</v>
      </c>
      <c r="D197" s="4">
        <f t="shared" si="14"/>
        <v>1.9791780536685666</v>
      </c>
      <c r="E197" s="4">
        <f t="shared" si="15"/>
        <v>2.0212647191728026</v>
      </c>
      <c r="G197" s="4">
        <f t="shared" si="13"/>
        <v>1.0257489282238763</v>
      </c>
    </row>
    <row r="198" spans="1:7" x14ac:dyDescent="0.2">
      <c r="A198" s="4">
        <f>IF('True_Odds_Calculator_2-way'!A199="","",'True_Odds_Calculator_2-way'!A199)</f>
        <v>1.56</v>
      </c>
      <c r="B198" s="4">
        <f>IF('True_Odds_Calculator_2-way'!B199="","",'True_Odds_Calculator_2-way'!B199)</f>
        <v>2.4700000000000002</v>
      </c>
      <c r="C198" s="4">
        <f t="shared" si="12"/>
        <v>4.5883940620782715E-2</v>
      </c>
      <c r="D198" s="4">
        <f t="shared" si="14"/>
        <v>1.6179039301310043</v>
      </c>
      <c r="E198" s="4">
        <f t="shared" si="15"/>
        <v>2.6183745583038869</v>
      </c>
      <c r="G198" s="4">
        <f t="shared" si="13"/>
        <v>1.0458839406207827</v>
      </c>
    </row>
    <row r="199" spans="1:7" x14ac:dyDescent="0.2">
      <c r="A199" s="4">
        <f>IF('True_Odds_Calculator_2-way'!A200="","",'True_Odds_Calculator_2-way'!A200)</f>
        <v>1.67</v>
      </c>
      <c r="B199" s="4">
        <f>IF('True_Odds_Calculator_2-way'!B200="","",'True_Odds_Calculator_2-way'!B200)</f>
        <v>2.27</v>
      </c>
      <c r="C199" s="4">
        <f t="shared" si="12"/>
        <v>3.9331029570814469E-2</v>
      </c>
      <c r="D199" s="4">
        <f t="shared" si="14"/>
        <v>1.7267075087111983</v>
      </c>
      <c r="E199" s="4">
        <f t="shared" si="15"/>
        <v>2.3760694474913038</v>
      </c>
      <c r="G199" s="4">
        <f t="shared" si="13"/>
        <v>1.0393310295708145</v>
      </c>
    </row>
    <row r="200" spans="1:7" x14ac:dyDescent="0.2">
      <c r="A200" s="4">
        <f>IF('True_Odds_Calculator_2-way'!A201="","",'True_Odds_Calculator_2-way'!A201)</f>
        <v>1.51</v>
      </c>
      <c r="B200" s="4">
        <f>IF('True_Odds_Calculator_2-way'!B201="","",'True_Odds_Calculator_2-way'!B201)</f>
        <v>2.69</v>
      </c>
      <c r="C200" s="4">
        <f t="shared" si="12"/>
        <v>3.3998867525049992E-2</v>
      </c>
      <c r="D200" s="4">
        <f t="shared" si="14"/>
        <v>1.5497815677521511</v>
      </c>
      <c r="E200" s="4">
        <f t="shared" si="15"/>
        <v>2.8189041951490341</v>
      </c>
      <c r="G200" s="4">
        <f t="shared" si="13"/>
        <v>1.03399886752505</v>
      </c>
    </row>
    <row r="201" spans="1:7" x14ac:dyDescent="0.2">
      <c r="A201" s="4">
        <f>IF('True_Odds_Calculator_2-way'!A202="","",'True_Odds_Calculator_2-way'!A202)</f>
        <v>2.63</v>
      </c>
      <c r="B201" s="4">
        <f>IF('True_Odds_Calculator_2-way'!B202="","",'True_Odds_Calculator_2-way'!B202)</f>
        <v>1.51</v>
      </c>
      <c r="C201" s="4">
        <f t="shared" si="12"/>
        <v>4.2479792511268322E-2</v>
      </c>
      <c r="D201" s="4">
        <f t="shared" si="14"/>
        <v>2.7856065654262965</v>
      </c>
      <c r="E201" s="4">
        <f t="shared" si="15"/>
        <v>1.5600337831202247</v>
      </c>
      <c r="G201" s="4">
        <f t="shared" si="13"/>
        <v>1.0424797925112683</v>
      </c>
    </row>
    <row r="202" spans="1:7" x14ac:dyDescent="0.2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1.75</v>
      </c>
      <c r="C202" s="4">
        <f t="shared" si="12"/>
        <v>3.6544850498338777E-2</v>
      </c>
      <c r="D202" s="4">
        <f t="shared" si="14"/>
        <v>2.2379182156133823</v>
      </c>
      <c r="E202" s="4">
        <f t="shared" si="15"/>
        <v>1.8078078078078077</v>
      </c>
      <c r="G202" s="4">
        <f t="shared" si="13"/>
        <v>1.0365448504983388</v>
      </c>
    </row>
    <row r="203" spans="1:7" x14ac:dyDescent="0.2">
      <c r="A203" s="4">
        <f>IF('True_Odds_Calculator_2-way'!A204="","",'True_Odds_Calculator_2-way'!A204)</f>
        <v>1.99</v>
      </c>
      <c r="B203" s="4">
        <f>IF('True_Odds_Calculator_2-way'!B204="","",'True_Odds_Calculator_2-way'!B204)</f>
        <v>1.88</v>
      </c>
      <c r="C203" s="4">
        <f t="shared" si="12"/>
        <v>3.4427456431091574E-2</v>
      </c>
      <c r="D203" s="4">
        <f t="shared" si="14"/>
        <v>2.0605860321656753</v>
      </c>
      <c r="E203" s="4">
        <f t="shared" si="15"/>
        <v>1.9428749480681344</v>
      </c>
      <c r="G203" s="4">
        <f t="shared" si="13"/>
        <v>1.0344274564310916</v>
      </c>
    </row>
    <row r="204" spans="1:7" x14ac:dyDescent="0.2">
      <c r="A204" s="4">
        <f>IF('True_Odds_Calculator_2-way'!A205="","",'True_Odds_Calculator_2-way'!A205)</f>
        <v>2.08</v>
      </c>
      <c r="B204" s="4">
        <f>IF('True_Odds_Calculator_2-way'!B205="","",'True_Odds_Calculator_2-way'!B205)</f>
        <v>1.79</v>
      </c>
      <c r="C204" s="4">
        <f t="shared" si="12"/>
        <v>3.9428448646325664E-2</v>
      </c>
      <c r="D204" s="4">
        <f t="shared" si="14"/>
        <v>2.1689385995572641</v>
      </c>
      <c r="E204" s="4">
        <f t="shared" si="15"/>
        <v>1.8554769261437256</v>
      </c>
      <c r="G204" s="4">
        <f t="shared" si="13"/>
        <v>1.0394284486463257</v>
      </c>
    </row>
    <row r="205" spans="1:7" x14ac:dyDescent="0.2">
      <c r="A205" s="4">
        <f>IF('True_Odds_Calculator_2-way'!A206="","",'True_Odds_Calculator_2-way'!A206)</f>
        <v>1.99</v>
      </c>
      <c r="B205" s="4">
        <f>IF('True_Odds_Calculator_2-way'!B206="","",'True_Odds_Calculator_2-way'!B206)</f>
        <v>1.88</v>
      </c>
      <c r="C205" s="4">
        <f t="shared" si="12"/>
        <v>3.4427456431091574E-2</v>
      </c>
      <c r="D205" s="4">
        <f t="shared" si="14"/>
        <v>2.0605860321656753</v>
      </c>
      <c r="E205" s="4">
        <f t="shared" si="15"/>
        <v>1.9428749480681344</v>
      </c>
      <c r="G205" s="4">
        <f t="shared" si="13"/>
        <v>1.0344274564310916</v>
      </c>
    </row>
    <row r="206" spans="1:7" x14ac:dyDescent="0.2">
      <c r="A206" s="4">
        <f>IF('True_Odds_Calculator_2-way'!A207="","",'True_Odds_Calculator_2-way'!A207)</f>
        <v>1.79</v>
      </c>
      <c r="B206" s="4">
        <f>IF('True_Odds_Calculator_2-way'!B207="","",'True_Odds_Calculator_2-way'!B207)</f>
        <v>2.04</v>
      </c>
      <c r="C206" s="4">
        <f t="shared" si="12"/>
        <v>4.8855296308467411E-2</v>
      </c>
      <c r="D206" s="4">
        <f t="shared" si="14"/>
        <v>1.8718474472011479</v>
      </c>
      <c r="E206" s="4">
        <f t="shared" si="15"/>
        <v>2.1469896519285041</v>
      </c>
      <c r="G206" s="4">
        <f t="shared" si="13"/>
        <v>1.0488552963084674</v>
      </c>
    </row>
    <row r="207" spans="1:7" x14ac:dyDescent="0.2">
      <c r="A207" s="4">
        <f>IF('True_Odds_Calculator_2-way'!A208="","",'True_Odds_Calculator_2-way'!A208)</f>
        <v>2.38</v>
      </c>
      <c r="B207" s="4">
        <f>IF('True_Odds_Calculator_2-way'!B208="","",'True_Odds_Calculator_2-way'!B208)</f>
        <v>1.62</v>
      </c>
      <c r="C207" s="4">
        <f t="shared" si="12"/>
        <v>3.7452017844174623E-2</v>
      </c>
      <c r="D207" s="4">
        <f t="shared" si="14"/>
        <v>2.4910195115648013</v>
      </c>
      <c r="E207" s="4">
        <f t="shared" si="15"/>
        <v>1.6706820348383742</v>
      </c>
      <c r="G207" s="4">
        <f t="shared" si="13"/>
        <v>1.0374520178441746</v>
      </c>
    </row>
    <row r="208" spans="1:7" x14ac:dyDescent="0.2">
      <c r="A208" s="4">
        <f>IF('True_Odds_Calculator_2-way'!A209="","",'True_Odds_Calculator_2-way'!A209)</f>
        <v>2.65</v>
      </c>
      <c r="B208" s="4">
        <f>IF('True_Odds_Calculator_2-way'!B209="","",'True_Odds_Calculator_2-way'!B209)</f>
        <v>1.51</v>
      </c>
      <c r="C208" s="4">
        <f t="shared" si="12"/>
        <v>3.9610146195176998E-2</v>
      </c>
      <c r="D208" s="4">
        <f t="shared" si="14"/>
        <v>2.7967849030228904</v>
      </c>
      <c r="E208" s="4">
        <f t="shared" si="15"/>
        <v>1.5565496450452205</v>
      </c>
      <c r="G208" s="4">
        <f t="shared" si="13"/>
        <v>1.039610146195177</v>
      </c>
    </row>
    <row r="209" spans="1:7" x14ac:dyDescent="0.2">
      <c r="A209" s="4">
        <f>IF('True_Odds_Calculator_2-way'!A210="","",'True_Odds_Calculator_2-way'!A210)</f>
        <v>2.0499999999999998</v>
      </c>
      <c r="B209" s="4">
        <f>IF('True_Odds_Calculator_2-way'!B210="","",'True_Odds_Calculator_2-way'!B210)</f>
        <v>1.79</v>
      </c>
      <c r="C209" s="4">
        <f t="shared" si="12"/>
        <v>4.6464095925875526E-2</v>
      </c>
      <c r="D209" s="4">
        <f t="shared" si="14"/>
        <v>2.1525150315295498</v>
      </c>
      <c r="E209" s="4">
        <f t="shared" si="15"/>
        <v>1.8676676421936633</v>
      </c>
      <c r="G209" s="4">
        <f t="shared" si="13"/>
        <v>1.0464640959258755</v>
      </c>
    </row>
    <row r="210" spans="1:7" x14ac:dyDescent="0.2">
      <c r="A210" s="4">
        <f>IF('True_Odds_Calculator_2-way'!A211="","",'True_Odds_Calculator_2-way'!A211)</f>
        <v>2.08</v>
      </c>
      <c r="B210" s="4">
        <f>IF('True_Odds_Calculator_2-way'!B211="","",'True_Odds_Calculator_2-way'!B211)</f>
        <v>1.76</v>
      </c>
      <c r="C210" s="4">
        <f t="shared" si="12"/>
        <v>4.8951048951048959E-2</v>
      </c>
      <c r="D210" s="4">
        <f t="shared" si="14"/>
        <v>2.1915708812260539</v>
      </c>
      <c r="E210" s="4">
        <f t="shared" si="15"/>
        <v>1.8392282958199357</v>
      </c>
      <c r="G210" s="4">
        <f t="shared" si="13"/>
        <v>1.048951048951049</v>
      </c>
    </row>
    <row r="211" spans="1:7" x14ac:dyDescent="0.2">
      <c r="A211" s="4">
        <f>IF('True_Odds_Calculator_2-way'!A212="","",'True_Odds_Calculator_2-way'!A212)</f>
        <v>2.09</v>
      </c>
      <c r="B211" s="4">
        <f>IF('True_Odds_Calculator_2-way'!B212="","",'True_Odds_Calculator_2-way'!B212)</f>
        <v>1.79</v>
      </c>
      <c r="C211" s="4">
        <f t="shared" si="12"/>
        <v>3.7128117398625982E-2</v>
      </c>
      <c r="D211" s="4">
        <f t="shared" si="14"/>
        <v>2.1743628490889537</v>
      </c>
      <c r="E211" s="4">
        <f t="shared" si="15"/>
        <v>1.8515255747197545</v>
      </c>
      <c r="G211" s="4">
        <f t="shared" si="13"/>
        <v>1.037128117398626</v>
      </c>
    </row>
    <row r="212" spans="1:7" x14ac:dyDescent="0.2">
      <c r="A212" s="4">
        <f>IF('True_Odds_Calculator_2-way'!A213="","",'True_Odds_Calculator_2-way'!A213)</f>
        <v>2.02</v>
      </c>
      <c r="B212" s="4">
        <f>IF('True_Odds_Calculator_2-way'!B213="","",'True_Odds_Calculator_2-way'!B213)</f>
        <v>1.83</v>
      </c>
      <c r="C212" s="4">
        <f t="shared" si="12"/>
        <v>4.1497592382188975E-2</v>
      </c>
      <c r="D212" s="4">
        <f t="shared" si="14"/>
        <v>2.1083670792220381</v>
      </c>
      <c r="E212" s="4">
        <f t="shared" si="15"/>
        <v>1.9022281685792208</v>
      </c>
      <c r="G212" s="4">
        <f t="shared" si="13"/>
        <v>1.041497592382189</v>
      </c>
    </row>
    <row r="213" spans="1:7" x14ac:dyDescent="0.2">
      <c r="A213" s="4">
        <f>IF('True_Odds_Calculator_2-way'!A214="","",'True_Odds_Calculator_2-way'!A214)</f>
        <v>2.79</v>
      </c>
      <c r="B213" s="4">
        <f>IF('True_Odds_Calculator_2-way'!B214="","",'True_Odds_Calculator_2-way'!B214)</f>
        <v>1.45</v>
      </c>
      <c r="C213" s="4">
        <f t="shared" si="12"/>
        <v>4.807811148189356E-2</v>
      </c>
      <c r="D213" s="4">
        <f t="shared" si="14"/>
        <v>2.9905747551284425</v>
      </c>
      <c r="E213" s="4">
        <f t="shared" si="15"/>
        <v>1.5023674682016526</v>
      </c>
      <c r="G213" s="4">
        <f t="shared" si="13"/>
        <v>1.0480781114818936</v>
      </c>
    </row>
    <row r="214" spans="1:7" x14ac:dyDescent="0.2">
      <c r="A214" s="4">
        <f>IF('True_Odds_Calculator_2-way'!A215="","",'True_Odds_Calculator_2-way'!A215)</f>
        <v>2.0299999999999998</v>
      </c>
      <c r="B214" s="4">
        <f>IF('True_Odds_Calculator_2-way'!B215="","",'True_Odds_Calculator_2-way'!B215)</f>
        <v>1.85</v>
      </c>
      <c r="C214" s="4">
        <f t="shared" si="12"/>
        <v>3.315137797896428E-2</v>
      </c>
      <c r="D214" s="4">
        <f t="shared" si="14"/>
        <v>2.1006852188505105</v>
      </c>
      <c r="E214" s="4">
        <f t="shared" si="15"/>
        <v>1.9085249650616189</v>
      </c>
      <c r="G214" s="4">
        <f t="shared" si="13"/>
        <v>1.0331513779789643</v>
      </c>
    </row>
    <row r="215" spans="1:7" x14ac:dyDescent="0.2">
      <c r="A215" s="4">
        <f>IF('True_Odds_Calculator_2-way'!A216="","",'True_Odds_Calculator_2-way'!A216)</f>
        <v>2.09</v>
      </c>
      <c r="B215" s="4">
        <f>IF('True_Odds_Calculator_2-way'!B216="","",'True_Odds_Calculator_2-way'!B216)</f>
        <v>1.76</v>
      </c>
      <c r="C215" s="4">
        <f t="shared" si="12"/>
        <v>4.6650717703349276E-2</v>
      </c>
      <c r="D215" s="4">
        <f t="shared" si="14"/>
        <v>2.1971090670170828</v>
      </c>
      <c r="E215" s="4">
        <f t="shared" si="15"/>
        <v>1.8353457738748626</v>
      </c>
      <c r="G215" s="4">
        <f t="shared" si="13"/>
        <v>1.0466507177033493</v>
      </c>
    </row>
    <row r="216" spans="1:7" x14ac:dyDescent="0.2">
      <c r="A216" s="4">
        <f>IF('True_Odds_Calculator_2-way'!A217="","",'True_Odds_Calculator_2-way'!A217)</f>
        <v>2.0699999999999998</v>
      </c>
      <c r="B216" s="4">
        <f>IF('True_Odds_Calculator_2-way'!B217="","",'True_Odds_Calculator_2-way'!B217)</f>
        <v>1.81</v>
      </c>
      <c r="C216" s="4">
        <f t="shared" si="12"/>
        <v>3.5577975284917462E-2</v>
      </c>
      <c r="D216" s="4">
        <f t="shared" si="14"/>
        <v>2.1491381535549374</v>
      </c>
      <c r="E216" s="4">
        <f t="shared" si="15"/>
        <v>1.8702173858786533</v>
      </c>
      <c r="G216" s="4">
        <f t="shared" si="13"/>
        <v>1.0355779752849175</v>
      </c>
    </row>
    <row r="217" spans="1:7" x14ac:dyDescent="0.2">
      <c r="A217" s="4">
        <f>IF('True_Odds_Calculator_2-way'!A218="","",'True_Odds_Calculator_2-way'!A218)</f>
        <v>1.93</v>
      </c>
      <c r="B217" s="4">
        <f>IF('True_Odds_Calculator_2-way'!B218="","",'True_Odds_Calculator_2-way'!B218)</f>
        <v>1.97</v>
      </c>
      <c r="C217" s="4">
        <f t="shared" si="12"/>
        <v>2.5748928223876311E-2</v>
      </c>
      <c r="D217" s="4">
        <f t="shared" si="14"/>
        <v>1.9791780536685666</v>
      </c>
      <c r="E217" s="4">
        <f t="shared" si="15"/>
        <v>2.0212647191728026</v>
      </c>
      <c r="G217" s="4">
        <f t="shared" si="13"/>
        <v>1.0257489282238763</v>
      </c>
    </row>
    <row r="218" spans="1:7" x14ac:dyDescent="0.2">
      <c r="A218" s="4">
        <f>IF('True_Odds_Calculator_2-way'!A219="","",'True_Odds_Calculator_2-way'!A219)</f>
        <v>1.56</v>
      </c>
      <c r="B218" s="4">
        <f>IF('True_Odds_Calculator_2-way'!B219="","",'True_Odds_Calculator_2-way'!B219)</f>
        <v>2.59</v>
      </c>
      <c r="C218" s="4">
        <f t="shared" si="12"/>
        <v>2.7126027126027186E-2</v>
      </c>
      <c r="D218" s="4">
        <f t="shared" si="14"/>
        <v>1.5937204165351848</v>
      </c>
      <c r="E218" s="4">
        <f t="shared" si="15"/>
        <v>2.6842944459208082</v>
      </c>
      <c r="G218" s="4">
        <f t="shared" si="13"/>
        <v>1.0271260271260272</v>
      </c>
    </row>
    <row r="219" spans="1:7" x14ac:dyDescent="0.2">
      <c r="A219" s="4">
        <f>IF('True_Odds_Calculator_2-way'!A220="","",'True_Odds_Calculator_2-way'!A220)</f>
        <v>1.76</v>
      </c>
      <c r="B219" s="4">
        <f>IF('True_Odds_Calculator_2-way'!B220="","",'True_Odds_Calculator_2-way'!B220)</f>
        <v>2.1800000000000002</v>
      </c>
      <c r="C219" s="4">
        <f t="shared" si="12"/>
        <v>2.6897414512093487E-2</v>
      </c>
      <c r="D219" s="4">
        <f t="shared" si="14"/>
        <v>1.8026686713023867</v>
      </c>
      <c r="E219" s="4">
        <f t="shared" si="15"/>
        <v>2.2458440646218687</v>
      </c>
      <c r="G219" s="4">
        <f t="shared" si="13"/>
        <v>1.0268974145120935</v>
      </c>
    </row>
    <row r="220" spans="1:7" x14ac:dyDescent="0.2">
      <c r="A220" s="4">
        <f>IF('True_Odds_Calculator_2-way'!A221="","",'True_Odds_Calculator_2-way'!A221)</f>
        <v>2.11</v>
      </c>
      <c r="B220" s="4">
        <f>IF('True_Odds_Calculator_2-way'!B221="","",'True_Odds_Calculator_2-way'!B221)</f>
        <v>1.78</v>
      </c>
      <c r="C220" s="4">
        <f t="shared" si="12"/>
        <v>3.5731402098088338E-2</v>
      </c>
      <c r="D220" s="4">
        <f t="shared" si="14"/>
        <v>2.1926557300484557</v>
      </c>
      <c r="E220" s="4">
        <f t="shared" si="15"/>
        <v>1.8384649273092173</v>
      </c>
      <c r="G220" s="4">
        <f t="shared" si="13"/>
        <v>1.0357314020980883</v>
      </c>
    </row>
    <row r="221" spans="1:7" x14ac:dyDescent="0.2">
      <c r="A221" s="4">
        <f>IF('True_Odds_Calculator_2-way'!A222="","",'True_Odds_Calculator_2-way'!A222)</f>
        <v>2.0299999999999998</v>
      </c>
      <c r="B221" s="4">
        <f>IF('True_Odds_Calculator_2-way'!B222="","",'True_Odds_Calculator_2-way'!B222)</f>
        <v>1.86</v>
      </c>
      <c r="C221" s="4">
        <f t="shared" si="12"/>
        <v>3.0245246040574214E-2</v>
      </c>
      <c r="D221" s="4">
        <f t="shared" si="14"/>
        <v>2.0942925287037548</v>
      </c>
      <c r="E221" s="4">
        <f t="shared" si="15"/>
        <v>1.9138324294186226</v>
      </c>
      <c r="G221" s="4">
        <f t="shared" si="13"/>
        <v>1.0302452460405742</v>
      </c>
    </row>
    <row r="222" spans="1:7" x14ac:dyDescent="0.2">
      <c r="A222" s="4">
        <f>IF('True_Odds_Calculator_2-way'!A223="","",'True_Odds_Calculator_2-way'!A223)</f>
        <v>2.2000000000000002</v>
      </c>
      <c r="B222" s="4">
        <f>IF('True_Odds_Calculator_2-way'!B223="","",'True_Odds_Calculator_2-way'!B223)</f>
        <v>1.73</v>
      </c>
      <c r="C222" s="4">
        <f t="shared" si="12"/>
        <v>3.2580136626379375E-2</v>
      </c>
      <c r="D222" s="4">
        <f t="shared" si="14"/>
        <v>2.2817745803357314</v>
      </c>
      <c r="E222" s="4">
        <f t="shared" si="15"/>
        <v>1.7801683816651075</v>
      </c>
      <c r="G222" s="4">
        <f t="shared" si="13"/>
        <v>1.0325801366263794</v>
      </c>
    </row>
    <row r="223" spans="1:7" x14ac:dyDescent="0.2">
      <c r="A223" s="4">
        <f>IF('True_Odds_Calculator_2-way'!A224="","",'True_Odds_Calculator_2-way'!A224)</f>
        <v>1.79</v>
      </c>
      <c r="B223" s="4">
        <f>IF('True_Odds_Calculator_2-way'!B224="","",'True_Odds_Calculator_2-way'!B224)</f>
        <v>2.1</v>
      </c>
      <c r="C223" s="4">
        <f t="shared" si="12"/>
        <v>3.4849694067571102E-2</v>
      </c>
      <c r="D223" s="4">
        <f t="shared" si="14"/>
        <v>1.8476284099287292</v>
      </c>
      <c r="E223" s="4">
        <f t="shared" si="15"/>
        <v>2.1797622499275153</v>
      </c>
      <c r="G223" s="4">
        <f t="shared" si="13"/>
        <v>1.0348496940675711</v>
      </c>
    </row>
    <row r="224" spans="1:7" x14ac:dyDescent="0.2">
      <c r="A224" s="4">
        <f>IF('True_Odds_Calculator_2-way'!A225="","",'True_Odds_Calculator_2-way'!A225)</f>
        <v>2.21</v>
      </c>
      <c r="B224" s="4">
        <f>IF('True_Odds_Calculator_2-way'!B225="","",'True_Odds_Calculator_2-way'!B225)</f>
        <v>1.72</v>
      </c>
      <c r="C224" s="4">
        <f t="shared" si="12"/>
        <v>3.3884036620014824E-2</v>
      </c>
      <c r="D224" s="4">
        <f t="shared" si="14"/>
        <v>2.2959652089876781</v>
      </c>
      <c r="E224" s="4">
        <f t="shared" si="15"/>
        <v>1.7716256524981358</v>
      </c>
      <c r="G224" s="4">
        <f t="shared" si="13"/>
        <v>1.0338840366200148</v>
      </c>
    </row>
    <row r="225" spans="1:7" x14ac:dyDescent="0.2">
      <c r="A225" s="4">
        <f>IF('True_Odds_Calculator_2-way'!A226="","",'True_Odds_Calculator_2-way'!A226)</f>
        <v>2.44</v>
      </c>
      <c r="B225" s="4">
        <f>IF('True_Odds_Calculator_2-way'!B226="","",'True_Odds_Calculator_2-way'!B226)</f>
        <v>1.6</v>
      </c>
      <c r="C225" s="4">
        <f t="shared" si="12"/>
        <v>3.4836065573770503E-2</v>
      </c>
      <c r="D225" s="4">
        <f t="shared" si="14"/>
        <v>2.548302872062663</v>
      </c>
      <c r="E225" s="4">
        <f t="shared" si="15"/>
        <v>1.6458684654300169</v>
      </c>
      <c r="G225" s="4">
        <f t="shared" si="13"/>
        <v>1.0348360655737705</v>
      </c>
    </row>
    <row r="226" spans="1:7" x14ac:dyDescent="0.2">
      <c r="A226" s="4">
        <f>IF('True_Odds_Calculator_2-way'!A227="","",'True_Odds_Calculator_2-way'!A227)</f>
        <v>2.17</v>
      </c>
      <c r="B226" s="4">
        <f>IF('True_Odds_Calculator_2-way'!B227="","",'True_Odds_Calculator_2-way'!B227)</f>
        <v>1.75</v>
      </c>
      <c r="C226" s="4">
        <f t="shared" si="12"/>
        <v>3.2258064516129004E-2</v>
      </c>
      <c r="D226" s="4">
        <f t="shared" si="14"/>
        <v>2.2487046632124348</v>
      </c>
      <c r="E226" s="4">
        <f t="shared" si="15"/>
        <v>1.8008298755186722</v>
      </c>
      <c r="G226" s="4">
        <f t="shared" si="13"/>
        <v>1.032258064516129</v>
      </c>
    </row>
    <row r="227" spans="1:7" x14ac:dyDescent="0.2">
      <c r="A227" s="4">
        <f>IF('True_Odds_Calculator_2-way'!A228="","",'True_Odds_Calculator_2-way'!A228)</f>
        <v>1.29</v>
      </c>
      <c r="B227" s="4">
        <f>IF('True_Odds_Calculator_2-way'!B228="","",'True_Odds_Calculator_2-way'!B228)</f>
        <v>3.74</v>
      </c>
      <c r="C227" s="4">
        <f t="shared" si="12"/>
        <v>4.2573477593997211E-2</v>
      </c>
      <c r="D227" s="4">
        <f t="shared" si="14"/>
        <v>1.3264234459626645</v>
      </c>
      <c r="E227" s="4">
        <f t="shared" si="15"/>
        <v>4.0635054324938924</v>
      </c>
      <c r="G227" s="4">
        <f t="shared" si="13"/>
        <v>1.0425734775939972</v>
      </c>
    </row>
    <row r="228" spans="1:7" x14ac:dyDescent="0.2">
      <c r="A228" s="4">
        <f>IF('True_Odds_Calculator_2-way'!A229="","",'True_Odds_Calculator_2-way'!A229)</f>
        <v>1.78</v>
      </c>
      <c r="B228" s="4">
        <f>IF('True_Odds_Calculator_2-way'!B229="","",'True_Odds_Calculator_2-way'!B229)</f>
        <v>2.11</v>
      </c>
      <c r="C228" s="4">
        <f t="shared" si="12"/>
        <v>3.5731402098088338E-2</v>
      </c>
      <c r="D228" s="4">
        <f t="shared" si="14"/>
        <v>1.8384649273092173</v>
      </c>
      <c r="E228" s="4">
        <f t="shared" si="15"/>
        <v>2.1926557300484557</v>
      </c>
      <c r="G228" s="4">
        <f t="shared" si="13"/>
        <v>1.0357314020980883</v>
      </c>
    </row>
    <row r="229" spans="1:7" x14ac:dyDescent="0.2">
      <c r="A229" s="4">
        <f>IF('True_Odds_Calculator_2-way'!A230="","",'True_Odds_Calculator_2-way'!A230)</f>
        <v>2.69</v>
      </c>
      <c r="B229" s="4">
        <f>IF('True_Odds_Calculator_2-way'!B230="","",'True_Odds_Calculator_2-way'!B230)</f>
        <v>1.52</v>
      </c>
      <c r="C229" s="4">
        <f t="shared" si="12"/>
        <v>2.9641948738016177E-2</v>
      </c>
      <c r="D229" s="4">
        <f t="shared" si="14"/>
        <v>2.8016993284911611</v>
      </c>
      <c r="E229" s="4">
        <f t="shared" si="15"/>
        <v>1.5550315661367615</v>
      </c>
      <c r="G229" s="4">
        <f t="shared" si="13"/>
        <v>1.0296419487380162</v>
      </c>
    </row>
    <row r="230" spans="1:7" x14ac:dyDescent="0.2">
      <c r="A230" s="4">
        <f>IF('True_Odds_Calculator_2-way'!A231="","",'True_Odds_Calculator_2-way'!A231)</f>
        <v>2.5299999999999998</v>
      </c>
      <c r="B230" s="4">
        <f>IF('True_Odds_Calculator_2-way'!B231="","",'True_Odds_Calculator_2-way'!B231)</f>
        <v>1.58</v>
      </c>
      <c r="C230" s="4">
        <f t="shared" si="12"/>
        <v>2.8168309401110703E-2</v>
      </c>
      <c r="D230" s="4">
        <f t="shared" si="14"/>
        <v>2.6234823127912317</v>
      </c>
      <c r="E230" s="4">
        <f t="shared" si="15"/>
        <v>1.6159598981283099</v>
      </c>
      <c r="G230" s="4">
        <f t="shared" si="13"/>
        <v>1.0281683094011107</v>
      </c>
    </row>
    <row r="231" spans="1:7" x14ac:dyDescent="0.2">
      <c r="A231" s="4">
        <f>IF('True_Odds_Calculator_2-way'!A232="","",'True_Odds_Calculator_2-way'!A232)</f>
        <v>1.89</v>
      </c>
      <c r="B231" s="4">
        <f>IF('True_Odds_Calculator_2-way'!B232="","",'True_Odds_Calculator_2-way'!B232)</f>
        <v>2.0099999999999998</v>
      </c>
      <c r="C231" s="4">
        <f t="shared" si="12"/>
        <v>2.6612966911474523E-2</v>
      </c>
      <c r="D231" s="4">
        <f t="shared" si="14"/>
        <v>1.9387583250401901</v>
      </c>
      <c r="E231" s="4">
        <f t="shared" si="15"/>
        <v>2.065236891462122</v>
      </c>
      <c r="G231" s="4">
        <f t="shared" si="13"/>
        <v>1.0266129669114745</v>
      </c>
    </row>
    <row r="232" spans="1:7" x14ac:dyDescent="0.2">
      <c r="A232" s="4">
        <f>IF('True_Odds_Calculator_2-way'!A233="","",'True_Odds_Calculator_2-way'!A233)</f>
        <v>1.85</v>
      </c>
      <c r="B232" s="4">
        <f>IF('True_Odds_Calculator_2-way'!B233="","",'True_Odds_Calculator_2-way'!B233)</f>
        <v>2.0499999999999998</v>
      </c>
      <c r="C232" s="4">
        <f t="shared" si="12"/>
        <v>2.8345418589321048E-2</v>
      </c>
      <c r="D232" s="4">
        <f t="shared" si="14"/>
        <v>1.8998121477770822</v>
      </c>
      <c r="E232" s="4">
        <f t="shared" si="15"/>
        <v>2.1113430758524703</v>
      </c>
      <c r="G232" s="4">
        <f t="shared" si="13"/>
        <v>1.028345418589321</v>
      </c>
    </row>
    <row r="233" spans="1:7" x14ac:dyDescent="0.2">
      <c r="A233" s="4">
        <f>IF('True_Odds_Calculator_2-way'!A234="","",'True_Odds_Calculator_2-way'!A234)</f>
        <v>1.92</v>
      </c>
      <c r="B233" s="4">
        <f>IF('True_Odds_Calculator_2-way'!B234="","",'True_Odds_Calculator_2-way'!B234)</f>
        <v>1.96</v>
      </c>
      <c r="C233" s="4">
        <f t="shared" si="12"/>
        <v>3.1037414965986443E-2</v>
      </c>
      <c r="D233" s="4">
        <f t="shared" si="14"/>
        <v>1.9789650820361799</v>
      </c>
      <c r="E233" s="4">
        <f t="shared" si="15"/>
        <v>2.0214868929952732</v>
      </c>
      <c r="G233" s="4">
        <f t="shared" si="13"/>
        <v>1.0310374149659864</v>
      </c>
    </row>
    <row r="234" spans="1:7" x14ac:dyDescent="0.2">
      <c r="A234" s="4">
        <f>IF('True_Odds_Calculator_2-way'!A235="","",'True_Odds_Calculator_2-way'!A235)</f>
        <v>1.55</v>
      </c>
      <c r="B234" s="4">
        <f>IF('True_Odds_Calculator_2-way'!B235="","",'True_Odds_Calculator_2-way'!B235)</f>
        <v>2.59</v>
      </c>
      <c r="C234" s="4">
        <f t="shared" si="12"/>
        <v>3.1261676422966733E-2</v>
      </c>
      <c r="D234" s="4">
        <f t="shared" si="14"/>
        <v>1.5884855079632012</v>
      </c>
      <c r="E234" s="4">
        <f t="shared" si="15"/>
        <v>2.6992771894436038</v>
      </c>
      <c r="G234" s="4">
        <f t="shared" si="13"/>
        <v>1.0312616764229667</v>
      </c>
    </row>
    <row r="235" spans="1:7" x14ac:dyDescent="0.2">
      <c r="A235" s="4">
        <f>IF('True_Odds_Calculator_2-way'!A236="","",'True_Odds_Calculator_2-way'!A236)</f>
        <v>2.08</v>
      </c>
      <c r="B235" s="4">
        <f>IF('True_Odds_Calculator_2-way'!B236="","",'True_Odds_Calculator_2-way'!B236)</f>
        <v>1.83</v>
      </c>
      <c r="C235" s="4">
        <f t="shared" si="12"/>
        <v>2.7217318200924545E-2</v>
      </c>
      <c r="D235" s="4">
        <f t="shared" si="14"/>
        <v>2.1405916094927453</v>
      </c>
      <c r="E235" s="4">
        <f t="shared" si="15"/>
        <v>1.8767379942806428</v>
      </c>
      <c r="G235" s="4">
        <f t="shared" si="13"/>
        <v>1.0272173182009245</v>
      </c>
    </row>
    <row r="236" spans="1:7" x14ac:dyDescent="0.2">
      <c r="A236" s="4">
        <f>IF('True_Odds_Calculator_2-way'!A237="","",'True_Odds_Calculator_2-way'!A237)</f>
        <v>1.55</v>
      </c>
      <c r="B236" s="4">
        <f>IF('True_Odds_Calculator_2-way'!B237="","",'True_Odds_Calculator_2-way'!B237)</f>
        <v>2.48</v>
      </c>
      <c r="C236" s="4">
        <f t="shared" si="12"/>
        <v>4.8387096774193505E-2</v>
      </c>
      <c r="D236" s="4">
        <f t="shared" si="14"/>
        <v>1.6103896103896105</v>
      </c>
      <c r="E236" s="4">
        <f t="shared" si="15"/>
        <v>2.6382978723404253</v>
      </c>
      <c r="G236" s="4">
        <f t="shared" si="13"/>
        <v>1.0483870967741935</v>
      </c>
    </row>
    <row r="237" spans="1:7" x14ac:dyDescent="0.2">
      <c r="A237" s="4">
        <f>IF('True_Odds_Calculator_2-way'!A238="","",'True_Odds_Calculator_2-way'!A238)</f>
        <v>2.23</v>
      </c>
      <c r="B237" s="4">
        <f>IF('True_Odds_Calculator_2-way'!B238="","",'True_Odds_Calculator_2-way'!B238)</f>
        <v>1.72</v>
      </c>
      <c r="C237" s="4">
        <f t="shared" si="12"/>
        <v>2.982584211075201E-2</v>
      </c>
      <c r="D237" s="4">
        <f t="shared" si="14"/>
        <v>2.3067115708443593</v>
      </c>
      <c r="E237" s="4">
        <f t="shared" si="15"/>
        <v>1.7652798232695142</v>
      </c>
      <c r="G237" s="4">
        <f t="shared" si="13"/>
        <v>1.029825842110752</v>
      </c>
    </row>
    <row r="238" spans="1:7" x14ac:dyDescent="0.2">
      <c r="A238" s="4">
        <f>IF('True_Odds_Calculator_2-way'!A239="","",'True_Odds_Calculator_2-way'!A239)</f>
        <v>1.88</v>
      </c>
      <c r="B238" s="4">
        <f>IF('True_Odds_Calculator_2-way'!B239="","",'True_Odds_Calculator_2-way'!B239)</f>
        <v>2.0299999999999998</v>
      </c>
      <c r="C238" s="4">
        <f t="shared" si="12"/>
        <v>2.4525731055444977E-2</v>
      </c>
      <c r="D238" s="4">
        <f t="shared" si="14"/>
        <v>1.9243646631706333</v>
      </c>
      <c r="E238" s="4">
        <f t="shared" si="15"/>
        <v>2.0818241326641935</v>
      </c>
      <c r="G238" s="4">
        <f t="shared" si="13"/>
        <v>1.024525731055445</v>
      </c>
    </row>
    <row r="239" spans="1:7" x14ac:dyDescent="0.2">
      <c r="A239" s="4">
        <f>IF('True_Odds_Calculator_2-way'!A240="","",'True_Odds_Calculator_2-way'!A240)</f>
        <v>1.75</v>
      </c>
      <c r="B239" s="4">
        <f>IF('True_Odds_Calculator_2-way'!B240="","",'True_Odds_Calculator_2-way'!B240)</f>
        <v>2.1800000000000002</v>
      </c>
      <c r="C239" s="4">
        <f t="shared" si="12"/>
        <v>3.0144167758846541E-2</v>
      </c>
      <c r="D239" s="4">
        <f t="shared" si="14"/>
        <v>1.797408716136631</v>
      </c>
      <c r="E239" s="4">
        <f t="shared" si="15"/>
        <v>2.2540620384047267</v>
      </c>
      <c r="G239" s="4">
        <f t="shared" si="13"/>
        <v>1.0301441677588465</v>
      </c>
    </row>
    <row r="240" spans="1:7" x14ac:dyDescent="0.2">
      <c r="A240" s="4">
        <f>IF('True_Odds_Calculator_2-way'!A241="","",'True_Odds_Calculator_2-way'!A241)</f>
        <v>2.04</v>
      </c>
      <c r="B240" s="4">
        <f>IF('True_Odds_Calculator_2-way'!B241="","",'True_Odds_Calculator_2-way'!B241)</f>
        <v>1.88</v>
      </c>
      <c r="C240" s="4">
        <f t="shared" si="12"/>
        <v>2.2110972048393851E-2</v>
      </c>
      <c r="D240" s="4">
        <f t="shared" si="14"/>
        <v>2.087070091423596</v>
      </c>
      <c r="E240" s="4">
        <f t="shared" si="15"/>
        <v>1.9199038846615937</v>
      </c>
      <c r="G240" s="4">
        <f t="shared" si="13"/>
        <v>1.0221109720483939</v>
      </c>
    </row>
    <row r="241" spans="1:7" x14ac:dyDescent="0.2">
      <c r="A241" s="4">
        <f>IF('True_Odds_Calculator_2-way'!A242="","",'True_Odds_Calculator_2-way'!A242)</f>
        <v>2.02</v>
      </c>
      <c r="B241" s="4">
        <f>IF('True_Odds_Calculator_2-way'!B242="","",'True_Odds_Calculator_2-way'!B242)</f>
        <v>1.88</v>
      </c>
      <c r="C241" s="4">
        <f t="shared" si="12"/>
        <v>2.6964398567516312E-2</v>
      </c>
      <c r="D241" s="4">
        <f t="shared" si="14"/>
        <v>2.0765529308836395</v>
      </c>
      <c r="E241" s="4">
        <f t="shared" si="15"/>
        <v>1.9288906948394962</v>
      </c>
      <c r="G241" s="4">
        <f t="shared" si="13"/>
        <v>1.0269643985675163</v>
      </c>
    </row>
    <row r="242" spans="1:7" x14ac:dyDescent="0.2">
      <c r="A242" s="4">
        <f>IF('True_Odds_Calculator_2-way'!A243="","",'True_Odds_Calculator_2-way'!A243)</f>
        <v>2.08</v>
      </c>
      <c r="B242" s="4">
        <f>IF('True_Odds_Calculator_2-way'!B243="","",'True_Odds_Calculator_2-way'!B243)</f>
        <v>1.84</v>
      </c>
      <c r="C242" s="4">
        <f t="shared" si="12"/>
        <v>2.4247491638795804E-2</v>
      </c>
      <c r="D242" s="4">
        <f t="shared" si="14"/>
        <v>2.1338090990187331</v>
      </c>
      <c r="E242" s="4">
        <f t="shared" si="15"/>
        <v>1.8819826907946497</v>
      </c>
      <c r="G242" s="4">
        <f t="shared" si="13"/>
        <v>1.0242474916387958</v>
      </c>
    </row>
    <row r="243" spans="1:7" x14ac:dyDescent="0.2">
      <c r="A243" s="4">
        <f>IF('True_Odds_Calculator_2-way'!A244="","",'True_Odds_Calculator_2-way'!A244)</f>
        <v>1.94</v>
      </c>
      <c r="B243" s="4">
        <f>IF('True_Odds_Calculator_2-way'!B244="","",'True_Odds_Calculator_2-way'!B244)</f>
        <v>1.96</v>
      </c>
      <c r="C243" s="4">
        <f t="shared" si="12"/>
        <v>2.5667999158426325E-2</v>
      </c>
      <c r="D243" s="4">
        <f t="shared" si="14"/>
        <v>1.9895353704478862</v>
      </c>
      <c r="E243" s="4">
        <f t="shared" si="15"/>
        <v>2.0105752961082914</v>
      </c>
      <c r="G243" s="4">
        <f t="shared" si="13"/>
        <v>1.0256679991584263</v>
      </c>
    </row>
    <row r="244" spans="1:7" x14ac:dyDescent="0.2">
      <c r="A244" s="4">
        <f>IF('True_Odds_Calculator_2-way'!A245="","",'True_Odds_Calculator_2-way'!A245)</f>
        <v>2.06</v>
      </c>
      <c r="B244" s="4">
        <f>IF('True_Odds_Calculator_2-way'!B245="","",'True_Odds_Calculator_2-way'!B245)</f>
        <v>1.85</v>
      </c>
      <c r="C244" s="4">
        <f t="shared" si="12"/>
        <v>2.5977433744424072E-2</v>
      </c>
      <c r="D244" s="4">
        <f t="shared" si="14"/>
        <v>2.1166342682588173</v>
      </c>
      <c r="E244" s="4">
        <f t="shared" si="15"/>
        <v>1.8955483710519774</v>
      </c>
      <c r="G244" s="4">
        <f t="shared" si="13"/>
        <v>1.0259774337444241</v>
      </c>
    </row>
    <row r="245" spans="1:7" x14ac:dyDescent="0.2">
      <c r="A245" s="4">
        <f>IF('True_Odds_Calculator_2-way'!A246="","",'True_Odds_Calculator_2-way'!A246)</f>
        <v>1.55</v>
      </c>
      <c r="B245" s="4">
        <f>IF('True_Odds_Calculator_2-way'!B246="","",'True_Odds_Calculator_2-way'!B246)</f>
        <v>2.61</v>
      </c>
      <c r="C245" s="4">
        <f t="shared" si="12"/>
        <v>2.830305277468792E-2</v>
      </c>
      <c r="D245" s="4">
        <f t="shared" si="14"/>
        <v>1.58476153168152</v>
      </c>
      <c r="E245" s="4">
        <f t="shared" si="15"/>
        <v>2.7100988109194435</v>
      </c>
      <c r="G245" s="4">
        <f t="shared" si="13"/>
        <v>1.0283030527746879</v>
      </c>
    </row>
    <row r="246" spans="1:7" x14ac:dyDescent="0.2">
      <c r="A246" s="4">
        <f>IF('True_Odds_Calculator_2-way'!A247="","",'True_Odds_Calculator_2-way'!A247)</f>
        <v>1.46</v>
      </c>
      <c r="B246" s="4">
        <f>IF('True_Odds_Calculator_2-way'!B247="","",'True_Odds_Calculator_2-way'!B247)</f>
        <v>2.83</v>
      </c>
      <c r="C246" s="4">
        <f t="shared" si="12"/>
        <v>3.8288397308678945E-2</v>
      </c>
      <c r="D246" s="4">
        <f t="shared" si="14"/>
        <v>1.5019811697989749</v>
      </c>
      <c r="E246" s="4">
        <f t="shared" si="15"/>
        <v>2.9921065971467877</v>
      </c>
      <c r="G246" s="4">
        <f t="shared" si="13"/>
        <v>1.0382883973086789</v>
      </c>
    </row>
    <row r="247" spans="1:7" x14ac:dyDescent="0.2">
      <c r="A247" s="4">
        <f>IF('True_Odds_Calculator_2-way'!A248="","",'True_Odds_Calculator_2-way'!A248)</f>
        <v>2.2200000000000002</v>
      </c>
      <c r="B247" s="4">
        <f>IF('True_Odds_Calculator_2-way'!B248="","",'True_Odds_Calculator_2-way'!B248)</f>
        <v>1.65</v>
      </c>
      <c r="C247" s="4">
        <f t="shared" si="12"/>
        <v>5.6511056511056479E-2</v>
      </c>
      <c r="D247" s="4">
        <f t="shared" si="14"/>
        <v>2.3685741998060137</v>
      </c>
      <c r="E247" s="4">
        <f t="shared" si="15"/>
        <v>1.7306874557051735</v>
      </c>
      <c r="G247" s="4">
        <f t="shared" si="13"/>
        <v>1.0565110565110565</v>
      </c>
    </row>
    <row r="248" spans="1:7" x14ac:dyDescent="0.2">
      <c r="A248" s="4">
        <f>IF('True_Odds_Calculator_2-way'!A249="","",'True_Odds_Calculator_2-way'!A249)</f>
        <v>1.43</v>
      </c>
      <c r="B248" s="4">
        <f>IF('True_Odds_Calculator_2-way'!B249="","",'True_Odds_Calculator_2-way'!B249)</f>
        <v>2.72</v>
      </c>
      <c r="C248" s="4">
        <f t="shared" si="12"/>
        <v>6.6947758124228818E-2</v>
      </c>
      <c r="D248" s="4">
        <f t="shared" si="14"/>
        <v>1.5018920379952121</v>
      </c>
      <c r="E248" s="4">
        <f t="shared" si="15"/>
        <v>2.9924603785197728</v>
      </c>
      <c r="G248" s="4">
        <f t="shared" si="13"/>
        <v>1.0669477581242288</v>
      </c>
    </row>
    <row r="249" spans="1:7" x14ac:dyDescent="0.2">
      <c r="A249" s="4">
        <f>IF('True_Odds_Calculator_2-way'!A250="","",'True_Odds_Calculator_2-way'!A250)</f>
        <v>2.06</v>
      </c>
      <c r="B249" s="4">
        <f>IF('True_Odds_Calculator_2-way'!B250="","",'True_Odds_Calculator_2-way'!B250)</f>
        <v>1.75</v>
      </c>
      <c r="C249" s="4">
        <f t="shared" si="12"/>
        <v>5.6865464632454898E-2</v>
      </c>
      <c r="D249" s="4">
        <f t="shared" si="14"/>
        <v>2.1881638846737479</v>
      </c>
      <c r="E249" s="4">
        <f t="shared" si="15"/>
        <v>1.8416347381864622</v>
      </c>
      <c r="G249" s="4">
        <f t="shared" si="13"/>
        <v>1.0568654646324549</v>
      </c>
    </row>
    <row r="250" spans="1:7" x14ac:dyDescent="0.2">
      <c r="A250" s="4">
        <f>IF('True_Odds_Calculator_2-way'!A251="","",'True_Odds_Calculator_2-way'!A251)</f>
        <v>1.79</v>
      </c>
      <c r="B250" s="4">
        <f>IF('True_Odds_Calculator_2-way'!B251="","",'True_Odds_Calculator_2-way'!B251)</f>
        <v>2.02</v>
      </c>
      <c r="C250" s="4">
        <f t="shared" si="12"/>
        <v>5.3708722827590094E-2</v>
      </c>
      <c r="D250" s="4">
        <f t="shared" si="14"/>
        <v>1.8803889957876125</v>
      </c>
      <c r="E250" s="4">
        <f t="shared" si="15"/>
        <v>2.1358615393703118</v>
      </c>
      <c r="G250" s="4">
        <f t="shared" si="13"/>
        <v>1.0537087228275901</v>
      </c>
    </row>
    <row r="251" spans="1:7" x14ac:dyDescent="0.2">
      <c r="A251" s="4">
        <f>IF('True_Odds_Calculator_2-way'!A252="","",'True_Odds_Calculator_2-way'!A252)</f>
        <v>2.1800000000000002</v>
      </c>
      <c r="B251" s="4">
        <f>IF('True_Odds_Calculator_2-way'!B252="","",'True_Odds_Calculator_2-way'!B252)</f>
        <v>1.68</v>
      </c>
      <c r="C251" s="4">
        <f t="shared" si="12"/>
        <v>5.3953691568370488E-2</v>
      </c>
      <c r="D251" s="4">
        <f t="shared" si="14"/>
        <v>2.3162155325069569</v>
      </c>
      <c r="E251" s="4">
        <f t="shared" si="15"/>
        <v>1.7597539880837978</v>
      </c>
      <c r="G251" s="4">
        <f t="shared" si="13"/>
        <v>1.0539536915683705</v>
      </c>
    </row>
    <row r="252" spans="1:7" x14ac:dyDescent="0.2">
      <c r="A252" s="4">
        <f>IF('True_Odds_Calculator_2-way'!A253="","",'True_Odds_Calculator_2-way'!A253)</f>
        <v>2.08</v>
      </c>
      <c r="B252" s="4">
        <f>IF('True_Odds_Calculator_2-way'!B253="","",'True_Odds_Calculator_2-way'!B253)</f>
        <v>1.84</v>
      </c>
      <c r="C252" s="4">
        <f t="shared" si="12"/>
        <v>2.4247491638795804E-2</v>
      </c>
      <c r="D252" s="4">
        <f t="shared" si="14"/>
        <v>2.1338090990187331</v>
      </c>
      <c r="E252" s="4">
        <f t="shared" si="15"/>
        <v>1.8819826907946497</v>
      </c>
      <c r="G252" s="4">
        <f t="shared" si="13"/>
        <v>1.0242474916387958</v>
      </c>
    </row>
    <row r="253" spans="1:7" x14ac:dyDescent="0.2">
      <c r="A253" s="4">
        <f>IF('True_Odds_Calculator_2-way'!A254="","",'True_Odds_Calculator_2-way'!A254)</f>
        <v>1.58</v>
      </c>
      <c r="B253" s="4">
        <f>IF('True_Odds_Calculator_2-way'!B254="","",'True_Odds_Calculator_2-way'!B254)</f>
        <v>2.5299999999999998</v>
      </c>
      <c r="C253" s="4">
        <f t="shared" si="12"/>
        <v>2.8168309401110703E-2</v>
      </c>
      <c r="D253" s="4">
        <f t="shared" si="14"/>
        <v>1.6159598981283099</v>
      </c>
      <c r="E253" s="4">
        <f t="shared" si="15"/>
        <v>2.6234823127912317</v>
      </c>
      <c r="G253" s="4">
        <f t="shared" si="13"/>
        <v>1.0281683094011107</v>
      </c>
    </row>
    <row r="254" spans="1:7" x14ac:dyDescent="0.2">
      <c r="A254" s="4">
        <f>IF('True_Odds_Calculator_2-way'!A255="","",'True_Odds_Calculator_2-way'!A255)</f>
        <v>1.72</v>
      </c>
      <c r="B254" s="4">
        <f>IF('True_Odds_Calculator_2-way'!B255="","",'True_Odds_Calculator_2-way'!B255)</f>
        <v>2.2200000000000002</v>
      </c>
      <c r="C254" s="4">
        <f t="shared" si="12"/>
        <v>3.1845799287659737E-2</v>
      </c>
      <c r="D254" s="4">
        <f t="shared" si="14"/>
        <v>1.7684327528714336</v>
      </c>
      <c r="E254" s="4">
        <f t="shared" si="15"/>
        <v>2.3013500482160079</v>
      </c>
      <c r="G254" s="4">
        <f t="shared" si="13"/>
        <v>1.0318457992876597</v>
      </c>
    </row>
    <row r="255" spans="1:7" x14ac:dyDescent="0.2">
      <c r="A255" s="4">
        <f>IF('True_Odds_Calculator_2-way'!A256="","",'True_Odds_Calculator_2-way'!A256)</f>
        <v>1.46</v>
      </c>
      <c r="B255" s="4">
        <f>IF('True_Odds_Calculator_2-way'!B256="","",'True_Odds_Calculator_2-way'!B256)</f>
        <v>2.81</v>
      </c>
      <c r="C255" s="4">
        <f t="shared" si="12"/>
        <v>4.0803392970311547E-2</v>
      </c>
      <c r="D255" s="4">
        <f t="shared" si="14"/>
        <v>1.504823387008033</v>
      </c>
      <c r="E255" s="4">
        <f t="shared" si="15"/>
        <v>2.9808907941582508</v>
      </c>
      <c r="G255" s="4">
        <f t="shared" si="13"/>
        <v>1.0408033929703115</v>
      </c>
    </row>
    <row r="256" spans="1:7" x14ac:dyDescent="0.2">
      <c r="A256" s="4">
        <f>IF('True_Odds_Calculator_2-way'!A257="","",'True_Odds_Calculator_2-way'!A257)</f>
        <v>2.09</v>
      </c>
      <c r="B256" s="4">
        <f>IF('True_Odds_Calculator_2-way'!B257="","",'True_Odds_Calculator_2-way'!B257)</f>
        <v>1.82</v>
      </c>
      <c r="C256" s="4">
        <f t="shared" si="12"/>
        <v>2.7919448972080652E-2</v>
      </c>
      <c r="D256" s="4">
        <f t="shared" si="14"/>
        <v>2.152810006225593</v>
      </c>
      <c r="E256" s="4">
        <f t="shared" si="15"/>
        <v>1.8674456281604401</v>
      </c>
      <c r="G256" s="4">
        <f t="shared" si="13"/>
        <v>1.0279194489720807</v>
      </c>
    </row>
    <row r="257" spans="1:7" x14ac:dyDescent="0.2">
      <c r="A257" s="4">
        <f>IF('True_Odds_Calculator_2-way'!A258="","",'True_Odds_Calculator_2-way'!A258)</f>
        <v>2.08</v>
      </c>
      <c r="B257" s="4">
        <f>IF('True_Odds_Calculator_2-way'!B258="","",'True_Odds_Calculator_2-way'!B258)</f>
        <v>1.83</v>
      </c>
      <c r="C257" s="4">
        <f t="shared" si="12"/>
        <v>2.7217318200924545E-2</v>
      </c>
      <c r="D257" s="4">
        <f t="shared" si="14"/>
        <v>2.1405916094927453</v>
      </c>
      <c r="E257" s="4">
        <f t="shared" si="15"/>
        <v>1.8767379942806428</v>
      </c>
      <c r="G257" s="4">
        <f t="shared" si="13"/>
        <v>1.0272173182009245</v>
      </c>
    </row>
    <row r="258" spans="1:7" x14ac:dyDescent="0.2">
      <c r="A258" s="4">
        <f>IF('True_Odds_Calculator_2-way'!A259="","",'True_Odds_Calculator_2-way'!A259)</f>
        <v>1.53</v>
      </c>
      <c r="B258" s="4">
        <f>IF('True_Odds_Calculator_2-way'!B259="","",'True_Odds_Calculator_2-way'!B259)</f>
        <v>2.59</v>
      </c>
      <c r="C258" s="4">
        <f t="shared" ref="C258:C321" si="16">IF(A258="","",((1/A258)+(1/B258))-1)</f>
        <v>3.9695157342216181E-2</v>
      </c>
      <c r="D258" s="4">
        <f t="shared" si="14"/>
        <v>1.5779162601787884</v>
      </c>
      <c r="E258" s="4">
        <f t="shared" si="15"/>
        <v>2.7303544975367759</v>
      </c>
      <c r="G258" s="4">
        <f t="shared" ref="G258:G321" si="17">IF(A258="","",C258+1)</f>
        <v>1.0396951573422162</v>
      </c>
    </row>
    <row r="259" spans="1:7" x14ac:dyDescent="0.2">
      <c r="A259" s="4">
        <f>IF('True_Odds_Calculator_2-way'!A260="","",'True_Odds_Calculator_2-way'!A260)</f>
        <v>1.81</v>
      </c>
      <c r="B259" s="4">
        <f>IF('True_Odds_Calculator_2-way'!B260="","",'True_Odds_Calculator_2-way'!B260)</f>
        <v>2.08</v>
      </c>
      <c r="C259" s="4">
        <f t="shared" si="16"/>
        <v>3.3255418614534626E-2</v>
      </c>
      <c r="D259" s="4">
        <f t="shared" ref="D259:D322" si="18">IF(A259="","",(2*A259)/(2-($C259*A259)))</f>
        <v>1.8661643699811639</v>
      </c>
      <c r="E259" s="4">
        <f t="shared" ref="E259:E322" si="19">IF(B259="","",(2*B259)/(2-($C259*B259)))</f>
        <v>2.1545152798443401</v>
      </c>
      <c r="G259" s="4">
        <f t="shared" si="17"/>
        <v>1.0332554186145346</v>
      </c>
    </row>
    <row r="260" spans="1:7" x14ac:dyDescent="0.2">
      <c r="A260" s="4">
        <f>IF('True_Odds_Calculator_2-way'!A261="","",'True_Odds_Calculator_2-way'!A261)</f>
        <v>1.86</v>
      </c>
      <c r="B260" s="4">
        <f>IF('True_Odds_Calculator_2-way'!B261="","",'True_Odds_Calculator_2-way'!B261)</f>
        <v>2.0299999999999998</v>
      </c>
      <c r="C260" s="4">
        <f t="shared" si="16"/>
        <v>3.0245246040574214E-2</v>
      </c>
      <c r="D260" s="4">
        <f t="shared" si="18"/>
        <v>1.9138324294186226</v>
      </c>
      <c r="E260" s="4">
        <f t="shared" si="19"/>
        <v>2.0942925287037548</v>
      </c>
      <c r="G260" s="4">
        <f t="shared" si="17"/>
        <v>1.0302452460405742</v>
      </c>
    </row>
    <row r="261" spans="1:7" x14ac:dyDescent="0.2">
      <c r="A261" s="4">
        <f>IF('True_Odds_Calculator_2-way'!A262="","",'True_Odds_Calculator_2-way'!A262)</f>
        <v>1.52</v>
      </c>
      <c r="B261" s="4">
        <f>IF('True_Odds_Calculator_2-way'!B262="","",'True_Odds_Calculator_2-way'!B262)</f>
        <v>2.62</v>
      </c>
      <c r="C261" s="4">
        <f t="shared" si="16"/>
        <v>3.9574126155082379E-2</v>
      </c>
      <c r="D261" s="4">
        <f t="shared" si="18"/>
        <v>1.5671336376515033</v>
      </c>
      <c r="E261" s="4">
        <f t="shared" si="19"/>
        <v>2.7632528448515128</v>
      </c>
      <c r="G261" s="4">
        <f t="shared" si="17"/>
        <v>1.0395741261550824</v>
      </c>
    </row>
    <row r="262" spans="1:7" x14ac:dyDescent="0.2">
      <c r="A262" s="4">
        <f>IF('True_Odds_Calculator_2-way'!A263="","",'True_Odds_Calculator_2-way'!A263)</f>
        <v>2.0499999999999998</v>
      </c>
      <c r="B262" s="4">
        <f>IF('True_Odds_Calculator_2-way'!B263="","",'True_Odds_Calculator_2-way'!B263)</f>
        <v>1.85</v>
      </c>
      <c r="C262" s="4">
        <f t="shared" si="16"/>
        <v>2.8345418589321048E-2</v>
      </c>
      <c r="D262" s="4">
        <f t="shared" si="18"/>
        <v>2.1113430758524703</v>
      </c>
      <c r="E262" s="4">
        <f t="shared" si="19"/>
        <v>1.8998121477770822</v>
      </c>
      <c r="G262" s="4">
        <f t="shared" si="17"/>
        <v>1.028345418589321</v>
      </c>
    </row>
    <row r="263" spans="1:7" x14ac:dyDescent="0.2">
      <c r="A263" s="4">
        <f>IF('True_Odds_Calculator_2-way'!A264="","",'True_Odds_Calculator_2-way'!A264)</f>
        <v>2.46</v>
      </c>
      <c r="B263" s="4">
        <f>IF('True_Odds_Calculator_2-way'!B264="","",'True_Odds_Calculator_2-way'!B264)</f>
        <v>1.61</v>
      </c>
      <c r="C263" s="4">
        <f t="shared" si="16"/>
        <v>2.7622077463010708E-2</v>
      </c>
      <c r="D263" s="4">
        <f t="shared" si="18"/>
        <v>2.5465183565871534</v>
      </c>
      <c r="E263" s="4">
        <f t="shared" si="19"/>
        <v>1.6466137280172954</v>
      </c>
      <c r="G263" s="4">
        <f t="shared" si="17"/>
        <v>1.0276220774630107</v>
      </c>
    </row>
    <row r="264" spans="1:7" x14ac:dyDescent="0.2">
      <c r="A264" s="4">
        <f>IF('True_Odds_Calculator_2-way'!A265="","",'True_Odds_Calculator_2-way'!A265)</f>
        <v>2.12</v>
      </c>
      <c r="B264" s="4">
        <f>IF('True_Odds_Calculator_2-way'!B265="","",'True_Odds_Calculator_2-way'!B265)</f>
        <v>1.79</v>
      </c>
      <c r="C264" s="4">
        <f t="shared" si="16"/>
        <v>3.0357331084642114E-2</v>
      </c>
      <c r="D264" s="4">
        <f t="shared" si="18"/>
        <v>2.1904871854075272</v>
      </c>
      <c r="E264" s="4">
        <f t="shared" si="19"/>
        <v>1.8399922420480992</v>
      </c>
      <c r="G264" s="4">
        <f t="shared" si="17"/>
        <v>1.0303573310846421</v>
      </c>
    </row>
    <row r="265" spans="1:7" x14ac:dyDescent="0.2">
      <c r="A265" s="4">
        <f>IF('True_Odds_Calculator_2-way'!A266="","",'True_Odds_Calculator_2-way'!A266)</f>
        <v>1.6</v>
      </c>
      <c r="B265" s="4">
        <f>IF('True_Odds_Calculator_2-way'!B266="","",'True_Odds_Calculator_2-way'!B266)</f>
        <v>2.4500000000000002</v>
      </c>
      <c r="C265" s="4">
        <f t="shared" si="16"/>
        <v>3.3163265306122458E-2</v>
      </c>
      <c r="D265" s="4">
        <f t="shared" si="18"/>
        <v>1.6436058700209644</v>
      </c>
      <c r="E265" s="4">
        <f t="shared" si="19"/>
        <v>2.5537459283387625</v>
      </c>
      <c r="G265" s="4">
        <f t="shared" si="17"/>
        <v>1.0331632653061225</v>
      </c>
    </row>
    <row r="266" spans="1:7" x14ac:dyDescent="0.2">
      <c r="A266" s="4">
        <f>IF('True_Odds_Calculator_2-way'!A267="","",'True_Odds_Calculator_2-way'!A267)</f>
        <v>2.15</v>
      </c>
      <c r="B266" s="4">
        <f>IF('True_Odds_Calculator_2-way'!B267="","",'True_Odds_Calculator_2-way'!B267)</f>
        <v>1.77</v>
      </c>
      <c r="C266" s="4">
        <f t="shared" si="16"/>
        <v>3.0088030482196881E-2</v>
      </c>
      <c r="D266" s="4">
        <f t="shared" si="18"/>
        <v>2.2218654211064077</v>
      </c>
      <c r="E266" s="4">
        <f t="shared" si="19"/>
        <v>1.8184207382630511</v>
      </c>
      <c r="G266" s="4">
        <f t="shared" si="17"/>
        <v>1.0300880304821969</v>
      </c>
    </row>
    <row r="267" spans="1:7" x14ac:dyDescent="0.2">
      <c r="A267" s="4">
        <f>IF('True_Odds_Calculator_2-way'!A268="","",'True_Odds_Calculator_2-way'!A268)</f>
        <v>2.0299999999999998</v>
      </c>
      <c r="B267" s="4">
        <f>IF('True_Odds_Calculator_2-way'!B268="","",'True_Odds_Calculator_2-way'!B268)</f>
        <v>1.86</v>
      </c>
      <c r="C267" s="4">
        <f t="shared" si="16"/>
        <v>3.0245246040574214E-2</v>
      </c>
      <c r="D267" s="4">
        <f t="shared" si="18"/>
        <v>2.0942925287037548</v>
      </c>
      <c r="E267" s="4">
        <f t="shared" si="19"/>
        <v>1.9138324294186226</v>
      </c>
      <c r="G267" s="4">
        <f t="shared" si="17"/>
        <v>1.0302452460405742</v>
      </c>
    </row>
    <row r="268" spans="1:7" x14ac:dyDescent="0.2">
      <c r="A268" s="4">
        <f>IF('True_Odds_Calculator_2-way'!A269="","",'True_Odds_Calculator_2-way'!A269)</f>
        <v>2.04</v>
      </c>
      <c r="B268" s="4">
        <f>IF('True_Odds_Calculator_2-way'!B269="","",'True_Odds_Calculator_2-way'!B269)</f>
        <v>1.85</v>
      </c>
      <c r="C268" s="4">
        <f t="shared" si="16"/>
        <v>3.0736618971912932E-2</v>
      </c>
      <c r="D268" s="4">
        <f t="shared" si="18"/>
        <v>2.1060267857142851</v>
      </c>
      <c r="E268" s="4">
        <f t="shared" si="19"/>
        <v>1.9041372351160444</v>
      </c>
      <c r="G268" s="4">
        <f t="shared" si="17"/>
        <v>1.0307366189719129</v>
      </c>
    </row>
    <row r="269" spans="1:7" x14ac:dyDescent="0.2">
      <c r="A269" s="4">
        <f>IF('True_Odds_Calculator_2-way'!A270="","",'True_Odds_Calculator_2-way'!A270)</f>
        <v>1.85</v>
      </c>
      <c r="B269" s="4">
        <f>IF('True_Odds_Calculator_2-way'!B270="","",'True_Odds_Calculator_2-way'!B270)</f>
        <v>2.0499999999999998</v>
      </c>
      <c r="C269" s="4">
        <f t="shared" si="16"/>
        <v>2.8345418589321048E-2</v>
      </c>
      <c r="D269" s="4">
        <f t="shared" si="18"/>
        <v>1.8998121477770822</v>
      </c>
      <c r="E269" s="4">
        <f t="shared" si="19"/>
        <v>2.1113430758524703</v>
      </c>
      <c r="G269" s="4">
        <f t="shared" si="17"/>
        <v>1.028345418589321</v>
      </c>
    </row>
    <row r="270" spans="1:7" x14ac:dyDescent="0.2">
      <c r="A270" s="4">
        <f>IF('True_Odds_Calculator_2-way'!A271="","",'True_Odds_Calculator_2-way'!A271)</f>
        <v>1.75</v>
      </c>
      <c r="B270" s="4">
        <f>IF('True_Odds_Calculator_2-way'!B271="","",'True_Odds_Calculator_2-way'!B271)</f>
        <v>2.11</v>
      </c>
      <c r="C270" s="4">
        <f t="shared" si="16"/>
        <v>4.5362220717670931E-2</v>
      </c>
      <c r="D270" s="4">
        <f t="shared" si="18"/>
        <v>1.8223318938926589</v>
      </c>
      <c r="E270" s="4">
        <f t="shared" si="19"/>
        <v>2.2160540135033755</v>
      </c>
      <c r="G270" s="4">
        <f t="shared" si="17"/>
        <v>1.0453622207176709</v>
      </c>
    </row>
    <row r="271" spans="1:7" x14ac:dyDescent="0.2">
      <c r="A271" s="4">
        <f>IF('True_Odds_Calculator_2-way'!A272="","",'True_Odds_Calculator_2-way'!A272)</f>
        <v>2.64</v>
      </c>
      <c r="B271" s="4">
        <f>IF('True_Odds_Calculator_2-way'!B272="","",'True_Odds_Calculator_2-way'!B272)</f>
        <v>1.47</v>
      </c>
      <c r="C271" s="4">
        <f t="shared" si="16"/>
        <v>5.9059987631416178E-2</v>
      </c>
      <c r="D271" s="4">
        <f t="shared" si="18"/>
        <v>2.8632138114209829</v>
      </c>
      <c r="E271" s="4">
        <f t="shared" si="19"/>
        <v>1.5367070563079115</v>
      </c>
      <c r="G271" s="4">
        <f t="shared" si="17"/>
        <v>1.0590599876314162</v>
      </c>
    </row>
    <row r="272" spans="1:7" x14ac:dyDescent="0.2">
      <c r="A272" s="4">
        <f>IF('True_Odds_Calculator_2-way'!A273="","",'True_Odds_Calculator_2-way'!A273)</f>
        <v>2.12</v>
      </c>
      <c r="B272" s="4">
        <f>IF('True_Odds_Calculator_2-way'!B273="","",'True_Odds_Calculator_2-way'!B273)</f>
        <v>1.71</v>
      </c>
      <c r="C272" s="4">
        <f t="shared" si="16"/>
        <v>5.6493434844973933E-2</v>
      </c>
      <c r="D272" s="4">
        <f t="shared" si="18"/>
        <v>2.2550385668076633</v>
      </c>
      <c r="E272" s="4">
        <f t="shared" si="19"/>
        <v>1.7967882632831085</v>
      </c>
      <c r="G272" s="4">
        <f t="shared" si="17"/>
        <v>1.0564934348449739</v>
      </c>
    </row>
    <row r="273" spans="1:7" x14ac:dyDescent="0.2">
      <c r="A273" s="4">
        <f>IF('True_Odds_Calculator_2-way'!A274="","",'True_Odds_Calculator_2-way'!A274)</f>
        <v>1.79</v>
      </c>
      <c r="B273" s="4">
        <f>IF('True_Odds_Calculator_2-way'!B274="","",'True_Odds_Calculator_2-way'!B274)</f>
        <v>2.13</v>
      </c>
      <c r="C273" s="4">
        <f t="shared" si="16"/>
        <v>2.8142785952212312E-2</v>
      </c>
      <c r="D273" s="4">
        <f t="shared" si="18"/>
        <v>1.8362511137332338</v>
      </c>
      <c r="E273" s="4">
        <f t="shared" si="19"/>
        <v>2.1958130561234772</v>
      </c>
      <c r="G273" s="4">
        <f t="shared" si="17"/>
        <v>1.0281427859522123</v>
      </c>
    </row>
    <row r="274" spans="1:7" x14ac:dyDescent="0.2">
      <c r="A274" s="4">
        <f>IF('True_Odds_Calculator_2-way'!A275="","",'True_Odds_Calculator_2-way'!A275)</f>
        <v>1.74</v>
      </c>
      <c r="B274" s="4">
        <f>IF('True_Odds_Calculator_2-way'!B275="","",'True_Odds_Calculator_2-way'!B275)</f>
        <v>2.21</v>
      </c>
      <c r="C274" s="4">
        <f t="shared" si="16"/>
        <v>2.720133146096626E-2</v>
      </c>
      <c r="D274" s="4">
        <f t="shared" si="18"/>
        <v>1.7821754646150993</v>
      </c>
      <c r="E274" s="4">
        <f t="shared" si="19"/>
        <v>2.2784855128281092</v>
      </c>
      <c r="G274" s="4">
        <f t="shared" si="17"/>
        <v>1.0272013314609663</v>
      </c>
    </row>
    <row r="275" spans="1:7" x14ac:dyDescent="0.2">
      <c r="A275" s="4">
        <f>IF('True_Odds_Calculator_2-way'!A276="","",'True_Odds_Calculator_2-way'!A276)</f>
        <v>1.64</v>
      </c>
      <c r="B275" s="4">
        <f>IF('True_Odds_Calculator_2-way'!B276="","",'True_Odds_Calculator_2-way'!B276)</f>
        <v>2.38</v>
      </c>
      <c r="C275" s="4">
        <f t="shared" si="16"/>
        <v>2.9924164787866303E-2</v>
      </c>
      <c r="D275" s="4">
        <f t="shared" si="18"/>
        <v>1.6812543073742245</v>
      </c>
      <c r="E275" s="4">
        <f t="shared" si="19"/>
        <v>2.4678806272129488</v>
      </c>
      <c r="G275" s="4">
        <f t="shared" si="17"/>
        <v>1.0299241647878663</v>
      </c>
    </row>
    <row r="276" spans="1:7" x14ac:dyDescent="0.2">
      <c r="A276" s="4">
        <f>IF('True_Odds_Calculator_2-way'!A277="","",'True_Odds_Calculator_2-way'!A277)</f>
        <v>1.68</v>
      </c>
      <c r="B276" s="4">
        <f>IF('True_Odds_Calculator_2-way'!B277="","",'True_Odds_Calculator_2-way'!B277)</f>
        <v>2.2799999999999998</v>
      </c>
      <c r="C276" s="4">
        <f t="shared" si="16"/>
        <v>3.383458646616555E-2</v>
      </c>
      <c r="D276" s="4">
        <f t="shared" si="18"/>
        <v>1.7291440953412784</v>
      </c>
      <c r="E276" s="4">
        <f t="shared" si="19"/>
        <v>2.3714710252600297</v>
      </c>
      <c r="G276" s="4">
        <f t="shared" si="17"/>
        <v>1.0338345864661656</v>
      </c>
    </row>
    <row r="277" spans="1:7" x14ac:dyDescent="0.2">
      <c r="A277" s="4">
        <f>IF('True_Odds_Calculator_2-way'!A278="","",'True_Odds_Calculator_2-way'!A278)</f>
        <v>1.67</v>
      </c>
      <c r="B277" s="4">
        <f>IF('True_Odds_Calculator_2-way'!B278="","",'True_Odds_Calculator_2-way'!B278)</f>
        <v>2.29</v>
      </c>
      <c r="C277" s="4">
        <f t="shared" si="16"/>
        <v>3.5483617917004384E-2</v>
      </c>
      <c r="D277" s="4">
        <f t="shared" si="18"/>
        <v>1.7209909322052965</v>
      </c>
      <c r="E277" s="4">
        <f t="shared" si="19"/>
        <v>2.3869799956308713</v>
      </c>
      <c r="G277" s="4">
        <f t="shared" si="17"/>
        <v>1.0354836179170044</v>
      </c>
    </row>
    <row r="278" spans="1:7" x14ac:dyDescent="0.2">
      <c r="A278" s="4">
        <f>IF('True_Odds_Calculator_2-way'!A279="","",'True_Odds_Calculator_2-way'!A279)</f>
        <v>2.0699999999999998</v>
      </c>
      <c r="B278" s="4">
        <f>IF('True_Odds_Calculator_2-way'!B279="","",'True_Odds_Calculator_2-way'!B279)</f>
        <v>1.85</v>
      </c>
      <c r="C278" s="4">
        <f t="shared" si="16"/>
        <v>2.3632327980154022E-2</v>
      </c>
      <c r="D278" s="4">
        <f t="shared" si="18"/>
        <v>2.1219005402410303</v>
      </c>
      <c r="E278" s="4">
        <f t="shared" si="19"/>
        <v>1.8913446104457341</v>
      </c>
      <c r="G278" s="4">
        <f t="shared" si="17"/>
        <v>1.023632327980154</v>
      </c>
    </row>
    <row r="279" spans="1:7" x14ac:dyDescent="0.2">
      <c r="A279" s="4">
        <f>IF('True_Odds_Calculator_2-way'!A280="","",'True_Odds_Calculator_2-way'!A280)</f>
        <v>2.17</v>
      </c>
      <c r="B279" s="4">
        <f>IF('True_Odds_Calculator_2-way'!B280="","",'True_Odds_Calculator_2-way'!B280)</f>
        <v>1.76</v>
      </c>
      <c r="C279" s="4">
        <f t="shared" si="16"/>
        <v>2.9011311269375728E-2</v>
      </c>
      <c r="D279" s="4">
        <f t="shared" si="18"/>
        <v>2.2405256365129644</v>
      </c>
      <c r="E279" s="4">
        <f t="shared" si="19"/>
        <v>1.8061099025820484</v>
      </c>
      <c r="G279" s="4">
        <f t="shared" si="17"/>
        <v>1.0290113112693757</v>
      </c>
    </row>
    <row r="280" spans="1:7" x14ac:dyDescent="0.2">
      <c r="A280" s="4">
        <f>IF('True_Odds_Calculator_2-way'!A281="","",'True_Odds_Calculator_2-way'!A281)</f>
        <v>1.66</v>
      </c>
      <c r="B280" s="4">
        <f>IF('True_Odds_Calculator_2-way'!B281="","",'True_Odds_Calculator_2-way'!B281)</f>
        <v>2.35</v>
      </c>
      <c r="C280" s="4">
        <f t="shared" si="16"/>
        <v>2.7941553447834E-2</v>
      </c>
      <c r="D280" s="4">
        <f t="shared" si="18"/>
        <v>1.6994118928338053</v>
      </c>
      <c r="E280" s="4">
        <f t="shared" si="19"/>
        <v>2.4297726564933044</v>
      </c>
      <c r="G280" s="4">
        <f t="shared" si="17"/>
        <v>1.027941553447834</v>
      </c>
    </row>
    <row r="281" spans="1:7" x14ac:dyDescent="0.2">
      <c r="A281" s="4">
        <f>IF('True_Odds_Calculator_2-way'!A282="","",'True_Odds_Calculator_2-way'!A282)</f>
        <v>1.93</v>
      </c>
      <c r="B281" s="4">
        <f>IF('True_Odds_Calculator_2-way'!B282="","",'True_Odds_Calculator_2-way'!B282)</f>
        <v>1.96</v>
      </c>
      <c r="C281" s="4">
        <f t="shared" si="16"/>
        <v>2.8338796658559762E-2</v>
      </c>
      <c r="D281" s="4">
        <f t="shared" si="18"/>
        <v>1.9842635333613092</v>
      </c>
      <c r="E281" s="4">
        <f t="shared" si="19"/>
        <v>2.0159880622468553</v>
      </c>
      <c r="G281" s="4">
        <f t="shared" si="17"/>
        <v>1.0283387966585598</v>
      </c>
    </row>
    <row r="282" spans="1:7" x14ac:dyDescent="0.2">
      <c r="A282" s="4">
        <f>IF('True_Odds_Calculator_2-way'!A283="","",'True_Odds_Calculator_2-way'!A283)</f>
        <v>1.88</v>
      </c>
      <c r="B282" s="4">
        <f>IF('True_Odds_Calculator_2-way'!B283="","",'True_Odds_Calculator_2-way'!B283)</f>
        <v>2.0099999999999998</v>
      </c>
      <c r="C282" s="4">
        <f t="shared" si="16"/>
        <v>2.9427331427966497E-2</v>
      </c>
      <c r="D282" s="4">
        <f t="shared" si="18"/>
        <v>1.9334834220221038</v>
      </c>
      <c r="E282" s="4">
        <f t="shared" si="19"/>
        <v>2.0712563034422273</v>
      </c>
      <c r="G282" s="4">
        <f t="shared" si="17"/>
        <v>1.0294273314279665</v>
      </c>
    </row>
    <row r="283" spans="1:7" x14ac:dyDescent="0.2">
      <c r="A283" s="4">
        <f>IF('True_Odds_Calculator_2-way'!A284="","",'True_Odds_Calculator_2-way'!A284)</f>
        <v>1.72</v>
      </c>
      <c r="B283" s="4">
        <f>IF('True_Odds_Calculator_2-way'!B284="","",'True_Odds_Calculator_2-way'!B284)</f>
        <v>2.21</v>
      </c>
      <c r="C283" s="4">
        <f t="shared" si="16"/>
        <v>3.3884036620014824E-2</v>
      </c>
      <c r="D283" s="4">
        <f t="shared" si="18"/>
        <v>1.7716256524981358</v>
      </c>
      <c r="E283" s="4">
        <f t="shared" si="19"/>
        <v>2.2959652089876781</v>
      </c>
      <c r="G283" s="4">
        <f t="shared" si="17"/>
        <v>1.0338840366200148</v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2.17</v>
      </c>
      <c r="B2" s="4">
        <f>IF('True_Odds_Calculator_3-way'!B3="","",'True_Odds_Calculator_3-way'!B3)</f>
        <v>3.56</v>
      </c>
      <c r="C2" s="4">
        <f>IF('True_Odds_Calculator_3-way'!C3="","",'True_Odds_Calculator_3-way'!C3)</f>
        <v>3.41</v>
      </c>
      <c r="D2" s="4">
        <f>IF(A2="","",((1/A2)+(1/B2)+(1/C2))-1)</f>
        <v>3.4983501456861354E-2</v>
      </c>
      <c r="E2" s="4">
        <f>IF(A2="","",(3*A2)/(3-($D2*A2)))</f>
        <v>2.2263368591669344</v>
      </c>
      <c r="F2" s="4">
        <f>IF(B2="","",(3*B2)/(3-($D2*B2)))</f>
        <v>3.7141899727844372</v>
      </c>
      <c r="G2" s="4">
        <f>IF(C2="","",(3*C2)/(3-($D2*C2)))</f>
        <v>3.5512124724184813</v>
      </c>
      <c r="I2" s="4">
        <f>IF(A2="","",D2+1)</f>
        <v>1.0349835014568614</v>
      </c>
    </row>
    <row r="3" spans="1:9" x14ac:dyDescent="0.2">
      <c r="A3" s="4">
        <f>IF('True_Odds_Calculator_3-way'!A4="","",'True_Odds_Calculator_3-way'!A4)</f>
        <v>1.84</v>
      </c>
      <c r="B3" s="4">
        <f>IF('True_Odds_Calculator_3-way'!B4="","",'True_Odds_Calculator_3-way'!B4)</f>
        <v>3.75</v>
      </c>
      <c r="C3" s="4">
        <f>IF('True_Odds_Calculator_3-way'!C4="","",'True_Odds_Calculator_3-way'!C4)</f>
        <v>4.67</v>
      </c>
      <c r="D3" s="4">
        <f t="shared" ref="D3:D66" si="0">IF(A3="","",((1/A3)+(1/B3)+(1/C3))-1)</f>
        <v>2.4277689848865691E-2</v>
      </c>
      <c r="E3" s="4">
        <f t="shared" ref="E3:E66" si="1">IF(A3="","",(3*A3)/(3-($D3*A3)))</f>
        <v>1.8678123164435654</v>
      </c>
      <c r="F3" s="4">
        <f t="shared" ref="F3:F66" si="2">IF(B3="","",(3*B3)/(3-($D3*B3)))</f>
        <v>3.8673633086761532</v>
      </c>
      <c r="G3" s="4">
        <f t="shared" ref="G3:G66" si="3">IF(C3="","",(3*C3)/(3-($D3*C3)))</f>
        <v>4.8534218308338808</v>
      </c>
      <c r="I3" s="4">
        <f t="shared" ref="I3:I66" si="4">IF(A3="","",D3+1)</f>
        <v>1.0242776898488657</v>
      </c>
    </row>
    <row r="4" spans="1:9" x14ac:dyDescent="0.2">
      <c r="A4" s="4">
        <f>IF('True_Odds_Calculator_3-way'!A5="","",'True_Odds_Calculator_3-way'!A5)</f>
        <v>1.94</v>
      </c>
      <c r="B4" s="4">
        <f>IF('True_Odds_Calculator_3-way'!B5="","",'True_Odds_Calculator_3-way'!B5)</f>
        <v>3.45</v>
      </c>
      <c r="C4" s="4">
        <f>IF('True_Odds_Calculator_3-way'!C5="","",'True_Odds_Calculator_3-way'!C5)</f>
        <v>4.45</v>
      </c>
      <c r="D4" s="4">
        <f t="shared" si="0"/>
        <v>3.0038091113136822E-2</v>
      </c>
      <c r="E4" s="4">
        <f t="shared" si="1"/>
        <v>1.978430280639951</v>
      </c>
      <c r="F4" s="4">
        <f t="shared" si="2"/>
        <v>3.5734402214014769</v>
      </c>
      <c r="G4" s="4">
        <f t="shared" si="3"/>
        <v>4.6575229288456486</v>
      </c>
      <c r="I4" s="4">
        <f t="shared" si="4"/>
        <v>1.0300380911131368</v>
      </c>
    </row>
    <row r="5" spans="1:9" x14ac:dyDescent="0.2">
      <c r="A5" s="4">
        <f>IF('True_Odds_Calculator_3-way'!A6="","",'True_Odds_Calculator_3-way'!A6)</f>
        <v>1.85</v>
      </c>
      <c r="B5" s="4">
        <f>IF('True_Odds_Calculator_3-way'!B6="","",'True_Odds_Calculator_3-way'!B6)</f>
        <v>3.91</v>
      </c>
      <c r="C5" s="4">
        <f>IF('True_Odds_Calculator_3-way'!C6="","",'True_Odds_Calculator_3-way'!C6)</f>
        <v>4.2699999999999996</v>
      </c>
      <c r="D5" s="4">
        <f t="shared" si="0"/>
        <v>3.0487053714591372E-2</v>
      </c>
      <c r="E5" s="4">
        <f t="shared" si="1"/>
        <v>1.8854470643210173</v>
      </c>
      <c r="F5" s="4">
        <f t="shared" si="2"/>
        <v>4.0717918059379494</v>
      </c>
      <c r="G5" s="4">
        <f t="shared" si="3"/>
        <v>4.463694150613871</v>
      </c>
      <c r="I5" s="4">
        <f t="shared" si="4"/>
        <v>1.0304870537145914</v>
      </c>
    </row>
    <row r="6" spans="1:9" x14ac:dyDescent="0.2">
      <c r="A6" s="4">
        <f>IF('True_Odds_Calculator_3-way'!A7="","",'True_Odds_Calculator_3-way'!A7)</f>
        <v>3.05</v>
      </c>
      <c r="B6" s="4">
        <f>IF('True_Odds_Calculator_3-way'!B7="","",'True_Odds_Calculator_3-way'!B7)</f>
        <v>3.69</v>
      </c>
      <c r="C6" s="4">
        <f>IF('True_Odds_Calculator_3-way'!C7="","",'True_Odds_Calculator_3-way'!C7)</f>
        <v>2.36</v>
      </c>
      <c r="D6" s="4">
        <f t="shared" si="0"/>
        <v>2.2600376045438741E-2</v>
      </c>
      <c r="E6" s="4">
        <f t="shared" si="1"/>
        <v>3.1217280994416434</v>
      </c>
      <c r="F6" s="4">
        <f t="shared" si="2"/>
        <v>3.7955093237406237</v>
      </c>
      <c r="G6" s="4">
        <f t="shared" si="3"/>
        <v>2.4027178301745127</v>
      </c>
      <c r="I6" s="4">
        <f t="shared" si="4"/>
        <v>1.0226003760454387</v>
      </c>
    </row>
    <row r="7" spans="1:9" x14ac:dyDescent="0.2">
      <c r="A7" s="4">
        <f>IF('True_Odds_Calculator_3-way'!A8="","",'True_Odds_Calculator_3-way'!A8)</f>
        <v>1.9</v>
      </c>
      <c r="B7" s="4">
        <f>IF('True_Odds_Calculator_3-way'!B8="","",'True_Odds_Calculator_3-way'!B8)</f>
        <v>3.58</v>
      </c>
      <c r="C7" s="4">
        <f>IF('True_Odds_Calculator_3-way'!C8="","",'True_Odds_Calculator_3-way'!C8)</f>
        <v>4.5999999999999996</v>
      </c>
      <c r="D7" s="4">
        <f t="shared" si="0"/>
        <v>2.3036702760057759E-2</v>
      </c>
      <c r="E7" s="4">
        <f t="shared" si="1"/>
        <v>1.9281312649949056</v>
      </c>
      <c r="F7" s="4">
        <f t="shared" si="2"/>
        <v>3.6811978415009095</v>
      </c>
      <c r="G7" s="4">
        <f t="shared" si="3"/>
        <v>4.7684351695690159</v>
      </c>
      <c r="I7" s="4">
        <f t="shared" si="4"/>
        <v>1.0230367027600578</v>
      </c>
    </row>
    <row r="8" spans="1:9" x14ac:dyDescent="0.2">
      <c r="A8" s="4">
        <f>IF('True_Odds_Calculator_3-way'!A9="","",'True_Odds_Calculator_3-way'!A9)</f>
        <v>5.0999999999999996</v>
      </c>
      <c r="B8" s="4">
        <f>IF('True_Odds_Calculator_3-way'!B9="","",'True_Odds_Calculator_3-way'!B9)</f>
        <v>3.45</v>
      </c>
      <c r="C8" s="4">
        <f>IF('True_Odds_Calculator_3-way'!C9="","",'True_Odds_Calculator_3-way'!C9)</f>
        <v>1.78</v>
      </c>
      <c r="D8" s="4">
        <f t="shared" si="0"/>
        <v>4.7731256645306086E-2</v>
      </c>
      <c r="E8" s="4">
        <f t="shared" si="1"/>
        <v>5.5503748205646248</v>
      </c>
      <c r="F8" s="4">
        <f t="shared" si="2"/>
        <v>3.6503723906430308</v>
      </c>
      <c r="G8" s="4">
        <f t="shared" si="3"/>
        <v>1.8318798364596678</v>
      </c>
      <c r="I8" s="4">
        <f t="shared" si="4"/>
        <v>1.0477312566453061</v>
      </c>
    </row>
    <row r="9" spans="1:9" x14ac:dyDescent="0.2">
      <c r="A9" s="4">
        <f>IF('True_Odds_Calculator_3-way'!A10="","",'True_Odds_Calculator_3-way'!A10)</f>
        <v>1.81</v>
      </c>
      <c r="B9" s="4">
        <f>IF('True_Odds_Calculator_3-way'!B10="","",'True_Odds_Calculator_3-way'!B10)</f>
        <v>4.0199999999999996</v>
      </c>
      <c r="C9" s="4">
        <f>IF('True_Odds_Calculator_3-way'!C10="","",'True_Odds_Calculator_3-way'!C10)</f>
        <v>4.4800000000000004</v>
      </c>
      <c r="D9" s="4">
        <f t="shared" si="0"/>
        <v>2.4456692465062435E-2</v>
      </c>
      <c r="E9" s="4">
        <f t="shared" si="1"/>
        <v>1.8371075092723164</v>
      </c>
      <c r="F9" s="4">
        <f t="shared" si="2"/>
        <v>4.1562070851949944</v>
      </c>
      <c r="G9" s="4">
        <f t="shared" si="3"/>
        <v>4.649820724996788</v>
      </c>
      <c r="I9" s="4">
        <f t="shared" si="4"/>
        <v>1.0244566924650624</v>
      </c>
    </row>
    <row r="10" spans="1:9" x14ac:dyDescent="0.2">
      <c r="A10" s="4">
        <f>IF('True_Odds_Calculator_3-way'!A11="","",'True_Odds_Calculator_3-way'!A11)</f>
        <v>3.38</v>
      </c>
      <c r="B10" s="4">
        <f>IF('True_Odds_Calculator_3-way'!B11="","",'True_Odds_Calculator_3-way'!B11)</f>
        <v>3.07</v>
      </c>
      <c r="C10" s="4">
        <f>IF('True_Odds_Calculator_3-way'!C11="","",'True_Odds_Calculator_3-way'!C11)</f>
        <v>2.46</v>
      </c>
      <c r="D10" s="4">
        <f t="shared" si="0"/>
        <v>2.8094952229132275E-2</v>
      </c>
      <c r="E10" s="4">
        <f t="shared" si="1"/>
        <v>3.4904866287355798</v>
      </c>
      <c r="F10" s="4">
        <f t="shared" si="2"/>
        <v>3.1608767917231666</v>
      </c>
      <c r="G10" s="4">
        <f t="shared" si="3"/>
        <v>2.5180095536605247</v>
      </c>
      <c r="I10" s="4">
        <f t="shared" si="4"/>
        <v>1.0280949522291323</v>
      </c>
    </row>
    <row r="11" spans="1:9" x14ac:dyDescent="0.2">
      <c r="A11" s="4">
        <f>IF('True_Odds_Calculator_3-way'!A12="","",'True_Odds_Calculator_3-way'!A12)</f>
        <v>2</v>
      </c>
      <c r="B11" s="4">
        <f>IF('True_Odds_Calculator_3-way'!B12="","",'True_Odds_Calculator_3-way'!B12)</f>
        <v>3.62</v>
      </c>
      <c r="C11" s="4">
        <f>IF('True_Odds_Calculator_3-way'!C12="","",'True_Odds_Calculator_3-way'!C12)</f>
        <v>3.96</v>
      </c>
      <c r="D11" s="4">
        <f t="shared" si="0"/>
        <v>2.8768346447904491E-2</v>
      </c>
      <c r="E11" s="4">
        <f t="shared" si="1"/>
        <v>2.0391078405340819</v>
      </c>
      <c r="F11" s="4">
        <f t="shared" si="2"/>
        <v>3.7501831246293906</v>
      </c>
      <c r="G11" s="4">
        <f t="shared" si="3"/>
        <v>4.1163137945556869</v>
      </c>
      <c r="I11" s="4">
        <f t="shared" si="4"/>
        <v>1.0287683464479045</v>
      </c>
    </row>
    <row r="12" spans="1:9" x14ac:dyDescent="0.2">
      <c r="A12" s="4">
        <f>IF('True_Odds_Calculator_3-way'!A13="","",'True_Odds_Calculator_3-way'!A13)</f>
        <v>2.1</v>
      </c>
      <c r="B12" s="4">
        <f>IF('True_Odds_Calculator_3-way'!B13="","",'True_Odds_Calculator_3-way'!B13)</f>
        <v>3.61</v>
      </c>
      <c r="C12" s="4">
        <f>IF('True_Odds_Calculator_3-way'!C13="","",'True_Odds_Calculator_3-way'!C13)</f>
        <v>3.62</v>
      </c>
      <c r="D12" s="4">
        <f t="shared" si="0"/>
        <v>2.9441880362435668E-2</v>
      </c>
      <c r="E12" s="4">
        <f t="shared" si="1"/>
        <v>2.1441902959166721</v>
      </c>
      <c r="F12" s="4">
        <f t="shared" si="2"/>
        <v>3.7425941061968304</v>
      </c>
      <c r="G12" s="4">
        <f t="shared" si="3"/>
        <v>3.7533432839359162</v>
      </c>
      <c r="I12" s="4">
        <f t="shared" si="4"/>
        <v>1.0294418803624357</v>
      </c>
    </row>
    <row r="13" spans="1:9" x14ac:dyDescent="0.2">
      <c r="A13" s="4">
        <f>IF('True_Odds_Calculator_3-way'!A14="","",'True_Odds_Calculator_3-way'!A14)</f>
        <v>2.38</v>
      </c>
      <c r="B13" s="4">
        <f>IF('True_Odds_Calculator_3-way'!B14="","",'True_Odds_Calculator_3-way'!B14)</f>
        <v>3.12</v>
      </c>
      <c r="C13" s="4">
        <f>IF('True_Odds_Calculator_3-way'!C14="","",'True_Odds_Calculator_3-way'!C14)</f>
        <v>3.48</v>
      </c>
      <c r="D13" s="4">
        <f t="shared" si="0"/>
        <v>2.8037209578791744E-2</v>
      </c>
      <c r="E13" s="4">
        <f t="shared" si="1"/>
        <v>2.4341422684949343</v>
      </c>
      <c r="F13" s="4">
        <f t="shared" si="2"/>
        <v>3.2137075271213558</v>
      </c>
      <c r="G13" s="4">
        <f t="shared" si="3"/>
        <v>3.5969853409531276</v>
      </c>
      <c r="I13" s="4">
        <f t="shared" si="4"/>
        <v>1.0280372095787917</v>
      </c>
    </row>
    <row r="14" spans="1:9" x14ac:dyDescent="0.2">
      <c r="A14" s="4">
        <f>IF('True_Odds_Calculator_3-way'!A15="","",'True_Odds_Calculator_3-way'!A15)</f>
        <v>2.63</v>
      </c>
      <c r="B14" s="4">
        <f>IF('True_Odds_Calculator_3-way'!B15="","",'True_Odds_Calculator_3-way'!B15)</f>
        <v>3.48</v>
      </c>
      <c r="C14" s="4">
        <f>IF('True_Odds_Calculator_3-way'!C15="","",'True_Odds_Calculator_3-way'!C15)</f>
        <v>2.52</v>
      </c>
      <c r="D14" s="4">
        <f t="shared" si="0"/>
        <v>6.4409855546606609E-2</v>
      </c>
      <c r="E14" s="4">
        <f t="shared" si="1"/>
        <v>2.7873928504440677</v>
      </c>
      <c r="F14" s="4">
        <f t="shared" si="2"/>
        <v>3.7610051242446696</v>
      </c>
      <c r="G14" s="4">
        <f t="shared" si="3"/>
        <v>2.6641414514781658</v>
      </c>
      <c r="I14" s="4">
        <f t="shared" si="4"/>
        <v>1.0644098555466066</v>
      </c>
    </row>
    <row r="15" spans="1:9" x14ac:dyDescent="0.2">
      <c r="A15" s="4">
        <f>IF('True_Odds_Calculator_3-way'!A16="","",'True_Odds_Calculator_3-way'!A16)</f>
        <v>1.52</v>
      </c>
      <c r="B15" s="4">
        <f>IF('True_Odds_Calculator_3-way'!B16="","",'True_Odds_Calculator_3-way'!B16)</f>
        <v>4.32</v>
      </c>
      <c r="C15" s="4">
        <f>IF('True_Odds_Calculator_3-way'!C16="","",'True_Odds_Calculator_3-way'!C16)</f>
        <v>7.42</v>
      </c>
      <c r="D15" s="4">
        <f t="shared" si="0"/>
        <v>2.4147107811457236E-2</v>
      </c>
      <c r="E15" s="4">
        <f t="shared" si="1"/>
        <v>1.5388268301343448</v>
      </c>
      <c r="F15" s="4">
        <f t="shared" si="2"/>
        <v>4.4756257201758993</v>
      </c>
      <c r="G15" s="4">
        <f t="shared" si="3"/>
        <v>7.8912987143118718</v>
      </c>
      <c r="I15" s="4">
        <f t="shared" si="4"/>
        <v>1.0241471078114572</v>
      </c>
    </row>
    <row r="16" spans="1:9" x14ac:dyDescent="0.2">
      <c r="A16" s="4">
        <f>IF('True_Odds_Calculator_3-way'!A17="","",'True_Odds_Calculator_3-way'!A17)</f>
        <v>3.34</v>
      </c>
      <c r="B16" s="4">
        <f>IF('True_Odds_Calculator_3-way'!B17="","",'True_Odds_Calculator_3-way'!B17)</f>
        <v>2.99</v>
      </c>
      <c r="C16" s="4">
        <f>IF('True_Odds_Calculator_3-way'!C17="","",'True_Odds_Calculator_3-way'!C17)</f>
        <v>2.54</v>
      </c>
      <c r="D16" s="4">
        <f t="shared" si="0"/>
        <v>2.7550145541482163E-2</v>
      </c>
      <c r="E16" s="4">
        <f t="shared" si="1"/>
        <v>3.4456878444538099</v>
      </c>
      <c r="F16" s="4">
        <f t="shared" si="2"/>
        <v>3.0744183370661009</v>
      </c>
      <c r="G16" s="4">
        <f t="shared" si="3"/>
        <v>2.6006625072229332</v>
      </c>
      <c r="I16" s="4">
        <f t="shared" si="4"/>
        <v>1.0275501455414822</v>
      </c>
    </row>
    <row r="17" spans="1:9" x14ac:dyDescent="0.2">
      <c r="A17" s="4">
        <f>IF('True_Odds_Calculator_3-way'!A18="","",'True_Odds_Calculator_3-way'!A18)</f>
        <v>2.31</v>
      </c>
      <c r="B17" s="4">
        <f>IF('True_Odds_Calculator_3-way'!B18="","",'True_Odds_Calculator_3-way'!B18)</f>
        <v>3.39</v>
      </c>
      <c r="C17" s="4">
        <f>IF('True_Odds_Calculator_3-way'!C18="","",'True_Odds_Calculator_3-way'!C18)</f>
        <v>3.34</v>
      </c>
      <c r="D17" s="4">
        <f t="shared" si="0"/>
        <v>2.7286881242686523E-2</v>
      </c>
      <c r="E17" s="4">
        <f t="shared" si="1"/>
        <v>2.3595768293996535</v>
      </c>
      <c r="F17" s="4">
        <f t="shared" si="2"/>
        <v>3.4978534275216515</v>
      </c>
      <c r="G17" s="4">
        <f t="shared" si="3"/>
        <v>3.4446462677080816</v>
      </c>
      <c r="I17" s="4">
        <f t="shared" si="4"/>
        <v>1.0272868812426865</v>
      </c>
    </row>
    <row r="18" spans="1:9" x14ac:dyDescent="0.2">
      <c r="A18" s="4">
        <f>IF('True_Odds_Calculator_3-way'!A19="","",'True_Odds_Calculator_3-way'!A19)</f>
        <v>2.98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2.52</v>
      </c>
      <c r="D18" s="4">
        <f t="shared" si="0"/>
        <v>2.7381117361517715E-2</v>
      </c>
      <c r="E18" s="4">
        <f t="shared" si="1"/>
        <v>3.0633178861115549</v>
      </c>
      <c r="F18" s="4">
        <f t="shared" si="2"/>
        <v>3.4982377953863883</v>
      </c>
      <c r="G18" s="4">
        <f t="shared" si="3"/>
        <v>2.5793248285079975</v>
      </c>
      <c r="I18" s="4">
        <f t="shared" si="4"/>
        <v>1.0273811173615177</v>
      </c>
    </row>
    <row r="19" spans="1:9" x14ac:dyDescent="0.2">
      <c r="A19" s="4">
        <f>IF('True_Odds_Calculator_3-way'!A20="","",'True_Odds_Calculator_3-way'!A20)</f>
        <v>1.75</v>
      </c>
      <c r="B19" s="4">
        <f>IF('True_Odds_Calculator_3-way'!B20="","",'True_Odds_Calculator_3-way'!B20)</f>
        <v>3.99</v>
      </c>
      <c r="C19" s="4">
        <f>IF('True_Odds_Calculator_3-way'!C20="","",'True_Odds_Calculator_3-way'!C20)</f>
        <v>4.43</v>
      </c>
      <c r="D19" s="4">
        <f t="shared" si="0"/>
        <v>4.7788772156123871E-2</v>
      </c>
      <c r="E19" s="4">
        <f t="shared" si="1"/>
        <v>1.8001833211685025</v>
      </c>
      <c r="F19" s="4">
        <f t="shared" si="2"/>
        <v>4.2608133190843125</v>
      </c>
      <c r="G19" s="4">
        <f t="shared" si="3"/>
        <v>4.7663523680260305</v>
      </c>
      <c r="I19" s="4">
        <f t="shared" si="4"/>
        <v>1.0477887721561239</v>
      </c>
    </row>
    <row r="20" spans="1: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4.07</v>
      </c>
      <c r="C20" s="4">
        <f>IF('True_Odds_Calculator_3-way'!C21="","",'True_Odds_Calculator_3-way'!C21)</f>
        <v>4.49</v>
      </c>
      <c r="D20" s="4">
        <f t="shared" si="0"/>
        <v>4.9812743757944977E-2</v>
      </c>
      <c r="E20" s="4">
        <f t="shared" si="1"/>
        <v>1.770566140958679</v>
      </c>
      <c r="F20" s="4">
        <f t="shared" si="2"/>
        <v>4.3649824077513291</v>
      </c>
      <c r="G20" s="4">
        <f t="shared" si="3"/>
        <v>4.8517098817544975</v>
      </c>
      <c r="I20" s="4">
        <f t="shared" si="4"/>
        <v>1.049812743757945</v>
      </c>
    </row>
    <row r="21" spans="1:9" x14ac:dyDescent="0.2">
      <c r="A21" s="4">
        <f>IF('True_Odds_Calculator_3-way'!A22="","",'True_Odds_Calculator_3-way'!A22)</f>
        <v>1.22</v>
      </c>
      <c r="B21" s="4">
        <f>IF('True_Odds_Calculator_3-way'!B22="","",'True_Odds_Calculator_3-way'!B22)</f>
        <v>6.61</v>
      </c>
      <c r="C21" s="4">
        <f>IF('True_Odds_Calculator_3-way'!C22="","",'True_Odds_Calculator_3-way'!C22)</f>
        <v>11.35</v>
      </c>
      <c r="D21" s="4">
        <f t="shared" si="0"/>
        <v>5.9063788428259656E-2</v>
      </c>
      <c r="E21" s="4">
        <f t="shared" si="1"/>
        <v>1.250024685375837</v>
      </c>
      <c r="F21" s="4">
        <f t="shared" si="2"/>
        <v>7.5988996254874435</v>
      </c>
      <c r="G21" s="4">
        <f t="shared" si="3"/>
        <v>14.616079997572731</v>
      </c>
      <c r="I21" s="4">
        <f t="shared" si="4"/>
        <v>1.0590637884282597</v>
      </c>
    </row>
    <row r="22" spans="1:9" x14ac:dyDescent="0.2">
      <c r="A22" s="4">
        <f>IF('True_Odds_Calculator_3-way'!A23="","",'True_Odds_Calculator_3-way'!A23)</f>
        <v>4.55</v>
      </c>
      <c r="B22" s="4">
        <f>IF('True_Odds_Calculator_3-way'!B23="","",'True_Odds_Calculator_3-way'!B23)</f>
        <v>4.3</v>
      </c>
      <c r="C22" s="4">
        <f>IF('True_Odds_Calculator_3-way'!C23="","",'True_Odds_Calculator_3-way'!C23)</f>
        <v>1.68</v>
      </c>
      <c r="D22" s="4">
        <f t="shared" si="0"/>
        <v>4.7576454553198699E-2</v>
      </c>
      <c r="E22" s="4">
        <f t="shared" si="1"/>
        <v>4.9038501705771766</v>
      </c>
      <c r="F22" s="4">
        <f t="shared" si="2"/>
        <v>4.6146891174736284</v>
      </c>
      <c r="G22" s="4">
        <f t="shared" si="3"/>
        <v>1.725985100960596</v>
      </c>
      <c r="I22" s="4">
        <f t="shared" si="4"/>
        <v>1.0475764545531987</v>
      </c>
    </row>
    <row r="23" spans="1:9" x14ac:dyDescent="0.2">
      <c r="A23" s="4">
        <f>IF('True_Odds_Calculator_3-way'!A24="","",'True_Odds_Calculator_3-way'!A24)</f>
        <v>4.25</v>
      </c>
      <c r="B23" s="4">
        <f>IF('True_Odds_Calculator_3-way'!B24="","",'True_Odds_Calculator_3-way'!B24)</f>
        <v>3.98</v>
      </c>
      <c r="C23" s="4">
        <f>IF('True_Odds_Calculator_3-way'!C24="","",'True_Odds_Calculator_3-way'!C24)</f>
        <v>1.86</v>
      </c>
      <c r="D23" s="4">
        <f t="shared" si="0"/>
        <v>2.4184807656244534E-2</v>
      </c>
      <c r="E23" s="4">
        <f t="shared" si="1"/>
        <v>4.4007786455297815</v>
      </c>
      <c r="F23" s="4">
        <f t="shared" si="2"/>
        <v>4.1119320731372611</v>
      </c>
      <c r="G23" s="4">
        <f t="shared" si="3"/>
        <v>1.8883144840059141</v>
      </c>
      <c r="I23" s="4">
        <f t="shared" si="4"/>
        <v>1.0241848076562445</v>
      </c>
    </row>
    <row r="24" spans="1:9" x14ac:dyDescent="0.2">
      <c r="A24" s="4">
        <f>IF('True_Odds_Calculator_3-way'!A25="","",'True_Odds_Calculator_3-way'!A25)</f>
        <v>1.07</v>
      </c>
      <c r="B24" s="4">
        <f>IF('True_Odds_Calculator_3-way'!B25="","",'True_Odds_Calculator_3-way'!B25)</f>
        <v>14.35</v>
      </c>
      <c r="C24" s="4">
        <f>IF('True_Odds_Calculator_3-way'!C25="","",'True_Odds_Calculator_3-way'!C25)</f>
        <v>37.07</v>
      </c>
      <c r="D24" s="4">
        <f t="shared" si="0"/>
        <v>3.1241841769845013E-2</v>
      </c>
      <c r="E24" s="4">
        <f t="shared" si="1"/>
        <v>1.0820572815811538</v>
      </c>
      <c r="F24" s="4">
        <f t="shared" si="2"/>
        <v>16.871240611857584</v>
      </c>
      <c r="G24" s="4">
        <f t="shared" si="3"/>
        <v>60.379020445413481</v>
      </c>
      <c r="I24" s="4">
        <f t="shared" si="4"/>
        <v>1.031241841769845</v>
      </c>
    </row>
    <row r="25" spans="1:9" x14ac:dyDescent="0.2">
      <c r="A25" s="4">
        <f>IF('True_Odds_Calculator_3-way'!A26="","",'True_Odds_Calculator_3-way'!A26)</f>
        <v>3.65</v>
      </c>
      <c r="B25" s="4">
        <f>IF('True_Odds_Calculator_3-way'!B26="","",'True_Odds_Calculator_3-way'!B26)</f>
        <v>3.56</v>
      </c>
      <c r="C25" s="4">
        <f>IF('True_Odds_Calculator_3-way'!C26="","",'True_Odds_Calculator_3-way'!C26)</f>
        <v>2.14</v>
      </c>
      <c r="D25" s="4">
        <f t="shared" si="0"/>
        <v>2.216119877038869E-2</v>
      </c>
      <c r="E25" s="4">
        <f t="shared" si="1"/>
        <v>3.7511412404177173</v>
      </c>
      <c r="F25" s="4">
        <f t="shared" si="2"/>
        <v>3.6561492516904246</v>
      </c>
      <c r="G25" s="4">
        <f t="shared" si="3"/>
        <v>2.1743731910953934</v>
      </c>
      <c r="I25" s="4">
        <f t="shared" si="4"/>
        <v>1.0221611987703887</v>
      </c>
    </row>
    <row r="26" spans="1:9" x14ac:dyDescent="0.2">
      <c r="A26" s="4">
        <f>IF('True_Odds_Calculator_3-way'!A27="","",'True_Odds_Calculator_3-way'!A27)</f>
        <v>2.12</v>
      </c>
      <c r="B26" s="4">
        <f>IF('True_Odds_Calculator_3-way'!B27="","",'True_Odds_Calculator_3-way'!B27)</f>
        <v>3.67</v>
      </c>
      <c r="C26" s="4">
        <f>IF('True_Odds_Calculator_3-way'!C27="","",'True_Odds_Calculator_3-way'!C27)</f>
        <v>3.58</v>
      </c>
      <c r="D26" s="4">
        <f t="shared" si="0"/>
        <v>2.3507286178792164E-2</v>
      </c>
      <c r="E26" s="4">
        <f t="shared" si="1"/>
        <v>2.1558119505177262</v>
      </c>
      <c r="F26" s="4">
        <f t="shared" si="2"/>
        <v>3.7786639722688293</v>
      </c>
      <c r="G26" s="4">
        <f t="shared" si="3"/>
        <v>3.6833247290715438</v>
      </c>
      <c r="I26" s="4">
        <f t="shared" si="4"/>
        <v>1.0235072861787922</v>
      </c>
    </row>
    <row r="27" spans="1:9" x14ac:dyDescent="0.2">
      <c r="A27" s="4">
        <f>IF('True_Odds_Calculator_3-way'!A28="","",'True_Odds_Calculator_3-way'!A28)</f>
        <v>4.5</v>
      </c>
      <c r="B27" s="4">
        <f>IF('True_Odds_Calculator_3-way'!B28="","",'True_Odds_Calculator_3-way'!B28)</f>
        <v>3.98</v>
      </c>
      <c r="C27" s="4">
        <f>IF('True_Odds_Calculator_3-way'!C28="","",'True_Odds_Calculator_3-way'!C28)</f>
        <v>1.82</v>
      </c>
      <c r="D27" s="4">
        <f t="shared" si="0"/>
        <v>2.2929053079806749E-2</v>
      </c>
      <c r="E27" s="4">
        <f t="shared" si="1"/>
        <v>4.6602838434190827</v>
      </c>
      <c r="F27" s="4">
        <f t="shared" si="2"/>
        <v>4.1048668071495129</v>
      </c>
      <c r="G27" s="4">
        <f t="shared" si="3"/>
        <v>1.8456738627398428</v>
      </c>
      <c r="I27" s="4">
        <f t="shared" si="4"/>
        <v>1.0229290530798067</v>
      </c>
    </row>
    <row r="28" spans="1:9" x14ac:dyDescent="0.2">
      <c r="A28" s="4">
        <f>IF('True_Odds_Calculator_3-way'!A29="","",'True_Odds_Calculator_3-way'!A29)</f>
        <v>1.99</v>
      </c>
      <c r="B28" s="4">
        <f>IF('True_Odds_Calculator_3-way'!B29="","",'True_Odds_Calculator_3-way'!B29)</f>
        <v>3.78</v>
      </c>
      <c r="C28" s="4">
        <f>IF('True_Odds_Calculator_3-way'!C29="","",'True_Odds_Calculator_3-way'!C29)</f>
        <v>3.83</v>
      </c>
      <c r="D28" s="4">
        <f t="shared" si="0"/>
        <v>2.8159433108460252E-2</v>
      </c>
      <c r="E28" s="4">
        <f t="shared" si="1"/>
        <v>2.0278789343995012</v>
      </c>
      <c r="F28" s="4">
        <f t="shared" si="2"/>
        <v>3.9190514153870626</v>
      </c>
      <c r="G28" s="4">
        <f t="shared" si="3"/>
        <v>3.9728238501229542</v>
      </c>
      <c r="I28" s="4">
        <f t="shared" si="4"/>
        <v>1.0281594331084603</v>
      </c>
    </row>
    <row r="29" spans="1:9" x14ac:dyDescent="0.2">
      <c r="A29" s="4">
        <f>IF('True_Odds_Calculator_3-way'!A30="","",'True_Odds_Calculator_3-way'!A30)</f>
        <v>2.4300000000000002</v>
      </c>
      <c r="B29" s="4">
        <f>IF('True_Odds_Calculator_3-way'!B30="","",'True_Odds_Calculator_3-way'!B30)</f>
        <v>3.62</v>
      </c>
      <c r="C29" s="4">
        <f>IF('True_Odds_Calculator_3-way'!C30="","",'True_Odds_Calculator_3-way'!C30)</f>
        <v>2.94</v>
      </c>
      <c r="D29" s="4">
        <f t="shared" si="0"/>
        <v>2.7901782089276628E-2</v>
      </c>
      <c r="E29" s="4">
        <f t="shared" si="1"/>
        <v>2.4861889734046461</v>
      </c>
      <c r="F29" s="4">
        <f t="shared" si="2"/>
        <v>3.7461251033508565</v>
      </c>
      <c r="G29" s="4">
        <f t="shared" si="3"/>
        <v>3.0226505913697741</v>
      </c>
      <c r="I29" s="4">
        <f t="shared" si="4"/>
        <v>1.0279017820892766</v>
      </c>
    </row>
    <row r="30" spans="1:9" x14ac:dyDescent="0.2">
      <c r="A30" s="4">
        <f>IF('True_Odds_Calculator_3-way'!A31="","",'True_Odds_Calculator_3-way'!A31)</f>
        <v>3.37</v>
      </c>
      <c r="B30" s="4">
        <f>IF('True_Odds_Calculator_3-way'!B31="","",'True_Odds_Calculator_3-way'!B31)</f>
        <v>3.63</v>
      </c>
      <c r="C30" s="4">
        <f>IF('True_Odds_Calculator_3-way'!C31="","",'True_Odds_Calculator_3-way'!C31)</f>
        <v>2.19</v>
      </c>
      <c r="D30" s="4">
        <f t="shared" si="0"/>
        <v>2.883900327463218E-2</v>
      </c>
      <c r="E30" s="4">
        <f t="shared" si="1"/>
        <v>3.4828290820150318</v>
      </c>
      <c r="F30" s="4">
        <f t="shared" si="2"/>
        <v>3.7612495319583146</v>
      </c>
      <c r="G30" s="4">
        <f t="shared" si="3"/>
        <v>2.2370964104151092</v>
      </c>
      <c r="I30" s="4">
        <f t="shared" si="4"/>
        <v>1.0288390032746322</v>
      </c>
    </row>
    <row r="31" spans="1:9" x14ac:dyDescent="0.2">
      <c r="A31" s="4">
        <f>IF('True_Odds_Calculator_3-way'!A32="","",'True_Odds_Calculator_3-way'!A32)</f>
        <v>2.38</v>
      </c>
      <c r="B31" s="4">
        <f>IF('True_Odds_Calculator_3-way'!B32="","",'True_Odds_Calculator_3-way'!B32)</f>
        <v>3.53</v>
      </c>
      <c r="C31" s="4">
        <f>IF('True_Odds_Calculator_3-way'!C32="","",'True_Odds_Calculator_3-way'!C32)</f>
        <v>3.08</v>
      </c>
      <c r="D31" s="4">
        <f t="shared" si="0"/>
        <v>2.8129510882385356E-2</v>
      </c>
      <c r="E31" s="4">
        <f t="shared" si="1"/>
        <v>2.4343245787177845</v>
      </c>
      <c r="F31" s="4">
        <f t="shared" si="2"/>
        <v>3.6508393424316963</v>
      </c>
      <c r="G31" s="4">
        <f t="shared" si="3"/>
        <v>3.1715944787760506</v>
      </c>
      <c r="I31" s="4">
        <f t="shared" si="4"/>
        <v>1.0281295108823854</v>
      </c>
    </row>
    <row r="32" spans="1:9" x14ac:dyDescent="0.2">
      <c r="A32" s="4">
        <f>IF('True_Odds_Calculator_3-way'!A33="","",'True_Odds_Calculator_3-way'!A33)</f>
        <v>1.93</v>
      </c>
      <c r="B32" s="4">
        <f>IF('True_Odds_Calculator_3-way'!B33="","",'True_Odds_Calculator_3-way'!B33)</f>
        <v>3.3</v>
      </c>
      <c r="C32" s="4">
        <f>IF('True_Odds_Calculator_3-way'!C33="","",'True_Odds_Calculator_3-way'!C33)</f>
        <v>4.9800000000000004</v>
      </c>
      <c r="D32" s="4">
        <f t="shared" si="0"/>
        <v>2.196823090761546E-2</v>
      </c>
      <c r="E32" s="4">
        <f t="shared" si="1"/>
        <v>1.9576675097859861</v>
      </c>
      <c r="F32" s="4">
        <f t="shared" si="2"/>
        <v>3.38171943269852</v>
      </c>
      <c r="G32" s="4">
        <f t="shared" si="3"/>
        <v>5.1684803332062312</v>
      </c>
      <c r="I32" s="4">
        <f t="shared" si="4"/>
        <v>1.0219682309076155</v>
      </c>
    </row>
    <row r="33" spans="1:9" x14ac:dyDescent="0.2">
      <c r="A33" s="4">
        <f>IF('True_Odds_Calculator_3-way'!A34="","",'True_Odds_Calculator_3-way'!A34)</f>
        <v>3.87</v>
      </c>
      <c r="B33" s="4">
        <f>IF('True_Odds_Calculator_3-way'!B34="","",'True_Odds_Calculator_3-way'!B34)</f>
        <v>3.57</v>
      </c>
      <c r="C33" s="4">
        <f>IF('True_Odds_Calculator_3-way'!C34="","",'True_Odds_Calculator_3-way'!C34)</f>
        <v>2.06</v>
      </c>
      <c r="D33" s="4">
        <f t="shared" si="0"/>
        <v>2.3946870838348122E-2</v>
      </c>
      <c r="E33" s="4">
        <f t="shared" si="1"/>
        <v>3.9933607576127907</v>
      </c>
      <c r="F33" s="4">
        <f t="shared" si="2"/>
        <v>3.674717605562698</v>
      </c>
      <c r="G33" s="4">
        <f t="shared" si="3"/>
        <v>2.0944399611501243</v>
      </c>
      <c r="I33" s="4">
        <f t="shared" si="4"/>
        <v>1.0239468708383481</v>
      </c>
    </row>
    <row r="34" spans="1:9" x14ac:dyDescent="0.2">
      <c r="A34" s="4">
        <f>IF('True_Odds_Calculator_3-way'!A35="","",'True_Odds_Calculator_3-way'!A35)</f>
        <v>1.22</v>
      </c>
      <c r="B34" s="4">
        <f>IF('True_Odds_Calculator_3-way'!B35="","",'True_Odds_Calculator_3-way'!B35)</f>
        <v>6.87</v>
      </c>
      <c r="C34" s="4">
        <f>IF('True_Odds_Calculator_3-way'!C35="","",'True_Odds_Calculator_3-way'!C35)</f>
        <v>15.6</v>
      </c>
      <c r="D34" s="4">
        <f t="shared" si="0"/>
        <v>2.9335102819246339E-2</v>
      </c>
      <c r="E34" s="4">
        <f t="shared" si="1"/>
        <v>1.2347298436126568</v>
      </c>
      <c r="F34" s="4">
        <f t="shared" si="2"/>
        <v>7.3647442642231278</v>
      </c>
      <c r="G34" s="4">
        <f t="shared" si="3"/>
        <v>18.408003514067538</v>
      </c>
      <c r="I34" s="4">
        <f t="shared" si="4"/>
        <v>1.0293351028192463</v>
      </c>
    </row>
    <row r="35" spans="1:9" x14ac:dyDescent="0.2">
      <c r="A35" s="4">
        <f>IF('True_Odds_Calculator_3-way'!A36="","",'True_Odds_Calculator_3-way'!A36)</f>
        <v>1.1599999999999999</v>
      </c>
      <c r="B35" s="4">
        <f>IF('True_Odds_Calculator_3-way'!B36="","",'True_Odds_Calculator_3-way'!B36)</f>
        <v>8.48</v>
      </c>
      <c r="C35" s="4">
        <f>IF('True_Odds_Calculator_3-way'!C36="","",'True_Odds_Calculator_3-way'!C36)</f>
        <v>19.72</v>
      </c>
      <c r="D35" s="4">
        <f t="shared" si="0"/>
        <v>3.070343296720135E-2</v>
      </c>
      <c r="E35" s="4">
        <f t="shared" si="1"/>
        <v>1.1739369727920446</v>
      </c>
      <c r="F35" s="4">
        <f t="shared" si="2"/>
        <v>9.285908902446252</v>
      </c>
      <c r="G35" s="4">
        <f t="shared" si="3"/>
        <v>24.706327318572246</v>
      </c>
      <c r="I35" s="4">
        <f t="shared" si="4"/>
        <v>1.0307034329672013</v>
      </c>
    </row>
    <row r="36" spans="1:9" x14ac:dyDescent="0.2">
      <c r="A36" s="4">
        <f>IF('True_Odds_Calculator_3-way'!A37="","",'True_Odds_Calculator_3-way'!A37)</f>
        <v>2.21</v>
      </c>
      <c r="B36" s="4">
        <f>IF('True_Odds_Calculator_3-way'!B37="","",'True_Odds_Calculator_3-way'!B37)</f>
        <v>3.48</v>
      </c>
      <c r="C36" s="4">
        <f>IF('True_Odds_Calculator_3-way'!C37="","",'True_Odds_Calculator_3-way'!C37)</f>
        <v>3.53</v>
      </c>
      <c r="D36" s="4">
        <f t="shared" si="0"/>
        <v>2.3131128602055906E-2</v>
      </c>
      <c r="E36" s="4">
        <f t="shared" si="1"/>
        <v>2.2483110663442689</v>
      </c>
      <c r="F36" s="4">
        <f t="shared" si="2"/>
        <v>3.5759502885590946</v>
      </c>
      <c r="G36" s="4">
        <f t="shared" si="3"/>
        <v>3.6287664143218827</v>
      </c>
      <c r="I36" s="4">
        <f t="shared" si="4"/>
        <v>1.0231311286020559</v>
      </c>
    </row>
    <row r="37" spans="1:9" x14ac:dyDescent="0.2">
      <c r="A37" s="4">
        <f>IF('True_Odds_Calculator_3-way'!A38="","",'True_Odds_Calculator_3-way'!A38)</f>
        <v>2.42</v>
      </c>
      <c r="B37" s="4">
        <f>IF('True_Odds_Calculator_3-way'!B38="","",'True_Odds_Calculator_3-way'!B38)</f>
        <v>3.44</v>
      </c>
      <c r="C37" s="4">
        <f>IF('True_Odds_Calculator_3-way'!C38="","",'True_Odds_Calculator_3-way'!C38)</f>
        <v>3.15</v>
      </c>
      <c r="D37" s="4">
        <f t="shared" si="0"/>
        <v>2.1381132374789891E-2</v>
      </c>
      <c r="E37" s="4">
        <f t="shared" si="1"/>
        <v>2.462471343449153</v>
      </c>
      <c r="F37" s="4">
        <f t="shared" si="2"/>
        <v>3.5264582900012194</v>
      </c>
      <c r="G37" s="4">
        <f t="shared" si="3"/>
        <v>3.2223421911941315</v>
      </c>
      <c r="I37" s="4">
        <f t="shared" si="4"/>
        <v>1.0213811323747899</v>
      </c>
    </row>
    <row r="38" spans="1:9" x14ac:dyDescent="0.2">
      <c r="A38" s="4">
        <f>IF('True_Odds_Calculator_3-way'!A39="","",'True_Odds_Calculator_3-way'!A39)</f>
        <v>3.42</v>
      </c>
      <c r="B38" s="4">
        <f>IF('True_Odds_Calculator_3-way'!B39="","",'True_Odds_Calculator_3-way'!B39)</f>
        <v>3.24</v>
      </c>
      <c r="C38" s="4">
        <f>IF('True_Odds_Calculator_3-way'!C39="","",'True_Odds_Calculator_3-way'!C39)</f>
        <v>2.34</v>
      </c>
      <c r="D38" s="4">
        <f t="shared" si="0"/>
        <v>2.8390063477782723E-2</v>
      </c>
      <c r="E38" s="4">
        <f t="shared" si="1"/>
        <v>3.5343893534330468</v>
      </c>
      <c r="F38" s="4">
        <f t="shared" si="2"/>
        <v>3.3424848248593864</v>
      </c>
      <c r="G38" s="4">
        <f t="shared" si="3"/>
        <v>2.3929909895542618</v>
      </c>
      <c r="I38" s="4">
        <f t="shared" si="4"/>
        <v>1.0283900634777827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3.14</v>
      </c>
      <c r="C39" s="4">
        <f>IF('True_Odds_Calculator_3-way'!C40="","",'True_Odds_Calculator_3-way'!C40)</f>
        <v>2.76</v>
      </c>
      <c r="D39" s="4">
        <f t="shared" si="0"/>
        <v>2.6810939405002676E-2</v>
      </c>
      <c r="E39" s="4">
        <f t="shared" si="1"/>
        <v>2.9666215197781902</v>
      </c>
      <c r="F39" s="4">
        <f t="shared" si="2"/>
        <v>3.2306591332176668</v>
      </c>
      <c r="G39" s="4">
        <f t="shared" si="3"/>
        <v>2.8298000293458614</v>
      </c>
      <c r="I39" s="4">
        <f t="shared" si="4"/>
        <v>1.0268109394050027</v>
      </c>
    </row>
    <row r="40" spans="1:9" x14ac:dyDescent="0.2">
      <c r="A40" s="4">
        <f>IF('True_Odds_Calculator_3-way'!A41="","",'True_Odds_Calculator_3-way'!A41)</f>
        <v>2.95</v>
      </c>
      <c r="B40" s="4">
        <f>IF('True_Odds_Calculator_3-way'!B41="","",'True_Odds_Calculator_3-way'!B41)</f>
        <v>3.34</v>
      </c>
      <c r="C40" s="4">
        <f>IF('True_Odds_Calculator_3-way'!C41="","",'True_Odds_Calculator_3-way'!C41)</f>
        <v>2.57</v>
      </c>
      <c r="D40" s="4">
        <f t="shared" si="0"/>
        <v>2.7489306818006876E-2</v>
      </c>
      <c r="E40" s="4">
        <f t="shared" si="1"/>
        <v>3.0319572976746252</v>
      </c>
      <c r="F40" s="4">
        <f t="shared" si="2"/>
        <v>3.4454470866606708</v>
      </c>
      <c r="G40" s="4">
        <f t="shared" si="3"/>
        <v>2.631980974891305</v>
      </c>
      <c r="I40" s="4">
        <f t="shared" si="4"/>
        <v>1.0274893068180069</v>
      </c>
    </row>
    <row r="41" spans="1:9" x14ac:dyDescent="0.2">
      <c r="A41" s="4">
        <f>IF('True_Odds_Calculator_3-way'!A42="","",'True_Odds_Calculator_3-way'!A42)</f>
        <v>3.25</v>
      </c>
      <c r="B41" s="4">
        <f>IF('True_Odds_Calculator_3-way'!B42="","",'True_Odds_Calculator_3-way'!B42)</f>
        <v>3.19</v>
      </c>
      <c r="C41" s="4">
        <f>IF('True_Odds_Calculator_3-way'!C42="","",'True_Odds_Calculator_3-way'!C42)</f>
        <v>2.46</v>
      </c>
      <c r="D41" s="4">
        <f t="shared" si="0"/>
        <v>2.7675996557409599E-2</v>
      </c>
      <c r="E41" s="4">
        <f t="shared" si="1"/>
        <v>3.3504544290133937</v>
      </c>
      <c r="F41" s="4">
        <f t="shared" si="2"/>
        <v>3.2867243864144529</v>
      </c>
      <c r="G41" s="4">
        <f t="shared" si="3"/>
        <v>2.5171244199607523</v>
      </c>
      <c r="I41" s="4">
        <f t="shared" si="4"/>
        <v>1.0276759965574096</v>
      </c>
    </row>
    <row r="42" spans="1:9" x14ac:dyDescent="0.2">
      <c r="A42" s="4">
        <f>IF('True_Odds_Calculator_3-way'!A43="","",'True_Odds_Calculator_3-way'!A43)</f>
        <v>1.38</v>
      </c>
      <c r="B42" s="4">
        <f>IF('True_Odds_Calculator_3-way'!B43="","",'True_Odds_Calculator_3-way'!B43)</f>
        <v>5.15</v>
      </c>
      <c r="C42" s="4">
        <f>IF('True_Odds_Calculator_3-way'!C43="","",'True_Odds_Calculator_3-way'!C43)</f>
        <v>8.94</v>
      </c>
      <c r="D42" s="4">
        <f t="shared" si="0"/>
        <v>3.0669261707193085E-2</v>
      </c>
      <c r="E42" s="4">
        <f t="shared" si="1"/>
        <v>1.39974744147908</v>
      </c>
      <c r="F42" s="4">
        <f t="shared" si="2"/>
        <v>5.4362104989364877</v>
      </c>
      <c r="G42" s="4">
        <f t="shared" si="3"/>
        <v>9.8392525853818729</v>
      </c>
      <c r="I42" s="4">
        <f t="shared" si="4"/>
        <v>1.0306692617071931</v>
      </c>
    </row>
    <row r="43" spans="1:9" x14ac:dyDescent="0.2">
      <c r="A43" s="4">
        <f>IF('True_Odds_Calculator_3-way'!A44="","",'True_Odds_Calculator_3-way'!A44)</f>
        <v>2.09</v>
      </c>
      <c r="B43" s="4">
        <f>IF('True_Odds_Calculator_3-way'!B44="","",'True_Odds_Calculator_3-way'!B44)</f>
        <v>3.38</v>
      </c>
      <c r="C43" s="4">
        <f>IF('True_Odds_Calculator_3-way'!C44="","",'True_Odds_Calculator_3-way'!C44)</f>
        <v>3.94</v>
      </c>
      <c r="D43" s="4">
        <f t="shared" si="0"/>
        <v>2.8133994286196451E-2</v>
      </c>
      <c r="E43" s="4">
        <f t="shared" si="1"/>
        <v>2.1317829805690014</v>
      </c>
      <c r="F43" s="4">
        <f t="shared" si="2"/>
        <v>3.4906451921988397</v>
      </c>
      <c r="G43" s="4">
        <f t="shared" si="3"/>
        <v>4.0911657622207027</v>
      </c>
      <c r="I43" s="4">
        <f t="shared" si="4"/>
        <v>1.0281339942861965</v>
      </c>
    </row>
    <row r="44" spans="1:9" x14ac:dyDescent="0.2">
      <c r="A44" s="4">
        <f>IF('True_Odds_Calculator_3-way'!A45="","",'True_Odds_Calculator_3-way'!A45)</f>
        <v>2.12</v>
      </c>
      <c r="B44" s="4">
        <f>IF('True_Odds_Calculator_3-way'!B45="","",'True_Odds_Calculator_3-way'!B45)</f>
        <v>3.4</v>
      </c>
      <c r="C44" s="4">
        <f>IF('True_Odds_Calculator_3-way'!C45="","",'True_Odds_Calculator_3-way'!C45)</f>
        <v>3.81</v>
      </c>
      <c r="D44" s="4">
        <f t="shared" si="0"/>
        <v>2.828295186742058E-2</v>
      </c>
      <c r="E44" s="4">
        <f t="shared" si="1"/>
        <v>2.1632357698302336</v>
      </c>
      <c r="F44" s="4">
        <f t="shared" si="2"/>
        <v>3.5125926886004106</v>
      </c>
      <c r="G44" s="4">
        <f t="shared" si="3"/>
        <v>3.9519515255707218</v>
      </c>
      <c r="I44" s="4">
        <f t="shared" si="4"/>
        <v>1.0282829518674206</v>
      </c>
    </row>
    <row r="45" spans="1:9" x14ac:dyDescent="0.2">
      <c r="A45" s="4">
        <f>IF('True_Odds_Calculator_3-way'!A46="","",'True_Odds_Calculator_3-way'!A46)</f>
        <v>1.85</v>
      </c>
      <c r="B45" s="4">
        <f>IF('True_Odds_Calculator_3-way'!B46="","",'True_Odds_Calculator_3-way'!B46)</f>
        <v>3.5</v>
      </c>
      <c r="C45" s="4">
        <f>IF('True_Odds_Calculator_3-way'!C46="","",'True_Odds_Calculator_3-way'!C46)</f>
        <v>4.92</v>
      </c>
      <c r="D45" s="4">
        <f t="shared" si="0"/>
        <v>2.9506858775151468E-2</v>
      </c>
      <c r="E45" s="4">
        <f t="shared" si="1"/>
        <v>1.884286277602524</v>
      </c>
      <c r="F45" s="4">
        <f t="shared" si="2"/>
        <v>3.6247819161040731</v>
      </c>
      <c r="G45" s="4">
        <f t="shared" si="3"/>
        <v>5.1701920476061671</v>
      </c>
      <c r="I45" s="4">
        <f t="shared" si="4"/>
        <v>1.0295068587751515</v>
      </c>
    </row>
    <row r="46" spans="1:9" x14ac:dyDescent="0.2">
      <c r="A46" s="4">
        <f>IF('True_Odds_Calculator_3-way'!A47="","",'True_Odds_Calculator_3-way'!A47)</f>
        <v>2.59</v>
      </c>
      <c r="B46" s="4">
        <f>IF('True_Odds_Calculator_3-way'!B47="","",'True_Odds_Calculator_3-way'!B47)</f>
        <v>3.12</v>
      </c>
      <c r="C46" s="4">
        <f>IF('True_Odds_Calculator_3-way'!C47="","",'True_Odds_Calculator_3-way'!C47)</f>
        <v>3.11</v>
      </c>
      <c r="D46" s="4">
        <f t="shared" si="0"/>
        <v>2.8156614973335214E-2</v>
      </c>
      <c r="E46" s="4">
        <f t="shared" si="1"/>
        <v>2.6545277041874669</v>
      </c>
      <c r="F46" s="4">
        <f t="shared" si="2"/>
        <v>3.2141186493395937</v>
      </c>
      <c r="G46" s="4">
        <f t="shared" si="3"/>
        <v>3.2035072506283035</v>
      </c>
      <c r="I46" s="4">
        <f t="shared" si="4"/>
        <v>1.0281566149733352</v>
      </c>
    </row>
    <row r="47" spans="1:9" x14ac:dyDescent="0.2">
      <c r="A47" s="4">
        <f>IF('True_Odds_Calculator_3-way'!A48="","",'True_Odds_Calculator_3-way'!A48)</f>
        <v>3.47</v>
      </c>
      <c r="B47" s="4">
        <f>IF('True_Odds_Calculator_3-way'!B48="","",'True_Odds_Calculator_3-way'!B48)</f>
        <v>3.35</v>
      </c>
      <c r="C47" s="4">
        <f>IF('True_Odds_Calculator_3-way'!C48="","",'True_Odds_Calculator_3-way'!C48)</f>
        <v>2.27</v>
      </c>
      <c r="D47" s="4">
        <f t="shared" si="0"/>
        <v>2.722053508814648E-2</v>
      </c>
      <c r="E47" s="4">
        <f t="shared" si="1"/>
        <v>3.5828049195266938</v>
      </c>
      <c r="F47" s="4">
        <f t="shared" si="2"/>
        <v>3.4550196912896349</v>
      </c>
      <c r="G47" s="4">
        <f t="shared" si="3"/>
        <v>2.3177381550665106</v>
      </c>
      <c r="I47" s="4">
        <f t="shared" si="4"/>
        <v>1.0272205350881465</v>
      </c>
    </row>
    <row r="48" spans="1:9" x14ac:dyDescent="0.2">
      <c r="A48" s="4">
        <f>IF('True_Odds_Calculator_3-way'!A49="","",'True_Odds_Calculator_3-way'!A49)</f>
        <v>3.81</v>
      </c>
      <c r="B48" s="4">
        <f>IF('True_Odds_Calculator_3-way'!B49="","",'True_Odds_Calculator_3-way'!B49)</f>
        <v>3.61</v>
      </c>
      <c r="C48" s="4">
        <f>IF('True_Odds_Calculator_3-way'!C49="","",'True_Odds_Calculator_3-way'!C49)</f>
        <v>2.04</v>
      </c>
      <c r="D48" s="4">
        <f t="shared" si="0"/>
        <v>2.9671580281730003E-2</v>
      </c>
      <c r="E48" s="4">
        <f t="shared" si="1"/>
        <v>3.9591939367462845</v>
      </c>
      <c r="F48" s="4">
        <f t="shared" si="2"/>
        <v>3.7436668833476903</v>
      </c>
      <c r="G48" s="4">
        <f t="shared" si="3"/>
        <v>2.0820079978700843</v>
      </c>
      <c r="I48" s="4">
        <f t="shared" si="4"/>
        <v>1.02967158028173</v>
      </c>
    </row>
    <row r="49" spans="1:9" x14ac:dyDescent="0.2">
      <c r="A49" s="4">
        <f>IF('True_Odds_Calculator_3-way'!A50="","",'True_Odds_Calculator_3-way'!A50)</f>
        <v>1.84</v>
      </c>
      <c r="B49" s="4">
        <f>IF('True_Odds_Calculator_3-way'!B50="","",'True_Odds_Calculator_3-way'!B50)</f>
        <v>3.89</v>
      </c>
      <c r="C49" s="4">
        <f>IF('True_Odds_Calculator_3-way'!C50="","",'True_Odds_Calculator_3-way'!C50)</f>
        <v>4.3499999999999996</v>
      </c>
      <c r="D49" s="4">
        <f t="shared" si="0"/>
        <v>3.0432727081189492E-2</v>
      </c>
      <c r="E49" s="4">
        <f t="shared" si="1"/>
        <v>1.8749975911817984</v>
      </c>
      <c r="F49" s="4">
        <f t="shared" si="2"/>
        <v>4.0498099673697112</v>
      </c>
      <c r="G49" s="4">
        <f t="shared" si="3"/>
        <v>4.5508159214548316</v>
      </c>
      <c r="I49" s="4">
        <f t="shared" si="4"/>
        <v>1.0304327270811895</v>
      </c>
    </row>
    <row r="50" spans="1:9" x14ac:dyDescent="0.2">
      <c r="A50" s="4">
        <f>IF('True_Odds_Calculator_3-way'!A51="","",'True_Odds_Calculator_3-way'!A51)</f>
        <v>2.87</v>
      </c>
      <c r="B50" s="4">
        <f>IF('True_Odds_Calculator_3-way'!B51="","",'True_Odds_Calculator_3-way'!B51)</f>
        <v>3.36</v>
      </c>
      <c r="C50" s="4">
        <f>IF('True_Odds_Calculator_3-way'!C51="","",'True_Odds_Calculator_3-way'!C51)</f>
        <v>2.5099999999999998</v>
      </c>
      <c r="D50" s="4">
        <f t="shared" si="0"/>
        <v>4.4457477870168516E-2</v>
      </c>
      <c r="E50" s="4">
        <f t="shared" si="1"/>
        <v>2.9974860402996408</v>
      </c>
      <c r="F50" s="4">
        <f t="shared" si="2"/>
        <v>3.5360692888133798</v>
      </c>
      <c r="G50" s="4">
        <f t="shared" si="3"/>
        <v>2.606969055127371</v>
      </c>
      <c r="I50" s="4">
        <f t="shared" si="4"/>
        <v>1.0444574778701685</v>
      </c>
    </row>
    <row r="51" spans="1:9" x14ac:dyDescent="0.2">
      <c r="A51" s="4">
        <f>IF('True_Odds_Calculator_3-way'!A52="","",'True_Odds_Calculator_3-way'!A52)</f>
        <v>2.1800000000000002</v>
      </c>
      <c r="B51" s="4">
        <f>IF('True_Odds_Calculator_3-way'!B52="","",'True_Odds_Calculator_3-way'!B52)</f>
        <v>3.46</v>
      </c>
      <c r="C51" s="4">
        <f>IF('True_Odds_Calculator_3-way'!C52="","",'True_Odds_Calculator_3-way'!C52)</f>
        <v>3.38</v>
      </c>
      <c r="D51" s="4">
        <f t="shared" si="0"/>
        <v>4.359092553641819E-2</v>
      </c>
      <c r="E51" s="4">
        <f t="shared" si="1"/>
        <v>2.2513127458859765</v>
      </c>
      <c r="F51" s="4">
        <f t="shared" si="2"/>
        <v>3.6431593536092257</v>
      </c>
      <c r="G51" s="4">
        <f t="shared" si="3"/>
        <v>3.5545738024481413</v>
      </c>
      <c r="I51" s="4">
        <f t="shared" si="4"/>
        <v>1.0435909255364182</v>
      </c>
    </row>
    <row r="52" spans="1:9" x14ac:dyDescent="0.2">
      <c r="A52" s="4">
        <f>IF('True_Odds_Calculator_3-way'!A53="","",'True_Odds_Calculator_3-way'!A53)</f>
        <v>2.68</v>
      </c>
      <c r="B52" s="4">
        <f>IF('True_Odds_Calculator_3-way'!B53="","",'True_Odds_Calculator_3-way'!B53)</f>
        <v>3.36</v>
      </c>
      <c r="C52" s="4">
        <f>IF('True_Odds_Calculator_3-way'!C53="","",'True_Odds_Calculator_3-way'!C53)</f>
        <v>2.68</v>
      </c>
      <c r="D52" s="4">
        <f t="shared" si="0"/>
        <v>4.3887704335465516E-2</v>
      </c>
      <c r="E52" s="4">
        <f t="shared" si="1"/>
        <v>2.7893606476127544</v>
      </c>
      <c r="F52" s="4">
        <f t="shared" si="2"/>
        <v>3.5336961071578066</v>
      </c>
      <c r="G52" s="4">
        <f t="shared" si="3"/>
        <v>2.7893606476127544</v>
      </c>
      <c r="I52" s="4">
        <f t="shared" si="4"/>
        <v>1.0438877043354655</v>
      </c>
    </row>
    <row r="53" spans="1:9" x14ac:dyDescent="0.2">
      <c r="A53" s="4">
        <f>IF('True_Odds_Calculator_3-way'!A54="","",'True_Odds_Calculator_3-way'!A54)</f>
        <v>2.74</v>
      </c>
      <c r="B53" s="4">
        <f>IF('True_Odds_Calculator_3-way'!B54="","",'True_Odds_Calculator_3-way'!B54)</f>
        <v>3.31</v>
      </c>
      <c r="C53" s="4">
        <f>IF('True_Odds_Calculator_3-way'!C54="","",'True_Odds_Calculator_3-way'!C54)</f>
        <v>2.65</v>
      </c>
      <c r="D53" s="4">
        <f t="shared" si="0"/>
        <v>4.4436797841050257E-2</v>
      </c>
      <c r="E53" s="4">
        <f t="shared" si="1"/>
        <v>2.8559087968990564</v>
      </c>
      <c r="F53" s="4">
        <f t="shared" si="2"/>
        <v>3.4806514696348194</v>
      </c>
      <c r="G53" s="4">
        <f t="shared" si="3"/>
        <v>2.7582689657045596</v>
      </c>
      <c r="I53" s="4">
        <f t="shared" si="4"/>
        <v>1.0444367978410503</v>
      </c>
    </row>
    <row r="54" spans="1:9" x14ac:dyDescent="0.2">
      <c r="A54" s="4">
        <f>IF('True_Odds_Calculator_3-way'!A55="","",'True_Odds_Calculator_3-way'!A55)</f>
        <v>2.63</v>
      </c>
      <c r="B54" s="4">
        <f>IF('True_Odds_Calculator_3-way'!B55="","",'True_Odds_Calculator_3-way'!B55)</f>
        <v>3.17</v>
      </c>
      <c r="C54" s="4">
        <f>IF('True_Odds_Calculator_3-way'!C55="","",'True_Odds_Calculator_3-way'!C55)</f>
        <v>2.88</v>
      </c>
      <c r="D54" s="4">
        <f t="shared" si="0"/>
        <v>4.2907772353562912E-2</v>
      </c>
      <c r="E54" s="4">
        <f t="shared" si="1"/>
        <v>2.7327963588889643</v>
      </c>
      <c r="F54" s="4">
        <f t="shared" si="2"/>
        <v>3.3205511763546385</v>
      </c>
      <c r="G54" s="4">
        <f t="shared" si="3"/>
        <v>3.0037279438329807</v>
      </c>
      <c r="I54" s="4">
        <f t="shared" si="4"/>
        <v>1.0429077723535629</v>
      </c>
    </row>
    <row r="55" spans="1:9" x14ac:dyDescent="0.2">
      <c r="A55" s="4">
        <f>IF('True_Odds_Calculator_3-way'!A56="","",'True_Odds_Calculator_3-way'!A56)</f>
        <v>2.6</v>
      </c>
      <c r="B55" s="4">
        <f>IF('True_Odds_Calculator_3-way'!B56="","",'True_Odds_Calculator_3-way'!B56)</f>
        <v>3.32</v>
      </c>
      <c r="C55" s="4">
        <f>IF('True_Odds_Calculator_3-way'!C56="","",'True_Odds_Calculator_3-way'!C56)</f>
        <v>2.79</v>
      </c>
      <c r="D55" s="4">
        <f t="shared" si="0"/>
        <v>4.4243142960593396E-2</v>
      </c>
      <c r="E55" s="4">
        <f t="shared" si="1"/>
        <v>2.7036696643475553</v>
      </c>
      <c r="F55" s="4">
        <f t="shared" si="2"/>
        <v>3.4909240605165701</v>
      </c>
      <c r="G55" s="4">
        <f t="shared" si="3"/>
        <v>2.9097238555195069</v>
      </c>
      <c r="I55" s="4">
        <f t="shared" si="4"/>
        <v>1.0442431429605934</v>
      </c>
    </row>
    <row r="56" spans="1:9" x14ac:dyDescent="0.2">
      <c r="A56" s="4">
        <f>IF('True_Odds_Calculator_3-way'!A57="","",'True_Odds_Calculator_3-way'!A57)</f>
        <v>3.96</v>
      </c>
      <c r="B56" s="4">
        <f>IF('True_Odds_Calculator_3-way'!B57="","",'True_Odds_Calculator_3-way'!B57)</f>
        <v>3.17</v>
      </c>
      <c r="C56" s="4">
        <f>IF('True_Odds_Calculator_3-way'!C57="","",'True_Odds_Calculator_3-way'!C57)</f>
        <v>2.1</v>
      </c>
      <c r="D56" s="4">
        <f t="shared" si="0"/>
        <v>4.4173141964940044E-2</v>
      </c>
      <c r="E56" s="4">
        <f t="shared" si="1"/>
        <v>4.2051990479897388</v>
      </c>
      <c r="F56" s="4">
        <f t="shared" si="2"/>
        <v>3.3252083795838461</v>
      </c>
      <c r="G56" s="4">
        <f t="shared" si="3"/>
        <v>2.1670064381210419</v>
      </c>
      <c r="I56" s="4">
        <f t="shared" si="4"/>
        <v>1.04417314196494</v>
      </c>
    </row>
    <row r="57" spans="1:9" x14ac:dyDescent="0.2">
      <c r="A57" s="4">
        <f>IF('True_Odds_Calculator_3-way'!A58="","",'True_Odds_Calculator_3-way'!A58)</f>
        <v>2.81</v>
      </c>
      <c r="B57" s="4">
        <f>IF('True_Odds_Calculator_3-way'!B58="","",'True_Odds_Calculator_3-way'!B58)</f>
        <v>3.42</v>
      </c>
      <c r="C57" s="4">
        <f>IF('True_Odds_Calculator_3-way'!C58="","",'True_Odds_Calculator_3-way'!C58)</f>
        <v>2.52</v>
      </c>
      <c r="D57" s="4">
        <f t="shared" si="0"/>
        <v>4.5094943765106699E-2</v>
      </c>
      <c r="E57" s="4">
        <f t="shared" si="1"/>
        <v>2.9339258923275526</v>
      </c>
      <c r="F57" s="4">
        <f t="shared" si="2"/>
        <v>3.6053443951379509</v>
      </c>
      <c r="G57" s="4">
        <f t="shared" si="3"/>
        <v>2.6192152251613856</v>
      </c>
      <c r="I57" s="4">
        <f t="shared" si="4"/>
        <v>1.0450949437651067</v>
      </c>
    </row>
    <row r="58" spans="1:9" x14ac:dyDescent="0.2">
      <c r="A58" s="4">
        <f>IF('True_Odds_Calculator_3-way'!A59="","",'True_Odds_Calculator_3-way'!A59)</f>
        <v>2.29</v>
      </c>
      <c r="B58" s="4">
        <f>IF('True_Odds_Calculator_3-way'!B59="","",'True_Odds_Calculator_3-way'!B59)</f>
        <v>3.14</v>
      </c>
      <c r="C58" s="4">
        <f>IF('True_Odds_Calculator_3-way'!C59="","",'True_Odds_Calculator_3-way'!C59)</f>
        <v>3.45</v>
      </c>
      <c r="D58" s="4">
        <f t="shared" si="0"/>
        <v>4.5007632750809545E-2</v>
      </c>
      <c r="E58" s="4">
        <f t="shared" si="1"/>
        <v>2.3714739470793726</v>
      </c>
      <c r="F58" s="4">
        <f t="shared" si="2"/>
        <v>3.2952317404008062</v>
      </c>
      <c r="G58" s="4">
        <f t="shared" si="3"/>
        <v>3.6383147228073747</v>
      </c>
      <c r="I58" s="4">
        <f t="shared" si="4"/>
        <v>1.0450076327508095</v>
      </c>
    </row>
    <row r="59" spans="1:9" x14ac:dyDescent="0.2">
      <c r="A59" s="4">
        <f>IF('True_Odds_Calculator_3-way'!A60="","",'True_Odds_Calculator_3-way'!A60)</f>
        <v>1.61</v>
      </c>
      <c r="B59" s="4">
        <f>IF('True_Odds_Calculator_3-way'!B60="","",'True_Odds_Calculator_3-way'!B60)</f>
        <v>4.07</v>
      </c>
      <c r="C59" s="4">
        <f>IF('True_Odds_Calculator_3-way'!C60="","",'True_Odds_Calculator_3-way'!C60)</f>
        <v>5.49</v>
      </c>
      <c r="D59" s="4">
        <f t="shared" si="0"/>
        <v>4.8967620599837058E-2</v>
      </c>
      <c r="E59" s="4">
        <f t="shared" si="1"/>
        <v>1.6534515318465353</v>
      </c>
      <c r="F59" s="4">
        <f t="shared" si="2"/>
        <v>4.359621602364891</v>
      </c>
      <c r="G59" s="4">
        <f t="shared" si="3"/>
        <v>6.0303875227607024</v>
      </c>
      <c r="I59" s="4">
        <f t="shared" si="4"/>
        <v>1.0489676205998371</v>
      </c>
    </row>
    <row r="60" spans="1:9" x14ac:dyDescent="0.2">
      <c r="A60" s="4">
        <f>IF('True_Odds_Calculator_3-way'!A61="","",'True_Odds_Calculator_3-way'!A61)</f>
        <v>1.7</v>
      </c>
      <c r="B60" s="4">
        <f>IF('True_Odds_Calculator_3-way'!B61="","",'True_Odds_Calculator_3-way'!B61)</f>
        <v>3.66</v>
      </c>
      <c r="C60" s="4">
        <f>IF('True_Odds_Calculator_3-way'!C61="","",'True_Odds_Calculator_3-way'!C61)</f>
        <v>5.29</v>
      </c>
      <c r="D60" s="4">
        <f t="shared" si="0"/>
        <v>5.0495254657690669E-2</v>
      </c>
      <c r="E60" s="4">
        <f t="shared" si="1"/>
        <v>1.750076654251927</v>
      </c>
      <c r="F60" s="4">
        <f t="shared" si="2"/>
        <v>3.9002732553408821</v>
      </c>
      <c r="G60" s="4">
        <f t="shared" si="3"/>
        <v>5.8070604646676838</v>
      </c>
      <c r="I60" s="4">
        <f t="shared" si="4"/>
        <v>1.0504952546576907</v>
      </c>
    </row>
    <row r="61" spans="1:9" x14ac:dyDescent="0.2">
      <c r="A61" s="4">
        <f>IF('True_Odds_Calculator_3-way'!A62="","",'True_Odds_Calculator_3-way'!A62)</f>
        <v>2.19</v>
      </c>
      <c r="B61" s="4">
        <f>IF('True_Odds_Calculator_3-way'!B62="","",'True_Odds_Calculator_3-way'!B62)</f>
        <v>3.48</v>
      </c>
      <c r="C61" s="4">
        <f>IF('True_Odds_Calculator_3-way'!C62="","",'True_Odds_Calculator_3-way'!C62)</f>
        <v>3.32</v>
      </c>
      <c r="D61" s="4">
        <f t="shared" si="0"/>
        <v>4.5182145682398867E-2</v>
      </c>
      <c r="E61" s="4">
        <f t="shared" si="1"/>
        <v>2.2646964053256347</v>
      </c>
      <c r="F61" s="4">
        <f t="shared" si="2"/>
        <v>3.6724793779957636</v>
      </c>
      <c r="G61" s="4">
        <f t="shared" si="3"/>
        <v>3.4947426343843642</v>
      </c>
      <c r="I61" s="4">
        <f t="shared" si="4"/>
        <v>1.0451821456823989</v>
      </c>
    </row>
    <row r="62" spans="1:9" x14ac:dyDescent="0.2">
      <c r="A62" s="4">
        <f>IF('True_Odds_Calculator_3-way'!A63="","",'True_Odds_Calculator_3-way'!A63)</f>
        <v>2.19</v>
      </c>
      <c r="B62" s="4">
        <f>IF('True_Odds_Calculator_3-way'!B63="","",'True_Odds_Calculator_3-way'!B63)</f>
        <v>3.47</v>
      </c>
      <c r="C62" s="4">
        <f>IF('True_Odds_Calculator_3-way'!C63="","",'True_Odds_Calculator_3-way'!C63)</f>
        <v>3.34</v>
      </c>
      <c r="D62" s="4">
        <f t="shared" si="0"/>
        <v>4.4206640211346349E-2</v>
      </c>
      <c r="E62" s="4">
        <f t="shared" si="1"/>
        <v>2.2630298922096781</v>
      </c>
      <c r="F62" s="4">
        <f t="shared" si="2"/>
        <v>3.6569905082960803</v>
      </c>
      <c r="G62" s="4">
        <f t="shared" si="3"/>
        <v>3.5128930974002328</v>
      </c>
      <c r="I62" s="4">
        <f t="shared" si="4"/>
        <v>1.0442066402113463</v>
      </c>
    </row>
    <row r="63" spans="1:9" x14ac:dyDescent="0.2">
      <c r="A63" s="4">
        <f>IF('True_Odds_Calculator_3-way'!A64="","",'True_Odds_Calculator_3-way'!A64)</f>
        <v>1.95</v>
      </c>
      <c r="B63" s="4">
        <f>IF('True_Odds_Calculator_3-way'!B64="","",'True_Odds_Calculator_3-way'!B64)</f>
        <v>3.48</v>
      </c>
      <c r="C63" s="4">
        <f>IF('True_Odds_Calculator_3-way'!C64="","",'True_Odds_Calculator_3-way'!C64)</f>
        <v>4.05</v>
      </c>
      <c r="D63" s="4">
        <f t="shared" si="0"/>
        <v>4.7090414906507005E-2</v>
      </c>
      <c r="E63" s="4">
        <f t="shared" si="1"/>
        <v>2.0115717359799743</v>
      </c>
      <c r="F63" s="4">
        <f t="shared" si="2"/>
        <v>3.6810784747056702</v>
      </c>
      <c r="G63" s="4">
        <f t="shared" si="3"/>
        <v>4.3249457086205272</v>
      </c>
      <c r="I63" s="4">
        <f t="shared" si="4"/>
        <v>1.047090414906507</v>
      </c>
    </row>
    <row r="64" spans="1:9" x14ac:dyDescent="0.2">
      <c r="A64" s="4">
        <f>IF('True_Odds_Calculator_3-way'!A65="","",'True_Odds_Calculator_3-way'!A65)</f>
        <v>2.77</v>
      </c>
      <c r="B64" s="4">
        <f>IF('True_Odds_Calculator_3-way'!B65="","",'True_Odds_Calculator_3-way'!B65)</f>
        <v>3.29</v>
      </c>
      <c r="C64" s="4">
        <f>IF('True_Odds_Calculator_3-way'!C65="","",'True_Odds_Calculator_3-way'!C65)</f>
        <v>2.63</v>
      </c>
      <c r="D64" s="4">
        <f t="shared" si="0"/>
        <v>4.5190334988193914E-2</v>
      </c>
      <c r="E64" s="4">
        <f t="shared" si="1"/>
        <v>2.8906129729797962</v>
      </c>
      <c r="F64" s="4">
        <f t="shared" si="2"/>
        <v>3.4615500376729855</v>
      </c>
      <c r="G64" s="4">
        <f t="shared" si="3"/>
        <v>2.7384903913766419</v>
      </c>
      <c r="I64" s="4">
        <f t="shared" si="4"/>
        <v>1.0451903349881939</v>
      </c>
    </row>
    <row r="65" spans="1:9" x14ac:dyDescent="0.2">
      <c r="A65" s="4">
        <f>IF('True_Odds_Calculator_3-way'!A66="","",'True_Odds_Calculator_3-way'!A66)</f>
        <v>1.78</v>
      </c>
      <c r="B65" s="4">
        <f>IF('True_Odds_Calculator_3-way'!B66="","",'True_Odds_Calculator_3-way'!B66)</f>
        <v>3.64</v>
      </c>
      <c r="C65" s="4">
        <f>IF('True_Odds_Calculator_3-way'!C66="","",'True_Odds_Calculator_3-way'!C66)</f>
        <v>4.76</v>
      </c>
      <c r="D65" s="4">
        <f t="shared" si="0"/>
        <v>4.6607061147708739E-2</v>
      </c>
      <c r="E65" s="4">
        <f t="shared" si="1"/>
        <v>1.8306231801199291</v>
      </c>
      <c r="F65" s="4">
        <f t="shared" si="2"/>
        <v>3.8581796783052171</v>
      </c>
      <c r="G65" s="4">
        <f t="shared" si="3"/>
        <v>5.1401105054879404</v>
      </c>
      <c r="I65" s="4">
        <f t="shared" si="4"/>
        <v>1.0466070611477087</v>
      </c>
    </row>
    <row r="66" spans="1:9" x14ac:dyDescent="0.2">
      <c r="A66" s="4">
        <f>IF('True_Odds_Calculator_3-way'!A67="","",'True_Odds_Calculator_3-way'!A67)</f>
        <v>2.16</v>
      </c>
      <c r="B66" s="4">
        <f>IF('True_Odds_Calculator_3-way'!B67="","",'True_Odds_Calculator_3-way'!B67)</f>
        <v>3.33</v>
      </c>
      <c r="C66" s="4">
        <f>IF('True_Odds_Calculator_3-way'!C67="","",'True_Odds_Calculator_3-way'!C67)</f>
        <v>3.56</v>
      </c>
      <c r="D66" s="4">
        <f t="shared" si="0"/>
        <v>4.4162139667757616E-2</v>
      </c>
      <c r="E66" s="4">
        <f t="shared" si="1"/>
        <v>2.2309365093968769</v>
      </c>
      <c r="F66" s="4">
        <f t="shared" si="2"/>
        <v>3.5016508365770247</v>
      </c>
      <c r="G66" s="4">
        <f t="shared" si="3"/>
        <v>3.7568821876518519</v>
      </c>
      <c r="I66" s="4">
        <f t="shared" si="4"/>
        <v>1.0441621396677576</v>
      </c>
    </row>
    <row r="67" spans="1:9" x14ac:dyDescent="0.2">
      <c r="A67" s="4">
        <f>IF('True_Odds_Calculator_3-way'!A68="","",'True_Odds_Calculator_3-way'!A68)</f>
        <v>2.25</v>
      </c>
      <c r="B67" s="4">
        <f>IF('True_Odds_Calculator_3-way'!B68="","",'True_Odds_Calculator_3-way'!B68)</f>
        <v>3.32</v>
      </c>
      <c r="C67" s="4">
        <f>IF('True_Odds_Calculator_3-way'!C68="","",'True_Odds_Calculator_3-way'!C68)</f>
        <v>3.35</v>
      </c>
      <c r="D67" s="4">
        <f t="shared" ref="D67:D130" si="5">IF(A67="","",((1/A67)+(1/B67)+(1/C67))-1)</f>
        <v>4.4156726408119962E-2</v>
      </c>
      <c r="E67" s="4">
        <f t="shared" ref="E67:E130" si="6">IF(A67="","",(3*A67)/(3-($D67*A67)))</f>
        <v>2.3270667369269398</v>
      </c>
      <c r="F67" s="4">
        <f t="shared" ref="F67:F130" si="7">IF(B67="","",(3*B67)/(3-($D67*B67)))</f>
        <v>3.4905730559107284</v>
      </c>
      <c r="G67" s="4">
        <f t="shared" ref="G67:G130" si="8">IF(C67="","",(3*C67)/(3-($D67*C67)))</f>
        <v>3.5237502933583662</v>
      </c>
      <c r="I67" s="4">
        <f t="shared" ref="I67:I130" si="9">IF(A67="","",D67+1)</f>
        <v>1.04415672640812</v>
      </c>
    </row>
    <row r="68" spans="1:9" x14ac:dyDescent="0.2">
      <c r="A68" s="4">
        <f>IF('True_Odds_Calculator_3-way'!A69="","",'True_Odds_Calculator_3-way'!A69)</f>
        <v>2.36</v>
      </c>
      <c r="B68" s="4">
        <f>IF('True_Odds_Calculator_3-way'!B69="","",'True_Odds_Calculator_3-way'!B69)</f>
        <v>3.52</v>
      </c>
      <c r="C68" s="4">
        <f>IF('True_Odds_Calculator_3-way'!C69="","",'True_Odds_Calculator_3-way'!C69)</f>
        <v>2.97</v>
      </c>
      <c r="D68" s="4">
        <f t="shared" si="5"/>
        <v>4.4520059350567909E-2</v>
      </c>
      <c r="E68" s="4">
        <f t="shared" si="6"/>
        <v>2.4456527428049708</v>
      </c>
      <c r="F68" s="4">
        <f t="shared" si="7"/>
        <v>3.7140081600932588</v>
      </c>
      <c r="G68" s="4">
        <f t="shared" si="8"/>
        <v>3.1069378467630524</v>
      </c>
      <c r="I68" s="4">
        <f t="shared" si="9"/>
        <v>1.0445200593505679</v>
      </c>
    </row>
    <row r="69" spans="1:9" x14ac:dyDescent="0.2">
      <c r="A69" s="4">
        <f>IF('True_Odds_Calculator_3-way'!A70="","",'True_Odds_Calculator_3-way'!A70)</f>
        <v>2.36</v>
      </c>
      <c r="B69" s="4">
        <f>IF('True_Odds_Calculator_3-way'!B70="","",'True_Odds_Calculator_3-way'!B70)</f>
        <v>2.99</v>
      </c>
      <c r="C69" s="4">
        <f>IF('True_Odds_Calculator_3-way'!C70="","",'True_Odds_Calculator_3-way'!C70)</f>
        <v>3.5</v>
      </c>
      <c r="D69" s="4">
        <f t="shared" si="5"/>
        <v>4.3891259808724659E-2</v>
      </c>
      <c r="E69" s="4">
        <f t="shared" si="6"/>
        <v>2.444399722872884</v>
      </c>
      <c r="F69" s="4">
        <f t="shared" si="7"/>
        <v>3.1267808912896689</v>
      </c>
      <c r="G69" s="4">
        <f t="shared" si="8"/>
        <v>3.6888953059964549</v>
      </c>
      <c r="I69" s="4">
        <f t="shared" si="9"/>
        <v>1.0438912598087247</v>
      </c>
    </row>
    <row r="70" spans="1:9" x14ac:dyDescent="0.2">
      <c r="A70" s="4">
        <f>IF('True_Odds_Calculator_3-way'!A71="","",'True_Odds_Calculator_3-way'!A71)</f>
        <v>3.07</v>
      </c>
      <c r="B70" s="4">
        <f>IF('True_Odds_Calculator_3-way'!B71="","",'True_Odds_Calculator_3-way'!B71)</f>
        <v>3.47</v>
      </c>
      <c r="C70" s="4">
        <f>IF('True_Odds_Calculator_3-way'!C71="","",'True_Odds_Calculator_3-way'!C71)</f>
        <v>2.33</v>
      </c>
      <c r="D70" s="4">
        <f t="shared" si="5"/>
        <v>4.3101886419370405E-2</v>
      </c>
      <c r="E70" s="4">
        <f t="shared" si="6"/>
        <v>3.2116585409552201</v>
      </c>
      <c r="F70" s="4">
        <f t="shared" si="7"/>
        <v>3.6520722940292139</v>
      </c>
      <c r="G70" s="4">
        <f t="shared" si="8"/>
        <v>2.4107001110465176</v>
      </c>
      <c r="I70" s="4">
        <f t="shared" si="9"/>
        <v>1.0431018864193704</v>
      </c>
    </row>
    <row r="71" spans="1:9" x14ac:dyDescent="0.2">
      <c r="A71" s="4">
        <f>IF('True_Odds_Calculator_3-way'!A72="","",'True_Odds_Calculator_3-way'!A72)</f>
        <v>2.27</v>
      </c>
      <c r="B71" s="4">
        <f>IF('True_Odds_Calculator_3-way'!B72="","",'True_Odds_Calculator_3-way'!B72)</f>
        <v>3.44</v>
      </c>
      <c r="C71" s="4">
        <f>IF('True_Odds_Calculator_3-way'!C72="","",'True_Odds_Calculator_3-way'!C72)</f>
        <v>3.19</v>
      </c>
      <c r="D71" s="4">
        <f t="shared" si="5"/>
        <v>4.4705932604289567E-2</v>
      </c>
      <c r="E71" s="4">
        <f t="shared" si="6"/>
        <v>2.349476904139733</v>
      </c>
      <c r="F71" s="4">
        <f t="shared" si="7"/>
        <v>3.6258723805294761</v>
      </c>
      <c r="G71" s="4">
        <f t="shared" si="8"/>
        <v>3.3492125496554173</v>
      </c>
      <c r="I71" s="4">
        <f t="shared" si="9"/>
        <v>1.0447059326042896</v>
      </c>
    </row>
    <row r="72" spans="1:9" x14ac:dyDescent="0.2">
      <c r="A72" s="4">
        <f>IF('True_Odds_Calculator_3-way'!A73="","",'True_Odds_Calculator_3-way'!A73)</f>
        <v>3.24</v>
      </c>
      <c r="B72" s="4">
        <f>IF('True_Odds_Calculator_3-way'!B73="","",'True_Odds_Calculator_3-way'!B73)</f>
        <v>3.31</v>
      </c>
      <c r="C72" s="4">
        <f>IF('True_Odds_Calculator_3-way'!C73="","",'True_Odds_Calculator_3-way'!C73)</f>
        <v>2.2999999999999998</v>
      </c>
      <c r="D72" s="4">
        <f t="shared" si="5"/>
        <v>4.553938762967169E-2</v>
      </c>
      <c r="E72" s="4">
        <f t="shared" si="6"/>
        <v>3.4075941299666783</v>
      </c>
      <c r="F72" s="4">
        <f t="shared" si="7"/>
        <v>3.4851097739714927</v>
      </c>
      <c r="G72" s="4">
        <f t="shared" si="8"/>
        <v>2.383206140305675</v>
      </c>
      <c r="I72" s="4">
        <f t="shared" si="9"/>
        <v>1.0455393876296717</v>
      </c>
    </row>
    <row r="73" spans="1:9" x14ac:dyDescent="0.2">
      <c r="A73" s="4">
        <f>IF('True_Odds_Calculator_3-way'!A74="","",'True_Odds_Calculator_3-way'!A74)</f>
        <v>3.02</v>
      </c>
      <c r="B73" s="4">
        <f>IF('True_Odds_Calculator_3-way'!B74="","",'True_Odds_Calculator_3-way'!B74)</f>
        <v>3.14</v>
      </c>
      <c r="C73" s="4">
        <f>IF('True_Odds_Calculator_3-way'!C74="","",'True_Odds_Calculator_3-way'!C74)</f>
        <v>2.5299999999999998</v>
      </c>
      <c r="D73" s="4">
        <f t="shared" si="5"/>
        <v>4.4854082390235028E-2</v>
      </c>
      <c r="E73" s="4">
        <f t="shared" si="6"/>
        <v>3.1628107400071128</v>
      </c>
      <c r="F73" s="4">
        <f t="shared" si="7"/>
        <v>3.2946760559202461</v>
      </c>
      <c r="G73" s="4">
        <f t="shared" si="8"/>
        <v>2.6294646073378463</v>
      </c>
      <c r="I73" s="4">
        <f t="shared" si="9"/>
        <v>1.044854082390235</v>
      </c>
    </row>
    <row r="74" spans="1:9" x14ac:dyDescent="0.2">
      <c r="A74" s="4">
        <f>IF('True_Odds_Calculator_3-way'!A75="","",'True_Odds_Calculator_3-way'!A75)</f>
        <v>1.54</v>
      </c>
      <c r="B74" s="4">
        <f>IF('True_Odds_Calculator_3-way'!B75="","",'True_Odds_Calculator_3-way'!B75)</f>
        <v>4.3600000000000003</v>
      </c>
      <c r="C74" s="4">
        <f>IF('True_Odds_Calculator_3-way'!C75="","",'True_Odds_Calculator_3-way'!C75)</f>
        <v>5.5</v>
      </c>
      <c r="D74" s="4">
        <f t="shared" si="5"/>
        <v>6.0526629333968796E-2</v>
      </c>
      <c r="E74" s="4">
        <f t="shared" si="6"/>
        <v>1.5893826537053404</v>
      </c>
      <c r="F74" s="4">
        <f t="shared" si="7"/>
        <v>4.7805202202392261</v>
      </c>
      <c r="G74" s="4">
        <f t="shared" si="8"/>
        <v>6.1864864864864861</v>
      </c>
      <c r="I74" s="4">
        <f t="shared" si="9"/>
        <v>1.0605266293339688</v>
      </c>
    </row>
    <row r="75" spans="1:9" x14ac:dyDescent="0.2">
      <c r="A75" s="4">
        <f>IF('True_Odds_Calculator_3-way'!A76="","",'True_Odds_Calculator_3-way'!A76)</f>
        <v>1.67</v>
      </c>
      <c r="B75" s="4">
        <f>IF('True_Odds_Calculator_3-way'!B76="","",'True_Odds_Calculator_3-way'!B76)</f>
        <v>3.9</v>
      </c>
      <c r="C75" s="4">
        <f>IF('True_Odds_Calculator_3-way'!C76="","",'True_Odds_Calculator_3-way'!C76)</f>
        <v>4.8600000000000003</v>
      </c>
      <c r="D75" s="4">
        <f t="shared" si="5"/>
        <v>6.0973968492265218E-2</v>
      </c>
      <c r="E75" s="4">
        <f t="shared" si="6"/>
        <v>1.7286749904154191</v>
      </c>
      <c r="F75" s="4">
        <f t="shared" si="7"/>
        <v>4.2357517737519501</v>
      </c>
      <c r="G75" s="4">
        <f t="shared" si="8"/>
        <v>5.3926769182542094</v>
      </c>
      <c r="I75" s="4">
        <f t="shared" si="9"/>
        <v>1.0609739684922652</v>
      </c>
    </row>
    <row r="76" spans="1:9" x14ac:dyDescent="0.2">
      <c r="A76" s="4">
        <f>IF('True_Odds_Calculator_3-way'!A77="","",'True_Odds_Calculator_3-way'!A77)</f>
        <v>3.29</v>
      </c>
      <c r="B76" s="4">
        <f>IF('True_Odds_Calculator_3-way'!B77="","",'True_Odds_Calculator_3-way'!B77)</f>
        <v>3.77</v>
      </c>
      <c r="C76" s="4">
        <f>IF('True_Odds_Calculator_3-way'!C77="","",'True_Odds_Calculator_3-way'!C77)</f>
        <v>2.0499999999999998</v>
      </c>
      <c r="D76" s="4">
        <f t="shared" si="5"/>
        <v>5.7008235219855985E-2</v>
      </c>
      <c r="E76" s="4">
        <f t="shared" si="6"/>
        <v>3.5094045744000786</v>
      </c>
      <c r="F76" s="4">
        <f t="shared" si="7"/>
        <v>4.0609261676115782</v>
      </c>
      <c r="G76" s="4">
        <f t="shared" si="8"/>
        <v>2.1330960967540458</v>
      </c>
      <c r="I76" s="4">
        <f t="shared" si="9"/>
        <v>1.057008235219856</v>
      </c>
    </row>
    <row r="77" spans="1:9" x14ac:dyDescent="0.2">
      <c r="A77" s="4">
        <f>IF('True_Odds_Calculator_3-way'!A78="","",'True_Odds_Calculator_3-way'!A78)</f>
        <v>1.57</v>
      </c>
      <c r="B77" s="4">
        <f>IF('True_Odds_Calculator_3-way'!B78="","",'True_Odds_Calculator_3-way'!B78)</f>
        <v>4.2</v>
      </c>
      <c r="C77" s="4">
        <f>IF('True_Odds_Calculator_3-way'!C78="","",'True_Odds_Calculator_3-way'!C78)</f>
        <v>5.33</v>
      </c>
      <c r="D77" s="4">
        <f t="shared" si="5"/>
        <v>6.2655174042466122E-2</v>
      </c>
      <c r="E77" s="4">
        <f t="shared" si="6"/>
        <v>1.6232247961386737</v>
      </c>
      <c r="F77" s="4">
        <f t="shared" si="7"/>
        <v>4.6038357853518121</v>
      </c>
      <c r="G77" s="4">
        <f t="shared" si="8"/>
        <v>5.9976416274931843</v>
      </c>
      <c r="I77" s="4">
        <f t="shared" si="9"/>
        <v>1.0626551740424661</v>
      </c>
    </row>
    <row r="78" spans="1:9" x14ac:dyDescent="0.2">
      <c r="A78" s="4">
        <f>IF('True_Odds_Calculator_3-way'!A79="","",'True_Odds_Calculator_3-way'!A79)</f>
        <v>2.2999999999999998</v>
      </c>
      <c r="B78" s="4">
        <f>IF('True_Odds_Calculator_3-way'!B79="","",'True_Odds_Calculator_3-way'!B79)</f>
        <v>3.65</v>
      </c>
      <c r="C78" s="4">
        <f>IF('True_Odds_Calculator_3-way'!C79="","",'True_Odds_Calculator_3-way'!C79)</f>
        <v>2.88</v>
      </c>
      <c r="D78" s="4">
        <f t="shared" si="5"/>
        <v>5.5977433657600439E-2</v>
      </c>
      <c r="E78" s="4">
        <f t="shared" si="6"/>
        <v>2.4031329308939586</v>
      </c>
      <c r="F78" s="4">
        <f t="shared" si="7"/>
        <v>3.9167539662825481</v>
      </c>
      <c r="G78" s="4">
        <f t="shared" si="8"/>
        <v>3.0435556152335557</v>
      </c>
      <c r="I78" s="4">
        <f t="shared" si="9"/>
        <v>1.0559774336576004</v>
      </c>
    </row>
    <row r="79" spans="1:9" x14ac:dyDescent="0.2">
      <c r="A79" s="4">
        <f>IF('True_Odds_Calculator_3-way'!A80="","",'True_Odds_Calculator_3-way'!A80)</f>
        <v>2.2799999999999998</v>
      </c>
      <c r="B79" s="4">
        <f>IF('True_Odds_Calculator_3-way'!B80="","",'True_Odds_Calculator_3-way'!B80)</f>
        <v>3.57</v>
      </c>
      <c r="C79" s="4">
        <f>IF('True_Odds_Calculator_3-way'!C80="","",'True_Odds_Calculator_3-way'!C80)</f>
        <v>2.98</v>
      </c>
      <c r="D79" s="4">
        <f t="shared" si="5"/>
        <v>5.427900584465517E-2</v>
      </c>
      <c r="E79" s="4">
        <f t="shared" si="6"/>
        <v>2.3781015508636694</v>
      </c>
      <c r="F79" s="4">
        <f t="shared" si="7"/>
        <v>3.8165164983724429</v>
      </c>
      <c r="G79" s="4">
        <f t="shared" si="8"/>
        <v>3.1498298344469933</v>
      </c>
      <c r="I79" s="4">
        <f t="shared" si="9"/>
        <v>1.0542790058446552</v>
      </c>
    </row>
    <row r="80" spans="1:9" x14ac:dyDescent="0.2">
      <c r="A80" s="4">
        <f>IF('True_Odds_Calculator_3-way'!A81="","",'True_Odds_Calculator_3-way'!A81)</f>
        <v>2.7</v>
      </c>
      <c r="B80" s="4">
        <f>IF('True_Odds_Calculator_3-way'!B81="","",'True_Odds_Calculator_3-way'!B81)</f>
        <v>3.77</v>
      </c>
      <c r="C80" s="4">
        <f>IF('True_Odds_Calculator_3-way'!C81="","",'True_Odds_Calculator_3-way'!C81)</f>
        <v>2.38</v>
      </c>
      <c r="D80" s="4">
        <f t="shared" si="5"/>
        <v>5.5790426987181618E-2</v>
      </c>
      <c r="E80" s="4">
        <f t="shared" si="6"/>
        <v>2.8427378001128059</v>
      </c>
      <c r="F80" s="4">
        <f t="shared" si="7"/>
        <v>4.0542428438026112</v>
      </c>
      <c r="G80" s="4">
        <f t="shared" si="8"/>
        <v>2.4902180609359057</v>
      </c>
      <c r="I80" s="4">
        <f t="shared" si="9"/>
        <v>1.0557904269871816</v>
      </c>
    </row>
    <row r="81" spans="1:9" x14ac:dyDescent="0.2">
      <c r="A81" s="4">
        <f>IF('True_Odds_Calculator_3-way'!A82="","",'True_Odds_Calculator_3-way'!A82)</f>
        <v>2.14</v>
      </c>
      <c r="B81" s="4">
        <f>IF('True_Odds_Calculator_3-way'!B82="","",'True_Odds_Calculator_3-way'!B82)</f>
        <v>3.84</v>
      </c>
      <c r="C81" s="4">
        <f>IF('True_Odds_Calculator_3-way'!C82="","",'True_Odds_Calculator_3-way'!C82)</f>
        <v>3.05</v>
      </c>
      <c r="D81" s="4">
        <f t="shared" si="5"/>
        <v>5.557523875185133E-2</v>
      </c>
      <c r="E81" s="4">
        <f t="shared" si="6"/>
        <v>2.2283395588073169</v>
      </c>
      <c r="F81" s="4">
        <f t="shared" si="7"/>
        <v>4.134083421669577</v>
      </c>
      <c r="G81" s="4">
        <f t="shared" si="8"/>
        <v>3.232649523557301</v>
      </c>
      <c r="I81" s="4">
        <f t="shared" si="9"/>
        <v>1.0555752387518513</v>
      </c>
    </row>
    <row r="82" spans="1:9" x14ac:dyDescent="0.2">
      <c r="A82" s="4">
        <f>IF('True_Odds_Calculator_3-way'!A83="","",'True_Odds_Calculator_3-way'!A83)</f>
        <v>4.07</v>
      </c>
      <c r="B82" s="4">
        <f>IF('True_Odds_Calculator_3-way'!B83="","",'True_Odds_Calculator_3-way'!B83)</f>
        <v>3.7</v>
      </c>
      <c r="C82" s="4">
        <f>IF('True_Odds_Calculator_3-way'!C83="","",'True_Odds_Calculator_3-way'!C83)</f>
        <v>1.84</v>
      </c>
      <c r="D82" s="4">
        <f t="shared" si="5"/>
        <v>5.9448776840081097E-2</v>
      </c>
      <c r="E82" s="4">
        <f t="shared" si="6"/>
        <v>4.4270513123669897</v>
      </c>
      <c r="F82" s="4">
        <f t="shared" si="7"/>
        <v>3.9927489869908297</v>
      </c>
      <c r="G82" s="4">
        <f t="shared" si="8"/>
        <v>1.9096287229702162</v>
      </c>
      <c r="I82" s="4">
        <f t="shared" si="9"/>
        <v>1.0594487768400811</v>
      </c>
    </row>
    <row r="83" spans="1:9" x14ac:dyDescent="0.2">
      <c r="A83" s="4">
        <f>IF('True_Odds_Calculator_3-way'!A84="","",'True_Odds_Calculator_3-way'!A84)</f>
        <v>1.96</v>
      </c>
      <c r="B83" s="4">
        <f>IF('True_Odds_Calculator_3-way'!B84="","",'True_Odds_Calculator_3-way'!B84)</f>
        <v>3.78</v>
      </c>
      <c r="C83" s="4">
        <f>IF('True_Odds_Calculator_3-way'!C84="","",'True_Odds_Calculator_3-way'!C84)</f>
        <v>3.55</v>
      </c>
      <c r="D83" s="4">
        <f t="shared" si="5"/>
        <v>5.6444487027988099E-2</v>
      </c>
      <c r="E83" s="4">
        <f t="shared" si="6"/>
        <v>2.0350465433694658</v>
      </c>
      <c r="F83" s="4">
        <f t="shared" si="7"/>
        <v>4.0694171672828103</v>
      </c>
      <c r="G83" s="4">
        <f t="shared" si="8"/>
        <v>3.8040848835011745</v>
      </c>
      <c r="I83" s="4">
        <f t="shared" si="9"/>
        <v>1.0564444870279881</v>
      </c>
    </row>
    <row r="84" spans="1:9" x14ac:dyDescent="0.2">
      <c r="A84" s="4">
        <f>IF('True_Odds_Calculator_3-way'!A85="","",'True_Odds_Calculator_3-way'!A85)</f>
        <v>2.56</v>
      </c>
      <c r="B84" s="4">
        <f>IF('True_Odds_Calculator_3-way'!B85="","",'True_Odds_Calculator_3-way'!B85)</f>
        <v>3.41</v>
      </c>
      <c r="C84" s="4">
        <f>IF('True_Odds_Calculator_3-way'!C85="","",'True_Odds_Calculator_3-way'!C85)</f>
        <v>2.96</v>
      </c>
      <c r="D84" s="4">
        <f t="shared" si="5"/>
        <v>2.1717969802647286E-2</v>
      </c>
      <c r="E84" s="4">
        <f t="shared" si="6"/>
        <v>2.6083394886394227</v>
      </c>
      <c r="F84" s="4">
        <f t="shared" si="7"/>
        <v>3.4963102373773749</v>
      </c>
      <c r="G84" s="4">
        <f t="shared" si="8"/>
        <v>3.0248169786842443</v>
      </c>
      <c r="I84" s="4">
        <f t="shared" si="9"/>
        <v>1.0217179698026473</v>
      </c>
    </row>
    <row r="85" spans="1:9" x14ac:dyDescent="0.2">
      <c r="A85" s="4">
        <f>IF('True_Odds_Calculator_3-way'!A86="","",'True_Odds_Calculator_3-way'!A86)</f>
        <v>1.97</v>
      </c>
      <c r="B85" s="4">
        <f>IF('True_Odds_Calculator_3-way'!B86="","",'True_Odds_Calculator_3-way'!B86)</f>
        <v>3.53</v>
      </c>
      <c r="C85" s="4">
        <f>IF('True_Odds_Calculator_3-way'!C86="","",'True_Odds_Calculator_3-way'!C86)</f>
        <v>4.32</v>
      </c>
      <c r="D85" s="4">
        <f t="shared" si="5"/>
        <v>2.2381813659620997E-2</v>
      </c>
      <c r="E85" s="4">
        <f t="shared" si="6"/>
        <v>1.9993857541279019</v>
      </c>
      <c r="F85" s="4">
        <f t="shared" si="7"/>
        <v>3.6254804131428324</v>
      </c>
      <c r="G85" s="4">
        <f t="shared" si="8"/>
        <v>4.4638696790753718</v>
      </c>
      <c r="I85" s="4">
        <f t="shared" si="9"/>
        <v>1.022381813659621</v>
      </c>
    </row>
    <row r="86" spans="1:9" x14ac:dyDescent="0.2">
      <c r="A86" s="4">
        <f>IF('True_Odds_Calculator_3-way'!A87="","",'True_Odds_Calculator_3-way'!A87)</f>
        <v>2.5099999999999998</v>
      </c>
      <c r="B86" s="4">
        <f>IF('True_Odds_Calculator_3-way'!B87="","",'True_Odds_Calculator_3-way'!B87)</f>
        <v>3.1</v>
      </c>
      <c r="C86" s="4">
        <f>IF('True_Odds_Calculator_3-way'!C87="","",'True_Odds_Calculator_3-way'!C87)</f>
        <v>3.09</v>
      </c>
      <c r="D86" s="4">
        <f t="shared" si="5"/>
        <v>4.4611615132537974E-2</v>
      </c>
      <c r="E86" s="4">
        <f t="shared" si="6"/>
        <v>2.6073182889628144</v>
      </c>
      <c r="F86" s="4">
        <f t="shared" si="7"/>
        <v>3.2498120079711326</v>
      </c>
      <c r="G86" s="4">
        <f t="shared" si="8"/>
        <v>3.2388238373912621</v>
      </c>
      <c r="I86" s="4">
        <f t="shared" si="9"/>
        <v>1.044611615132538</v>
      </c>
    </row>
    <row r="87" spans="1:9" x14ac:dyDescent="0.2">
      <c r="A87" s="4">
        <f>IF('True_Odds_Calculator_3-way'!A88="","",'True_Odds_Calculator_3-way'!A88)</f>
        <v>1.68</v>
      </c>
      <c r="B87" s="4">
        <f>IF('True_Odds_Calculator_3-way'!B88="","",'True_Odds_Calculator_3-way'!B88)</f>
        <v>3.6</v>
      </c>
      <c r="C87" s="4">
        <f>IF('True_Odds_Calculator_3-way'!C88="","",'True_Odds_Calculator_3-way'!C88)</f>
        <v>5.63</v>
      </c>
      <c r="D87" s="4">
        <f t="shared" si="5"/>
        <v>5.0635766443936969E-2</v>
      </c>
      <c r="E87" s="4">
        <f t="shared" si="6"/>
        <v>1.7290283792237759</v>
      </c>
      <c r="F87" s="4">
        <f t="shared" si="7"/>
        <v>3.8328980782738689</v>
      </c>
      <c r="G87" s="4">
        <f t="shared" si="8"/>
        <v>6.221176333021516</v>
      </c>
      <c r="I87" s="4">
        <f t="shared" si="9"/>
        <v>1.050635766443937</v>
      </c>
    </row>
    <row r="88" spans="1:9" x14ac:dyDescent="0.2">
      <c r="A88" s="4">
        <f>IF('True_Odds_Calculator_3-way'!A89="","",'True_Odds_Calculator_3-way'!A89)</f>
        <v>2.2599999999999998</v>
      </c>
      <c r="B88" s="4">
        <f>IF('True_Odds_Calculator_3-way'!B89="","",'True_Odds_Calculator_3-way'!B89)</f>
        <v>3.19</v>
      </c>
      <c r="C88" s="4">
        <f>IF('True_Odds_Calculator_3-way'!C89="","",'True_Odds_Calculator_3-way'!C89)</f>
        <v>3.45</v>
      </c>
      <c r="D88" s="4">
        <f t="shared" si="5"/>
        <v>4.5812572394414275E-2</v>
      </c>
      <c r="E88" s="4">
        <f t="shared" si="6"/>
        <v>2.3407855123265873</v>
      </c>
      <c r="F88" s="4">
        <f t="shared" si="7"/>
        <v>3.3533554771289888</v>
      </c>
      <c r="G88" s="4">
        <f t="shared" si="8"/>
        <v>3.6418699450868854</v>
      </c>
      <c r="I88" s="4">
        <f t="shared" si="9"/>
        <v>1.0458125723944143</v>
      </c>
    </row>
    <row r="89" spans="1:9" x14ac:dyDescent="0.2">
      <c r="A89" s="4">
        <f>IF('True_Odds_Calculator_3-way'!A90="","",'True_Odds_Calculator_3-way'!A90)</f>
        <v>2.16</v>
      </c>
      <c r="B89" s="4">
        <f>IF('True_Odds_Calculator_3-way'!B90="","",'True_Odds_Calculator_3-way'!B90)</f>
        <v>3.34</v>
      </c>
      <c r="C89" s="4">
        <f>IF('True_Odds_Calculator_3-way'!C90="","",'True_Odds_Calculator_3-way'!C90)</f>
        <v>3.54</v>
      </c>
      <c r="D89" s="4">
        <f t="shared" si="5"/>
        <v>4.4850036273968108E-2</v>
      </c>
      <c r="E89" s="4">
        <f t="shared" si="6"/>
        <v>2.2320783317857904</v>
      </c>
      <c r="F89" s="4">
        <f t="shared" si="7"/>
        <v>3.5155416849287611</v>
      </c>
      <c r="G89" s="4">
        <f t="shared" si="8"/>
        <v>3.737816629472388</v>
      </c>
      <c r="I89" s="4">
        <f t="shared" si="9"/>
        <v>1.0448500362739681</v>
      </c>
    </row>
    <row r="90" spans="1:9" x14ac:dyDescent="0.2">
      <c r="A90" s="4">
        <f>IF('True_Odds_Calculator_3-way'!A91="","",'True_Odds_Calculator_3-way'!A91)</f>
        <v>2.74</v>
      </c>
      <c r="B90" s="4">
        <f>IF('True_Odds_Calculator_3-way'!B91="","",'True_Odds_Calculator_3-way'!B91)</f>
        <v>3.34</v>
      </c>
      <c r="C90" s="4">
        <f>IF('True_Odds_Calculator_3-way'!C91="","",'True_Odds_Calculator_3-way'!C91)</f>
        <v>2.63</v>
      </c>
      <c r="D90" s="4">
        <f t="shared" si="5"/>
        <v>4.4592838136554791E-2</v>
      </c>
      <c r="E90" s="4">
        <f t="shared" si="6"/>
        <v>2.8563330926621888</v>
      </c>
      <c r="F90" s="4">
        <f t="shared" si="7"/>
        <v>3.5144824307330897</v>
      </c>
      <c r="G90" s="4">
        <f t="shared" si="8"/>
        <v>2.7369975969531386</v>
      </c>
      <c r="I90" s="4">
        <f t="shared" si="9"/>
        <v>1.0445928381365548</v>
      </c>
    </row>
    <row r="91" spans="1:9" x14ac:dyDescent="0.2">
      <c r="A91" s="4">
        <f>IF('True_Odds_Calculator_3-way'!A92="","",'True_Odds_Calculator_3-way'!A92)</f>
        <v>1.91</v>
      </c>
      <c r="B91" s="4">
        <f>IF('True_Odds_Calculator_3-way'!B92="","",'True_Odds_Calculator_3-way'!B92)</f>
        <v>3.28</v>
      </c>
      <c r="C91" s="4">
        <f>IF('True_Odds_Calculator_3-way'!C92="","",'True_Odds_Calculator_3-way'!C92)</f>
        <v>4.59</v>
      </c>
      <c r="D91" s="4">
        <f t="shared" si="5"/>
        <v>4.6303181951848238E-2</v>
      </c>
      <c r="E91" s="4">
        <f t="shared" si="6"/>
        <v>1.9680165219194938</v>
      </c>
      <c r="F91" s="4">
        <f t="shared" si="7"/>
        <v>3.4549038592776902</v>
      </c>
      <c r="G91" s="4">
        <f t="shared" si="8"/>
        <v>4.9399663240972362</v>
      </c>
      <c r="I91" s="4">
        <f t="shared" si="9"/>
        <v>1.0463031819518482</v>
      </c>
    </row>
    <row r="92" spans="1:9" x14ac:dyDescent="0.2">
      <c r="A92" s="4">
        <f>IF('True_Odds_Calculator_3-way'!A93="","",'True_Odds_Calculator_3-way'!A93)</f>
        <v>2.86</v>
      </c>
      <c r="B92" s="4">
        <f>IF('True_Odds_Calculator_3-way'!B93="","",'True_Odds_Calculator_3-way'!B93)</f>
        <v>3</v>
      </c>
      <c r="C92" s="4">
        <f>IF('True_Odds_Calculator_3-way'!C93="","",'True_Odds_Calculator_3-way'!C93)</f>
        <v>2.77</v>
      </c>
      <c r="D92" s="4">
        <f t="shared" si="5"/>
        <v>4.3994513308592831E-2</v>
      </c>
      <c r="E92" s="4">
        <f t="shared" si="6"/>
        <v>2.98520373130579</v>
      </c>
      <c r="F92" s="4">
        <f t="shared" si="7"/>
        <v>3.1380573038158537</v>
      </c>
      <c r="G92" s="4">
        <f t="shared" si="8"/>
        <v>2.8872861863418429</v>
      </c>
      <c r="I92" s="4">
        <f t="shared" si="9"/>
        <v>1.0439945133085928</v>
      </c>
    </row>
    <row r="93" spans="1:9" x14ac:dyDescent="0.2">
      <c r="A93" s="4">
        <f>IF('True_Odds_Calculator_3-way'!A94="","",'True_Odds_Calculator_3-way'!A94)</f>
        <v>2.11</v>
      </c>
      <c r="B93" s="4">
        <f>IF('True_Odds_Calculator_3-way'!B94="","",'True_Odds_Calculator_3-way'!B94)</f>
        <v>3.16</v>
      </c>
      <c r="C93" s="4">
        <f>IF('True_Odds_Calculator_3-way'!C94="","",'True_Odds_Calculator_3-way'!C94)</f>
        <v>3.91</v>
      </c>
      <c r="D93" s="4">
        <f t="shared" si="5"/>
        <v>4.6143821194955859E-2</v>
      </c>
      <c r="E93" s="4">
        <f t="shared" si="6"/>
        <v>2.1807759665061854</v>
      </c>
      <c r="F93" s="4">
        <f t="shared" si="7"/>
        <v>3.3214379082524732</v>
      </c>
      <c r="G93" s="4">
        <f t="shared" si="8"/>
        <v>4.1601975253374821</v>
      </c>
      <c r="I93" s="4">
        <f t="shared" si="9"/>
        <v>1.0461438211949559</v>
      </c>
    </row>
    <row r="94" spans="1:9" x14ac:dyDescent="0.2">
      <c r="A94" s="4">
        <f>IF('True_Odds_Calculator_3-way'!A95="","",'True_Odds_Calculator_3-way'!A95)</f>
        <v>4.1500000000000004</v>
      </c>
      <c r="B94" s="4">
        <f>IF('True_Odds_Calculator_3-way'!B95="","",'True_Odds_Calculator_3-way'!B95)</f>
        <v>3.44</v>
      </c>
      <c r="C94" s="4">
        <f>IF('True_Odds_Calculator_3-way'!C95="","",'True_Odds_Calculator_3-way'!C95)</f>
        <v>1.94</v>
      </c>
      <c r="D94" s="4">
        <f t="shared" si="5"/>
        <v>4.7125447366064499E-2</v>
      </c>
      <c r="E94" s="4">
        <f t="shared" si="6"/>
        <v>4.4394057590336207</v>
      </c>
      <c r="F94" s="4">
        <f t="shared" si="7"/>
        <v>3.6365065581691747</v>
      </c>
      <c r="G94" s="4">
        <f t="shared" si="8"/>
        <v>2.0009787384485263</v>
      </c>
      <c r="I94" s="4">
        <f t="shared" si="9"/>
        <v>1.0471254473660645</v>
      </c>
    </row>
    <row r="95" spans="1:9" x14ac:dyDescent="0.2">
      <c r="A95" s="4">
        <f>IF('True_Odds_Calculator_3-way'!A96="","",'True_Odds_Calculator_3-way'!A96)</f>
        <v>2.68</v>
      </c>
      <c r="B95" s="4">
        <f>IF('True_Odds_Calculator_3-way'!B96="","",'True_Odds_Calculator_3-way'!B96)</f>
        <v>3.02</v>
      </c>
      <c r="C95" s="4">
        <f>IF('True_Odds_Calculator_3-way'!C96="","",'True_Odds_Calculator_3-way'!C96)</f>
        <v>2.95</v>
      </c>
      <c r="D95" s="4">
        <f t="shared" si="5"/>
        <v>4.3243207020235985E-2</v>
      </c>
      <c r="E95" s="4">
        <f t="shared" si="6"/>
        <v>2.7876901378192707</v>
      </c>
      <c r="F95" s="4">
        <f t="shared" si="7"/>
        <v>3.1574484516995858</v>
      </c>
      <c r="G95" s="4">
        <f t="shared" si="8"/>
        <v>3.0810123054052938</v>
      </c>
      <c r="I95" s="4">
        <f t="shared" si="9"/>
        <v>1.043243207020236</v>
      </c>
    </row>
    <row r="96" spans="1:9" x14ac:dyDescent="0.2">
      <c r="A96" s="4">
        <f>IF('True_Odds_Calculator_3-way'!A97="","",'True_Odds_Calculator_3-way'!A97)</f>
        <v>3.32</v>
      </c>
      <c r="B96" s="4">
        <f>IF('True_Odds_Calculator_3-way'!B97="","",'True_Odds_Calculator_3-way'!B97)</f>
        <v>3.37</v>
      </c>
      <c r="C96" s="4">
        <f>IF('True_Odds_Calculator_3-way'!C97="","",'True_Odds_Calculator_3-way'!C97)</f>
        <v>2.1800000000000002</v>
      </c>
      <c r="D96" s="4">
        <f t="shared" si="5"/>
        <v>5.6656320651893965E-2</v>
      </c>
      <c r="E96" s="4">
        <f t="shared" si="6"/>
        <v>3.5420876998604691</v>
      </c>
      <c r="F96" s="4">
        <f t="shared" si="7"/>
        <v>3.5990582222774847</v>
      </c>
      <c r="G96" s="4">
        <f t="shared" si="8"/>
        <v>2.2736049043056852</v>
      </c>
      <c r="I96" s="4">
        <f t="shared" si="9"/>
        <v>1.056656320651894</v>
      </c>
    </row>
    <row r="97" spans="1:9" x14ac:dyDescent="0.2">
      <c r="A97" s="4">
        <f>IF('True_Odds_Calculator_3-way'!A98="","",'True_Odds_Calculator_3-way'!A98)</f>
        <v>3.56</v>
      </c>
      <c r="B97" s="4">
        <f>IF('True_Odds_Calculator_3-way'!B98="","",'True_Odds_Calculator_3-way'!B98)</f>
        <v>3.42</v>
      </c>
      <c r="C97" s="4">
        <f>IF('True_Odds_Calculator_3-way'!C98="","",'True_Odds_Calculator_3-way'!C98)</f>
        <v>2.23</v>
      </c>
      <c r="D97" s="4">
        <f t="shared" si="5"/>
        <v>2.172703049675051E-2</v>
      </c>
      <c r="E97" s="4">
        <f t="shared" si="6"/>
        <v>3.6542157038328043</v>
      </c>
      <c r="F97" s="4">
        <f t="shared" si="7"/>
        <v>3.5068607851997995</v>
      </c>
      <c r="G97" s="4">
        <f t="shared" si="8"/>
        <v>2.2666066631908284</v>
      </c>
      <c r="I97" s="4">
        <f t="shared" si="9"/>
        <v>1.0217270304967505</v>
      </c>
    </row>
    <row r="98" spans="1:9" x14ac:dyDescent="0.2">
      <c r="A98" s="4">
        <f>IF('True_Odds_Calculator_3-way'!A99="","",'True_Odds_Calculator_3-way'!A99)</f>
        <v>1.4</v>
      </c>
      <c r="B98" s="4">
        <f>IF('True_Odds_Calculator_3-way'!B99="","",'True_Odds_Calculator_3-way'!B99)</f>
        <v>5.3</v>
      </c>
      <c r="C98" s="4">
        <f>IF('True_Odds_Calculator_3-way'!C99="","",'True_Odds_Calculator_3-way'!C99)</f>
        <v>8.33</v>
      </c>
      <c r="D98" s="4">
        <f t="shared" si="5"/>
        <v>2.3012978776416393E-2</v>
      </c>
      <c r="E98" s="4">
        <f t="shared" si="6"/>
        <v>1.4151983673294937</v>
      </c>
      <c r="F98" s="4">
        <f t="shared" si="7"/>
        <v>5.5246099941603415</v>
      </c>
      <c r="G98" s="4">
        <f t="shared" si="8"/>
        <v>8.8986159634506894</v>
      </c>
      <c r="I98" s="4">
        <f t="shared" si="9"/>
        <v>1.0230129787764164</v>
      </c>
    </row>
    <row r="99" spans="1:9" x14ac:dyDescent="0.2">
      <c r="A99" s="4">
        <f>IF('True_Odds_Calculator_3-way'!A100="","",'True_Odds_Calculator_3-way'!A100)</f>
        <v>9.7899999999999991</v>
      </c>
      <c r="B99" s="4">
        <f>IF('True_Odds_Calculator_3-way'!B100="","",'True_Odds_Calculator_3-way'!B100)</f>
        <v>5.69</v>
      </c>
      <c r="C99" s="4">
        <f>IF('True_Odds_Calculator_3-way'!C100="","",'True_Odds_Calculator_3-way'!C100)</f>
        <v>1.34</v>
      </c>
      <c r="D99" s="4">
        <f t="shared" si="5"/>
        <v>2.4160627110511035E-2</v>
      </c>
      <c r="E99" s="4">
        <f t="shared" si="6"/>
        <v>10.627952171996892</v>
      </c>
      <c r="F99" s="4">
        <f t="shared" si="7"/>
        <v>5.9632645470185679</v>
      </c>
      <c r="G99" s="4">
        <f t="shared" si="8"/>
        <v>1.3546187020101659</v>
      </c>
      <c r="I99" s="4">
        <f t="shared" si="9"/>
        <v>1.024160627110511</v>
      </c>
    </row>
    <row r="100" spans="1:9" x14ac:dyDescent="0.2">
      <c r="A100" s="4">
        <f>IF('True_Odds_Calculator_3-way'!A101="","",'True_Odds_Calculator_3-way'!A101)</f>
        <v>2.94</v>
      </c>
      <c r="B100" s="4">
        <f>IF('True_Odds_Calculator_3-way'!B101="","",'True_Odds_Calculator_3-way'!B101)</f>
        <v>3.17</v>
      </c>
      <c r="C100" s="4">
        <f>IF('True_Odds_Calculator_3-way'!C101="","",'True_Odds_Calculator_3-way'!C101)</f>
        <v>2.7</v>
      </c>
      <c r="D100" s="4">
        <f t="shared" si="5"/>
        <v>2.5963838041350495E-2</v>
      </c>
      <c r="E100" s="4">
        <f t="shared" si="6"/>
        <v>3.0167601382052029</v>
      </c>
      <c r="F100" s="4">
        <f t="shared" si="7"/>
        <v>3.259422658939771</v>
      </c>
      <c r="G100" s="4">
        <f t="shared" si="8"/>
        <v>2.7646017037976192</v>
      </c>
      <c r="I100" s="4">
        <f t="shared" si="9"/>
        <v>1.0259638380413505</v>
      </c>
    </row>
    <row r="101" spans="1:9" x14ac:dyDescent="0.2">
      <c r="A101" s="4">
        <f>IF('True_Odds_Calculator_3-way'!A102="","",'True_Odds_Calculator_3-way'!A102)</f>
        <v>1.59</v>
      </c>
      <c r="B101" s="4">
        <f>IF('True_Odds_Calculator_3-way'!B102="","",'True_Odds_Calculator_3-way'!B102)</f>
        <v>4.12</v>
      </c>
      <c r="C101" s="4">
        <f>IF('True_Odds_Calculator_3-way'!C102="","",'True_Odds_Calculator_3-way'!C102)</f>
        <v>6.25</v>
      </c>
      <c r="D101" s="4">
        <f t="shared" si="5"/>
        <v>3.1649264212004535E-2</v>
      </c>
      <c r="E101" s="4">
        <f t="shared" si="6"/>
        <v>1.6171258468919429</v>
      </c>
      <c r="F101" s="4">
        <f t="shared" si="7"/>
        <v>4.3072129664372092</v>
      </c>
      <c r="G101" s="4">
        <f t="shared" si="8"/>
        <v>6.6911900896680203</v>
      </c>
      <c r="I101" s="4">
        <f t="shared" si="9"/>
        <v>1.0316492642120045</v>
      </c>
    </row>
    <row r="102" spans="1:9" x14ac:dyDescent="0.2">
      <c r="A102" s="4">
        <f>IF('True_Odds_Calculator_3-way'!A103="","",'True_Odds_Calculator_3-way'!A103)</f>
        <v>1.81</v>
      </c>
      <c r="B102" s="4">
        <f>IF('True_Odds_Calculator_3-way'!B103="","",'True_Odds_Calculator_3-way'!B103)</f>
        <v>3.61</v>
      </c>
      <c r="C102" s="4">
        <f>IF('True_Odds_Calculator_3-way'!C103="","",'True_Odds_Calculator_3-way'!C103)</f>
        <v>4.99</v>
      </c>
      <c r="D102" s="4">
        <f t="shared" si="5"/>
        <v>2.9895299697817901E-2</v>
      </c>
      <c r="E102" s="4">
        <f t="shared" si="6"/>
        <v>1.8432463220664295</v>
      </c>
      <c r="F102" s="4">
        <f t="shared" si="7"/>
        <v>3.7447123208608084</v>
      </c>
      <c r="G102" s="4">
        <f t="shared" si="8"/>
        <v>5.25111620905348</v>
      </c>
      <c r="I102" s="4">
        <f t="shared" si="9"/>
        <v>1.0298952996978179</v>
      </c>
    </row>
    <row r="103" spans="1:9" x14ac:dyDescent="0.2">
      <c r="A103" s="4">
        <f>IF('True_Odds_Calculator_3-way'!A104="","",'True_Odds_Calculator_3-way'!A104)</f>
        <v>1.91</v>
      </c>
      <c r="B103" s="4">
        <f>IF('True_Odds_Calculator_3-way'!B104="","",'True_Odds_Calculator_3-way'!B104)</f>
        <v>3.41</v>
      </c>
      <c r="C103" s="4">
        <f>IF('True_Odds_Calculator_3-way'!C104="","",'True_Odds_Calculator_3-way'!C104)</f>
        <v>4.71</v>
      </c>
      <c r="D103" s="4">
        <f t="shared" si="5"/>
        <v>2.9129566441971733E-2</v>
      </c>
      <c r="E103" s="4">
        <f t="shared" si="6"/>
        <v>1.9460918773836187</v>
      </c>
      <c r="F103" s="4">
        <f t="shared" si="7"/>
        <v>3.5267736158387102</v>
      </c>
      <c r="G103" s="4">
        <f t="shared" si="8"/>
        <v>4.9357277047400894</v>
      </c>
      <c r="I103" s="4">
        <f t="shared" si="9"/>
        <v>1.0291295664419717</v>
      </c>
    </row>
    <row r="104" spans="1:9" x14ac:dyDescent="0.2">
      <c r="A104" s="4">
        <f>IF('True_Odds_Calculator_3-way'!A105="","",'True_Odds_Calculator_3-way'!A105)</f>
        <v>2.4700000000000002</v>
      </c>
      <c r="B104" s="4">
        <f>IF('True_Odds_Calculator_3-way'!B105="","",'True_Odds_Calculator_3-way'!B105)</f>
        <v>3.13</v>
      </c>
      <c r="C104" s="4">
        <f>IF('True_Odds_Calculator_3-way'!C105="","",'True_Odds_Calculator_3-way'!C105)</f>
        <v>3.29</v>
      </c>
      <c r="D104" s="4">
        <f t="shared" si="5"/>
        <v>2.8298485267670426E-2</v>
      </c>
      <c r="E104" s="4">
        <f t="shared" si="6"/>
        <v>2.5289215614629597</v>
      </c>
      <c r="F104" s="4">
        <f t="shared" si="7"/>
        <v>3.2252239400799327</v>
      </c>
      <c r="G104" s="4">
        <f t="shared" si="8"/>
        <v>3.3953719931444648</v>
      </c>
      <c r="I104" s="4">
        <f t="shared" si="9"/>
        <v>1.0282984852676704</v>
      </c>
    </row>
    <row r="105" spans="1:9" x14ac:dyDescent="0.2">
      <c r="A105" s="4">
        <f>IF('True_Odds_Calculator_3-way'!A106="","",'True_Odds_Calculator_3-way'!A106)</f>
        <v>2.74</v>
      </c>
      <c r="B105" s="4">
        <f>IF('True_Odds_Calculator_3-way'!B106="","",'True_Odds_Calculator_3-way'!B106)</f>
        <v>3.16</v>
      </c>
      <c r="C105" s="4">
        <f>IF('True_Odds_Calculator_3-way'!C106="","",'True_Odds_Calculator_3-way'!C106)</f>
        <v>2.89</v>
      </c>
      <c r="D105" s="4">
        <f t="shared" si="5"/>
        <v>2.7439961097841303E-2</v>
      </c>
      <c r="E105" s="4">
        <f t="shared" si="6"/>
        <v>2.8104346383245349</v>
      </c>
      <c r="F105" s="4">
        <f t="shared" si="7"/>
        <v>3.2540532873822623</v>
      </c>
      <c r="G105" s="4">
        <f t="shared" si="8"/>
        <v>2.9684679754209959</v>
      </c>
      <c r="I105" s="4">
        <f t="shared" si="9"/>
        <v>1.0274399610978413</v>
      </c>
    </row>
    <row r="106" spans="1:9" x14ac:dyDescent="0.2">
      <c r="A106" s="4">
        <f>IF('True_Odds_Calculator_3-way'!A107="","",'True_Odds_Calculator_3-way'!A107)</f>
        <v>2.11</v>
      </c>
      <c r="B106" s="4">
        <f>IF('True_Odds_Calculator_3-way'!B107="","",'True_Odds_Calculator_3-way'!B107)</f>
        <v>3.21</v>
      </c>
      <c r="C106" s="4">
        <f>IF('True_Odds_Calculator_3-way'!C107="","",'True_Odds_Calculator_3-way'!C107)</f>
        <v>4.12</v>
      </c>
      <c r="D106" s="4">
        <f t="shared" si="5"/>
        <v>2.8178575641820025E-2</v>
      </c>
      <c r="E106" s="4">
        <f t="shared" si="6"/>
        <v>2.1526634903322437</v>
      </c>
      <c r="F106" s="4">
        <f t="shared" si="7"/>
        <v>3.3097938455728459</v>
      </c>
      <c r="G106" s="4">
        <f t="shared" si="8"/>
        <v>4.2858565506570114</v>
      </c>
      <c r="I106" s="4">
        <f t="shared" si="9"/>
        <v>1.02817857564182</v>
      </c>
    </row>
    <row r="107" spans="1:9" x14ac:dyDescent="0.2">
      <c r="A107" s="4">
        <f>IF('True_Odds_Calculator_3-way'!A108="","",'True_Odds_Calculator_3-way'!A108)</f>
        <v>1.76</v>
      </c>
      <c r="B107" s="4">
        <f>IF('True_Odds_Calculator_3-way'!B108="","",'True_Odds_Calculator_3-way'!B108)</f>
        <v>4.1900000000000004</v>
      </c>
      <c r="C107" s="4">
        <f>IF('True_Odds_Calculator_3-way'!C108="","",'True_Odds_Calculator_3-way'!C108)</f>
        <v>4.4400000000000004</v>
      </c>
      <c r="D107" s="4">
        <f t="shared" si="5"/>
        <v>3.2070527893916845E-2</v>
      </c>
      <c r="E107" s="4">
        <f t="shared" si="6"/>
        <v>1.7937488641496711</v>
      </c>
      <c r="F107" s="4">
        <f t="shared" si="7"/>
        <v>4.3864784280325901</v>
      </c>
      <c r="G107" s="4">
        <f t="shared" si="8"/>
        <v>4.661243015752377</v>
      </c>
      <c r="I107" s="4">
        <f t="shared" si="9"/>
        <v>1.0320705278939168</v>
      </c>
    </row>
    <row r="108" spans="1:9" x14ac:dyDescent="0.2">
      <c r="A108" s="4">
        <f>IF('True_Odds_Calculator_3-way'!A109="","",'True_Odds_Calculator_3-way'!A109)</f>
        <v>2.48</v>
      </c>
      <c r="B108" s="4">
        <f>IF('True_Odds_Calculator_3-way'!B109="","",'True_Odds_Calculator_3-way'!B109)</f>
        <v>3.44</v>
      </c>
      <c r="C108" s="4">
        <f>IF('True_Odds_Calculator_3-way'!C109="","",'True_Odds_Calculator_3-way'!C109)</f>
        <v>3</v>
      </c>
      <c r="D108" s="4">
        <f t="shared" si="5"/>
        <v>2.7256814203550972E-2</v>
      </c>
      <c r="E108" s="4">
        <f t="shared" si="6"/>
        <v>2.5371682351697156</v>
      </c>
      <c r="F108" s="4">
        <f t="shared" si="7"/>
        <v>3.5509841645700759</v>
      </c>
      <c r="G108" s="4">
        <f t="shared" si="8"/>
        <v>3.0840616966580976</v>
      </c>
      <c r="I108" s="4">
        <f t="shared" si="9"/>
        <v>1.027256814203551</v>
      </c>
    </row>
    <row r="109" spans="1:9" x14ac:dyDescent="0.2">
      <c r="A109" s="4">
        <f>IF('True_Odds_Calculator_3-way'!A110="","",'True_Odds_Calculator_3-way'!A110)</f>
        <v>1.1000000000000001</v>
      </c>
      <c r="B109" s="4">
        <f>IF('True_Odds_Calculator_3-way'!B110="","",'True_Odds_Calculator_3-way'!B110)</f>
        <v>12.78</v>
      </c>
      <c r="C109" s="4">
        <f>IF('True_Odds_Calculator_3-way'!C110="","",'True_Odds_Calculator_3-way'!C110)</f>
        <v>29.77</v>
      </c>
      <c r="D109" s="4">
        <f t="shared" si="5"/>
        <v>2.092903372194832E-2</v>
      </c>
      <c r="E109" s="4">
        <f t="shared" si="6"/>
        <v>1.1085066568407422</v>
      </c>
      <c r="F109" s="4">
        <f t="shared" si="7"/>
        <v>14.030968665674429</v>
      </c>
      <c r="G109" s="4">
        <f t="shared" si="8"/>
        <v>37.57347674970503</v>
      </c>
      <c r="I109" s="4">
        <f t="shared" si="9"/>
        <v>1.0209290337219483</v>
      </c>
    </row>
    <row r="110" spans="1:9" x14ac:dyDescent="0.2">
      <c r="A110" s="4">
        <f>IF('True_Odds_Calculator_3-way'!A111="","",'True_Odds_Calculator_3-way'!A111)</f>
        <v>1.33</v>
      </c>
      <c r="B110" s="4">
        <f>IF('True_Odds_Calculator_3-way'!B111="","",'True_Odds_Calculator_3-way'!B111)</f>
        <v>5.76</v>
      </c>
      <c r="C110" s="4">
        <f>IF('True_Odds_Calculator_3-way'!C111="","",'True_Odds_Calculator_3-way'!C111)</f>
        <v>9.3699999999999992</v>
      </c>
      <c r="D110" s="4">
        <f t="shared" si="5"/>
        <v>3.2214396271718071E-2</v>
      </c>
      <c r="E110" s="4">
        <f t="shared" si="6"/>
        <v>1.3492698889299051</v>
      </c>
      <c r="F110" s="4">
        <f t="shared" si="7"/>
        <v>6.1397538499857562</v>
      </c>
      <c r="G110" s="4">
        <f t="shared" si="8"/>
        <v>10.418245267197921</v>
      </c>
      <c r="I110" s="4">
        <f t="shared" si="9"/>
        <v>1.0322143962717181</v>
      </c>
    </row>
    <row r="111" spans="1:9" x14ac:dyDescent="0.2">
      <c r="A111" s="4">
        <f>IF('True_Odds_Calculator_3-way'!A112="","",'True_Odds_Calculator_3-way'!A112)</f>
        <v>2.08</v>
      </c>
      <c r="B111" s="4">
        <f>IF('True_Odds_Calculator_3-way'!B112="","",'True_Odds_Calculator_3-way'!B112)</f>
        <v>3.46</v>
      </c>
      <c r="C111" s="4">
        <f>IF('True_Odds_Calculator_3-way'!C112="","",'True_Odds_Calculator_3-way'!C112)</f>
        <v>3.88</v>
      </c>
      <c r="D111" s="4">
        <f t="shared" si="5"/>
        <v>2.7518530572579802E-2</v>
      </c>
      <c r="E111" s="4">
        <f t="shared" si="6"/>
        <v>2.1204572957858741</v>
      </c>
      <c r="F111" s="4">
        <f t="shared" si="7"/>
        <v>3.5734131236290021</v>
      </c>
      <c r="G111" s="4">
        <f t="shared" si="8"/>
        <v>4.0231877999714154</v>
      </c>
      <c r="I111" s="4">
        <f t="shared" si="9"/>
        <v>1.0275185305725798</v>
      </c>
    </row>
    <row r="112" spans="1:9" x14ac:dyDescent="0.2">
      <c r="A112" s="4">
        <f>IF('True_Odds_Calculator_3-way'!A113="","",'True_Odds_Calculator_3-way'!A113)</f>
        <v>3.69</v>
      </c>
      <c r="B112" s="4">
        <f>IF('True_Odds_Calculator_3-way'!B113="","",'True_Odds_Calculator_3-way'!B113)</f>
        <v>3.2</v>
      </c>
      <c r="C112" s="4">
        <f>IF('True_Odds_Calculator_3-way'!C113="","",'True_Odds_Calculator_3-way'!C113)</f>
        <v>2.25</v>
      </c>
      <c r="D112" s="4">
        <f t="shared" si="5"/>
        <v>2.7947154471544611E-2</v>
      </c>
      <c r="E112" s="4">
        <f t="shared" si="6"/>
        <v>3.8213592233009703</v>
      </c>
      <c r="F112" s="4">
        <f t="shared" si="7"/>
        <v>3.2983240223463688</v>
      </c>
      <c r="G112" s="4">
        <f t="shared" si="8"/>
        <v>2.2981704943557801</v>
      </c>
      <c r="I112" s="4">
        <f t="shared" si="9"/>
        <v>1.0279471544715446</v>
      </c>
    </row>
    <row r="113" spans="1:9" x14ac:dyDescent="0.2">
      <c r="A113" s="4">
        <f>IF('True_Odds_Calculator_3-way'!A114="","",'True_Odds_Calculator_3-way'!A114)</f>
        <v>4.08</v>
      </c>
      <c r="B113" s="4">
        <f>IF('True_Odds_Calculator_3-way'!B114="","",'True_Odds_Calculator_3-way'!B114)</f>
        <v>3.6</v>
      </c>
      <c r="C113" s="4">
        <f>IF('True_Odds_Calculator_3-way'!C114="","",'True_Odds_Calculator_3-way'!C114)</f>
        <v>1.98</v>
      </c>
      <c r="D113" s="4">
        <f t="shared" si="5"/>
        <v>2.7926322043969165E-2</v>
      </c>
      <c r="E113" s="4">
        <f t="shared" si="6"/>
        <v>4.2410751784964305</v>
      </c>
      <c r="F113" s="4">
        <f t="shared" si="7"/>
        <v>3.7248247879011438</v>
      </c>
      <c r="G113" s="4">
        <f t="shared" si="8"/>
        <v>2.0171793847383142</v>
      </c>
      <c r="I113" s="4">
        <f t="shared" si="9"/>
        <v>1.0279263220439692</v>
      </c>
    </row>
    <row r="114" spans="1:9" x14ac:dyDescent="0.2">
      <c r="A114" s="4">
        <f>IF('True_Odds_Calculator_3-way'!A115="","",'True_Odds_Calculator_3-way'!A115)</f>
        <v>2.12</v>
      </c>
      <c r="B114" s="4">
        <f>IF('True_Odds_Calculator_3-way'!B115="","",'True_Odds_Calculator_3-way'!B115)</f>
        <v>3.19</v>
      </c>
      <c r="C114" s="4">
        <f>IF('True_Odds_Calculator_3-way'!C115="","",'True_Odds_Calculator_3-way'!C115)</f>
        <v>4.13</v>
      </c>
      <c r="D114" s="4">
        <f t="shared" si="5"/>
        <v>2.7308487637325518E-2</v>
      </c>
      <c r="E114" s="4">
        <f t="shared" si="6"/>
        <v>2.1617168064570693</v>
      </c>
      <c r="F114" s="4">
        <f t="shared" si="7"/>
        <v>3.2854015736472433</v>
      </c>
      <c r="G114" s="4">
        <f t="shared" si="8"/>
        <v>4.2913312448682923</v>
      </c>
      <c r="I114" s="4">
        <f t="shared" si="9"/>
        <v>1.0273084876373255</v>
      </c>
    </row>
    <row r="115" spans="1:9" x14ac:dyDescent="0.2">
      <c r="A115" s="4">
        <f>IF('True_Odds_Calculator_3-way'!A116="","",'True_Odds_Calculator_3-way'!A116)</f>
        <v>1.67</v>
      </c>
      <c r="B115" s="4">
        <f>IF('True_Odds_Calculator_3-way'!B116="","",'True_Odds_Calculator_3-way'!B116)</f>
        <v>3.96</v>
      </c>
      <c r="C115" s="4">
        <f>IF('True_Odds_Calculator_3-way'!C116="","",'True_Odds_Calculator_3-way'!C116)</f>
        <v>5.61</v>
      </c>
      <c r="D115" s="4">
        <f t="shared" si="5"/>
        <v>2.9580767164423483E-2</v>
      </c>
      <c r="E115" s="4">
        <f t="shared" si="6"/>
        <v>1.6979596686173191</v>
      </c>
      <c r="F115" s="4">
        <f t="shared" si="7"/>
        <v>4.1209074780925761</v>
      </c>
      <c r="G115" s="4">
        <f t="shared" si="8"/>
        <v>5.9384939360218629</v>
      </c>
      <c r="I115" s="4">
        <f t="shared" si="9"/>
        <v>1.0295807671644235</v>
      </c>
    </row>
    <row r="116" spans="1:9" x14ac:dyDescent="0.2">
      <c r="A116" s="4">
        <f>IF('True_Odds_Calculator_3-way'!A117="","",'True_Odds_Calculator_3-way'!A117)</f>
        <v>4.78</v>
      </c>
      <c r="B116" s="4">
        <f>IF('True_Odds_Calculator_3-way'!B117="","",'True_Odds_Calculator_3-way'!B117)</f>
        <v>4.1399999999999997</v>
      </c>
      <c r="C116" s="4">
        <f>IF('True_Odds_Calculator_3-way'!C117="","",'True_Odds_Calculator_3-way'!C117)</f>
        <v>1.72</v>
      </c>
      <c r="D116" s="4">
        <f t="shared" si="5"/>
        <v>3.2146263477518255E-2</v>
      </c>
      <c r="E116" s="4">
        <f t="shared" si="6"/>
        <v>5.0380473395202268</v>
      </c>
      <c r="F116" s="4">
        <f t="shared" si="7"/>
        <v>4.3321836536868936</v>
      </c>
      <c r="G116" s="4">
        <f t="shared" si="8"/>
        <v>1.7522957291817967</v>
      </c>
      <c r="I116" s="4">
        <f t="shared" si="9"/>
        <v>1.0321462634775183</v>
      </c>
    </row>
    <row r="117" spans="1:9" x14ac:dyDescent="0.2">
      <c r="A117" s="4">
        <f>IF('True_Odds_Calculator_3-way'!A118="","",'True_Odds_Calculator_3-way'!A118)</f>
        <v>3.8</v>
      </c>
      <c r="B117" s="4">
        <f>IF('True_Odds_Calculator_3-way'!B118="","",'True_Odds_Calculator_3-way'!B118)</f>
        <v>3.75</v>
      </c>
      <c r="C117" s="4">
        <f>IF('True_Odds_Calculator_3-way'!C118="","",'True_Odds_Calculator_3-way'!C118)</f>
        <v>1.89</v>
      </c>
      <c r="D117" s="4">
        <f t="shared" si="5"/>
        <v>5.8925090504037936E-2</v>
      </c>
      <c r="E117" s="4">
        <f t="shared" si="6"/>
        <v>4.1065030113593046</v>
      </c>
      <c r="F117" s="4">
        <f t="shared" si="7"/>
        <v>4.0481737562002102</v>
      </c>
      <c r="G117" s="4">
        <f t="shared" si="8"/>
        <v>1.9628671379637053</v>
      </c>
      <c r="I117" s="4">
        <f t="shared" si="9"/>
        <v>1.0589250905040379</v>
      </c>
    </row>
    <row r="118" spans="1:9" x14ac:dyDescent="0.2">
      <c r="A118" s="4">
        <f>IF('True_Odds_Calculator_3-way'!A119="","",'True_Odds_Calculator_3-way'!A119)</f>
        <v>2.13</v>
      </c>
      <c r="B118" s="4">
        <f>IF('True_Odds_Calculator_3-way'!B119="","",'True_Odds_Calculator_3-way'!B119)</f>
        <v>3.67</v>
      </c>
      <c r="C118" s="4">
        <f>IF('True_Odds_Calculator_3-way'!C119="","",'True_Odds_Calculator_3-way'!C119)</f>
        <v>3.18</v>
      </c>
      <c r="D118" s="4">
        <f t="shared" si="5"/>
        <v>5.6428540912846437E-2</v>
      </c>
      <c r="E118" s="4">
        <f t="shared" si="6"/>
        <v>2.2188985368774472</v>
      </c>
      <c r="F118" s="4">
        <f t="shared" si="7"/>
        <v>3.9421287552177939</v>
      </c>
      <c r="G118" s="4">
        <f t="shared" si="8"/>
        <v>3.3823103694034153</v>
      </c>
      <c r="I118" s="4">
        <f t="shared" si="9"/>
        <v>1.0564285409128464</v>
      </c>
    </row>
    <row r="119" spans="1:9" x14ac:dyDescent="0.2">
      <c r="A119" s="4">
        <f>IF('True_Odds_Calculator_3-way'!A120="","",'True_Odds_Calculator_3-way'!A120)</f>
        <v>3.06</v>
      </c>
      <c r="B119" s="4">
        <f>IF('True_Odds_Calculator_3-way'!B120="","",'True_Odds_Calculator_3-way'!B120)</f>
        <v>3.59</v>
      </c>
      <c r="C119" s="4">
        <f>IF('True_Odds_Calculator_3-way'!C120="","",'True_Odds_Calculator_3-way'!C120)</f>
        <v>2.2200000000000002</v>
      </c>
      <c r="D119" s="4">
        <f t="shared" si="5"/>
        <v>5.5799368104791469E-2</v>
      </c>
      <c r="E119" s="4">
        <f t="shared" si="6"/>
        <v>3.2446716397496806</v>
      </c>
      <c r="F119" s="4">
        <f t="shared" si="7"/>
        <v>3.8468678445755837</v>
      </c>
      <c r="G119" s="4">
        <f t="shared" si="8"/>
        <v>2.3156153043602434</v>
      </c>
      <c r="I119" s="4">
        <f t="shared" si="9"/>
        <v>1.0557993681047915</v>
      </c>
    </row>
    <row r="120" spans="1:9" x14ac:dyDescent="0.2">
      <c r="A120" s="4">
        <f>IF('True_Odds_Calculator_3-way'!A121="","",'True_Odds_Calculator_3-way'!A121)</f>
        <v>3.31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2.16</v>
      </c>
      <c r="D120" s="4">
        <f t="shared" si="5"/>
        <v>5.4932839052108662E-2</v>
      </c>
      <c r="E120" s="4">
        <f t="shared" si="6"/>
        <v>3.5235602842147662</v>
      </c>
      <c r="F120" s="4">
        <f t="shared" si="7"/>
        <v>3.6826427229864707</v>
      </c>
      <c r="G120" s="4">
        <f t="shared" si="8"/>
        <v>2.2489496564501303</v>
      </c>
      <c r="I120" s="4">
        <f t="shared" si="9"/>
        <v>1.0549328390521087</v>
      </c>
    </row>
    <row r="121" spans="1:9" x14ac:dyDescent="0.2">
      <c r="A121" s="4">
        <f>IF('True_Odds_Calculator_3-way'!A122="","",'True_Odds_Calculator_3-way'!A122)</f>
        <v>2.69</v>
      </c>
      <c r="B121" s="4">
        <f>IF('True_Odds_Calculator_3-way'!B122="","",'True_Odds_Calculator_3-way'!B122)</f>
        <v>3.73</v>
      </c>
      <c r="C121" s="4">
        <f>IF('True_Odds_Calculator_3-way'!C122="","",'True_Odds_Calculator_3-way'!C122)</f>
        <v>2.41</v>
      </c>
      <c r="D121" s="4">
        <f t="shared" si="5"/>
        <v>5.4781485977318578E-2</v>
      </c>
      <c r="E121" s="4">
        <f t="shared" si="6"/>
        <v>2.8289606175387432</v>
      </c>
      <c r="F121" s="4">
        <f t="shared" si="7"/>
        <v>4.0026254113533435</v>
      </c>
      <c r="G121" s="4">
        <f t="shared" si="8"/>
        <v>2.5209410539192563</v>
      </c>
      <c r="I121" s="4">
        <f t="shared" si="9"/>
        <v>1.0547814859773186</v>
      </c>
    </row>
    <row r="122" spans="1: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4.0199999999999996</v>
      </c>
      <c r="C122" s="4">
        <f>IF('True_Odds_Calculator_3-way'!C123="","",'True_Odds_Calculator_3-way'!C123)</f>
        <v>3.69</v>
      </c>
      <c r="D122" s="4">
        <f t="shared" si="5"/>
        <v>7.8418146809668077E-2</v>
      </c>
      <c r="E122" s="4">
        <f t="shared" si="6"/>
        <v>1.8778643219172302</v>
      </c>
      <c r="F122" s="4">
        <f t="shared" si="7"/>
        <v>4.4920232230097143</v>
      </c>
      <c r="G122" s="4">
        <f t="shared" si="8"/>
        <v>4.0839108459374076</v>
      </c>
      <c r="I122" s="4">
        <f t="shared" si="9"/>
        <v>1.0784181468096681</v>
      </c>
    </row>
    <row r="123" spans="1:9" x14ac:dyDescent="0.2">
      <c r="A123" s="4">
        <f>IF('True_Odds_Calculator_3-way'!A124="","",'True_Odds_Calculator_3-way'!A124)</f>
        <v>4.28</v>
      </c>
      <c r="B123" s="4">
        <f>IF('True_Odds_Calculator_3-way'!B124="","",'True_Odds_Calculator_3-way'!B124)</f>
        <v>3.48</v>
      </c>
      <c r="C123" s="4">
        <f>IF('True_Odds_Calculator_3-way'!C124="","",'True_Odds_Calculator_3-way'!C124)</f>
        <v>1.79</v>
      </c>
      <c r="D123" s="4">
        <f t="shared" si="5"/>
        <v>7.9660399529259518E-2</v>
      </c>
      <c r="E123" s="4">
        <f t="shared" si="6"/>
        <v>4.8287859000266602</v>
      </c>
      <c r="F123" s="4">
        <f t="shared" si="7"/>
        <v>3.8343138488160178</v>
      </c>
      <c r="G123" s="4">
        <f t="shared" si="8"/>
        <v>1.8793256743237963</v>
      </c>
      <c r="I123" s="4">
        <f t="shared" si="9"/>
        <v>1.0796603995292595</v>
      </c>
    </row>
    <row r="124" spans="1:9" x14ac:dyDescent="0.2">
      <c r="A124" s="4">
        <f>IF('True_Odds_Calculator_3-way'!A125="","",'True_Odds_Calculator_3-way'!A125)</f>
        <v>1.49</v>
      </c>
      <c r="B124" s="4">
        <f>IF('True_Odds_Calculator_3-way'!B125="","",'True_Odds_Calculator_3-way'!B125)</f>
        <v>4.2300000000000004</v>
      </c>
      <c r="C124" s="4">
        <f>IF('True_Odds_Calculator_3-way'!C125="","",'True_Odds_Calculator_3-way'!C125)</f>
        <v>5.88</v>
      </c>
      <c r="D124" s="4">
        <f t="shared" si="5"/>
        <v>7.7615586193542585E-2</v>
      </c>
      <c r="E124" s="4">
        <f t="shared" si="6"/>
        <v>1.5497410844845056</v>
      </c>
      <c r="F124" s="4">
        <f t="shared" si="7"/>
        <v>4.7498095455855083</v>
      </c>
      <c r="G124" s="4">
        <f t="shared" si="8"/>
        <v>6.9349971893144549</v>
      </c>
      <c r="I124" s="4">
        <f t="shared" si="9"/>
        <v>1.0776155861935426</v>
      </c>
    </row>
    <row r="125" spans="1:9" x14ac:dyDescent="0.2">
      <c r="A125" s="4">
        <f>IF('True_Odds_Calculator_3-way'!A126="","",'True_Odds_Calculator_3-way'!A126)</f>
        <v>2.23</v>
      </c>
      <c r="B125" s="4">
        <f>IF('True_Odds_Calculator_3-way'!B126="","",'True_Odds_Calculator_3-way'!B126)</f>
        <v>3.37</v>
      </c>
      <c r="C125" s="4">
        <f>IF('True_Odds_Calculator_3-way'!C126="","",'True_Odds_Calculator_3-way'!C126)</f>
        <v>3</v>
      </c>
      <c r="D125" s="4">
        <f t="shared" si="5"/>
        <v>7.849973165138624E-2</v>
      </c>
      <c r="E125" s="4">
        <f t="shared" si="6"/>
        <v>2.3681871975686444</v>
      </c>
      <c r="F125" s="4">
        <f t="shared" si="7"/>
        <v>3.6959104272084451</v>
      </c>
      <c r="G125" s="4">
        <f t="shared" si="8"/>
        <v>3.2555606363264418</v>
      </c>
      <c r="I125" s="4">
        <f t="shared" si="9"/>
        <v>1.0784997316513862</v>
      </c>
    </row>
    <row r="126" spans="1:9" x14ac:dyDescent="0.2">
      <c r="A126" s="4">
        <f>IF('True_Odds_Calculator_3-way'!A127="","",'True_Odds_Calculator_3-way'!A127)</f>
        <v>3.51</v>
      </c>
      <c r="B126" s="4">
        <f>IF('True_Odds_Calculator_3-way'!B127="","",'True_Odds_Calculator_3-way'!B127)</f>
        <v>3.57</v>
      </c>
      <c r="C126" s="4">
        <f>IF('True_Odds_Calculator_3-way'!C127="","",'True_Odds_Calculator_3-way'!C127)</f>
        <v>1.95</v>
      </c>
      <c r="D126" s="4">
        <f t="shared" si="5"/>
        <v>7.7832842538724911E-2</v>
      </c>
      <c r="E126" s="4">
        <f t="shared" si="6"/>
        <v>3.8616598354340659</v>
      </c>
      <c r="F126" s="4">
        <f t="shared" si="7"/>
        <v>3.9344092436183238</v>
      </c>
      <c r="G126" s="4">
        <f t="shared" si="8"/>
        <v>2.0539100788408264</v>
      </c>
      <c r="I126" s="4">
        <f t="shared" si="9"/>
        <v>1.0778328425387249</v>
      </c>
    </row>
    <row r="127" spans="1:9" x14ac:dyDescent="0.2">
      <c r="A127" s="4">
        <f>IF('True_Odds_Calculator_3-way'!A128="","",'True_Odds_Calculator_3-way'!A128)</f>
        <v>6.05</v>
      </c>
      <c r="B127" s="4">
        <f>IF('True_Odds_Calculator_3-way'!B128="","",'True_Odds_Calculator_3-way'!B128)</f>
        <v>4.3899999999999997</v>
      </c>
      <c r="C127" s="4">
        <f>IF('True_Odds_Calculator_3-way'!C128="","",'True_Odds_Calculator_3-way'!C128)</f>
        <v>1.46</v>
      </c>
      <c r="D127" s="4">
        <f t="shared" si="5"/>
        <v>7.801119584948446E-2</v>
      </c>
      <c r="E127" s="4">
        <f t="shared" si="6"/>
        <v>7.1794969749746489</v>
      </c>
      <c r="F127" s="4">
        <f t="shared" si="7"/>
        <v>4.9557279829530323</v>
      </c>
      <c r="G127" s="4">
        <f t="shared" si="8"/>
        <v>1.5176170106845781</v>
      </c>
      <c r="I127" s="4">
        <f t="shared" si="9"/>
        <v>1.0780111958494845</v>
      </c>
    </row>
    <row r="128" spans="1:9" x14ac:dyDescent="0.2">
      <c r="A128" s="4">
        <f>IF('True_Odds_Calculator_3-way'!A129="","",'True_Odds_Calculator_3-way'!A129)</f>
        <v>2.99</v>
      </c>
      <c r="B128" s="4">
        <f>IF('True_Odds_Calculator_3-way'!B129="","",'True_Odds_Calculator_3-way'!B129)</f>
        <v>3.29</v>
      </c>
      <c r="C128" s="4">
        <f>IF('True_Odds_Calculator_3-way'!C129="","",'True_Odds_Calculator_3-way'!C129)</f>
        <v>2.14</v>
      </c>
      <c r="D128" s="4">
        <f t="shared" si="5"/>
        <v>0.10568924794244028</v>
      </c>
      <c r="E128" s="4">
        <f t="shared" si="6"/>
        <v>3.3420403374226475</v>
      </c>
      <c r="F128" s="4">
        <f t="shared" si="7"/>
        <v>3.7213232255177604</v>
      </c>
      <c r="G128" s="4">
        <f t="shared" si="8"/>
        <v>2.3144935164389988</v>
      </c>
      <c r="I128" s="4">
        <f t="shared" si="9"/>
        <v>1.1056892479424403</v>
      </c>
    </row>
    <row r="129" spans="1:9" x14ac:dyDescent="0.2">
      <c r="A129" s="4">
        <f>IF('True_Odds_Calculator_3-way'!A130="","",'True_Odds_Calculator_3-way'!A130)</f>
        <v>1.9</v>
      </c>
      <c r="B129" s="4">
        <f>IF('True_Odds_Calculator_3-way'!B130="","",'True_Odds_Calculator_3-way'!B130)</f>
        <v>3.77</v>
      </c>
      <c r="C129" s="4">
        <f>IF('True_Odds_Calculator_3-way'!C130="","",'True_Odds_Calculator_3-way'!C130)</f>
        <v>3.47</v>
      </c>
      <c r="D129" s="4">
        <f t="shared" si="5"/>
        <v>7.9752216903950401E-2</v>
      </c>
      <c r="E129" s="4">
        <f t="shared" si="6"/>
        <v>2.0010737074250584</v>
      </c>
      <c r="F129" s="4">
        <f t="shared" si="7"/>
        <v>4.1899221822460442</v>
      </c>
      <c r="G129" s="4">
        <f t="shared" si="8"/>
        <v>3.822624625064913</v>
      </c>
      <c r="I129" s="4">
        <f t="shared" si="9"/>
        <v>1.0797522169039504</v>
      </c>
    </row>
    <row r="130" spans="1:9" x14ac:dyDescent="0.2">
      <c r="A130" s="4">
        <f>IF('True_Odds_Calculator_3-way'!A131="","",'True_Odds_Calculator_3-way'!A131)</f>
        <v>2.04</v>
      </c>
      <c r="B130" s="4">
        <f>IF('True_Odds_Calculator_3-way'!B131="","",'True_Odds_Calculator_3-way'!B131)</f>
        <v>3.51</v>
      </c>
      <c r="C130" s="4">
        <f>IF('True_Odds_Calculator_3-way'!C131="","",'True_Odds_Calculator_3-way'!C131)</f>
        <v>3.29</v>
      </c>
      <c r="D130" s="4">
        <f t="shared" si="5"/>
        <v>7.9047731112812381E-2</v>
      </c>
      <c r="E130" s="4">
        <f t="shared" si="6"/>
        <v>2.1558840658863976</v>
      </c>
      <c r="F130" s="4">
        <f t="shared" si="7"/>
        <v>3.8677082690294582</v>
      </c>
      <c r="G130" s="4">
        <f t="shared" si="8"/>
        <v>3.6022779124090625</v>
      </c>
      <c r="I130" s="4">
        <f t="shared" si="9"/>
        <v>1.0790477311128124</v>
      </c>
    </row>
    <row r="131" spans="1:9" x14ac:dyDescent="0.2">
      <c r="A131" s="4">
        <f>IF('True_Odds_Calculator_3-way'!A132="","",'True_Odds_Calculator_3-way'!A132)</f>
        <v>2.5</v>
      </c>
      <c r="B131" s="4">
        <f>IF('True_Odds_Calculator_3-way'!B132="","",'True_Odds_Calculator_3-way'!B132)</f>
        <v>3.02</v>
      </c>
      <c r="C131" s="4">
        <f>IF('True_Odds_Calculator_3-way'!C132="","",'True_Odds_Calculator_3-way'!C132)</f>
        <v>3.43</v>
      </c>
      <c r="D131" s="4">
        <f t="shared" ref="D131:D194" si="10">IF(A131="","",((1/A131)+(1/B131)+(1/C131))-1)</f>
        <v>2.267101731894261E-2</v>
      </c>
      <c r="E131" s="4">
        <f t="shared" ref="E131:E194" si="11">IF(A131="","",(3*A131)/(3-($D131*A131)))</f>
        <v>2.5481407865865058</v>
      </c>
      <c r="F131" s="4">
        <f t="shared" ref="F131:F194" si="12">IF(B131="","",(3*B131)/(3-($D131*B131)))</f>
        <v>3.0905326220567351</v>
      </c>
      <c r="G131" s="4">
        <f t="shared" ref="G131:G194" si="13">IF(C131="","",(3*C131)/(3-($D131*C131)))</f>
        <v>3.5212732686999444</v>
      </c>
      <c r="I131" s="4">
        <f t="shared" ref="I131:I194" si="14">IF(A131="","",D131+1)</f>
        <v>1.0226710173189426</v>
      </c>
    </row>
    <row r="132" spans="1:9" x14ac:dyDescent="0.2">
      <c r="A132" s="4">
        <f>IF('True_Odds_Calculator_3-way'!A133="","",'True_Odds_Calculator_3-way'!A133)</f>
        <v>1.67</v>
      </c>
      <c r="B132" s="4">
        <f>IF('True_Odds_Calculator_3-way'!B133="","",'True_Odds_Calculator_3-way'!B133)</f>
        <v>3.65</v>
      </c>
      <c r="C132" s="4">
        <f>IF('True_Odds_Calculator_3-way'!C133="","",'True_Odds_Calculator_3-way'!C133)</f>
        <v>6.56</v>
      </c>
      <c r="D132" s="4">
        <f t="shared" si="10"/>
        <v>2.5214022339550723E-2</v>
      </c>
      <c r="E132" s="4">
        <f t="shared" si="11"/>
        <v>1.6937734755190983</v>
      </c>
      <c r="F132" s="4">
        <f t="shared" si="12"/>
        <v>3.7655149293507493</v>
      </c>
      <c r="G132" s="4">
        <f t="shared" si="13"/>
        <v>6.9427882867970645</v>
      </c>
      <c r="I132" s="4">
        <f t="shared" si="14"/>
        <v>1.0252140223395507</v>
      </c>
    </row>
    <row r="133" spans="1:9" x14ac:dyDescent="0.2">
      <c r="A133" s="4">
        <f>IF('True_Odds_Calculator_3-way'!A134="","",'True_Odds_Calculator_3-way'!A134)</f>
        <v>2.52</v>
      </c>
      <c r="B133" s="4">
        <f>IF('True_Odds_Calculator_3-way'!B134="","",'True_Odds_Calculator_3-way'!B134)</f>
        <v>3.18</v>
      </c>
      <c r="C133" s="4">
        <f>IF('True_Odds_Calculator_3-way'!C134="","",'True_Odds_Calculator_3-way'!C134)</f>
        <v>3.22</v>
      </c>
      <c r="D133" s="4">
        <f t="shared" si="10"/>
        <v>2.1849811841608391E-2</v>
      </c>
      <c r="E133" s="4">
        <f t="shared" si="11"/>
        <v>2.5671164495749164</v>
      </c>
      <c r="F133" s="4">
        <f t="shared" si="12"/>
        <v>3.2553976148759398</v>
      </c>
      <c r="G133" s="4">
        <f t="shared" si="13"/>
        <v>3.2973294023356998</v>
      </c>
      <c r="I133" s="4">
        <f t="shared" si="14"/>
        <v>1.0218498118416084</v>
      </c>
    </row>
    <row r="134" spans="1:9" x14ac:dyDescent="0.2">
      <c r="A134" s="4">
        <f>IF('True_Odds_Calculator_3-way'!A135="","",'True_Odds_Calculator_3-way'!A135)</f>
        <v>3.1</v>
      </c>
      <c r="B134" s="4">
        <f>IF('True_Odds_Calculator_3-way'!B135="","",'True_Odds_Calculator_3-way'!B135)</f>
        <v>3.13</v>
      </c>
      <c r="C134" s="4">
        <f>IF('True_Odds_Calculator_3-way'!C135="","",'True_Odds_Calculator_3-way'!C135)</f>
        <v>2.63</v>
      </c>
      <c r="D134" s="4">
        <f t="shared" si="10"/>
        <v>2.2297599934793411E-2</v>
      </c>
      <c r="E134" s="4">
        <f t="shared" si="11"/>
        <v>3.1731111893094335</v>
      </c>
      <c r="F134" s="4">
        <f t="shared" si="12"/>
        <v>3.2045501065509026</v>
      </c>
      <c r="G134" s="4">
        <f t="shared" si="13"/>
        <v>2.6824350674264426</v>
      </c>
      <c r="I134" s="4">
        <f t="shared" si="14"/>
        <v>1.0222975999347934</v>
      </c>
    </row>
    <row r="135" spans="1:9" x14ac:dyDescent="0.2">
      <c r="A135" s="4">
        <f>IF('True_Odds_Calculator_3-way'!A136="","",'True_Odds_Calculator_3-way'!A136)</f>
        <v>2.63</v>
      </c>
      <c r="B135" s="4">
        <f>IF('True_Odds_Calculator_3-way'!B136="","",'True_Odds_Calculator_3-way'!B136)</f>
        <v>2.93</v>
      </c>
      <c r="C135" s="4">
        <f>IF('True_Odds_Calculator_3-way'!C136="","",'True_Odds_Calculator_3-way'!C136)</f>
        <v>3.16</v>
      </c>
      <c r="D135" s="4">
        <f t="shared" si="10"/>
        <v>3.7980761412305997E-2</v>
      </c>
      <c r="E135" s="4">
        <f t="shared" si="11"/>
        <v>2.720585900013794</v>
      </c>
      <c r="F135" s="4">
        <f t="shared" si="12"/>
        <v>3.0428740232653539</v>
      </c>
      <c r="G135" s="4">
        <f t="shared" si="13"/>
        <v>3.2916886181870155</v>
      </c>
      <c r="I135" s="4">
        <f t="shared" si="14"/>
        <v>1.037980761412306</v>
      </c>
    </row>
    <row r="136" spans="1:9" x14ac:dyDescent="0.2">
      <c r="A136" s="4">
        <f>IF('True_Odds_Calculator_3-way'!A137="","",'True_Odds_Calculator_3-way'!A137)</f>
        <v>1.64</v>
      </c>
      <c r="B136" s="4">
        <f>IF('True_Odds_Calculator_3-way'!B137="","",'True_Odds_Calculator_3-way'!B137)</f>
        <v>3.76</v>
      </c>
      <c r="C136" s="4">
        <f>IF('True_Odds_Calculator_3-way'!C137="","",'True_Odds_Calculator_3-way'!C137)</f>
        <v>5.99</v>
      </c>
      <c r="D136" s="4">
        <f t="shared" si="10"/>
        <v>4.2658452549786841E-2</v>
      </c>
      <c r="E136" s="4">
        <f t="shared" si="11"/>
        <v>1.6791578847323694</v>
      </c>
      <c r="F136" s="4">
        <f t="shared" si="12"/>
        <v>3.9723845762931576</v>
      </c>
      <c r="G136" s="4">
        <f t="shared" si="13"/>
        <v>6.5476983060750431</v>
      </c>
      <c r="I136" s="4">
        <f t="shared" si="14"/>
        <v>1.0426584525497868</v>
      </c>
    </row>
    <row r="137" spans="1:9" x14ac:dyDescent="0.2">
      <c r="A137" s="4">
        <f>IF('True_Odds_Calculator_3-way'!A138="","",'True_Odds_Calculator_3-way'!A138)</f>
        <v>1.95</v>
      </c>
      <c r="B137" s="4">
        <f>IF('True_Odds_Calculator_3-way'!B138="","",'True_Odds_Calculator_3-way'!B138)</f>
        <v>3.22</v>
      </c>
      <c r="C137" s="4">
        <f>IF('True_Odds_Calculator_3-way'!C138="","",'True_Odds_Calculator_3-way'!C138)</f>
        <v>4.62</v>
      </c>
      <c r="D137" s="4">
        <f t="shared" si="10"/>
        <v>3.982973548190949E-2</v>
      </c>
      <c r="E137" s="4">
        <f t="shared" si="11"/>
        <v>2.0018259281801583</v>
      </c>
      <c r="F137" s="4">
        <f t="shared" si="12"/>
        <v>3.3638046072176504</v>
      </c>
      <c r="G137" s="4">
        <f t="shared" si="13"/>
        <v>4.9218983823843807</v>
      </c>
      <c r="I137" s="4">
        <f t="shared" si="14"/>
        <v>1.0398297354819095</v>
      </c>
    </row>
    <row r="138" spans="1:9" x14ac:dyDescent="0.2">
      <c r="A138" s="4">
        <f>IF('True_Odds_Calculator_3-way'!A139="","",'True_Odds_Calculator_3-way'!A139)</f>
        <v>2.7</v>
      </c>
      <c r="B138" s="4">
        <f>IF('True_Odds_Calculator_3-way'!B139="","",'True_Odds_Calculator_3-way'!B139)</f>
        <v>2.85</v>
      </c>
      <c r="C138" s="4">
        <f>IF('True_Odds_Calculator_3-way'!C139="","",'True_Odds_Calculator_3-way'!C139)</f>
        <v>3.15</v>
      </c>
      <c r="D138" s="4">
        <f t="shared" si="10"/>
        <v>3.8707880813143802E-2</v>
      </c>
      <c r="E138" s="4">
        <f t="shared" si="11"/>
        <v>2.7974552064398859</v>
      </c>
      <c r="F138" s="4">
        <f t="shared" si="12"/>
        <v>2.9588025267783573</v>
      </c>
      <c r="G138" s="4">
        <f t="shared" si="13"/>
        <v>3.2834501676318184</v>
      </c>
      <c r="I138" s="4">
        <f t="shared" si="14"/>
        <v>1.0387078808131438</v>
      </c>
    </row>
    <row r="139" spans="1:9" x14ac:dyDescent="0.2">
      <c r="A139" s="4">
        <f>IF('True_Odds_Calculator_3-way'!A140="","",'True_Odds_Calculator_3-way'!A140)</f>
        <v>2.29</v>
      </c>
      <c r="B139" s="4">
        <f>IF('True_Odds_Calculator_3-way'!B140="","",'True_Odds_Calculator_3-way'!B140)</f>
        <v>2.85</v>
      </c>
      <c r="C139" s="4">
        <f>IF('True_Odds_Calculator_3-way'!C140="","",'True_Odds_Calculator_3-way'!C140)</f>
        <v>3.98</v>
      </c>
      <c r="D139" s="4">
        <f t="shared" si="10"/>
        <v>3.8814697096914763E-2</v>
      </c>
      <c r="E139" s="4">
        <f t="shared" si="11"/>
        <v>2.3599210436340519</v>
      </c>
      <c r="F139" s="4">
        <f t="shared" si="12"/>
        <v>2.959114267780091</v>
      </c>
      <c r="G139" s="4">
        <f t="shared" si="13"/>
        <v>4.1960732895488553</v>
      </c>
      <c r="I139" s="4">
        <f t="shared" si="14"/>
        <v>1.0388146970969148</v>
      </c>
    </row>
    <row r="140" spans="1:9" x14ac:dyDescent="0.2">
      <c r="A140" s="4">
        <f>IF('True_Odds_Calculator_3-way'!A141="","",'True_Odds_Calculator_3-way'!A141)</f>
        <v>1.94</v>
      </c>
      <c r="B140" s="4">
        <f>IF('True_Odds_Calculator_3-way'!B141="","",'True_Odds_Calculator_3-way'!B141)</f>
        <v>3.67</v>
      </c>
      <c r="C140" s="4">
        <f>IF('True_Odds_Calculator_3-way'!C141="","",'True_Odds_Calculator_3-way'!C141)</f>
        <v>4.13</v>
      </c>
      <c r="D140" s="4">
        <f t="shared" si="10"/>
        <v>3.0074232163797676E-2</v>
      </c>
      <c r="E140" s="4">
        <f t="shared" si="11"/>
        <v>1.9784774360332238</v>
      </c>
      <c r="F140" s="4">
        <f t="shared" si="12"/>
        <v>3.8101795961813516</v>
      </c>
      <c r="G140" s="4">
        <f t="shared" si="13"/>
        <v>4.3083762236952117</v>
      </c>
      <c r="I140" s="4">
        <f t="shared" si="14"/>
        <v>1.0300742321637977</v>
      </c>
    </row>
    <row r="141" spans="1:9" x14ac:dyDescent="0.2">
      <c r="A141" s="4">
        <f>IF('True_Odds_Calculator_3-way'!A142="","",'True_Odds_Calculator_3-way'!A142)</f>
        <v>3.95</v>
      </c>
      <c r="B141" s="4">
        <f>IF('True_Odds_Calculator_3-way'!B142="","",'True_Odds_Calculator_3-way'!B142)</f>
        <v>4.03</v>
      </c>
      <c r="C141" s="4">
        <f>IF('True_Odds_Calculator_3-way'!C142="","",'True_Odds_Calculator_3-way'!C142)</f>
        <v>1.89</v>
      </c>
      <c r="D141" s="4">
        <f t="shared" si="10"/>
        <v>3.0404043878931475E-2</v>
      </c>
      <c r="E141" s="4">
        <f t="shared" si="11"/>
        <v>4.1147204525659813</v>
      </c>
      <c r="F141" s="4">
        <f t="shared" si="12"/>
        <v>4.2016051753661765</v>
      </c>
      <c r="G141" s="4">
        <f t="shared" si="13"/>
        <v>1.9269090716174255</v>
      </c>
      <c r="I141" s="4">
        <f t="shared" si="14"/>
        <v>1.0304040438789315</v>
      </c>
    </row>
    <row r="142" spans="1:9" x14ac:dyDescent="0.2">
      <c r="A142" s="4">
        <f>IF('True_Odds_Calculator_3-way'!A143="","",'True_Odds_Calculator_3-way'!A143)</f>
        <v>1.88</v>
      </c>
      <c r="B142" s="4">
        <f>IF('True_Odds_Calculator_3-way'!B143="","",'True_Odds_Calculator_3-way'!B143)</f>
        <v>3.81</v>
      </c>
      <c r="C142" s="4">
        <f>IF('True_Odds_Calculator_3-way'!C143="","",'True_Odds_Calculator_3-way'!C143)</f>
        <v>4.25</v>
      </c>
      <c r="D142" s="4">
        <f t="shared" si="10"/>
        <v>2.9676202865130064E-2</v>
      </c>
      <c r="E142" s="4">
        <f t="shared" si="11"/>
        <v>1.915625045884453</v>
      </c>
      <c r="F142" s="4">
        <f t="shared" si="12"/>
        <v>3.9592180902256948</v>
      </c>
      <c r="G142" s="4">
        <f t="shared" si="13"/>
        <v>4.4365168812241924</v>
      </c>
      <c r="I142" s="4">
        <f t="shared" si="14"/>
        <v>1.0296762028651301</v>
      </c>
    </row>
    <row r="143" spans="1:9" x14ac:dyDescent="0.2">
      <c r="A143" s="4">
        <f>IF('True_Odds_Calculator_3-way'!A144="","",'True_Odds_Calculator_3-way'!A144)</f>
        <v>4.7699999999999996</v>
      </c>
      <c r="B143" s="4">
        <f>IF('True_Odds_Calculator_3-way'!B144="","",'True_Odds_Calculator_3-way'!B144)</f>
        <v>3.83</v>
      </c>
      <c r="C143" s="4">
        <f>IF('True_Odds_Calculator_3-way'!C144="","",'True_Odds_Calculator_3-way'!C144)</f>
        <v>1.79</v>
      </c>
      <c r="D143" s="4">
        <f t="shared" si="10"/>
        <v>2.9399429491241191E-2</v>
      </c>
      <c r="E143" s="4">
        <f t="shared" si="11"/>
        <v>5.0039081513534152</v>
      </c>
      <c r="F143" s="4">
        <f t="shared" si="12"/>
        <v>3.9793583374750727</v>
      </c>
      <c r="G143" s="4">
        <f t="shared" si="13"/>
        <v>1.8219602057271262</v>
      </c>
      <c r="I143" s="4">
        <f t="shared" si="14"/>
        <v>1.0293994294912412</v>
      </c>
    </row>
    <row r="144" spans="1:9" x14ac:dyDescent="0.2">
      <c r="A144" s="4">
        <f>IF('True_Odds_Calculator_3-way'!A145="","",'True_Odds_Calculator_3-way'!A145)</f>
        <v>3.97</v>
      </c>
      <c r="B144" s="4">
        <f>IF('True_Odds_Calculator_3-way'!B145="","",'True_Odds_Calculator_3-way'!B145)</f>
        <v>3.88</v>
      </c>
      <c r="C144" s="4">
        <f>IF('True_Odds_Calculator_3-way'!C145="","",'True_Odds_Calculator_3-way'!C145)</f>
        <v>1.86</v>
      </c>
      <c r="D144" s="4">
        <f t="shared" si="10"/>
        <v>4.7255536130780262E-2</v>
      </c>
      <c r="E144" s="4">
        <f t="shared" si="11"/>
        <v>4.2348239814399493</v>
      </c>
      <c r="F144" s="4">
        <f t="shared" si="12"/>
        <v>4.1325710034898346</v>
      </c>
      <c r="G144" s="4">
        <f t="shared" si="13"/>
        <v>1.9161398951902513</v>
      </c>
      <c r="I144" s="4">
        <f t="shared" si="14"/>
        <v>1.0472555361307803</v>
      </c>
    </row>
    <row r="145" spans="1:9" x14ac:dyDescent="0.2">
      <c r="A145" s="4">
        <f>IF('True_Odds_Calculator_3-way'!A146="","",'True_Odds_Calculator_3-way'!A146)</f>
        <v>1.55</v>
      </c>
      <c r="B145" s="4">
        <f>IF('True_Odds_Calculator_3-way'!B146="","",'True_Odds_Calculator_3-way'!B146)</f>
        <v>4.5</v>
      </c>
      <c r="C145" s="4">
        <f>IF('True_Odds_Calculator_3-way'!C146="","",'True_Odds_Calculator_3-way'!C146)</f>
        <v>5.48</v>
      </c>
      <c r="D145" s="4">
        <f t="shared" si="10"/>
        <v>4.9865264369620466E-2</v>
      </c>
      <c r="E145" s="4">
        <f t="shared" si="11"/>
        <v>1.5909898160224214</v>
      </c>
      <c r="F145" s="4">
        <f t="shared" si="12"/>
        <v>4.8638021717000344</v>
      </c>
      <c r="G145" s="4">
        <f t="shared" si="13"/>
        <v>6.0291813449708203</v>
      </c>
      <c r="I145" s="4">
        <f t="shared" si="14"/>
        <v>1.0498652643696205</v>
      </c>
    </row>
    <row r="146" spans="1:9" x14ac:dyDescent="0.2">
      <c r="A146" s="4">
        <f>IF('True_Odds_Calculator_3-way'!A147="","",'True_Odds_Calculator_3-way'!A147)</f>
        <v>3.2</v>
      </c>
      <c r="B146" s="4">
        <f>IF('True_Odds_Calculator_3-way'!B147="","",'True_Odds_Calculator_3-way'!B147)</f>
        <v>3.6</v>
      </c>
      <c r="C146" s="4">
        <f>IF('True_Odds_Calculator_3-way'!C147="","",'True_Odds_Calculator_3-way'!C147)</f>
        <v>2.2000000000000002</v>
      </c>
      <c r="D146" s="4">
        <f t="shared" si="10"/>
        <v>4.4823232323232265E-2</v>
      </c>
      <c r="E146" s="4">
        <f t="shared" si="11"/>
        <v>3.3606789250353608</v>
      </c>
      <c r="F146" s="4">
        <f t="shared" si="12"/>
        <v>3.8046437149719776</v>
      </c>
      <c r="G146" s="4">
        <f t="shared" si="13"/>
        <v>2.2747726184777406</v>
      </c>
      <c r="I146" s="4">
        <f t="shared" si="14"/>
        <v>1.0448232323232323</v>
      </c>
    </row>
    <row r="147" spans="1:9" x14ac:dyDescent="0.2">
      <c r="A147" s="4">
        <f>IF('True_Odds_Calculator_3-way'!A148="","",'True_Odds_Calculator_3-way'!A148)</f>
        <v>4.04</v>
      </c>
      <c r="B147" s="4">
        <f>IF('True_Odds_Calculator_3-way'!B148="","",'True_Odds_Calculator_3-way'!B148)</f>
        <v>4.09</v>
      </c>
      <c r="C147" s="4">
        <f>IF('True_Odds_Calculator_3-way'!C148="","",'True_Odds_Calculator_3-way'!C148)</f>
        <v>1.8</v>
      </c>
      <c r="D147" s="4">
        <f t="shared" si="10"/>
        <v>4.7579085536915589E-2</v>
      </c>
      <c r="E147" s="4">
        <f t="shared" si="11"/>
        <v>4.3165767495142937</v>
      </c>
      <c r="F147" s="4">
        <f t="shared" si="12"/>
        <v>4.3737054480002824</v>
      </c>
      <c r="G147" s="4">
        <f t="shared" si="13"/>
        <v>1.8528954424483262</v>
      </c>
      <c r="I147" s="4">
        <f t="shared" si="14"/>
        <v>1.0475790855369156</v>
      </c>
    </row>
    <row r="148" spans="1:9" x14ac:dyDescent="0.2">
      <c r="A148" s="4">
        <f>IF('True_Odds_Calculator_3-way'!A149="","",'True_Odds_Calculator_3-way'!A149)</f>
        <v>3.29</v>
      </c>
      <c r="B148" s="4">
        <f>IF('True_Odds_Calculator_3-way'!B149="","",'True_Odds_Calculator_3-way'!B149)</f>
        <v>3.82</v>
      </c>
      <c r="C148" s="4">
        <f>IF('True_Odds_Calculator_3-way'!C149="","",'True_Odds_Calculator_3-way'!C149)</f>
        <v>2.19</v>
      </c>
      <c r="D148" s="4">
        <f t="shared" si="10"/>
        <v>2.2352477059407017E-2</v>
      </c>
      <c r="E148" s="4">
        <f t="shared" si="11"/>
        <v>3.3726751153144772</v>
      </c>
      <c r="F148" s="4">
        <f t="shared" si="12"/>
        <v>3.9319106468250933</v>
      </c>
      <c r="G148" s="4">
        <f t="shared" si="13"/>
        <v>2.2263276749450811</v>
      </c>
      <c r="I148" s="4">
        <f t="shared" si="14"/>
        <v>1.022352477059407</v>
      </c>
    </row>
    <row r="149" spans="1:9" x14ac:dyDescent="0.2">
      <c r="A149" s="4">
        <f>IF('True_Odds_Calculator_3-way'!A150="","",'True_Odds_Calculator_3-way'!A150)</f>
        <v>1.38</v>
      </c>
      <c r="B149" s="4">
        <f>IF('True_Odds_Calculator_3-way'!B150="","",'True_Odds_Calculator_3-way'!B150)</f>
        <v>5.41</v>
      </c>
      <c r="C149" s="4">
        <f>IF('True_Odds_Calculator_3-way'!C150="","",'True_Odds_Calculator_3-way'!C150)</f>
        <v>8.51</v>
      </c>
      <c r="D149" s="4">
        <f t="shared" si="10"/>
        <v>2.6989377869390818E-2</v>
      </c>
      <c r="E149" s="4">
        <f t="shared" si="11"/>
        <v>1.3973482374135535</v>
      </c>
      <c r="F149" s="4">
        <f t="shared" si="12"/>
        <v>5.6867804063281024</v>
      </c>
      <c r="G149" s="4">
        <f t="shared" si="13"/>
        <v>9.2155405751040345</v>
      </c>
      <c r="I149" s="4">
        <f t="shared" si="14"/>
        <v>1.0269893778693908</v>
      </c>
    </row>
    <row r="150" spans="1:9" x14ac:dyDescent="0.2">
      <c r="A150" s="4">
        <f>IF('True_Odds_Calculator_3-way'!A151="","",'True_Odds_Calculator_3-way'!A151)</f>
        <v>1.85</v>
      </c>
      <c r="B150" s="4">
        <f>IF('True_Odds_Calculator_3-way'!B151="","",'True_Odds_Calculator_3-way'!B151)</f>
        <v>3.83</v>
      </c>
      <c r="C150" s="4">
        <f>IF('True_Odds_Calculator_3-way'!C151="","",'True_Odds_Calculator_3-way'!C151)</f>
        <v>4.47</v>
      </c>
      <c r="D150" s="4">
        <f t="shared" si="10"/>
        <v>2.5350792817104173E-2</v>
      </c>
      <c r="E150" s="4">
        <f t="shared" si="11"/>
        <v>1.8793803318743643</v>
      </c>
      <c r="F150" s="4">
        <f t="shared" si="12"/>
        <v>3.9581020416707187</v>
      </c>
      <c r="G150" s="4">
        <f t="shared" si="13"/>
        <v>4.6454719307153232</v>
      </c>
      <c r="I150" s="4">
        <f t="shared" si="14"/>
        <v>1.0253507928171042</v>
      </c>
    </row>
    <row r="151" spans="1:9" x14ac:dyDescent="0.2">
      <c r="A151" s="4">
        <f>IF('True_Odds_Calculator_3-way'!A152="","",'True_Odds_Calculator_3-way'!A152)</f>
        <v>2.1</v>
      </c>
      <c r="B151" s="4">
        <f>IF('True_Odds_Calculator_3-way'!B152="","",'True_Odds_Calculator_3-way'!B152)</f>
        <v>3.68</v>
      </c>
      <c r="C151" s="4">
        <f>IF('True_Odds_Calculator_3-way'!C152="","",'True_Odds_Calculator_3-way'!C152)</f>
        <v>3.57</v>
      </c>
      <c r="D151" s="4">
        <f t="shared" si="10"/>
        <v>2.8041651443186044E-2</v>
      </c>
      <c r="E151" s="4">
        <f t="shared" si="11"/>
        <v>2.142046566229701</v>
      </c>
      <c r="F151" s="4">
        <f t="shared" si="12"/>
        <v>3.8110930610350433</v>
      </c>
      <c r="G151" s="4">
        <f t="shared" si="13"/>
        <v>3.6932418756325198</v>
      </c>
      <c r="I151" s="4">
        <f t="shared" si="14"/>
        <v>1.028041651443186</v>
      </c>
    </row>
    <row r="152" spans="1:9" x14ac:dyDescent="0.2">
      <c r="A152" s="4">
        <f>IF('True_Odds_Calculator_3-way'!A153="","",'True_Odds_Calculator_3-way'!A153)</f>
        <v>3.74</v>
      </c>
      <c r="B152" s="4">
        <f>IF('True_Odds_Calculator_3-way'!B153="","",'True_Odds_Calculator_3-way'!B153)</f>
        <v>3.53</v>
      </c>
      <c r="C152" s="4">
        <f>IF('True_Odds_Calculator_3-way'!C153="","",'True_Odds_Calculator_3-way'!C153)</f>
        <v>2.09</v>
      </c>
      <c r="D152" s="4">
        <f t="shared" si="10"/>
        <v>2.9134697646086227E-2</v>
      </c>
      <c r="E152" s="4">
        <f t="shared" si="11"/>
        <v>3.8809613938601917</v>
      </c>
      <c r="F152" s="4">
        <f t="shared" si="12"/>
        <v>3.6553107322129601</v>
      </c>
      <c r="G152" s="4">
        <f t="shared" si="13"/>
        <v>2.1332999576472749</v>
      </c>
      <c r="I152" s="4">
        <f t="shared" si="14"/>
        <v>1.0291346976460862</v>
      </c>
    </row>
    <row r="153" spans="1:9" x14ac:dyDescent="0.2">
      <c r="A153" s="4">
        <f>IF('True_Odds_Calculator_3-way'!A154="","",'True_Odds_Calculator_3-way'!A154)</f>
        <v>1.66</v>
      </c>
      <c r="B153" s="4">
        <f>IF('True_Odds_Calculator_3-way'!B154="","",'True_Odds_Calculator_3-way'!B154)</f>
        <v>4.3099999999999996</v>
      </c>
      <c r="C153" s="4">
        <f>IF('True_Odds_Calculator_3-way'!C154="","",'True_Odds_Calculator_3-way'!C154)</f>
        <v>5.08</v>
      </c>
      <c r="D153" s="4">
        <f t="shared" si="10"/>
        <v>3.1278593739923144E-2</v>
      </c>
      <c r="E153" s="4">
        <f t="shared" si="11"/>
        <v>1.6892364403256837</v>
      </c>
      <c r="F153" s="4">
        <f t="shared" si="12"/>
        <v>4.5127908917169623</v>
      </c>
      <c r="G153" s="4">
        <f t="shared" si="13"/>
        <v>5.3641105746808879</v>
      </c>
      <c r="I153" s="4">
        <f t="shared" si="14"/>
        <v>1.0312785937399231</v>
      </c>
    </row>
    <row r="154" spans="1:9" x14ac:dyDescent="0.2">
      <c r="A154" s="4">
        <f>IF('True_Odds_Calculator_3-way'!A155="","",'True_Odds_Calculator_3-way'!A155)</f>
        <v>2.83</v>
      </c>
      <c r="B154" s="4">
        <f>IF('True_Odds_Calculator_3-way'!B155="","",'True_Odds_Calculator_3-way'!B155)</f>
        <v>3.25</v>
      </c>
      <c r="C154" s="4">
        <f>IF('True_Odds_Calculator_3-way'!C155="","",'True_Odds_Calculator_3-way'!C155)</f>
        <v>2.77</v>
      </c>
      <c r="D154" s="4">
        <f t="shared" si="10"/>
        <v>2.2060028476581506E-2</v>
      </c>
      <c r="E154" s="4">
        <f t="shared" si="11"/>
        <v>2.8901437769599529</v>
      </c>
      <c r="F154" s="4">
        <f t="shared" si="12"/>
        <v>3.3295713076841822</v>
      </c>
      <c r="G154" s="4">
        <f t="shared" si="13"/>
        <v>2.8275945946195917</v>
      </c>
      <c r="I154" s="4">
        <f t="shared" si="14"/>
        <v>1.0220600284765815</v>
      </c>
    </row>
    <row r="155" spans="1:9" x14ac:dyDescent="0.2">
      <c r="A155" s="4">
        <f>IF('True_Odds_Calculator_3-way'!A156="","",'True_Odds_Calculator_3-way'!A156)</f>
        <v>4.6900000000000004</v>
      </c>
      <c r="B155" s="4">
        <f>IF('True_Odds_Calculator_3-way'!B156="","",'True_Odds_Calculator_3-way'!B156)</f>
        <v>3.9</v>
      </c>
      <c r="C155" s="4">
        <f>IF('True_Odds_Calculator_3-way'!C156="","",'True_Odds_Calculator_3-way'!C156)</f>
        <v>1.81</v>
      </c>
      <c r="D155" s="4">
        <f t="shared" si="10"/>
        <v>2.2116060460251052E-2</v>
      </c>
      <c r="E155" s="4">
        <f t="shared" si="11"/>
        <v>4.8579629744663801</v>
      </c>
      <c r="F155" s="4">
        <f t="shared" si="12"/>
        <v>4.0154476478410119</v>
      </c>
      <c r="G155" s="4">
        <f t="shared" si="13"/>
        <v>1.8344780951744162</v>
      </c>
      <c r="I155" s="4">
        <f t="shared" si="14"/>
        <v>1.0221160604602511</v>
      </c>
    </row>
    <row r="156" spans="1:9" x14ac:dyDescent="0.2">
      <c r="A156" s="4">
        <f>IF('True_Odds_Calculator_3-way'!A157="","",'True_Odds_Calculator_3-way'!A157)</f>
        <v>4.9800000000000004</v>
      </c>
      <c r="B156" s="4">
        <f>IF('True_Odds_Calculator_3-way'!B157="","",'True_Odds_Calculator_3-way'!B157)</f>
        <v>4.0199999999999996</v>
      </c>
      <c r="C156" s="4">
        <f>IF('True_Odds_Calculator_3-way'!C157="","",'True_Odds_Calculator_3-way'!C157)</f>
        <v>1.74</v>
      </c>
      <c r="D156" s="4">
        <f t="shared" si="10"/>
        <v>2.4272075435039175E-2</v>
      </c>
      <c r="E156" s="4">
        <f t="shared" si="11"/>
        <v>5.1890764264033438</v>
      </c>
      <c r="F156" s="4">
        <f t="shared" si="12"/>
        <v>4.1551443286278262</v>
      </c>
      <c r="G156" s="4">
        <f t="shared" si="13"/>
        <v>1.764845143584624</v>
      </c>
      <c r="I156" s="4">
        <f t="shared" si="14"/>
        <v>1.0242720754350392</v>
      </c>
    </row>
    <row r="157" spans="1:9" x14ac:dyDescent="0.2">
      <c r="A157" s="4">
        <f>IF('True_Odds_Calculator_3-way'!A158="","",'True_Odds_Calculator_3-way'!A158)</f>
        <v>2.78</v>
      </c>
      <c r="B157" s="4">
        <f>IF('True_Odds_Calculator_3-way'!B158="","",'True_Odds_Calculator_3-way'!B158)</f>
        <v>3.41</v>
      </c>
      <c r="C157" s="4">
        <f>IF('True_Odds_Calculator_3-way'!C158="","",'True_Odds_Calculator_3-way'!C158)</f>
        <v>2.72</v>
      </c>
      <c r="D157" s="4">
        <f t="shared" si="10"/>
        <v>2.0614421004166106E-2</v>
      </c>
      <c r="E157" s="4">
        <f t="shared" si="11"/>
        <v>2.8341397115914173</v>
      </c>
      <c r="F157" s="4">
        <f t="shared" si="12"/>
        <v>3.4918193515210585</v>
      </c>
      <c r="G157" s="4">
        <f t="shared" si="13"/>
        <v>2.7718061896263189</v>
      </c>
      <c r="I157" s="4">
        <f t="shared" si="14"/>
        <v>1.0206144210041661</v>
      </c>
    </row>
    <row r="158" spans="1:9" x14ac:dyDescent="0.2">
      <c r="A158" s="4">
        <f>IF('True_Odds_Calculator_3-way'!A159="","",'True_Odds_Calculator_3-way'!A159)</f>
        <v>2.17</v>
      </c>
      <c r="B158" s="4">
        <f>IF('True_Odds_Calculator_3-way'!B159="","",'True_Odds_Calculator_3-way'!B159)</f>
        <v>3.36</v>
      </c>
      <c r="C158" s="4">
        <f>IF('True_Odds_Calculator_3-way'!C159="","",'True_Odds_Calculator_3-way'!C159)</f>
        <v>3.78</v>
      </c>
      <c r="D158" s="4">
        <f t="shared" si="10"/>
        <v>2.2998805256869925E-2</v>
      </c>
      <c r="E158" s="4">
        <f t="shared" si="11"/>
        <v>2.2067103982925835</v>
      </c>
      <c r="F158" s="4">
        <f t="shared" si="12"/>
        <v>3.4488374374570792</v>
      </c>
      <c r="G158" s="4">
        <f t="shared" si="13"/>
        <v>3.8928077072144407</v>
      </c>
      <c r="I158" s="4">
        <f t="shared" si="14"/>
        <v>1.0229988052568699</v>
      </c>
    </row>
    <row r="159" spans="1:9" x14ac:dyDescent="0.2">
      <c r="A159" s="4">
        <f>IF('True_Odds_Calculator_3-way'!A160="","",'True_Odds_Calculator_3-way'!A160)</f>
        <v>1.87</v>
      </c>
      <c r="B159" s="4">
        <f>IF('True_Odds_Calculator_3-way'!B160="","",'True_Odds_Calculator_3-way'!B160)</f>
        <v>3.97</v>
      </c>
      <c r="C159" s="4">
        <f>IF('True_Odds_Calculator_3-way'!C160="","",'True_Odds_Calculator_3-way'!C160)</f>
        <v>4.21</v>
      </c>
      <c r="D159" s="4">
        <f t="shared" si="10"/>
        <v>2.4178218265914486E-2</v>
      </c>
      <c r="E159" s="4">
        <f t="shared" si="11"/>
        <v>1.8986141840772879</v>
      </c>
      <c r="F159" s="4">
        <f t="shared" si="12"/>
        <v>4.101222053536854</v>
      </c>
      <c r="G159" s="4">
        <f t="shared" si="13"/>
        <v>4.3578627161465135</v>
      </c>
      <c r="I159" s="4">
        <f t="shared" si="14"/>
        <v>1.0241782182659145</v>
      </c>
    </row>
    <row r="160" spans="1:9" x14ac:dyDescent="0.2">
      <c r="A160" s="4">
        <f>IF('True_Odds_Calculator_3-way'!A161="","",'True_Odds_Calculator_3-way'!A161)</f>
        <v>2.27</v>
      </c>
      <c r="B160" s="4">
        <f>IF('True_Odds_Calculator_3-way'!B161="","",'True_Odds_Calculator_3-way'!B161)</f>
        <v>3.47</v>
      </c>
      <c r="C160" s="4">
        <f>IF('True_Odds_Calculator_3-way'!C161="","",'True_Odds_Calculator_3-way'!C161)</f>
        <v>3.42</v>
      </c>
      <c r="D160" s="4">
        <f t="shared" si="10"/>
        <v>2.1110733220292666E-2</v>
      </c>
      <c r="E160" s="4">
        <f t="shared" si="11"/>
        <v>2.3068491190916762</v>
      </c>
      <c r="F160" s="4">
        <f t="shared" si="12"/>
        <v>3.5568514892812084</v>
      </c>
      <c r="G160" s="4">
        <f t="shared" si="13"/>
        <v>3.5043361811062508</v>
      </c>
      <c r="I160" s="4">
        <f t="shared" si="14"/>
        <v>1.0211107332202927</v>
      </c>
    </row>
    <row r="161" spans="1:9" x14ac:dyDescent="0.2">
      <c r="A161" s="4">
        <f>IF('True_Odds_Calculator_3-way'!A162="","",'True_Odds_Calculator_3-way'!A162)</f>
        <v>2.58</v>
      </c>
      <c r="B161" s="4">
        <f>IF('True_Odds_Calculator_3-way'!B162="","",'True_Odds_Calculator_3-way'!B162)</f>
        <v>3.56</v>
      </c>
      <c r="C161" s="4">
        <f>IF('True_Odds_Calculator_3-way'!C162="","",'True_Odds_Calculator_3-way'!C162)</f>
        <v>2.83</v>
      </c>
      <c r="D161" s="4">
        <f t="shared" si="10"/>
        <v>2.1852666088664652E-2</v>
      </c>
      <c r="E161" s="4">
        <f t="shared" si="11"/>
        <v>2.6294153730947105</v>
      </c>
      <c r="F161" s="4">
        <f t="shared" si="12"/>
        <v>3.6547750056898649</v>
      </c>
      <c r="G161" s="4">
        <f t="shared" si="13"/>
        <v>2.8895665310328353</v>
      </c>
      <c r="I161" s="4">
        <f t="shared" si="14"/>
        <v>1.0218526660886647</v>
      </c>
    </row>
    <row r="162" spans="1:9" x14ac:dyDescent="0.2">
      <c r="A162" s="4">
        <f>IF('True_Odds_Calculator_3-way'!A163="","",'True_Odds_Calculator_3-way'!A163)</f>
        <v>1.97</v>
      </c>
      <c r="B162" s="4">
        <f>IF('True_Odds_Calculator_3-way'!B163="","",'True_Odds_Calculator_3-way'!B163)</f>
        <v>3.63</v>
      </c>
      <c r="C162" s="4">
        <f>IF('True_Odds_Calculator_3-way'!C163="","",'True_Odds_Calculator_3-way'!C163)</f>
        <v>4.1500000000000004</v>
      </c>
      <c r="D162" s="4">
        <f t="shared" si="10"/>
        <v>2.4060162283568109E-2</v>
      </c>
      <c r="E162" s="4">
        <f t="shared" si="11"/>
        <v>2.0016246823112644</v>
      </c>
      <c r="F162" s="4">
        <f t="shared" si="12"/>
        <v>3.7388483300657871</v>
      </c>
      <c r="G162" s="4">
        <f t="shared" si="13"/>
        <v>4.2928809193575566</v>
      </c>
      <c r="I162" s="4">
        <f t="shared" si="14"/>
        <v>1.0240601622835681</v>
      </c>
    </row>
    <row r="163" spans="1:9" x14ac:dyDescent="0.2">
      <c r="A163" s="4">
        <f>IF('True_Odds_Calculator_3-way'!A164="","",'True_Odds_Calculator_3-way'!A164)</f>
        <v>1.37</v>
      </c>
      <c r="B163" s="4">
        <f>IF('True_Odds_Calculator_3-way'!B164="","",'True_Odds_Calculator_3-way'!B164)</f>
        <v>5.62</v>
      </c>
      <c r="C163" s="4">
        <f>IF('True_Odds_Calculator_3-way'!C164="","",'True_Odds_Calculator_3-way'!C164)</f>
        <v>8.51</v>
      </c>
      <c r="D163" s="4">
        <f t="shared" si="10"/>
        <v>2.5371763520755319E-2</v>
      </c>
      <c r="E163" s="4">
        <f t="shared" si="11"/>
        <v>1.3860594933185135</v>
      </c>
      <c r="F163" s="4">
        <f t="shared" si="12"/>
        <v>5.900446885295878</v>
      </c>
      <c r="G163" s="4">
        <f t="shared" si="13"/>
        <v>9.1699743895654144</v>
      </c>
      <c r="I163" s="4">
        <f t="shared" si="14"/>
        <v>1.0253717635207553</v>
      </c>
    </row>
    <row r="164" spans="1:9" x14ac:dyDescent="0.2">
      <c r="A164" s="4">
        <f>IF('True_Odds_Calculator_3-way'!A165="","",'True_Odds_Calculator_3-way'!A165)</f>
        <v>2.19</v>
      </c>
      <c r="B164" s="4">
        <f>IF('True_Odds_Calculator_3-way'!B165="","",'True_Odds_Calculator_3-way'!B165)</f>
        <v>3.33</v>
      </c>
      <c r="C164" s="4">
        <f>IF('True_Odds_Calculator_3-way'!C165="","",'True_Odds_Calculator_3-way'!C165)</f>
        <v>3.34</v>
      </c>
      <c r="D164" s="4">
        <f t="shared" si="10"/>
        <v>5.6322502471300773E-2</v>
      </c>
      <c r="E164" s="4">
        <f t="shared" si="11"/>
        <v>2.2839036743502477</v>
      </c>
      <c r="F164" s="4">
        <f t="shared" si="12"/>
        <v>3.5520681153794218</v>
      </c>
      <c r="G164" s="4">
        <f t="shared" si="13"/>
        <v>3.5634486086122754</v>
      </c>
      <c r="I164" s="4">
        <f t="shared" si="14"/>
        <v>1.0563225024713008</v>
      </c>
    </row>
    <row r="165" spans="1:9" x14ac:dyDescent="0.2">
      <c r="A165" s="4">
        <f>IF('True_Odds_Calculator_3-way'!A166="","",'True_Odds_Calculator_3-way'!A166)</f>
        <v>1.74</v>
      </c>
      <c r="B165" s="4">
        <f>IF('True_Odds_Calculator_3-way'!B166="","",'True_Odds_Calculator_3-way'!B166)</f>
        <v>3.73</v>
      </c>
      <c r="C165" s="4">
        <f>IF('True_Odds_Calculator_3-way'!C166="","",'True_Odds_Calculator_3-way'!C166)</f>
        <v>4.6399999999999997</v>
      </c>
      <c r="D165" s="4">
        <f t="shared" si="10"/>
        <v>5.8326399802779427E-2</v>
      </c>
      <c r="E165" s="4">
        <f t="shared" si="11"/>
        <v>1.8009240203672954</v>
      </c>
      <c r="F165" s="4">
        <f t="shared" si="12"/>
        <v>4.0216464075845035</v>
      </c>
      <c r="G165" s="4">
        <f t="shared" si="13"/>
        <v>5.1000864394792655</v>
      </c>
      <c r="I165" s="4">
        <f t="shared" si="14"/>
        <v>1.0583263998027794</v>
      </c>
    </row>
    <row r="166" spans="1:9" x14ac:dyDescent="0.2">
      <c r="A166" s="4">
        <f>IF('True_Odds_Calculator_3-way'!A167="","",'True_Odds_Calculator_3-way'!A167)</f>
        <v>4.8099999999999996</v>
      </c>
      <c r="B166" s="4">
        <f>IF('True_Odds_Calculator_3-way'!B167="","",'True_Odds_Calculator_3-way'!B167)</f>
        <v>3.82</v>
      </c>
      <c r="C166" s="4">
        <f>IF('True_Odds_Calculator_3-way'!C167="","",'True_Odds_Calculator_3-way'!C167)</f>
        <v>1.69</v>
      </c>
      <c r="D166" s="4">
        <f t="shared" si="10"/>
        <v>6.1396288943610822E-2</v>
      </c>
      <c r="E166" s="4">
        <f t="shared" si="11"/>
        <v>5.3351891752646408</v>
      </c>
      <c r="F166" s="4">
        <f t="shared" si="12"/>
        <v>4.1439667924633046</v>
      </c>
      <c r="G166" s="4">
        <f t="shared" si="13"/>
        <v>1.7505453706883962</v>
      </c>
      <c r="I166" s="4">
        <f t="shared" si="14"/>
        <v>1.0613962889436108</v>
      </c>
    </row>
    <row r="167" spans="1:9" x14ac:dyDescent="0.2">
      <c r="A167" s="4">
        <f>IF('True_Odds_Calculator_3-way'!A168="","",'True_Odds_Calculator_3-way'!A168)</f>
        <v>3.24</v>
      </c>
      <c r="B167" s="4">
        <f>IF('True_Odds_Calculator_3-way'!B168="","",'True_Odds_Calculator_3-way'!B168)</f>
        <v>3.43</v>
      </c>
      <c r="C167" s="4">
        <f>IF('True_Odds_Calculator_3-way'!C168="","",'True_Odds_Calculator_3-way'!C168)</f>
        <v>2.2000000000000002</v>
      </c>
      <c r="D167" s="4">
        <f t="shared" si="10"/>
        <v>5.4732619358469625E-2</v>
      </c>
      <c r="E167" s="4">
        <f t="shared" si="11"/>
        <v>3.4435526276253716</v>
      </c>
      <c r="F167" s="4">
        <f t="shared" si="12"/>
        <v>3.6589696415814954</v>
      </c>
      <c r="G167" s="4">
        <f t="shared" si="13"/>
        <v>2.2919943602537889</v>
      </c>
      <c r="I167" s="4">
        <f t="shared" si="14"/>
        <v>1.0547326193584696</v>
      </c>
    </row>
    <row r="168" spans="1:9" x14ac:dyDescent="0.2">
      <c r="A168" s="4">
        <f>IF('True_Odds_Calculator_3-way'!A169="","",'True_Odds_Calculator_3-way'!A169)</f>
        <v>12.35</v>
      </c>
      <c r="B168" s="4">
        <f>IF('True_Odds_Calculator_3-way'!B169="","",'True_Odds_Calculator_3-way'!B169)</f>
        <v>5.55</v>
      </c>
      <c r="C168" s="4">
        <f>IF('True_Odds_Calculator_3-way'!C169="","",'True_Odds_Calculator_3-way'!C169)</f>
        <v>1.24</v>
      </c>
      <c r="D168" s="4">
        <f t="shared" si="10"/>
        <v>6.7603453002434311E-2</v>
      </c>
      <c r="E168" s="4">
        <f t="shared" si="11"/>
        <v>17.112394464503829</v>
      </c>
      <c r="F168" s="4">
        <f t="shared" si="12"/>
        <v>6.3433384250252507</v>
      </c>
      <c r="G168" s="4">
        <f t="shared" si="13"/>
        <v>1.2756450440435518</v>
      </c>
      <c r="I168" s="4">
        <f t="shared" si="14"/>
        <v>1.0676034530024343</v>
      </c>
    </row>
    <row r="169" spans="1:9" x14ac:dyDescent="0.2">
      <c r="A169" s="4">
        <f>IF('True_Odds_Calculator_3-way'!A170="","",'True_Odds_Calculator_3-way'!A170)</f>
        <v>2.6</v>
      </c>
      <c r="B169" s="4">
        <f>IF('True_Odds_Calculator_3-way'!B170="","",'True_Odds_Calculator_3-way'!B170)</f>
        <v>3.75</v>
      </c>
      <c r="C169" s="4">
        <f>IF('True_Odds_Calculator_3-way'!C170="","",'True_Odds_Calculator_3-way'!C170)</f>
        <v>2.69</v>
      </c>
      <c r="D169" s="4">
        <f t="shared" si="10"/>
        <v>2.3029263177962056E-2</v>
      </c>
      <c r="E169" s="4">
        <f t="shared" si="11"/>
        <v>2.6529494074211444</v>
      </c>
      <c r="F169" s="4">
        <f t="shared" si="12"/>
        <v>3.8611492786338206</v>
      </c>
      <c r="G169" s="4">
        <f t="shared" si="13"/>
        <v>2.7467185645465335</v>
      </c>
      <c r="I169" s="4">
        <f t="shared" si="14"/>
        <v>1.0230292631779621</v>
      </c>
    </row>
    <row r="170" spans="1:9" x14ac:dyDescent="0.2">
      <c r="A170" s="4">
        <f>IF('True_Odds_Calculator_3-way'!A171="","",'True_Odds_Calculator_3-way'!A171)</f>
        <v>2.4700000000000002</v>
      </c>
      <c r="B170" s="4">
        <f>IF('True_Odds_Calculator_3-way'!B171="","",'True_Odds_Calculator_3-way'!B171)</f>
        <v>3.59</v>
      </c>
      <c r="C170" s="4">
        <f>IF('True_Odds_Calculator_3-way'!C171="","",'True_Odds_Calculator_3-way'!C171)</f>
        <v>2.95</v>
      </c>
      <c r="D170" s="4">
        <f t="shared" si="10"/>
        <v>2.2392882476025555E-2</v>
      </c>
      <c r="E170" s="4">
        <f t="shared" si="11"/>
        <v>2.5163942744976189</v>
      </c>
      <c r="F170" s="4">
        <f t="shared" si="12"/>
        <v>3.6888494192486649</v>
      </c>
      <c r="G170" s="4">
        <f t="shared" si="13"/>
        <v>3.0164205789983796</v>
      </c>
      <c r="I170" s="4">
        <f t="shared" si="14"/>
        <v>1.0223928824760256</v>
      </c>
    </row>
    <row r="171" spans="1:9" x14ac:dyDescent="0.2">
      <c r="A171" s="4">
        <f>IF('True_Odds_Calculator_3-way'!A172="","",'True_Odds_Calculator_3-way'!A172)</f>
        <v>1.46</v>
      </c>
      <c r="B171" s="4">
        <f>IF('True_Odds_Calculator_3-way'!B172="","",'True_Odds_Calculator_3-way'!B172)</f>
        <v>4.97</v>
      </c>
      <c r="C171" s="4">
        <f>IF('True_Odds_Calculator_3-way'!C172="","",'True_Odds_Calculator_3-way'!C172)</f>
        <v>7.24</v>
      </c>
      <c r="D171" s="4">
        <f t="shared" si="10"/>
        <v>2.4260297271405662E-2</v>
      </c>
      <c r="E171" s="4">
        <f t="shared" si="11"/>
        <v>1.4774437020613704</v>
      </c>
      <c r="F171" s="4">
        <f t="shared" si="12"/>
        <v>5.1781147804255188</v>
      </c>
      <c r="G171" s="4">
        <f t="shared" si="13"/>
        <v>7.6902501833699555</v>
      </c>
      <c r="I171" s="4">
        <f t="shared" si="14"/>
        <v>1.0242602972714057</v>
      </c>
    </row>
    <row r="172" spans="1:9" x14ac:dyDescent="0.2">
      <c r="A172" s="4">
        <f>IF('True_Odds_Calculator_3-way'!A173="","",'True_Odds_Calculator_3-way'!A173)</f>
        <v>4.2</v>
      </c>
      <c r="B172" s="4">
        <f>IF('True_Odds_Calculator_3-way'!B173="","",'True_Odds_Calculator_3-way'!B173)</f>
        <v>4.0199999999999996</v>
      </c>
      <c r="C172" s="4">
        <f>IF('True_Odds_Calculator_3-way'!C173="","",'True_Odds_Calculator_3-way'!C173)</f>
        <v>1.86</v>
      </c>
      <c r="D172" s="4">
        <f t="shared" si="10"/>
        <v>2.4485865602861256E-2</v>
      </c>
      <c r="E172" s="4">
        <f t="shared" si="11"/>
        <v>4.3490876458271019</v>
      </c>
      <c r="F172" s="4">
        <f t="shared" si="12"/>
        <v>4.1563750714694105</v>
      </c>
      <c r="G172" s="4">
        <f t="shared" si="13"/>
        <v>1.8886723824369966</v>
      </c>
      <c r="I172" s="4">
        <f t="shared" si="14"/>
        <v>1.0244858656028613</v>
      </c>
    </row>
    <row r="173" spans="1:9" x14ac:dyDescent="0.2">
      <c r="A173" s="4">
        <f>IF('True_Odds_Calculator_3-way'!A174="","",'True_Odds_Calculator_3-way'!A174)</f>
        <v>2.13</v>
      </c>
      <c r="B173" s="4">
        <f>IF('True_Odds_Calculator_3-way'!B174="","",'True_Odds_Calculator_3-way'!B174)</f>
        <v>3.69</v>
      </c>
      <c r="C173" s="4">
        <f>IF('True_Odds_Calculator_3-way'!C174="","",'True_Odds_Calculator_3-way'!C174)</f>
        <v>3.55</v>
      </c>
      <c r="D173" s="4">
        <f t="shared" si="10"/>
        <v>2.2176418947288168E-2</v>
      </c>
      <c r="E173" s="4">
        <f t="shared" si="11"/>
        <v>2.1640739007131256</v>
      </c>
      <c r="F173" s="4">
        <f t="shared" si="12"/>
        <v>3.7934745885419185</v>
      </c>
      <c r="G173" s="4">
        <f t="shared" si="13"/>
        <v>3.6456700218006404</v>
      </c>
      <c r="I173" s="4">
        <f t="shared" si="14"/>
        <v>1.0221764189472882</v>
      </c>
    </row>
    <row r="174" spans="1:9" x14ac:dyDescent="0.2">
      <c r="A174" s="4">
        <f>IF('True_Odds_Calculator_3-way'!A175="","",'True_Odds_Calculator_3-way'!A175)</f>
        <v>2.02</v>
      </c>
      <c r="B174" s="4">
        <f>IF('True_Odds_Calculator_3-way'!B175="","",'True_Odds_Calculator_3-way'!B175)</f>
        <v>3.28</v>
      </c>
      <c r="C174" s="4">
        <f>IF('True_Odds_Calculator_3-way'!C175="","",'True_Odds_Calculator_3-way'!C175)</f>
        <v>4.37</v>
      </c>
      <c r="D174" s="4">
        <f t="shared" si="10"/>
        <v>2.876050567606292E-2</v>
      </c>
      <c r="E174" s="4">
        <f t="shared" si="11"/>
        <v>2.0598906205624008</v>
      </c>
      <c r="F174" s="4">
        <f t="shared" si="12"/>
        <v>3.3864874879295761</v>
      </c>
      <c r="G174" s="4">
        <f t="shared" si="13"/>
        <v>4.5610842051006735</v>
      </c>
      <c r="I174" s="4">
        <f t="shared" si="14"/>
        <v>1.0287605056760629</v>
      </c>
    </row>
    <row r="175" spans="1:9" x14ac:dyDescent="0.2">
      <c r="A175" s="4">
        <f>IF('True_Odds_Calculator_3-way'!A176="","",'True_Odds_Calculator_3-way'!A176)</f>
        <v>2.5</v>
      </c>
      <c r="B175" s="4">
        <f>IF('True_Odds_Calculator_3-way'!B176="","",'True_Odds_Calculator_3-way'!B176)</f>
        <v>3.4</v>
      </c>
      <c r="C175" s="4">
        <f>IF('True_Odds_Calculator_3-way'!C176="","",'True_Odds_Calculator_3-way'!C176)</f>
        <v>3</v>
      </c>
      <c r="D175" s="4">
        <f t="shared" si="10"/>
        <v>2.7450980392156765E-2</v>
      </c>
      <c r="E175" s="4">
        <f t="shared" si="11"/>
        <v>2.5585284280936453</v>
      </c>
      <c r="F175" s="4">
        <f t="shared" si="12"/>
        <v>3.5091743119266048</v>
      </c>
      <c r="G175" s="4">
        <f t="shared" si="13"/>
        <v>3.0846774193548385</v>
      </c>
      <c r="I175" s="4">
        <f t="shared" si="14"/>
        <v>1.0274509803921568</v>
      </c>
    </row>
    <row r="176" spans="1:9" x14ac:dyDescent="0.2">
      <c r="A176" s="4">
        <f>IF('True_Odds_Calculator_3-way'!A177="","",'True_Odds_Calculator_3-way'!A177)</f>
        <v>1.73</v>
      </c>
      <c r="B176" s="4">
        <f>IF('True_Odds_Calculator_3-way'!B177="","",'True_Odds_Calculator_3-way'!B177)</f>
        <v>4.1100000000000003</v>
      </c>
      <c r="C176" s="4">
        <f>IF('True_Odds_Calculator_3-way'!C177="","",'True_Odds_Calculator_3-way'!C177)</f>
        <v>4.8</v>
      </c>
      <c r="D176" s="4">
        <f t="shared" si="10"/>
        <v>2.9677017847348219E-2</v>
      </c>
      <c r="E176" s="4">
        <f t="shared" si="11"/>
        <v>1.7601222874435671</v>
      </c>
      <c r="F176" s="4">
        <f t="shared" si="12"/>
        <v>4.2841842844554243</v>
      </c>
      <c r="G176" s="4">
        <f t="shared" si="13"/>
        <v>5.0392813480040397</v>
      </c>
      <c r="I176" s="4">
        <f t="shared" si="14"/>
        <v>1.0296770178473482</v>
      </c>
    </row>
    <row r="177" spans="1:9" x14ac:dyDescent="0.2">
      <c r="A177" s="4">
        <f>IF('True_Odds_Calculator_3-way'!A178="","",'True_Odds_Calculator_3-way'!A178)</f>
        <v>4.17</v>
      </c>
      <c r="B177" s="4">
        <f>IF('True_Odds_Calculator_3-way'!B178="","",'True_Odds_Calculator_3-way'!B178)</f>
        <v>3.84</v>
      </c>
      <c r="C177" s="4">
        <f>IF('True_Odds_Calculator_3-way'!C178="","",'True_Odds_Calculator_3-way'!C178)</f>
        <v>1.88</v>
      </c>
      <c r="D177" s="4">
        <f t="shared" si="10"/>
        <v>3.2139713760906297E-2</v>
      </c>
      <c r="E177" s="4">
        <f t="shared" si="11"/>
        <v>4.3650030275401761</v>
      </c>
      <c r="F177" s="4">
        <f t="shared" si="12"/>
        <v>4.0047507758323437</v>
      </c>
      <c r="G177" s="4">
        <f t="shared" si="13"/>
        <v>1.9186431759569995</v>
      </c>
      <c r="I177" s="4">
        <f t="shared" si="14"/>
        <v>1.0321397137609063</v>
      </c>
    </row>
    <row r="178" spans="1:9" x14ac:dyDescent="0.2">
      <c r="A178" s="4">
        <f>IF('True_Odds_Calculator_3-way'!A179="","",'True_Odds_Calculator_3-way'!A179)</f>
        <v>2.0299999999999998</v>
      </c>
      <c r="B178" s="4">
        <f>IF('True_Odds_Calculator_3-way'!B179="","",'True_Odds_Calculator_3-way'!B179)</f>
        <v>3.8</v>
      </c>
      <c r="C178" s="4">
        <f>IF('True_Odds_Calculator_3-way'!C179="","",'True_Odds_Calculator_3-way'!C179)</f>
        <v>3.65</v>
      </c>
      <c r="D178" s="4">
        <f t="shared" si="10"/>
        <v>2.9741334914991757E-2</v>
      </c>
      <c r="E178" s="4">
        <f t="shared" si="11"/>
        <v>2.0716927544478398</v>
      </c>
      <c r="F178" s="4">
        <f t="shared" si="12"/>
        <v>3.948759063348775</v>
      </c>
      <c r="G178" s="4">
        <f t="shared" si="13"/>
        <v>3.7870349613980969</v>
      </c>
      <c r="I178" s="4">
        <f t="shared" si="14"/>
        <v>1.0297413349149918</v>
      </c>
    </row>
    <row r="179" spans="1:9" x14ac:dyDescent="0.2">
      <c r="A179" s="4">
        <f>IF('True_Odds_Calculator_3-way'!A180="","",'True_Odds_Calculator_3-way'!A180)</f>
        <v>2.4700000000000002</v>
      </c>
      <c r="B179" s="4">
        <f>IF('True_Odds_Calculator_3-way'!B180="","",'True_Odds_Calculator_3-way'!B180)</f>
        <v>3.26</v>
      </c>
      <c r="C179" s="4">
        <f>IF('True_Odds_Calculator_3-way'!C180="","",'True_Odds_Calculator_3-way'!C180)</f>
        <v>3.16</v>
      </c>
      <c r="D179" s="4">
        <f t="shared" si="10"/>
        <v>2.8062462055342019E-2</v>
      </c>
      <c r="E179" s="4">
        <f t="shared" si="11"/>
        <v>2.52841850378553</v>
      </c>
      <c r="F179" s="4">
        <f t="shared" si="12"/>
        <v>3.3625390898384389</v>
      </c>
      <c r="G179" s="4">
        <f t="shared" si="13"/>
        <v>3.2562519643765744</v>
      </c>
      <c r="I179" s="4">
        <f t="shared" si="14"/>
        <v>1.028062462055342</v>
      </c>
    </row>
    <row r="180" spans="1:9" x14ac:dyDescent="0.2">
      <c r="A180" s="4">
        <f>IF('True_Odds_Calculator_3-way'!A181="","",'True_Odds_Calculator_3-way'!A181)</f>
        <v>1.21</v>
      </c>
      <c r="B180" s="4">
        <f>IF('True_Odds_Calculator_3-way'!B181="","",'True_Odds_Calculator_3-way'!B181)</f>
        <v>6.95</v>
      </c>
      <c r="C180" s="4">
        <f>IF('True_Odds_Calculator_3-way'!C181="","",'True_Odds_Calculator_3-way'!C181)</f>
        <v>15.81</v>
      </c>
      <c r="D180" s="4">
        <f t="shared" si="10"/>
        <v>3.3582279972437235E-2</v>
      </c>
      <c r="E180" s="4">
        <f t="shared" si="11"/>
        <v>1.22661431042702</v>
      </c>
      <c r="F180" s="4">
        <f t="shared" si="12"/>
        <v>7.5363175844034824</v>
      </c>
      <c r="G180" s="4">
        <f t="shared" si="13"/>
        <v>19.209707423016116</v>
      </c>
      <c r="I180" s="4">
        <f t="shared" si="14"/>
        <v>1.0335822799724372</v>
      </c>
    </row>
    <row r="181" spans="1:9" x14ac:dyDescent="0.2">
      <c r="A181" s="4">
        <f>IF('True_Odds_Calculator_3-way'!A182="","",'True_Odds_Calculator_3-way'!A182)</f>
        <v>6.65</v>
      </c>
      <c r="B181" s="4">
        <f>IF('True_Odds_Calculator_3-way'!B182="","",'True_Odds_Calculator_3-way'!B182)</f>
        <v>3.77</v>
      </c>
      <c r="C181" s="4">
        <f>IF('True_Odds_Calculator_3-way'!C182="","",'True_Odds_Calculator_3-way'!C182)</f>
        <v>1.63</v>
      </c>
      <c r="D181" s="4">
        <f t="shared" si="10"/>
        <v>2.9124861754882048E-2</v>
      </c>
      <c r="E181" s="4">
        <f t="shared" si="11"/>
        <v>7.1089549127390601</v>
      </c>
      <c r="F181" s="4">
        <f t="shared" si="12"/>
        <v>3.913224985129268</v>
      </c>
      <c r="G181" s="4">
        <f t="shared" si="13"/>
        <v>1.6562086879975046</v>
      </c>
      <c r="I181" s="4">
        <f t="shared" si="14"/>
        <v>1.029124861754882</v>
      </c>
    </row>
    <row r="182" spans="1:9" x14ac:dyDescent="0.2">
      <c r="A182" s="4">
        <f>IF('True_Odds_Calculator_3-way'!A183="","",'True_Odds_Calculator_3-way'!A183)</f>
        <v>2.67</v>
      </c>
      <c r="B182" s="4">
        <f>IF('True_Odds_Calculator_3-way'!B183="","",'True_Odds_Calculator_3-way'!B183)</f>
        <v>3.28</v>
      </c>
      <c r="C182" s="4">
        <f>IF('True_Odds_Calculator_3-way'!C183="","",'True_Odds_Calculator_3-way'!C183)</f>
        <v>2.87</v>
      </c>
      <c r="D182" s="4">
        <f t="shared" si="10"/>
        <v>2.7841939735609333E-2</v>
      </c>
      <c r="E182" s="4">
        <f t="shared" si="11"/>
        <v>2.7378418774153981</v>
      </c>
      <c r="F182" s="4">
        <f t="shared" si="12"/>
        <v>3.3829796627130122</v>
      </c>
      <c r="G182" s="4">
        <f t="shared" si="13"/>
        <v>2.9485355890029692</v>
      </c>
      <c r="I182" s="4">
        <f t="shared" si="14"/>
        <v>1.0278419397356093</v>
      </c>
    </row>
    <row r="183" spans="1:9" x14ac:dyDescent="0.2">
      <c r="A183" s="4">
        <f>IF('True_Odds_Calculator_3-way'!A184="","",'True_Odds_Calculator_3-way'!A184)</f>
        <v>6.57</v>
      </c>
      <c r="B183" s="4">
        <f>IF('True_Odds_Calculator_3-way'!B184="","",'True_Odds_Calculator_3-way'!B184)</f>
        <v>4.41</v>
      </c>
      <c r="C183" s="4">
        <f>IF('True_Odds_Calculator_3-way'!C184="","",'True_Odds_Calculator_3-way'!C184)</f>
        <v>1.53</v>
      </c>
      <c r="D183" s="4">
        <f t="shared" si="10"/>
        <v>3.255914237841262E-2</v>
      </c>
      <c r="E183" s="4">
        <f t="shared" si="11"/>
        <v>7.0744395275787353</v>
      </c>
      <c r="F183" s="4">
        <f t="shared" si="12"/>
        <v>4.6316812466676645</v>
      </c>
      <c r="G183" s="4">
        <f t="shared" si="13"/>
        <v>1.5558348913701658</v>
      </c>
      <c r="I183" s="4">
        <f t="shared" si="14"/>
        <v>1.0325591423784126</v>
      </c>
    </row>
    <row r="184" spans="1:9" x14ac:dyDescent="0.2">
      <c r="A184" s="4">
        <f>IF('True_Odds_Calculator_3-way'!A185="","",'True_Odds_Calculator_3-way'!A185)</f>
        <v>1.28</v>
      </c>
      <c r="B184" s="4">
        <f>IF('True_Odds_Calculator_3-way'!B185="","",'True_Odds_Calculator_3-way'!B185)</f>
        <v>5.86</v>
      </c>
      <c r="C184" s="4">
        <f>IF('True_Odds_Calculator_3-way'!C185="","",'True_Odds_Calculator_3-way'!C185)</f>
        <v>13.06</v>
      </c>
      <c r="D184" s="4">
        <f t="shared" si="10"/>
        <v>2.8468142571173249E-2</v>
      </c>
      <c r="E184" s="4">
        <f t="shared" si="11"/>
        <v>1.2957385686646239</v>
      </c>
      <c r="F184" s="4">
        <f t="shared" si="12"/>
        <v>6.2050489459319493</v>
      </c>
      <c r="G184" s="4">
        <f t="shared" si="13"/>
        <v>14.90750692109345</v>
      </c>
      <c r="I184" s="4">
        <f t="shared" si="14"/>
        <v>1.0284681425711732</v>
      </c>
    </row>
    <row r="185" spans="1:9" x14ac:dyDescent="0.2">
      <c r="A185" s="4">
        <f>IF('True_Odds_Calculator_3-way'!A186="","",'True_Odds_Calculator_3-way'!A186)</f>
        <v>3.62</v>
      </c>
      <c r="B185" s="4">
        <f>IF('True_Odds_Calculator_3-way'!B186="","",'True_Odds_Calculator_3-way'!B186)</f>
        <v>3.2</v>
      </c>
      <c r="C185" s="4">
        <f>IF('True_Odds_Calculator_3-way'!C186="","",'True_Odds_Calculator_3-way'!C186)</f>
        <v>2.31</v>
      </c>
      <c r="D185" s="4">
        <f t="shared" si="10"/>
        <v>2.1643526823084791E-2</v>
      </c>
      <c r="E185" s="4">
        <f t="shared" si="11"/>
        <v>3.7170771279502</v>
      </c>
      <c r="F185" s="4">
        <f t="shared" si="12"/>
        <v>3.2756224232314763</v>
      </c>
      <c r="G185" s="4">
        <f t="shared" si="13"/>
        <v>2.3491497926423439</v>
      </c>
      <c r="I185" s="4">
        <f t="shared" si="14"/>
        <v>1.0216435268230848</v>
      </c>
    </row>
    <row r="186" spans="1:9" x14ac:dyDescent="0.2">
      <c r="A186" s="4">
        <f>IF('True_Odds_Calculator_3-way'!A187="","",'True_Odds_Calculator_3-way'!A187)</f>
        <v>2.76</v>
      </c>
      <c r="B186" s="4">
        <f>IF('True_Odds_Calculator_3-way'!B187="","",'True_Odds_Calculator_3-way'!B187)</f>
        <v>3.2</v>
      </c>
      <c r="C186" s="4">
        <f>IF('True_Odds_Calculator_3-way'!C187="","",'True_Odds_Calculator_3-way'!C187)</f>
        <v>2.89</v>
      </c>
      <c r="D186" s="4">
        <f t="shared" si="10"/>
        <v>2.0839601825384912E-2</v>
      </c>
      <c r="E186" s="4">
        <f t="shared" si="11"/>
        <v>2.813950275024915</v>
      </c>
      <c r="F186" s="4">
        <f t="shared" si="12"/>
        <v>3.2727496529511129</v>
      </c>
      <c r="G186" s="4">
        <f t="shared" si="13"/>
        <v>2.9492067502488051</v>
      </c>
      <c r="I186" s="4">
        <f t="shared" si="14"/>
        <v>1.0208396018253849</v>
      </c>
    </row>
    <row r="187" spans="1:9" x14ac:dyDescent="0.2">
      <c r="A187" s="4">
        <f>IF('True_Odds_Calculator_3-way'!A188="","",'True_Odds_Calculator_3-way'!A188)</f>
        <v>2.06</v>
      </c>
      <c r="B187" s="4">
        <f>IF('True_Odds_Calculator_3-way'!B188="","",'True_Odds_Calculator_3-way'!B188)</f>
        <v>3.43</v>
      </c>
      <c r="C187" s="4">
        <f>IF('True_Odds_Calculator_3-way'!C188="","",'True_Odds_Calculator_3-way'!C188)</f>
        <v>4.0599999999999996</v>
      </c>
      <c r="D187" s="4">
        <f t="shared" si="10"/>
        <v>2.3287501427468493E-2</v>
      </c>
      <c r="E187" s="4">
        <f t="shared" si="11"/>
        <v>2.0934762575169032</v>
      </c>
      <c r="F187" s="4">
        <f t="shared" si="12"/>
        <v>3.5238231176933903</v>
      </c>
      <c r="G187" s="4">
        <f t="shared" si="13"/>
        <v>4.1921177428528171</v>
      </c>
      <c r="I187" s="4">
        <f t="shared" si="14"/>
        <v>1.0232875014274685</v>
      </c>
    </row>
    <row r="188" spans="1:9" x14ac:dyDescent="0.2">
      <c r="A188" s="4">
        <f>IF('True_Odds_Calculator_3-way'!A189="","",'True_Odds_Calculator_3-way'!A189)</f>
        <v>3.78</v>
      </c>
      <c r="B188" s="4">
        <f>IF('True_Odds_Calculator_3-way'!B189="","",'True_Odds_Calculator_3-way'!B189)</f>
        <v>4.0199999999999996</v>
      </c>
      <c r="C188" s="4">
        <f>IF('True_Odds_Calculator_3-way'!C189="","",'True_Odds_Calculator_3-way'!C189)</f>
        <v>1.96</v>
      </c>
      <c r="D188" s="4">
        <f t="shared" si="10"/>
        <v>2.3510565088390223E-2</v>
      </c>
      <c r="E188" s="4">
        <f t="shared" si="11"/>
        <v>3.8953944862742795</v>
      </c>
      <c r="F188" s="4">
        <f t="shared" si="12"/>
        <v>4.1507663971529354</v>
      </c>
      <c r="G188" s="4">
        <f t="shared" si="13"/>
        <v>1.990575712435718</v>
      </c>
      <c r="I188" s="4">
        <f t="shared" si="14"/>
        <v>1.0235105650883902</v>
      </c>
    </row>
    <row r="189" spans="1:9" x14ac:dyDescent="0.2">
      <c r="A189" s="4">
        <f>IF('True_Odds_Calculator_3-way'!A190="","",'True_Odds_Calculator_3-way'!A190)</f>
        <v>1.84</v>
      </c>
      <c r="B189" s="4">
        <f>IF('True_Odds_Calculator_3-way'!B190="","",'True_Odds_Calculator_3-way'!B190)</f>
        <v>3.3</v>
      </c>
      <c r="C189" s="4">
        <f>IF('True_Odds_Calculator_3-way'!C190="","",'True_Odds_Calculator_3-way'!C190)</f>
        <v>5.09</v>
      </c>
      <c r="D189" s="4">
        <f t="shared" si="10"/>
        <v>4.2972218123836781E-2</v>
      </c>
      <c r="E189" s="4">
        <f t="shared" si="11"/>
        <v>1.8898083439048015</v>
      </c>
      <c r="F189" s="4">
        <f t="shared" si="12"/>
        <v>3.463728506598009</v>
      </c>
      <c r="G189" s="4">
        <f t="shared" si="13"/>
        <v>5.4902948149797366</v>
      </c>
      <c r="I189" s="4">
        <f t="shared" si="14"/>
        <v>1.0429722181238368</v>
      </c>
    </row>
    <row r="190" spans="1:9" x14ac:dyDescent="0.2">
      <c r="A190" s="4">
        <f>IF('True_Odds_Calculator_3-way'!A191="","",'True_Odds_Calculator_3-way'!A191)</f>
        <v>2.52</v>
      </c>
      <c r="B190" s="4">
        <f>IF('True_Odds_Calculator_3-way'!B191="","",'True_Odds_Calculator_3-way'!B191)</f>
        <v>2.78</v>
      </c>
      <c r="C190" s="4">
        <f>IF('True_Odds_Calculator_3-way'!C191="","",'True_Odds_Calculator_3-way'!C191)</f>
        <v>3.55</v>
      </c>
      <c r="D190" s="4">
        <f t="shared" si="10"/>
        <v>3.8227767886294561E-2</v>
      </c>
      <c r="E190" s="4">
        <f t="shared" si="11"/>
        <v>2.603605213237727</v>
      </c>
      <c r="F190" s="4">
        <f t="shared" si="12"/>
        <v>2.8820965354413444</v>
      </c>
      <c r="G190" s="4">
        <f t="shared" si="13"/>
        <v>3.7181970768580608</v>
      </c>
      <c r="I190" s="4">
        <f t="shared" si="14"/>
        <v>1.0382277678862946</v>
      </c>
    </row>
    <row r="191" spans="1:9" x14ac:dyDescent="0.2">
      <c r="A191" s="4">
        <f>IF('True_Odds_Calculator_3-way'!A192="","",'True_Odds_Calculator_3-way'!A192)</f>
        <v>2.23</v>
      </c>
      <c r="B191" s="4">
        <f>IF('True_Odds_Calculator_3-way'!B192="","",'True_Odds_Calculator_3-way'!B192)</f>
        <v>2.99</v>
      </c>
      <c r="C191" s="4">
        <f>IF('True_Odds_Calculator_3-way'!C192="","",'True_Odds_Calculator_3-way'!C192)</f>
        <v>3.91</v>
      </c>
      <c r="D191" s="4">
        <f t="shared" si="10"/>
        <v>3.8633129511984388E-2</v>
      </c>
      <c r="E191" s="4">
        <f t="shared" si="11"/>
        <v>2.2959329799494834</v>
      </c>
      <c r="F191" s="4">
        <f t="shared" si="12"/>
        <v>3.1097384658013789</v>
      </c>
      <c r="G191" s="4">
        <f t="shared" si="13"/>
        <v>4.1173143772497935</v>
      </c>
      <c r="I191" s="4">
        <f t="shared" si="14"/>
        <v>1.0386331295119844</v>
      </c>
    </row>
    <row r="192" spans="1:9" x14ac:dyDescent="0.2">
      <c r="A192" s="4">
        <f>IF('True_Odds_Calculator_3-way'!A193="","",'True_Odds_Calculator_3-way'!A193)</f>
        <v>1.71</v>
      </c>
      <c r="B192" s="4">
        <f>IF('True_Odds_Calculator_3-way'!B193="","",'True_Odds_Calculator_3-way'!B193)</f>
        <v>3.47</v>
      </c>
      <c r="C192" s="4">
        <f>IF('True_Odds_Calculator_3-way'!C193="","",'True_Odds_Calculator_3-way'!C193)</f>
        <v>5.84</v>
      </c>
      <c r="D192" s="4">
        <f t="shared" si="10"/>
        <v>4.4212636390101423E-2</v>
      </c>
      <c r="E192" s="4">
        <f t="shared" si="11"/>
        <v>1.7542081553759261</v>
      </c>
      <c r="F192" s="4">
        <f t="shared" si="12"/>
        <v>3.6570172386160418</v>
      </c>
      <c r="G192" s="4">
        <f t="shared" si="13"/>
        <v>6.3899669850798517</v>
      </c>
      <c r="I192" s="4">
        <f t="shared" si="14"/>
        <v>1.0442126363901014</v>
      </c>
    </row>
    <row r="193" spans="1:9" x14ac:dyDescent="0.2">
      <c r="A193" s="4">
        <f>IF('True_Odds_Calculator_3-way'!A194="","",'True_Odds_Calculator_3-way'!A194)</f>
        <v>2.67</v>
      </c>
      <c r="B193" s="4">
        <f>IF('True_Odds_Calculator_3-way'!B194="","",'True_Odds_Calculator_3-way'!B194)</f>
        <v>3.24</v>
      </c>
      <c r="C193" s="4">
        <f>IF('True_Odds_Calculator_3-way'!C194="","",'True_Odds_Calculator_3-way'!C194)</f>
        <v>2.9</v>
      </c>
      <c r="D193" s="4">
        <f t="shared" si="10"/>
        <v>2.8001396721531124E-2</v>
      </c>
      <c r="E193" s="4">
        <f t="shared" si="11"/>
        <v>2.7382403534661162</v>
      </c>
      <c r="F193" s="4">
        <f t="shared" si="12"/>
        <v>3.3410380298421596</v>
      </c>
      <c r="G193" s="4">
        <f t="shared" si="13"/>
        <v>2.9806811269105009</v>
      </c>
      <c r="I193" s="4">
        <f t="shared" si="14"/>
        <v>1.0280013967215311</v>
      </c>
    </row>
    <row r="194" spans="1:9" x14ac:dyDescent="0.2">
      <c r="A194" s="4">
        <f>IF('True_Odds_Calculator_3-way'!A195="","",'True_Odds_Calculator_3-way'!A195)</f>
        <v>1.5</v>
      </c>
      <c r="B194" s="4">
        <f>IF('True_Odds_Calculator_3-way'!B195="","",'True_Odds_Calculator_3-way'!B195)</f>
        <v>4.68</v>
      </c>
      <c r="C194" s="4">
        <f>IF('True_Odds_Calculator_3-way'!C195="","",'True_Odds_Calculator_3-way'!C195)</f>
        <v>6.72</v>
      </c>
      <c r="D194" s="4">
        <f t="shared" si="10"/>
        <v>2.9151404151404048E-2</v>
      </c>
      <c r="E194" s="4">
        <f t="shared" si="11"/>
        <v>1.5221869433903816</v>
      </c>
      <c r="F194" s="4">
        <f t="shared" si="12"/>
        <v>4.9029683212771253</v>
      </c>
      <c r="G194" s="4">
        <f t="shared" si="13"/>
        <v>7.1894659839063619</v>
      </c>
      <c r="I194" s="4">
        <f t="shared" si="14"/>
        <v>1.029151404151404</v>
      </c>
    </row>
    <row r="195" spans="1:9" x14ac:dyDescent="0.2">
      <c r="A195" s="4">
        <f>IF('True_Odds_Calculator_3-way'!A196="","",'True_Odds_Calculator_3-way'!A196)</f>
        <v>3.64</v>
      </c>
      <c r="B195" s="4">
        <f>IF('True_Odds_Calculator_3-way'!B196="","",'True_Odds_Calculator_3-way'!B196)</f>
        <v>3.55</v>
      </c>
      <c r="C195" s="4">
        <f>IF('True_Odds_Calculator_3-way'!C196="","",'True_Odds_Calculator_3-way'!C196)</f>
        <v>2.12</v>
      </c>
      <c r="D195" s="4">
        <f t="shared" ref="D195:D258" si="15">IF(A195="","",((1/A195)+(1/B195)+(1/C195))-1)</f>
        <v>2.8113528777892194E-2</v>
      </c>
      <c r="E195" s="4">
        <f t="shared" ref="E195:E258" si="16">IF(A195="","",(3*A195)/(3-($D195*A195)))</f>
        <v>3.7685492923645802</v>
      </c>
      <c r="F195" s="4">
        <f t="shared" ref="F195:F258" si="17">IF(B195="","",(3*B195)/(3-($D195*B195)))</f>
        <v>3.6721643735724001</v>
      </c>
      <c r="G195" s="4">
        <f t="shared" ref="G195:G258" si="18">IF(C195="","",(3*C195)/(3-($D195*C195)))</f>
        <v>2.1629715253038224</v>
      </c>
      <c r="I195" s="4">
        <f t="shared" ref="I195:I258" si="19">IF(A195="","",D195+1)</f>
        <v>1.0281135287778922</v>
      </c>
    </row>
    <row r="196" spans="1:9" x14ac:dyDescent="0.2">
      <c r="A196" s="4">
        <f>IF('True_Odds_Calculator_3-way'!A197="","",'True_Odds_Calculator_3-way'!A197)</f>
        <v>1.95</v>
      </c>
      <c r="B196" s="4">
        <f>IF('True_Odds_Calculator_3-way'!B197="","",'True_Odds_Calculator_3-way'!B197)</f>
        <v>3.93</v>
      </c>
      <c r="C196" s="4">
        <f>IF('True_Odds_Calculator_3-way'!C197="","",'True_Odds_Calculator_3-way'!C197)</f>
        <v>3.81</v>
      </c>
      <c r="D196" s="4">
        <f t="shared" si="15"/>
        <v>2.9740630630214149E-2</v>
      </c>
      <c r="E196" s="4">
        <f t="shared" si="16"/>
        <v>1.9884393358823931</v>
      </c>
      <c r="F196" s="4">
        <f t="shared" si="17"/>
        <v>4.0893208656247975</v>
      </c>
      <c r="G196" s="4">
        <f t="shared" si="18"/>
        <v>3.9595547626845238</v>
      </c>
      <c r="I196" s="4">
        <f t="shared" si="19"/>
        <v>1.0297406306302141</v>
      </c>
    </row>
    <row r="197" spans="1:9" x14ac:dyDescent="0.2">
      <c r="A197" s="4">
        <f>IF('True_Odds_Calculator_3-way'!A198="","",'True_Odds_Calculator_3-way'!A198)</f>
        <v>4.6900000000000004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1.86</v>
      </c>
      <c r="D197" s="4">
        <f t="shared" si="15"/>
        <v>2.4826627546567392E-2</v>
      </c>
      <c r="E197" s="4">
        <f t="shared" si="16"/>
        <v>4.8793799303348759</v>
      </c>
      <c r="F197" s="4">
        <f t="shared" si="17"/>
        <v>3.7636848490388579</v>
      </c>
      <c r="G197" s="4">
        <f t="shared" si="18"/>
        <v>1.8890776447982509</v>
      </c>
      <c r="I197" s="4">
        <f t="shared" si="19"/>
        <v>1.0248266275465674</v>
      </c>
    </row>
    <row r="198" spans="1:9" x14ac:dyDescent="0.2">
      <c r="A198" s="4">
        <f>IF('True_Odds_Calculator_3-way'!A199="","",'True_Odds_Calculator_3-way'!A199)</f>
        <v>1.21</v>
      </c>
      <c r="B198" s="4">
        <f>IF('True_Odds_Calculator_3-way'!B199="","",'True_Odds_Calculator_3-way'!B199)</f>
        <v>6.72</v>
      </c>
      <c r="C198" s="4">
        <f>IF('True_Odds_Calculator_3-way'!C199="","",'True_Odds_Calculator_3-way'!C199)</f>
        <v>15.22</v>
      </c>
      <c r="D198" s="4">
        <f t="shared" si="15"/>
        <v>4.095882714028698E-2</v>
      </c>
      <c r="E198" s="4">
        <f t="shared" si="16"/>
        <v>1.230325043888935</v>
      </c>
      <c r="F198" s="4">
        <f t="shared" si="17"/>
        <v>7.3988257872751007</v>
      </c>
      <c r="G198" s="4">
        <f t="shared" si="18"/>
        <v>19.212266355575451</v>
      </c>
      <c r="I198" s="4">
        <f t="shared" si="19"/>
        <v>1.040958827140287</v>
      </c>
    </row>
    <row r="199" spans="1:9" x14ac:dyDescent="0.2">
      <c r="A199" s="4">
        <f>IF('True_Odds_Calculator_3-way'!A200="","",'True_Odds_Calculator_3-way'!A200)</f>
        <v>1.33</v>
      </c>
      <c r="B199" s="4">
        <f>IF('True_Odds_Calculator_3-way'!B200="","",'True_Odds_Calculator_3-way'!B200)</f>
        <v>5.43</v>
      </c>
      <c r="C199" s="4">
        <f>IF('True_Odds_Calculator_3-way'!C200="","",'True_Odds_Calculator_3-way'!C200)</f>
        <v>9.75</v>
      </c>
      <c r="D199" s="4">
        <f t="shared" si="15"/>
        <v>3.8605864427324166E-2</v>
      </c>
      <c r="E199" s="4">
        <f t="shared" si="16"/>
        <v>1.3531596887754</v>
      </c>
      <c r="F199" s="4">
        <f t="shared" si="17"/>
        <v>5.8379351442103404</v>
      </c>
      <c r="G199" s="4">
        <f t="shared" si="18"/>
        <v>11.148833674410504</v>
      </c>
      <c r="I199" s="4">
        <f t="shared" si="19"/>
        <v>1.0386058644273242</v>
      </c>
    </row>
    <row r="200" spans="1:9" x14ac:dyDescent="0.2">
      <c r="A200" s="4">
        <f>IF('True_Odds_Calculator_3-way'!A201="","",'True_Odds_Calculator_3-way'!A201)</f>
        <v>1.29</v>
      </c>
      <c r="B200" s="4">
        <f>IF('True_Odds_Calculator_3-way'!B201="","",'True_Odds_Calculator_3-way'!B201)</f>
        <v>5.96</v>
      </c>
      <c r="C200" s="4">
        <f>IF('True_Odds_Calculator_3-way'!C201="","",'True_Odds_Calculator_3-way'!C201)</f>
        <v>12.35</v>
      </c>
      <c r="D200" s="4">
        <f t="shared" si="15"/>
        <v>2.3950693267969614E-2</v>
      </c>
      <c r="E200" s="4">
        <f t="shared" si="16"/>
        <v>1.3034236975061846</v>
      </c>
      <c r="F200" s="4">
        <f t="shared" si="17"/>
        <v>6.257756862097251</v>
      </c>
      <c r="G200" s="4">
        <f t="shared" si="18"/>
        <v>13.700864410823122</v>
      </c>
      <c r="I200" s="4">
        <f t="shared" si="19"/>
        <v>1.0239506932679696</v>
      </c>
    </row>
    <row r="201" spans="1:9" x14ac:dyDescent="0.2">
      <c r="A201" s="4">
        <f>IF('True_Odds_Calculator_3-way'!A202="","",'True_Odds_Calculator_3-way'!A202)</f>
        <v>2.58</v>
      </c>
      <c r="B201" s="4">
        <f>IF('True_Odds_Calculator_3-way'!B202="","",'True_Odds_Calculator_3-way'!B202)</f>
        <v>3.05</v>
      </c>
      <c r="C201" s="4">
        <f>IF('True_Odds_Calculator_3-way'!C202="","",'True_Odds_Calculator_3-way'!C202)</f>
        <v>3.09</v>
      </c>
      <c r="D201" s="4">
        <f t="shared" si="15"/>
        <v>3.9090347153078131E-2</v>
      </c>
      <c r="E201" s="4">
        <f t="shared" si="16"/>
        <v>2.6697508803019869</v>
      </c>
      <c r="F201" s="4">
        <f t="shared" si="17"/>
        <v>3.1762292351643349</v>
      </c>
      <c r="G201" s="4">
        <f t="shared" si="18"/>
        <v>3.219632238151418</v>
      </c>
      <c r="I201" s="4">
        <f t="shared" si="19"/>
        <v>1.0390903471530781</v>
      </c>
    </row>
    <row r="202" spans="1:9" x14ac:dyDescent="0.2">
      <c r="A202" s="4">
        <f>IF('True_Odds_Calculator_3-way'!A203="","",'True_Odds_Calculator_3-way'!A203)</f>
        <v>2.2200000000000002</v>
      </c>
      <c r="B202" s="4">
        <f>IF('True_Odds_Calculator_3-way'!B203="","",'True_Odds_Calculator_3-way'!B203)</f>
        <v>3.25</v>
      </c>
      <c r="C202" s="4">
        <f>IF('True_Odds_Calculator_3-way'!C203="","",'True_Odds_Calculator_3-way'!C203)</f>
        <v>3.63</v>
      </c>
      <c r="D202" s="4">
        <f t="shared" si="15"/>
        <v>3.3624851806669964E-2</v>
      </c>
      <c r="E202" s="4">
        <f t="shared" si="16"/>
        <v>2.2766484555304918</v>
      </c>
      <c r="F202" s="4">
        <f t="shared" si="17"/>
        <v>3.3728630208433943</v>
      </c>
      <c r="G202" s="4">
        <f t="shared" si="18"/>
        <v>3.7839542292438724</v>
      </c>
      <c r="I202" s="4">
        <f t="shared" si="19"/>
        <v>1.03362485180667</v>
      </c>
    </row>
    <row r="203" spans="1:9" x14ac:dyDescent="0.2">
      <c r="A203" s="4">
        <f>IF('True_Odds_Calculator_3-way'!A204="","",'True_Odds_Calculator_3-way'!A204)</f>
        <v>3.22</v>
      </c>
      <c r="B203" s="4">
        <f>IF('True_Odds_Calculator_3-way'!B204="","",'True_Odds_Calculator_3-way'!B204)</f>
        <v>3.36</v>
      </c>
      <c r="C203" s="4">
        <f>IF('True_Odds_Calculator_3-way'!C204="","",'True_Odds_Calculator_3-way'!C204)</f>
        <v>2.35</v>
      </c>
      <c r="D203" s="4">
        <f t="shared" si="15"/>
        <v>3.3709968723844685E-2</v>
      </c>
      <c r="E203" s="4">
        <f t="shared" si="16"/>
        <v>3.340879824378518</v>
      </c>
      <c r="F203" s="4">
        <f t="shared" si="17"/>
        <v>3.4918347988822518</v>
      </c>
      <c r="G203" s="4">
        <f t="shared" si="18"/>
        <v>2.4137374954589355</v>
      </c>
      <c r="I203" s="4">
        <f t="shared" si="19"/>
        <v>1.0337099687238447</v>
      </c>
    </row>
    <row r="204" spans="1:9" x14ac:dyDescent="0.2">
      <c r="A204" s="4">
        <f>IF('True_Odds_Calculator_3-way'!A205="","",'True_Odds_Calculator_3-way'!A205)</f>
        <v>2.08</v>
      </c>
      <c r="B204" s="4">
        <f>IF('True_Odds_Calculator_3-way'!B205="","",'True_Odds_Calculator_3-way'!B205)</f>
        <v>3.36</v>
      </c>
      <c r="C204" s="4">
        <f>IF('True_Odds_Calculator_3-way'!C205="","",'True_Odds_Calculator_3-way'!C205)</f>
        <v>3.93</v>
      </c>
      <c r="D204" s="4">
        <f t="shared" si="15"/>
        <v>3.2841204596929741E-2</v>
      </c>
      <c r="E204" s="4">
        <f t="shared" si="16"/>
        <v>2.1284649377315539</v>
      </c>
      <c r="F204" s="4">
        <f t="shared" si="17"/>
        <v>3.4883074447072593</v>
      </c>
      <c r="G204" s="4">
        <f t="shared" si="18"/>
        <v>4.1066773841648958</v>
      </c>
      <c r="I204" s="4">
        <f t="shared" si="19"/>
        <v>1.0328412045969297</v>
      </c>
    </row>
    <row r="205" spans="1:9" x14ac:dyDescent="0.2">
      <c r="A205" s="4">
        <f>IF('True_Odds_Calculator_3-way'!A206="","",'True_Odds_Calculator_3-way'!A206)</f>
        <v>2.78</v>
      </c>
      <c r="B205" s="4">
        <f>IF('True_Odds_Calculator_3-way'!B206="","",'True_Odds_Calculator_3-way'!B206)</f>
        <v>3.32</v>
      </c>
      <c r="C205" s="4">
        <f>IF('True_Odds_Calculator_3-way'!C206="","",'True_Odds_Calculator_3-way'!C206)</f>
        <v>2.69</v>
      </c>
      <c r="D205" s="4">
        <f t="shared" si="15"/>
        <v>3.2664261388846594E-2</v>
      </c>
      <c r="E205" s="4">
        <f t="shared" si="16"/>
        <v>2.8667740459491364</v>
      </c>
      <c r="F205" s="4">
        <f t="shared" si="17"/>
        <v>3.4445138335738728</v>
      </c>
      <c r="G205" s="4">
        <f t="shared" si="18"/>
        <v>2.7711645109365999</v>
      </c>
      <c r="I205" s="4">
        <f t="shared" si="19"/>
        <v>1.0326642613888466</v>
      </c>
    </row>
    <row r="206" spans="1:9" x14ac:dyDescent="0.2">
      <c r="A206" s="4">
        <f>IF('True_Odds_Calculator_3-way'!A207="","",'True_Odds_Calculator_3-way'!A207)</f>
        <v>5.76</v>
      </c>
      <c r="B206" s="4">
        <f>IF('True_Odds_Calculator_3-way'!B207="","",'True_Odds_Calculator_3-way'!B207)</f>
        <v>3.96</v>
      </c>
      <c r="C206" s="4">
        <f>IF('True_Odds_Calculator_3-way'!C207="","",'True_Odds_Calculator_3-way'!C207)</f>
        <v>1.6</v>
      </c>
      <c r="D206" s="4">
        <f t="shared" si="15"/>
        <v>5.1136363636363757E-2</v>
      </c>
      <c r="E206" s="4">
        <f t="shared" si="16"/>
        <v>6.3870967741935507</v>
      </c>
      <c r="F206" s="4">
        <f t="shared" si="17"/>
        <v>4.2466487935656838</v>
      </c>
      <c r="G206" s="4">
        <f t="shared" si="18"/>
        <v>1.6448598130841126</v>
      </c>
      <c r="I206" s="4">
        <f t="shared" si="19"/>
        <v>1.0511363636363638</v>
      </c>
    </row>
    <row r="207" spans="1:9" x14ac:dyDescent="0.2">
      <c r="A207" s="4">
        <f>IF('True_Odds_Calculator_3-way'!A208="","",'True_Odds_Calculator_3-way'!A208)</f>
        <v>1.76</v>
      </c>
      <c r="B207" s="4">
        <f>IF('True_Odds_Calculator_3-way'!B208="","",'True_Odds_Calculator_3-way'!B208)</f>
        <v>3.38</v>
      </c>
      <c r="C207" s="4">
        <f>IF('True_Odds_Calculator_3-way'!C208="","",'True_Odds_Calculator_3-way'!C208)</f>
        <v>5.79</v>
      </c>
      <c r="D207" s="4">
        <f t="shared" si="15"/>
        <v>3.675137802280104E-2</v>
      </c>
      <c r="E207" s="4">
        <f t="shared" si="16"/>
        <v>1.7987832204410945</v>
      </c>
      <c r="F207" s="4">
        <f t="shared" si="17"/>
        <v>3.5259994829613386</v>
      </c>
      <c r="G207" s="4">
        <f t="shared" si="18"/>
        <v>6.2320395605646928</v>
      </c>
      <c r="I207" s="4">
        <f t="shared" si="19"/>
        <v>1.036751378022801</v>
      </c>
    </row>
    <row r="208" spans="1:9" x14ac:dyDescent="0.2">
      <c r="A208" s="4">
        <f>IF('True_Odds_Calculator_3-way'!A209="","",'True_Odds_Calculator_3-way'!A209)</f>
        <v>2.35</v>
      </c>
      <c r="B208" s="4">
        <f>IF('True_Odds_Calculator_3-way'!B209="","",'True_Odds_Calculator_3-way'!B209)</f>
        <v>3.05</v>
      </c>
      <c r="C208" s="4">
        <f>IF('True_Odds_Calculator_3-way'!C209="","",'True_Odds_Calculator_3-way'!C209)</f>
        <v>3.57</v>
      </c>
      <c r="D208" s="4">
        <f t="shared" si="15"/>
        <v>3.3512812170560569E-2</v>
      </c>
      <c r="E208" s="4">
        <f t="shared" si="16"/>
        <v>2.4133546697015453</v>
      </c>
      <c r="F208" s="4">
        <f t="shared" si="17"/>
        <v>3.1575831491743949</v>
      </c>
      <c r="G208" s="4">
        <f t="shared" si="18"/>
        <v>3.7182861689103519</v>
      </c>
      <c r="I208" s="4">
        <f t="shared" si="19"/>
        <v>1.0335128121705606</v>
      </c>
    </row>
    <row r="209" spans="1:9" x14ac:dyDescent="0.2">
      <c r="A209" s="4">
        <f>IF('True_Odds_Calculator_3-way'!A210="","",'True_Odds_Calculator_3-way'!A210)</f>
        <v>1.9</v>
      </c>
      <c r="B209" s="4">
        <f>IF('True_Odds_Calculator_3-way'!B210="","",'True_Odds_Calculator_3-way'!B210)</f>
        <v>3.33</v>
      </c>
      <c r="C209" s="4">
        <f>IF('True_Odds_Calculator_3-way'!C210="","",'True_Odds_Calculator_3-way'!C210)</f>
        <v>4.54</v>
      </c>
      <c r="D209" s="4">
        <f t="shared" si="15"/>
        <v>4.6880406954601161E-2</v>
      </c>
      <c r="E209" s="4">
        <f t="shared" si="16"/>
        <v>1.9581389557075781</v>
      </c>
      <c r="F209" s="4">
        <f t="shared" si="17"/>
        <v>3.5127962633981453</v>
      </c>
      <c r="G209" s="4">
        <f t="shared" si="18"/>
        <v>4.8866895235330068</v>
      </c>
      <c r="I209" s="4">
        <f t="shared" si="19"/>
        <v>1.0468804069546012</v>
      </c>
    </row>
    <row r="210" spans="1:9" x14ac:dyDescent="0.2">
      <c r="A210" s="4">
        <f>IF('True_Odds_Calculator_3-way'!A211="","",'True_Odds_Calculator_3-way'!A211)</f>
        <v>2.1800000000000002</v>
      </c>
      <c r="B210" s="4">
        <f>IF('True_Odds_Calculator_3-way'!B211="","",'True_Odds_Calculator_3-way'!B211)</f>
        <v>3.14</v>
      </c>
      <c r="C210" s="4">
        <f>IF('True_Odds_Calculator_3-way'!C211="","",'True_Odds_Calculator_3-way'!C211)</f>
        <v>3.75</v>
      </c>
      <c r="D210" s="4">
        <f t="shared" si="15"/>
        <v>4.3853600576559737E-2</v>
      </c>
      <c r="E210" s="4">
        <f t="shared" si="16"/>
        <v>2.2517566149014749</v>
      </c>
      <c r="F210" s="4">
        <f t="shared" si="17"/>
        <v>3.2910599889740291</v>
      </c>
      <c r="G210" s="4">
        <f t="shared" si="18"/>
        <v>3.9674856645320173</v>
      </c>
      <c r="I210" s="4">
        <f t="shared" si="19"/>
        <v>1.0438536005765597</v>
      </c>
    </row>
    <row r="211" spans="1:9" x14ac:dyDescent="0.2">
      <c r="A211" s="4">
        <f>IF('True_Odds_Calculator_3-way'!A212="","",'True_Odds_Calculator_3-way'!A212)</f>
        <v>5.61</v>
      </c>
      <c r="B211" s="4">
        <f>IF('True_Odds_Calculator_3-way'!B212="","",'True_Odds_Calculator_3-way'!B212)</f>
        <v>3.54</v>
      </c>
      <c r="C211" s="4">
        <f>IF('True_Odds_Calculator_3-way'!C212="","",'True_Odds_Calculator_3-way'!C212)</f>
        <v>1.74</v>
      </c>
      <c r="D211" s="4">
        <f t="shared" si="15"/>
        <v>3.5451638813965625E-2</v>
      </c>
      <c r="E211" s="4">
        <f t="shared" si="16"/>
        <v>6.0083188843055391</v>
      </c>
      <c r="F211" s="4">
        <f t="shared" si="17"/>
        <v>3.6945540343408765</v>
      </c>
      <c r="G211" s="4">
        <f t="shared" si="18"/>
        <v>1.7765288993109474</v>
      </c>
      <c r="I211" s="4">
        <f t="shared" si="19"/>
        <v>1.0354516388139656</v>
      </c>
    </row>
    <row r="212" spans="1:9" x14ac:dyDescent="0.2">
      <c r="A212" s="4">
        <f>IF('True_Odds_Calculator_3-way'!A213="","",'True_Odds_Calculator_3-way'!A213)</f>
        <v>2.0099999999999998</v>
      </c>
      <c r="B212" s="4">
        <f>IF('True_Odds_Calculator_3-way'!B213="","",'True_Odds_Calculator_3-way'!B213)</f>
        <v>3.39</v>
      </c>
      <c r="C212" s="4">
        <f>IF('True_Odds_Calculator_3-way'!C213="","",'True_Odds_Calculator_3-way'!C213)</f>
        <v>3.93</v>
      </c>
      <c r="D212" s="4">
        <f t="shared" si="15"/>
        <v>4.6950614757059972E-2</v>
      </c>
      <c r="E212" s="4">
        <f t="shared" si="16"/>
        <v>2.0752819618139391</v>
      </c>
      <c r="F212" s="4">
        <f t="shared" si="17"/>
        <v>3.5799303201287564</v>
      </c>
      <c r="G212" s="4">
        <f t="shared" si="18"/>
        <v>4.1875569700361668</v>
      </c>
      <c r="I212" s="4">
        <f t="shared" si="19"/>
        <v>1.04695061475706</v>
      </c>
    </row>
    <row r="213" spans="1:9" x14ac:dyDescent="0.2">
      <c r="A213" s="4">
        <f>IF('True_Odds_Calculator_3-way'!A214="","",'True_Odds_Calculator_3-way'!A214)</f>
        <v>3.44</v>
      </c>
      <c r="B213" s="4">
        <f>IF('True_Odds_Calculator_3-way'!B214="","",'True_Odds_Calculator_3-way'!B214)</f>
        <v>2.88</v>
      </c>
      <c r="C213" s="4">
        <f>IF('True_Odds_Calculator_3-way'!C214="","",'True_Odds_Calculator_3-way'!C214)</f>
        <v>2.46</v>
      </c>
      <c r="D213" s="4">
        <f t="shared" si="15"/>
        <v>4.442396168147722E-2</v>
      </c>
      <c r="E213" s="4">
        <f t="shared" si="16"/>
        <v>3.6246371155804722</v>
      </c>
      <c r="F213" s="4">
        <f t="shared" si="17"/>
        <v>3.0082947561341697</v>
      </c>
      <c r="G213" s="4">
        <f t="shared" si="18"/>
        <v>2.5529997787625449</v>
      </c>
      <c r="I213" s="4">
        <f t="shared" si="19"/>
        <v>1.0444239616814772</v>
      </c>
    </row>
    <row r="214" spans="1:9" x14ac:dyDescent="0.2">
      <c r="A214" s="4">
        <f>IF('True_Odds_Calculator_3-way'!A215="","",'True_Odds_Calculator_3-way'!A215)</f>
        <v>2.0499999999999998</v>
      </c>
      <c r="B214" s="4">
        <f>IF('True_Odds_Calculator_3-way'!B215="","",'True_Odds_Calculator_3-way'!B215)</f>
        <v>3.47</v>
      </c>
      <c r="C214" s="4">
        <f>IF('True_Odds_Calculator_3-way'!C215="","",'True_Odds_Calculator_3-way'!C215)</f>
        <v>3.86</v>
      </c>
      <c r="D214" s="4">
        <f t="shared" si="15"/>
        <v>3.5056673602079869E-2</v>
      </c>
      <c r="E214" s="4">
        <f t="shared" si="16"/>
        <v>2.1003138448970309</v>
      </c>
      <c r="F214" s="4">
        <f t="shared" si="17"/>
        <v>3.6166511754925388</v>
      </c>
      <c r="G214" s="4">
        <f t="shared" si="18"/>
        <v>4.0423345671857431</v>
      </c>
      <c r="I214" s="4">
        <f t="shared" si="19"/>
        <v>1.0350566736020799</v>
      </c>
    </row>
    <row r="215" spans="1:9" x14ac:dyDescent="0.2">
      <c r="A215" s="4">
        <f>IF('True_Odds_Calculator_3-way'!A216="","",'True_Odds_Calculator_3-way'!A216)</f>
        <v>1.99</v>
      </c>
      <c r="B215" s="4">
        <f>IF('True_Odds_Calculator_3-way'!B216="","",'True_Odds_Calculator_3-way'!B216)</f>
        <v>3.37</v>
      </c>
      <c r="C215" s="4">
        <f>IF('True_Odds_Calculator_3-way'!C216="","",'True_Odds_Calculator_3-way'!C216)</f>
        <v>4.0599999999999996</v>
      </c>
      <c r="D215" s="4">
        <f t="shared" si="15"/>
        <v>4.5553886577792468E-2</v>
      </c>
      <c r="E215" s="4">
        <f t="shared" si="16"/>
        <v>2.0520063192042217</v>
      </c>
      <c r="F215" s="4">
        <f t="shared" si="17"/>
        <v>3.5517509050182796</v>
      </c>
      <c r="G215" s="4">
        <f t="shared" si="18"/>
        <v>4.3267418764273451</v>
      </c>
      <c r="I215" s="4">
        <f t="shared" si="19"/>
        <v>1.0455538865777925</v>
      </c>
    </row>
    <row r="216" spans="1:9" x14ac:dyDescent="0.2">
      <c r="A216" s="4">
        <f>IF('True_Odds_Calculator_3-way'!A217="","",'True_Odds_Calculator_3-way'!A217)</f>
        <v>2.99</v>
      </c>
      <c r="B216" s="4">
        <f>IF('True_Odds_Calculator_3-way'!B217="","",'True_Odds_Calculator_3-way'!B217)</f>
        <v>3.2</v>
      </c>
      <c r="C216" s="4">
        <f>IF('True_Odds_Calculator_3-way'!C217="","",'True_Odds_Calculator_3-way'!C217)</f>
        <v>2.59</v>
      </c>
      <c r="D216" s="4">
        <f t="shared" si="15"/>
        <v>3.3048546635503051E-2</v>
      </c>
      <c r="E216" s="4">
        <f t="shared" si="16"/>
        <v>3.0918402230482651</v>
      </c>
      <c r="F216" s="4">
        <f t="shared" si="17"/>
        <v>3.3169276126874556</v>
      </c>
      <c r="G216" s="4">
        <f t="shared" si="18"/>
        <v>2.6660680178820022</v>
      </c>
      <c r="I216" s="4">
        <f t="shared" si="19"/>
        <v>1.0330485466355031</v>
      </c>
    </row>
    <row r="217" spans="1:9" x14ac:dyDescent="0.2">
      <c r="A217" s="4">
        <f>IF('True_Odds_Calculator_3-way'!A218="","",'True_Odds_Calculator_3-way'!A218)</f>
        <v>2.06</v>
      </c>
      <c r="B217" s="4">
        <f>IF('True_Odds_Calculator_3-way'!B218="","",'True_Odds_Calculator_3-way'!B218)</f>
        <v>3.47</v>
      </c>
      <c r="C217" s="4">
        <f>IF('True_Odds_Calculator_3-way'!C218="","",'True_Odds_Calculator_3-way'!C218)</f>
        <v>4.0199999999999996</v>
      </c>
      <c r="D217" s="4">
        <f t="shared" si="15"/>
        <v>2.2377550149701886E-2</v>
      </c>
      <c r="E217" s="4">
        <f t="shared" si="16"/>
        <v>2.0921477706046745</v>
      </c>
      <c r="F217" s="4">
        <f t="shared" si="17"/>
        <v>3.562201773479329</v>
      </c>
      <c r="G217" s="4">
        <f t="shared" si="18"/>
        <v>4.1442697289492267</v>
      </c>
      <c r="I217" s="4">
        <f t="shared" si="19"/>
        <v>1.0223775501497019</v>
      </c>
    </row>
    <row r="218" spans="1:9" x14ac:dyDescent="0.2">
      <c r="A218" s="4">
        <f>IF('True_Odds_Calculator_3-way'!A219="","",'True_Odds_Calculator_3-way'!A219)</f>
        <v>1.56</v>
      </c>
      <c r="B218" s="4">
        <f>IF('True_Odds_Calculator_3-way'!B219="","",'True_Odds_Calculator_3-way'!B219)</f>
        <v>4.5599999999999996</v>
      </c>
      <c r="C218" s="4">
        <f>IF('True_Odds_Calculator_3-way'!C219="","",'True_Odds_Calculator_3-way'!C219)</f>
        <v>6.16</v>
      </c>
      <c r="D218" s="4">
        <f t="shared" si="15"/>
        <v>2.2661548977338519E-2</v>
      </c>
      <c r="E218" s="4">
        <f t="shared" si="16"/>
        <v>1.5786022576361221</v>
      </c>
      <c r="F218" s="4">
        <f t="shared" si="17"/>
        <v>4.7226751645077183</v>
      </c>
      <c r="G218" s="4">
        <f t="shared" si="18"/>
        <v>6.4606239030742234</v>
      </c>
      <c r="I218" s="4">
        <f t="shared" si="19"/>
        <v>1.0226615489773385</v>
      </c>
    </row>
    <row r="219" spans="1:9" x14ac:dyDescent="0.2">
      <c r="A219" s="4">
        <f>IF('True_Odds_Calculator_3-way'!A220="","",'True_Odds_Calculator_3-way'!A220)</f>
        <v>3.8</v>
      </c>
      <c r="B219" s="4">
        <f>IF('True_Odds_Calculator_3-way'!B220="","",'True_Odds_Calculator_3-way'!B220)</f>
        <v>3.75</v>
      </c>
      <c r="C219" s="4">
        <f>IF('True_Odds_Calculator_3-way'!C220="","",'True_Odds_Calculator_3-way'!C220)</f>
        <v>2.0299999999999998</v>
      </c>
      <c r="D219" s="4">
        <f t="shared" si="15"/>
        <v>2.2435398841932574E-2</v>
      </c>
      <c r="E219" s="4">
        <f t="shared" si="16"/>
        <v>3.9111476665840414</v>
      </c>
      <c r="F219" s="4">
        <f t="shared" si="17"/>
        <v>3.8582003289912428</v>
      </c>
      <c r="G219" s="4">
        <f t="shared" si="18"/>
        <v>2.0612930809244441</v>
      </c>
      <c r="I219" s="4">
        <f t="shared" si="19"/>
        <v>1.0224353988419326</v>
      </c>
    </row>
    <row r="220" spans="1:9" x14ac:dyDescent="0.2">
      <c r="A220" s="4">
        <f>IF('True_Odds_Calculator_3-way'!A221="","",'True_Odds_Calculator_3-way'!A221)</f>
        <v>2.67</v>
      </c>
      <c r="B220" s="4">
        <f>IF('True_Odds_Calculator_3-way'!B221="","",'True_Odds_Calculator_3-way'!B221)</f>
        <v>3.21</v>
      </c>
      <c r="C220" s="4">
        <f>IF('True_Odds_Calculator_3-way'!C221="","",'True_Odds_Calculator_3-way'!C221)</f>
        <v>2.93</v>
      </c>
      <c r="D220" s="4">
        <f t="shared" si="15"/>
        <v>2.7355243284416408E-2</v>
      </c>
      <c r="E220" s="4">
        <f t="shared" si="16"/>
        <v>2.736626361098903</v>
      </c>
      <c r="F220" s="4">
        <f t="shared" si="17"/>
        <v>3.3067901113454004</v>
      </c>
      <c r="G220" s="4">
        <f t="shared" si="18"/>
        <v>3.010429507498277</v>
      </c>
      <c r="I220" s="4">
        <f t="shared" si="19"/>
        <v>1.0273552432844164</v>
      </c>
    </row>
    <row r="221" spans="1:9" x14ac:dyDescent="0.2">
      <c r="A221" s="4">
        <f>IF('True_Odds_Calculator_3-way'!A222="","",'True_Odds_Calculator_3-way'!A222)</f>
        <v>2.14</v>
      </c>
      <c r="B221" s="4">
        <f>IF('True_Odds_Calculator_3-way'!B222="","",'True_Odds_Calculator_3-way'!B222)</f>
        <v>3.26</v>
      </c>
      <c r="C221" s="4">
        <f>IF('True_Odds_Calculator_3-way'!C222="","",'True_Odds_Calculator_3-way'!C222)</f>
        <v>3.94</v>
      </c>
      <c r="D221" s="4">
        <f t="shared" si="15"/>
        <v>2.7845292482821637E-2</v>
      </c>
      <c r="E221" s="4">
        <f t="shared" si="16"/>
        <v>2.1833681884067642</v>
      </c>
      <c r="F221" s="4">
        <f t="shared" si="17"/>
        <v>3.3617208008539623</v>
      </c>
      <c r="G221" s="4">
        <f t="shared" si="18"/>
        <v>4.0895556674391393</v>
      </c>
      <c r="I221" s="4">
        <f t="shared" si="19"/>
        <v>1.0278452924828216</v>
      </c>
    </row>
    <row r="222" spans="1:9" x14ac:dyDescent="0.2">
      <c r="A222" s="4">
        <f>IF('True_Odds_Calculator_3-way'!A223="","",'True_Odds_Calculator_3-way'!A223)</f>
        <v>2.85</v>
      </c>
      <c r="B222" s="4">
        <f>IF('True_Odds_Calculator_3-way'!B223="","",'True_Odds_Calculator_3-way'!B223)</f>
        <v>3.33</v>
      </c>
      <c r="C222" s="4">
        <f>IF('True_Odds_Calculator_3-way'!C223="","",'True_Odds_Calculator_3-way'!C223)</f>
        <v>2.66</v>
      </c>
      <c r="D222" s="4">
        <f t="shared" si="15"/>
        <v>2.7117342906816555E-2</v>
      </c>
      <c r="E222" s="4">
        <f t="shared" si="16"/>
        <v>2.925361632796847</v>
      </c>
      <c r="F222" s="4">
        <f t="shared" si="17"/>
        <v>3.4333445308664303</v>
      </c>
      <c r="G222" s="4">
        <f t="shared" si="18"/>
        <v>2.7255328314426963</v>
      </c>
      <c r="I222" s="4">
        <f t="shared" si="19"/>
        <v>1.0271173429068166</v>
      </c>
    </row>
    <row r="223" spans="1:9" x14ac:dyDescent="0.2">
      <c r="A223" s="4">
        <f>IF('True_Odds_Calculator_3-way'!A224="","",'True_Odds_Calculator_3-way'!A224)</f>
        <v>2.93</v>
      </c>
      <c r="B223" s="4">
        <f>IF('True_Odds_Calculator_3-way'!B224="","",'True_Odds_Calculator_3-way'!B224)</f>
        <v>3.54</v>
      </c>
      <c r="C223" s="4">
        <f>IF('True_Odds_Calculator_3-way'!C224="","",'True_Odds_Calculator_3-way'!C224)</f>
        <v>2.48</v>
      </c>
      <c r="D223" s="4">
        <f t="shared" si="15"/>
        <v>2.7008610485472762E-2</v>
      </c>
      <c r="E223" s="4">
        <f t="shared" si="16"/>
        <v>3.0093827302231864</v>
      </c>
      <c r="F223" s="4">
        <f t="shared" si="17"/>
        <v>3.6565343356872133</v>
      </c>
      <c r="G223" s="4">
        <f t="shared" si="18"/>
        <v>2.5366357660755479</v>
      </c>
      <c r="I223" s="4">
        <f t="shared" si="19"/>
        <v>1.0270086104854728</v>
      </c>
    </row>
    <row r="224" spans="1:9" x14ac:dyDescent="0.2">
      <c r="A224" s="4">
        <f>IF('True_Odds_Calculator_3-way'!A225="","",'True_Odds_Calculator_3-way'!A225)</f>
        <v>2.89</v>
      </c>
      <c r="B224" s="4">
        <f>IF('True_Odds_Calculator_3-way'!B225="","",'True_Odds_Calculator_3-way'!B225)</f>
        <v>3.12</v>
      </c>
      <c r="C224" s="4">
        <f>IF('True_Odds_Calculator_3-way'!C225="","",'True_Odds_Calculator_3-way'!C225)</f>
        <v>2.77</v>
      </c>
      <c r="D224" s="4">
        <f t="shared" si="15"/>
        <v>2.7544412083404968E-2</v>
      </c>
      <c r="E224" s="4">
        <f t="shared" si="16"/>
        <v>2.968774807605111</v>
      </c>
      <c r="F224" s="4">
        <f t="shared" si="17"/>
        <v>3.2120118985237269</v>
      </c>
      <c r="G224" s="4">
        <f t="shared" si="18"/>
        <v>2.8422869570930396</v>
      </c>
      <c r="I224" s="4">
        <f t="shared" si="19"/>
        <v>1.027544412083405</v>
      </c>
    </row>
    <row r="225" spans="1:9" x14ac:dyDescent="0.2">
      <c r="A225" s="4">
        <f>IF('True_Odds_Calculator_3-way'!A226="","",'True_Odds_Calculator_3-way'!A226)</f>
        <v>2.97</v>
      </c>
      <c r="B225" s="4">
        <f>IF('True_Odds_Calculator_3-way'!B226="","",'True_Odds_Calculator_3-way'!B226)</f>
        <v>3.04</v>
      </c>
      <c r="C225" s="4">
        <f>IF('True_Odds_Calculator_3-way'!C226="","",'True_Odds_Calculator_3-way'!C226)</f>
        <v>2.77</v>
      </c>
      <c r="D225" s="4">
        <f t="shared" si="15"/>
        <v>2.6658535446299148E-2</v>
      </c>
      <c r="E225" s="4">
        <f t="shared" si="16"/>
        <v>3.0505088780645835</v>
      </c>
      <c r="F225" s="4">
        <f t="shared" si="17"/>
        <v>3.1244025562447475</v>
      </c>
      <c r="G225" s="4">
        <f t="shared" si="18"/>
        <v>2.8399034113817296</v>
      </c>
      <c r="I225" s="4">
        <f t="shared" si="19"/>
        <v>1.0266585354462991</v>
      </c>
    </row>
    <row r="226" spans="1:9" x14ac:dyDescent="0.2">
      <c r="A226" s="4">
        <f>IF('True_Odds_Calculator_3-way'!A227="","",'True_Odds_Calculator_3-way'!A227)</f>
        <v>1.88</v>
      </c>
      <c r="B226" s="4">
        <f>IF('True_Odds_Calculator_3-way'!B227="","",'True_Odds_Calculator_3-way'!B227)</f>
        <v>3.44</v>
      </c>
      <c r="C226" s="4">
        <f>IF('True_Odds_Calculator_3-way'!C227="","",'True_Odds_Calculator_3-way'!C227)</f>
        <v>4.8099999999999996</v>
      </c>
      <c r="D226" s="4">
        <f t="shared" si="15"/>
        <v>3.0512775935833902E-2</v>
      </c>
      <c r="E226" s="4">
        <f t="shared" si="16"/>
        <v>1.9166488943773952</v>
      </c>
      <c r="F226" s="4">
        <f t="shared" si="17"/>
        <v>3.5647224486952105</v>
      </c>
      <c r="G226" s="4">
        <f t="shared" si="18"/>
        <v>5.0574198566346169</v>
      </c>
      <c r="I226" s="4">
        <f t="shared" si="19"/>
        <v>1.0305127759358339</v>
      </c>
    </row>
    <row r="227" spans="1:9" x14ac:dyDescent="0.2">
      <c r="A227" s="4">
        <f>IF('True_Odds_Calculator_3-way'!A228="","",'True_Odds_Calculator_3-way'!A228)</f>
        <v>21.45</v>
      </c>
      <c r="B227" s="4">
        <f>IF('True_Odds_Calculator_3-way'!B228="","",'True_Odds_Calculator_3-way'!B228)</f>
        <v>9.26</v>
      </c>
      <c r="C227" s="4">
        <f>IF('True_Odds_Calculator_3-way'!C228="","",'True_Odds_Calculator_3-way'!C228)</f>
        <v>1.1399999999999999</v>
      </c>
      <c r="D227" s="4">
        <f t="shared" si="15"/>
        <v>3.1804389767331687E-2</v>
      </c>
      <c r="E227" s="4">
        <f t="shared" si="16"/>
        <v>27.763446160184209</v>
      </c>
      <c r="F227" s="4">
        <f t="shared" si="17"/>
        <v>10.268005474219205</v>
      </c>
      <c r="G227" s="4">
        <f t="shared" si="18"/>
        <v>1.1539462109238479</v>
      </c>
      <c r="I227" s="4">
        <f t="shared" si="19"/>
        <v>1.0318043897673317</v>
      </c>
    </row>
    <row r="228" spans="1:9" x14ac:dyDescent="0.2">
      <c r="A228" s="4">
        <f>IF('True_Odds_Calculator_3-way'!A229="","",'True_Odds_Calculator_3-way'!A229)</f>
        <v>2.5499999999999998</v>
      </c>
      <c r="B228" s="4">
        <f>IF('True_Odds_Calculator_3-way'!B229="","",'True_Odds_Calculator_3-way'!B229)</f>
        <v>3.65</v>
      </c>
      <c r="C228" s="4">
        <f>IF('True_Odds_Calculator_3-way'!C229="","",'True_Odds_Calculator_3-way'!C229)</f>
        <v>2.77</v>
      </c>
      <c r="D228" s="4">
        <f t="shared" si="15"/>
        <v>2.7140295809733761E-2</v>
      </c>
      <c r="E228" s="4">
        <f t="shared" si="16"/>
        <v>2.6102157228178196</v>
      </c>
      <c r="F228" s="4">
        <f t="shared" si="17"/>
        <v>3.7746412714990036</v>
      </c>
      <c r="G228" s="4">
        <f t="shared" si="18"/>
        <v>2.8411991429969943</v>
      </c>
      <c r="I228" s="4">
        <f t="shared" si="19"/>
        <v>1.0271402958097338</v>
      </c>
    </row>
    <row r="229" spans="1:9" x14ac:dyDescent="0.2">
      <c r="A229" s="4">
        <f>IF('True_Odds_Calculator_3-way'!A230="","",'True_Odds_Calculator_3-way'!A230)</f>
        <v>6.53</v>
      </c>
      <c r="B229" s="4">
        <f>IF('True_Odds_Calculator_3-way'!B230="","",'True_Odds_Calculator_3-way'!B230)</f>
        <v>3.54</v>
      </c>
      <c r="C229" s="4">
        <f>IF('True_Odds_Calculator_3-way'!C230="","",'True_Odds_Calculator_3-way'!C230)</f>
        <v>1.7</v>
      </c>
      <c r="D229" s="4">
        <f t="shared" si="15"/>
        <v>2.3860526638563195E-2</v>
      </c>
      <c r="E229" s="4">
        <f t="shared" si="16"/>
        <v>6.8877236605489269</v>
      </c>
      <c r="F229" s="4">
        <f t="shared" si="17"/>
        <v>3.6425577485050376</v>
      </c>
      <c r="G229" s="4">
        <f t="shared" si="18"/>
        <v>1.7233006884571385</v>
      </c>
      <c r="I229" s="4">
        <f t="shared" si="19"/>
        <v>1.0238605266385632</v>
      </c>
    </row>
    <row r="230" spans="1:9" x14ac:dyDescent="0.2">
      <c r="A230" s="4">
        <f>IF('True_Odds_Calculator_3-way'!A231="","",'True_Odds_Calculator_3-way'!A231)</f>
        <v>1.9</v>
      </c>
      <c r="B230" s="4">
        <f>IF('True_Odds_Calculator_3-way'!B231="","",'True_Odds_Calculator_3-way'!B231)</f>
        <v>3.46</v>
      </c>
      <c r="C230" s="4">
        <f>IF('True_Odds_Calculator_3-way'!C231="","",'True_Odds_Calculator_3-way'!C231)</f>
        <v>4.8099999999999996</v>
      </c>
      <c r="D230" s="4">
        <f t="shared" si="15"/>
        <v>2.3233338414354598E-2</v>
      </c>
      <c r="E230" s="4">
        <f t="shared" si="16"/>
        <v>1.9283749726079691</v>
      </c>
      <c r="F230" s="4">
        <f t="shared" si="17"/>
        <v>3.5552661423248484</v>
      </c>
      <c r="G230" s="4">
        <f t="shared" si="18"/>
        <v>4.996108986303506</v>
      </c>
      <c r="I230" s="4">
        <f t="shared" si="19"/>
        <v>1.0232333384143546</v>
      </c>
    </row>
    <row r="231" spans="1:9" x14ac:dyDescent="0.2">
      <c r="A231" s="4">
        <f>IF('True_Odds_Calculator_3-way'!A232="","",'True_Odds_Calculator_3-way'!A232)</f>
        <v>2.7</v>
      </c>
      <c r="B231" s="4">
        <f>IF('True_Odds_Calculator_3-way'!B232="","",'True_Odds_Calculator_3-way'!B232)</f>
        <v>3.46</v>
      </c>
      <c r="C231" s="4">
        <f>IF('True_Odds_Calculator_3-way'!C232="","",'True_Odds_Calculator_3-way'!C232)</f>
        <v>2.76</v>
      </c>
      <c r="D231" s="4">
        <f t="shared" si="15"/>
        <v>2.1706551990543055E-2</v>
      </c>
      <c r="E231" s="4">
        <f t="shared" si="16"/>
        <v>2.7537979117893343</v>
      </c>
      <c r="F231" s="4">
        <f t="shared" si="17"/>
        <v>3.5488449426325182</v>
      </c>
      <c r="G231" s="4">
        <f t="shared" si="18"/>
        <v>2.816240399150669</v>
      </c>
      <c r="I231" s="4">
        <f t="shared" si="19"/>
        <v>1.0217065519905431</v>
      </c>
    </row>
    <row r="232" spans="1:9" x14ac:dyDescent="0.2">
      <c r="A232" s="4">
        <f>IF('True_Odds_Calculator_3-way'!A233="","",'True_Odds_Calculator_3-way'!A233)</f>
        <v>2.12</v>
      </c>
      <c r="B232" s="4">
        <f>IF('True_Odds_Calculator_3-way'!B233="","",'True_Odds_Calculator_3-way'!B233)</f>
        <v>3.46</v>
      </c>
      <c r="C232" s="4">
        <f>IF('True_Odds_Calculator_3-way'!C233="","",'True_Odds_Calculator_3-way'!C233)</f>
        <v>3.73</v>
      </c>
      <c r="D232" s="4">
        <f t="shared" si="15"/>
        <v>2.8811968993317949E-2</v>
      </c>
      <c r="E232" s="4">
        <f t="shared" si="16"/>
        <v>2.16406127897169</v>
      </c>
      <c r="F232" s="4">
        <f t="shared" si="17"/>
        <v>3.5789270450939927</v>
      </c>
      <c r="G232" s="4">
        <f t="shared" si="18"/>
        <v>3.8685838195404352</v>
      </c>
      <c r="I232" s="4">
        <f t="shared" si="19"/>
        <v>1.0288119689933179</v>
      </c>
    </row>
    <row r="233" spans="1:9" x14ac:dyDescent="0.2">
      <c r="A233" s="4">
        <f>IF('True_Odds_Calculator_3-way'!A234="","",'True_Odds_Calculator_3-way'!A234)</f>
        <v>3.34</v>
      </c>
      <c r="B233" s="4">
        <f>IF('True_Odds_Calculator_3-way'!B234="","",'True_Odds_Calculator_3-way'!B234)</f>
        <v>3.51</v>
      </c>
      <c r="C233" s="4">
        <f>IF('True_Odds_Calculator_3-way'!C234="","",'True_Odds_Calculator_3-way'!C234)</f>
        <v>2.25</v>
      </c>
      <c r="D233" s="4">
        <f t="shared" si="15"/>
        <v>2.8745926949519829E-2</v>
      </c>
      <c r="E233" s="4">
        <f t="shared" si="16"/>
        <v>3.4504267634651233</v>
      </c>
      <c r="F233" s="4">
        <f t="shared" si="17"/>
        <v>3.632159454714448</v>
      </c>
      <c r="G233" s="4">
        <f t="shared" si="18"/>
        <v>2.2995776176589819</v>
      </c>
      <c r="I233" s="4">
        <f t="shared" si="19"/>
        <v>1.0287459269495198</v>
      </c>
    </row>
    <row r="234" spans="1:9" x14ac:dyDescent="0.2">
      <c r="A234" s="4">
        <f>IF('True_Odds_Calculator_3-way'!A235="","",'True_Odds_Calculator_3-way'!A235)</f>
        <v>1.43</v>
      </c>
      <c r="B234" s="4">
        <f>IF('True_Odds_Calculator_3-way'!B235="","",'True_Odds_Calculator_3-way'!B235)</f>
        <v>5.16</v>
      </c>
      <c r="C234" s="4">
        <f>IF('True_Odds_Calculator_3-way'!C235="","",'True_Odds_Calculator_3-way'!C235)</f>
        <v>7.23</v>
      </c>
      <c r="D234" s="4">
        <f t="shared" si="15"/>
        <v>3.1411735358469084E-2</v>
      </c>
      <c r="E234" s="4">
        <f t="shared" si="16"/>
        <v>1.4517367486327497</v>
      </c>
      <c r="F234" s="4">
        <f t="shared" si="17"/>
        <v>5.4547079703420396</v>
      </c>
      <c r="G234" s="4">
        <f t="shared" si="18"/>
        <v>7.8221549841295195</v>
      </c>
      <c r="I234" s="4">
        <f t="shared" si="19"/>
        <v>1.0314117353584691</v>
      </c>
    </row>
    <row r="235" spans="1:9" x14ac:dyDescent="0.2">
      <c r="A235" s="4">
        <f>IF('True_Odds_Calculator_3-way'!A236="","",'True_Odds_Calculator_3-way'!A236)</f>
        <v>2.96</v>
      </c>
      <c r="B235" s="4">
        <f>IF('True_Odds_Calculator_3-way'!B236="","",'True_Odds_Calculator_3-way'!B236)</f>
        <v>3.29</v>
      </c>
      <c r="C235" s="4">
        <f>IF('True_Odds_Calculator_3-way'!C236="","",'True_Odds_Calculator_3-way'!C236)</f>
        <v>2.59</v>
      </c>
      <c r="D235" s="4">
        <f t="shared" si="15"/>
        <v>2.7889591719378881E-2</v>
      </c>
      <c r="E235" s="4">
        <f t="shared" si="16"/>
        <v>3.0437572928821464</v>
      </c>
      <c r="F235" s="4">
        <f t="shared" si="17"/>
        <v>3.3938014032805168</v>
      </c>
      <c r="G235" s="4">
        <f t="shared" si="18"/>
        <v>2.6539006576795896</v>
      </c>
      <c r="I235" s="4">
        <f t="shared" si="19"/>
        <v>1.0278895917193789</v>
      </c>
    </row>
    <row r="236" spans="1:9" x14ac:dyDescent="0.2">
      <c r="A236" s="4">
        <f>IF('True_Odds_Calculator_3-way'!A237="","",'True_Odds_Calculator_3-way'!A237)</f>
        <v>3.16</v>
      </c>
      <c r="B236" s="4">
        <f>IF('True_Odds_Calculator_3-way'!B237="","",'True_Odds_Calculator_3-way'!B237)</f>
        <v>3.94</v>
      </c>
      <c r="C236" s="4">
        <f>IF('True_Odds_Calculator_3-way'!C237="","",'True_Odds_Calculator_3-way'!C237)</f>
        <v>2.1</v>
      </c>
      <c r="D236" s="4">
        <f t="shared" si="15"/>
        <v>4.6453278991992697E-2</v>
      </c>
      <c r="E236" s="4">
        <f t="shared" si="16"/>
        <v>3.3225762725649206</v>
      </c>
      <c r="F236" s="4">
        <f t="shared" si="17"/>
        <v>4.1959917489771819</v>
      </c>
      <c r="G236" s="4">
        <f t="shared" si="18"/>
        <v>2.1705814375658616</v>
      </c>
      <c r="I236" s="4">
        <f t="shared" si="19"/>
        <v>1.0464532789919927</v>
      </c>
    </row>
    <row r="237" spans="1:9" x14ac:dyDescent="0.2">
      <c r="A237" s="4">
        <f>IF('True_Odds_Calculator_3-way'!A238="","",'True_Odds_Calculator_3-way'!A238)</f>
        <v>1.73</v>
      </c>
      <c r="B237" s="4">
        <f>IF('True_Odds_Calculator_3-way'!B238="","",'True_Odds_Calculator_3-way'!B238)</f>
        <v>3.77</v>
      </c>
      <c r="C237" s="4">
        <f>IF('True_Odds_Calculator_3-way'!C238="","",'True_Odds_Calculator_3-way'!C238)</f>
        <v>5.54</v>
      </c>
      <c r="D237" s="4">
        <f t="shared" si="15"/>
        <v>2.3792086633300347E-2</v>
      </c>
      <c r="E237" s="4">
        <f t="shared" si="16"/>
        <v>1.7540659662375324</v>
      </c>
      <c r="F237" s="4">
        <f t="shared" si="17"/>
        <v>3.886192180428206</v>
      </c>
      <c r="G237" s="4">
        <f t="shared" si="18"/>
        <v>5.7945914802203342</v>
      </c>
      <c r="I237" s="4">
        <f t="shared" si="19"/>
        <v>1.0237920866333003</v>
      </c>
    </row>
    <row r="238" spans="1:9" x14ac:dyDescent="0.2">
      <c r="A238" s="4">
        <f>IF('True_Odds_Calculator_3-way'!A239="","",'True_Odds_Calculator_3-way'!A239)</f>
        <v>1.53</v>
      </c>
      <c r="B238" s="4">
        <f>IF('True_Odds_Calculator_3-way'!B239="","",'True_Odds_Calculator_3-way'!B239)</f>
        <v>4.45</v>
      </c>
      <c r="C238" s="4">
        <f>IF('True_Odds_Calculator_3-way'!C239="","",'True_Odds_Calculator_3-way'!C239)</f>
        <v>6.85</v>
      </c>
      <c r="D238" s="4">
        <f t="shared" si="15"/>
        <v>2.4299273825279633E-2</v>
      </c>
      <c r="E238" s="4">
        <f t="shared" si="16"/>
        <v>1.5491986450639421</v>
      </c>
      <c r="F238" s="4">
        <f t="shared" si="17"/>
        <v>4.6163929098454304</v>
      </c>
      <c r="G238" s="4">
        <f t="shared" si="18"/>
        <v>7.252386647989022</v>
      </c>
      <c r="I238" s="4">
        <f t="shared" si="19"/>
        <v>1.0242992738252796</v>
      </c>
    </row>
    <row r="239" spans="1:9" x14ac:dyDescent="0.2">
      <c r="A239" s="4">
        <f>IF('True_Odds_Calculator_3-way'!A240="","",'True_Odds_Calculator_3-way'!A240)</f>
        <v>2.02</v>
      </c>
      <c r="B239" s="4">
        <f>IF('True_Odds_Calculator_3-way'!B240="","",'True_Odds_Calculator_3-way'!B240)</f>
        <v>3.82</v>
      </c>
      <c r="C239" s="4">
        <f>IF('True_Odds_Calculator_3-way'!C240="","",'True_Odds_Calculator_3-way'!C240)</f>
        <v>3.77</v>
      </c>
      <c r="D239" s="4">
        <f t="shared" si="15"/>
        <v>2.2081599052457435E-2</v>
      </c>
      <c r="E239" s="4">
        <f t="shared" si="16"/>
        <v>2.0504872112165864</v>
      </c>
      <c r="F239" s="4">
        <f t="shared" si="17"/>
        <v>3.9305152246720705</v>
      </c>
      <c r="G239" s="4">
        <f t="shared" si="18"/>
        <v>3.8776003442155424</v>
      </c>
      <c r="I239" s="4">
        <f t="shared" si="19"/>
        <v>1.0220815990524574</v>
      </c>
    </row>
    <row r="240" spans="1:9" x14ac:dyDescent="0.2">
      <c r="A240" s="4">
        <f>IF('True_Odds_Calculator_3-way'!A241="","",'True_Odds_Calculator_3-way'!A241)</f>
        <v>2.1800000000000002</v>
      </c>
      <c r="B240" s="4">
        <f>IF('True_Odds_Calculator_3-way'!B241="","",'True_Odds_Calculator_3-way'!B241)</f>
        <v>3.45</v>
      </c>
      <c r="C240" s="4">
        <f>IF('True_Odds_Calculator_3-way'!C241="","",'True_Odds_Calculator_3-way'!C241)</f>
        <v>3.65</v>
      </c>
      <c r="D240" s="4">
        <f t="shared" si="15"/>
        <v>2.2543271533769449E-2</v>
      </c>
      <c r="E240" s="4">
        <f t="shared" si="16"/>
        <v>2.2163062974569856</v>
      </c>
      <c r="F240" s="4">
        <f t="shared" si="17"/>
        <v>3.5418208638771045</v>
      </c>
      <c r="G240" s="4">
        <f t="shared" si="18"/>
        <v>3.7529341532937028</v>
      </c>
      <c r="I240" s="4">
        <f t="shared" si="19"/>
        <v>1.0225432715337694</v>
      </c>
    </row>
    <row r="241" spans="1:9" x14ac:dyDescent="0.2">
      <c r="A241" s="4">
        <f>IF('True_Odds_Calculator_3-way'!A242="","",'True_Odds_Calculator_3-way'!A242)</f>
        <v>2.04</v>
      </c>
      <c r="B241" s="4">
        <f>IF('True_Odds_Calculator_3-way'!B242="","",'True_Odds_Calculator_3-way'!B242)</f>
        <v>3.63</v>
      </c>
      <c r="C241" s="4">
        <f>IF('True_Odds_Calculator_3-way'!C242="","",'True_Odds_Calculator_3-way'!C242)</f>
        <v>3.9</v>
      </c>
      <c r="D241" s="4">
        <f t="shared" si="15"/>
        <v>2.2088428505540714E-2</v>
      </c>
      <c r="E241" s="4">
        <f t="shared" si="16"/>
        <v>2.0711083190623305</v>
      </c>
      <c r="F241" s="4">
        <f t="shared" si="17"/>
        <v>3.7296832382841556</v>
      </c>
      <c r="G241" s="4">
        <f t="shared" si="18"/>
        <v>4.0152991424471942</v>
      </c>
      <c r="I241" s="4">
        <f t="shared" si="19"/>
        <v>1.0220884285055407</v>
      </c>
    </row>
    <row r="242" spans="1:9" x14ac:dyDescent="0.2">
      <c r="A242" s="4">
        <f>IF('True_Odds_Calculator_3-way'!A243="","",'True_Odds_Calculator_3-way'!A243)</f>
        <v>3.62</v>
      </c>
      <c r="B242" s="4">
        <f>IF('True_Odds_Calculator_3-way'!B243="","",'True_Odds_Calculator_3-way'!B243)</f>
        <v>3.52</v>
      </c>
      <c r="C242" s="4">
        <f>IF('True_Odds_Calculator_3-way'!C243="","",'True_Odds_Calculator_3-way'!C243)</f>
        <v>2.16</v>
      </c>
      <c r="D242" s="4">
        <f t="shared" si="15"/>
        <v>2.3296965976523865E-2</v>
      </c>
      <c r="E242" s="4">
        <f t="shared" si="16"/>
        <v>3.7247077639939827</v>
      </c>
      <c r="F242" s="4">
        <f t="shared" si="17"/>
        <v>3.6189236646788547</v>
      </c>
      <c r="G242" s="4">
        <f t="shared" si="18"/>
        <v>2.1968495490233808</v>
      </c>
      <c r="I242" s="4">
        <f t="shared" si="19"/>
        <v>1.0232969659765239</v>
      </c>
    </row>
    <row r="243" spans="1:9" x14ac:dyDescent="0.2">
      <c r="A243" s="4">
        <f>IF('True_Odds_Calculator_3-way'!A244="","",'True_Odds_Calculator_3-way'!A244)</f>
        <v>2.04</v>
      </c>
      <c r="B243" s="4">
        <f>IF('True_Odds_Calculator_3-way'!B244="","",'True_Odds_Calculator_3-way'!B244)</f>
        <v>3.68</v>
      </c>
      <c r="C243" s="4">
        <f>IF('True_Odds_Calculator_3-way'!C244="","",'True_Odds_Calculator_3-way'!C244)</f>
        <v>3.84</v>
      </c>
      <c r="D243" s="4">
        <f t="shared" si="15"/>
        <v>2.2351875532821808E-2</v>
      </c>
      <c r="E243" s="4">
        <f t="shared" si="16"/>
        <v>2.0714850720185427</v>
      </c>
      <c r="F243" s="4">
        <f t="shared" si="17"/>
        <v>3.7837438258123046</v>
      </c>
      <c r="G243" s="4">
        <f t="shared" si="18"/>
        <v>3.9530997683072382</v>
      </c>
      <c r="I243" s="4">
        <f t="shared" si="19"/>
        <v>1.0223518755328218</v>
      </c>
    </row>
    <row r="244" spans="1:9" x14ac:dyDescent="0.2">
      <c r="A244" s="4">
        <f>IF('True_Odds_Calculator_3-way'!A245="","",'True_Odds_Calculator_3-way'!A245)</f>
        <v>3.31</v>
      </c>
      <c r="B244" s="4">
        <f>IF('True_Odds_Calculator_3-way'!B245="","",'True_Odds_Calculator_3-way'!B245)</f>
        <v>3.54</v>
      </c>
      <c r="C244" s="4">
        <f>IF('True_Odds_Calculator_3-way'!C245="","",'True_Odds_Calculator_3-way'!C245)</f>
        <v>2.2799999999999998</v>
      </c>
      <c r="D244" s="4">
        <f t="shared" si="15"/>
        <v>2.3197170559662528E-2</v>
      </c>
      <c r="E244" s="4">
        <f t="shared" si="16"/>
        <v>3.3969420534281105</v>
      </c>
      <c r="F244" s="4">
        <f t="shared" si="17"/>
        <v>3.6396262566374</v>
      </c>
      <c r="G244" s="4">
        <f t="shared" si="18"/>
        <v>2.3209174251990996</v>
      </c>
      <c r="I244" s="4">
        <f t="shared" si="19"/>
        <v>1.0231971705596625</v>
      </c>
    </row>
    <row r="245" spans="1:9" x14ac:dyDescent="0.2">
      <c r="A245" s="4">
        <f>IF('True_Odds_Calculator_3-way'!A246="","",'True_Odds_Calculator_3-way'!A246)</f>
        <v>1.42</v>
      </c>
      <c r="B245" s="4">
        <f>IF('True_Odds_Calculator_3-way'!B246="","",'True_Odds_Calculator_3-way'!B246)</f>
        <v>5.26</v>
      </c>
      <c r="C245" s="4">
        <f>IF('True_Odds_Calculator_3-way'!C246="","",'True_Odds_Calculator_3-way'!C246)</f>
        <v>7.59</v>
      </c>
      <c r="D245" s="4">
        <f t="shared" si="15"/>
        <v>2.6091726219089839E-2</v>
      </c>
      <c r="E245" s="4">
        <f t="shared" si="16"/>
        <v>1.4377564120923862</v>
      </c>
      <c r="F245" s="4">
        <f t="shared" si="17"/>
        <v>5.5121678623752954</v>
      </c>
      <c r="G245" s="4">
        <f t="shared" si="18"/>
        <v>8.1264433238846223</v>
      </c>
      <c r="I245" s="4">
        <f t="shared" si="19"/>
        <v>1.0260917262190898</v>
      </c>
    </row>
    <row r="246" spans="1:9" x14ac:dyDescent="0.2">
      <c r="A246" s="4">
        <f>IF('True_Odds_Calculator_3-way'!A247="","",'True_Odds_Calculator_3-way'!A247)</f>
        <v>10.51</v>
      </c>
      <c r="B246" s="4">
        <f>IF('True_Odds_Calculator_3-way'!B247="","",'True_Odds_Calculator_3-way'!B247)</f>
        <v>6.63</v>
      </c>
      <c r="C246" s="4">
        <f>IF('True_Odds_Calculator_3-way'!C247="","",'True_Odds_Calculator_3-way'!C247)</f>
        <v>1.27</v>
      </c>
      <c r="D246" s="4">
        <f t="shared" si="15"/>
        <v>3.3378615989235305E-2</v>
      </c>
      <c r="E246" s="4">
        <f t="shared" si="16"/>
        <v>11.901747750011864</v>
      </c>
      <c r="F246" s="4">
        <f t="shared" si="17"/>
        <v>7.1580241132397084</v>
      </c>
      <c r="G246" s="4">
        <f t="shared" si="18"/>
        <v>1.2882026653484597</v>
      </c>
      <c r="I246" s="4">
        <f t="shared" si="19"/>
        <v>1.0333786159892353</v>
      </c>
    </row>
    <row r="247" spans="1:9" x14ac:dyDescent="0.2">
      <c r="A247" s="4">
        <f>IF('True_Odds_Calculator_3-way'!A248="","",'True_Odds_Calculator_3-way'!A248)</f>
        <v>2.54</v>
      </c>
      <c r="B247" s="4">
        <f>IF('True_Odds_Calculator_3-way'!B248="","",'True_Odds_Calculator_3-way'!B248)</f>
        <v>3.24</v>
      </c>
      <c r="C247" s="4">
        <f>IF('True_Odds_Calculator_3-way'!C248="","",'True_Odds_Calculator_3-way'!C248)</f>
        <v>2.83</v>
      </c>
      <c r="D247" s="4">
        <f t="shared" si="15"/>
        <v>5.5699653169580809E-2</v>
      </c>
      <c r="E247" s="4">
        <f t="shared" si="16"/>
        <v>2.665712438680754</v>
      </c>
      <c r="F247" s="4">
        <f t="shared" si="17"/>
        <v>3.4473792551652496</v>
      </c>
      <c r="G247" s="4">
        <f t="shared" si="18"/>
        <v>2.9869440133299321</v>
      </c>
      <c r="I247" s="4">
        <f t="shared" si="19"/>
        <v>1.0556996531695808</v>
      </c>
    </row>
    <row r="248" spans="1:9" x14ac:dyDescent="0.2">
      <c r="A248" s="4">
        <f>IF('True_Odds_Calculator_3-way'!A249="","",'True_Odds_Calculator_3-way'!A249)</f>
        <v>1.1299999999999999</v>
      </c>
      <c r="B248" s="4">
        <f>IF('True_Odds_Calculator_3-way'!B249="","",'True_Odds_Calculator_3-way'!B249)</f>
        <v>8.31</v>
      </c>
      <c r="C248" s="4">
        <f>IF('True_Odds_Calculator_3-way'!C249="","",'True_Odds_Calculator_3-way'!C249)</f>
        <v>17.46</v>
      </c>
      <c r="D248" s="4">
        <f t="shared" si="15"/>
        <v>6.2566464268000832E-2</v>
      </c>
      <c r="E248" s="4">
        <f t="shared" si="16"/>
        <v>1.1572731099843649</v>
      </c>
      <c r="F248" s="4">
        <f t="shared" si="17"/>
        <v>10.052124754896344</v>
      </c>
      <c r="G248" s="4">
        <f t="shared" si="18"/>
        <v>27.458737359205745</v>
      </c>
      <c r="I248" s="4">
        <f t="shared" si="19"/>
        <v>1.0625664642680008</v>
      </c>
    </row>
    <row r="249" spans="1:9" x14ac:dyDescent="0.2">
      <c r="A249" s="4">
        <f>IF('True_Odds_Calculator_3-way'!A250="","",'True_Odds_Calculator_3-way'!A250)</f>
        <v>7.97</v>
      </c>
      <c r="B249" s="4">
        <f>IF('True_Odds_Calculator_3-way'!B250="","",'True_Odds_Calculator_3-way'!B250)</f>
        <v>4.1100000000000003</v>
      </c>
      <c r="C249" s="4">
        <f>IF('True_Odds_Calculator_3-way'!C250="","",'True_Odds_Calculator_3-way'!C250)</f>
        <v>1.44</v>
      </c>
      <c r="D249" s="4">
        <f t="shared" si="15"/>
        <v>6.322396130664365E-2</v>
      </c>
      <c r="E249" s="4">
        <f t="shared" si="16"/>
        <v>9.5789238546023459</v>
      </c>
      <c r="F249" s="4">
        <f t="shared" si="17"/>
        <v>4.499754452949027</v>
      </c>
      <c r="G249" s="4">
        <f t="shared" si="18"/>
        <v>1.4850681064809022</v>
      </c>
      <c r="I249" s="4">
        <f t="shared" si="19"/>
        <v>1.0632239613066437</v>
      </c>
    </row>
    <row r="250" spans="1:9" x14ac:dyDescent="0.2">
      <c r="A250" s="4">
        <f>IF('True_Odds_Calculator_3-way'!A251="","",'True_Odds_Calculator_3-way'!A251)</f>
        <v>1.21</v>
      </c>
      <c r="B250" s="4">
        <f>IF('True_Odds_Calculator_3-way'!B251="","",'True_Odds_Calculator_3-way'!B251)</f>
        <v>6.27</v>
      </c>
      <c r="C250" s="4">
        <f>IF('True_Odds_Calculator_3-way'!C251="","",'True_Odds_Calculator_3-way'!C251)</f>
        <v>13.49</v>
      </c>
      <c r="D250" s="4">
        <f t="shared" si="15"/>
        <v>6.0064898598492622E-2</v>
      </c>
      <c r="E250" s="4">
        <f t="shared" si="16"/>
        <v>1.2400414624284728</v>
      </c>
      <c r="F250" s="4">
        <f t="shared" si="17"/>
        <v>7.1701035204771424</v>
      </c>
      <c r="G250" s="4">
        <f t="shared" si="18"/>
        <v>18.481776894334935</v>
      </c>
      <c r="I250" s="4">
        <f t="shared" si="19"/>
        <v>1.0600648985984926</v>
      </c>
    </row>
    <row r="251" spans="1:9" x14ac:dyDescent="0.2">
      <c r="A251" s="4">
        <f>IF('True_Odds_Calculator_3-way'!A252="","",'True_Odds_Calculator_3-way'!A252)</f>
        <v>2.1</v>
      </c>
      <c r="B251" s="4">
        <f>IF('True_Odds_Calculator_3-way'!B252="","",'True_Odds_Calculator_3-way'!B252)</f>
        <v>3.47</v>
      </c>
      <c r="C251" s="4">
        <f>IF('True_Odds_Calculator_3-way'!C252="","",'True_Odds_Calculator_3-way'!C252)</f>
        <v>3.42</v>
      </c>
      <c r="D251" s="4">
        <f t="shared" si="15"/>
        <v>5.677257504953559E-2</v>
      </c>
      <c r="E251" s="4">
        <f t="shared" si="16"/>
        <v>2.1869095401982142</v>
      </c>
      <c r="F251" s="4">
        <f t="shared" si="17"/>
        <v>3.7138790947755576</v>
      </c>
      <c r="G251" s="4">
        <f t="shared" si="18"/>
        <v>3.656661844240527</v>
      </c>
      <c r="I251" s="4">
        <f t="shared" si="19"/>
        <v>1.0567725750495356</v>
      </c>
    </row>
    <row r="252" spans="1:9" x14ac:dyDescent="0.2">
      <c r="A252" s="4">
        <f>IF('True_Odds_Calculator_3-way'!A253="","",'True_Odds_Calculator_3-way'!A253)</f>
        <v>3.77</v>
      </c>
      <c r="B252" s="4">
        <f>IF('True_Odds_Calculator_3-way'!B253="","",'True_Odds_Calculator_3-way'!B253)</f>
        <v>3.56</v>
      </c>
      <c r="C252" s="4">
        <f>IF('True_Odds_Calculator_3-way'!C253="","",'True_Odds_Calculator_3-way'!C253)</f>
        <v>2.1</v>
      </c>
      <c r="D252" s="4">
        <f t="shared" si="15"/>
        <v>2.2341341984891017E-2</v>
      </c>
      <c r="E252" s="4">
        <f t="shared" si="16"/>
        <v>3.8789025943283706</v>
      </c>
      <c r="F252" s="4">
        <f t="shared" si="17"/>
        <v>3.6569521117306447</v>
      </c>
      <c r="G252" s="4">
        <f t="shared" si="18"/>
        <v>2.1333635431468805</v>
      </c>
      <c r="I252" s="4">
        <f t="shared" si="19"/>
        <v>1.022341341984891</v>
      </c>
    </row>
    <row r="253" spans="1:9" x14ac:dyDescent="0.2">
      <c r="A253" s="4">
        <f>IF('True_Odds_Calculator_3-way'!A254="","",'True_Odds_Calculator_3-way'!A254)</f>
        <v>8.94</v>
      </c>
      <c r="B253" s="4">
        <f>IF('True_Odds_Calculator_3-way'!B254="","",'True_Odds_Calculator_3-way'!B254)</f>
        <v>5.42</v>
      </c>
      <c r="C253" s="4">
        <f>IF('True_Odds_Calculator_3-way'!C254="","",'True_Odds_Calculator_3-way'!C254)</f>
        <v>1.37</v>
      </c>
      <c r="D253" s="4">
        <f t="shared" si="15"/>
        <v>2.6285675583939572E-2</v>
      </c>
      <c r="E253" s="4">
        <f t="shared" si="16"/>
        <v>9.6997979083228962</v>
      </c>
      <c r="F253" s="4">
        <f t="shared" si="17"/>
        <v>5.6902257115424106</v>
      </c>
      <c r="G253" s="4">
        <f t="shared" si="18"/>
        <v>1.3866449979249333</v>
      </c>
      <c r="I253" s="4">
        <f t="shared" si="19"/>
        <v>1.0262856755839396</v>
      </c>
    </row>
    <row r="254" spans="1:9" x14ac:dyDescent="0.2">
      <c r="A254" s="4">
        <f>IF('True_Odds_Calculator_3-way'!A255="","",'True_Odds_Calculator_3-way'!A255)</f>
        <v>2.04</v>
      </c>
      <c r="B254" s="4">
        <f>IF('True_Odds_Calculator_3-way'!B255="","",'True_Odds_Calculator_3-way'!B255)</f>
        <v>3.85</v>
      </c>
      <c r="C254" s="4">
        <f>IF('True_Odds_Calculator_3-way'!C255="","",'True_Odds_Calculator_3-way'!C255)</f>
        <v>3.65</v>
      </c>
      <c r="D254" s="4">
        <f t="shared" si="15"/>
        <v>2.3908940911358201E-2</v>
      </c>
      <c r="E254" s="4">
        <f t="shared" si="16"/>
        <v>2.0737146177791814</v>
      </c>
      <c r="F254" s="4">
        <f t="shared" si="17"/>
        <v>3.9718694290754919</v>
      </c>
      <c r="G254" s="4">
        <f t="shared" si="18"/>
        <v>3.7593567225898945</v>
      </c>
      <c r="I254" s="4">
        <f t="shared" si="19"/>
        <v>1.0239089409113582</v>
      </c>
    </row>
    <row r="255" spans="1:9" x14ac:dyDescent="0.2">
      <c r="A255" s="4">
        <f>IF('True_Odds_Calculator_3-way'!A256="","",'True_Odds_Calculator_3-way'!A256)</f>
        <v>1.25</v>
      </c>
      <c r="B255" s="4">
        <f>IF('True_Odds_Calculator_3-way'!B256="","",'True_Odds_Calculator_3-way'!B256)</f>
        <v>6.55</v>
      </c>
      <c r="C255" s="4">
        <f>IF('True_Odds_Calculator_3-way'!C256="","",'True_Odds_Calculator_3-way'!C256)</f>
        <v>12.36</v>
      </c>
      <c r="D255" s="4">
        <f t="shared" si="15"/>
        <v>3.357790459250487E-2</v>
      </c>
      <c r="E255" s="4">
        <f t="shared" si="16"/>
        <v>1.267736641667641</v>
      </c>
      <c r="F255" s="4">
        <f t="shared" si="17"/>
        <v>7.0681807599180493</v>
      </c>
      <c r="G255" s="4">
        <f t="shared" si="18"/>
        <v>14.344421082473017</v>
      </c>
      <c r="I255" s="4">
        <f t="shared" si="19"/>
        <v>1.0335779045925049</v>
      </c>
    </row>
    <row r="256" spans="1:9" x14ac:dyDescent="0.2">
      <c r="A256" s="4">
        <f>IF('True_Odds_Calculator_3-way'!A257="","",'True_Odds_Calculator_3-way'!A257)</f>
        <v>3.06</v>
      </c>
      <c r="B256" s="4">
        <f>IF('True_Odds_Calculator_3-way'!B257="","",'True_Odds_Calculator_3-way'!B257)</f>
        <v>3.12</v>
      </c>
      <c r="C256" s="4">
        <f>IF('True_Odds_Calculator_3-way'!C257="","",'True_Odds_Calculator_3-way'!C257)</f>
        <v>2.63</v>
      </c>
      <c r="D256" s="4">
        <f t="shared" si="15"/>
        <v>2.7538343015864886E-2</v>
      </c>
      <c r="E256" s="4">
        <f t="shared" si="16"/>
        <v>3.1484367868438712</v>
      </c>
      <c r="F256" s="4">
        <f t="shared" si="17"/>
        <v>3.2119910270947356</v>
      </c>
      <c r="G256" s="4">
        <f t="shared" si="18"/>
        <v>2.6950640955736316</v>
      </c>
      <c r="I256" s="4">
        <f t="shared" si="19"/>
        <v>1.0275383430158649</v>
      </c>
    </row>
    <row r="257" spans="1:9" x14ac:dyDescent="0.2">
      <c r="A257" s="4">
        <f>IF('True_Odds_Calculator_3-way'!A258="","",'True_Odds_Calculator_3-way'!A258)</f>
        <v>1.95</v>
      </c>
      <c r="B257" s="4">
        <f>IF('True_Odds_Calculator_3-way'!B258="","",'True_Odds_Calculator_3-way'!B258)</f>
        <v>3.42</v>
      </c>
      <c r="C257" s="4">
        <f>IF('True_Odds_Calculator_3-way'!C258="","",'True_Odds_Calculator_3-way'!C258)</f>
        <v>4.4400000000000004</v>
      </c>
      <c r="D257" s="4">
        <f t="shared" si="15"/>
        <v>3.0443398864451465E-2</v>
      </c>
      <c r="E257" s="4">
        <f t="shared" si="16"/>
        <v>1.9893659905188814</v>
      </c>
      <c r="F257" s="4">
        <f t="shared" si="17"/>
        <v>3.5429601125692787</v>
      </c>
      <c r="G257" s="4">
        <f t="shared" si="18"/>
        <v>4.6494884211716379</v>
      </c>
      <c r="I257" s="4">
        <f t="shared" si="19"/>
        <v>1.0304433988644515</v>
      </c>
    </row>
    <row r="258" spans="1:9" x14ac:dyDescent="0.2">
      <c r="A258" s="4">
        <f>IF('True_Odds_Calculator_3-way'!A259="","",'True_Odds_Calculator_3-way'!A259)</f>
        <v>10.89</v>
      </c>
      <c r="B258" s="4">
        <f>IF('True_Odds_Calculator_3-way'!B259="","",'True_Odds_Calculator_3-way'!B259)</f>
        <v>5.84</v>
      </c>
      <c r="C258" s="4">
        <f>IF('True_Odds_Calculator_3-way'!C259="","",'True_Odds_Calculator_3-way'!C259)</f>
        <v>1.29</v>
      </c>
      <c r="D258" s="4">
        <f t="shared" si="15"/>
        <v>3.8254039716578259E-2</v>
      </c>
      <c r="E258" s="4">
        <f t="shared" si="16"/>
        <v>12.646059140484383</v>
      </c>
      <c r="F258" s="4">
        <f t="shared" si="17"/>
        <v>6.3098835499364379</v>
      </c>
      <c r="G258" s="4">
        <f t="shared" si="18"/>
        <v>1.311574398221957</v>
      </c>
      <c r="I258" s="4">
        <f t="shared" si="19"/>
        <v>1.0382540397165783</v>
      </c>
    </row>
    <row r="259" spans="1:9" x14ac:dyDescent="0.2">
      <c r="A259" s="4">
        <f>IF('True_Odds_Calculator_3-way'!A260="","",'True_Odds_Calculator_3-way'!A260)</f>
        <v>4.7</v>
      </c>
      <c r="B259" s="4">
        <f>IF('True_Odds_Calculator_3-way'!B260="","",'True_Odds_Calculator_3-way'!B260)</f>
        <v>3.92</v>
      </c>
      <c r="C259" s="4">
        <f>IF('True_Odds_Calculator_3-way'!C260="","",'True_Odds_Calculator_3-way'!C260)</f>
        <v>1.78</v>
      </c>
      <c r="D259" s="4">
        <f t="shared" ref="D259:D322" si="20">IF(A259="","",((1/A259)+(1/B259)+(1/C259))-1)</f>
        <v>2.966575107212388E-2</v>
      </c>
      <c r="E259" s="4">
        <f t="shared" ref="E259:E322" si="21">IF(A259="","",(3*A259)/(3-($D259*A259)))</f>
        <v>4.9290858881197934</v>
      </c>
      <c r="F259" s="4">
        <f t="shared" ref="F259:F322" si="22">IF(B259="","",(3*B259)/(3-($D259*B259)))</f>
        <v>4.0780796116247302</v>
      </c>
      <c r="G259" s="4">
        <f t="shared" ref="G259:G322" si="23">IF(C259="","",(3*C259)/(3-($D259*C259)))</f>
        <v>1.8118923474266251</v>
      </c>
      <c r="I259" s="4">
        <f t="shared" ref="I259:I322" si="24">IF(A259="","",D259+1)</f>
        <v>1.0296657510721239</v>
      </c>
    </row>
    <row r="260" spans="1:9" x14ac:dyDescent="0.2">
      <c r="A260" s="4">
        <f>IF('True_Odds_Calculator_3-way'!A261="","",'True_Odds_Calculator_3-way'!A261)</f>
        <v>2.5099999999999998</v>
      </c>
      <c r="B260" s="4">
        <f>IF('True_Odds_Calculator_3-way'!B261="","",'True_Odds_Calculator_3-way'!B261)</f>
        <v>3.6</v>
      </c>
      <c r="C260" s="4">
        <f>IF('True_Odds_Calculator_3-way'!C261="","",'True_Odds_Calculator_3-way'!C261)</f>
        <v>2.85</v>
      </c>
      <c r="D260" s="4">
        <f t="shared" si="20"/>
        <v>2.7061345262225922E-2</v>
      </c>
      <c r="E260" s="4">
        <f t="shared" si="21"/>
        <v>2.5681462349292459</v>
      </c>
      <c r="F260" s="4">
        <f t="shared" si="22"/>
        <v>3.7208287580188406</v>
      </c>
      <c r="G260" s="4">
        <f t="shared" si="23"/>
        <v>2.9252019037450165</v>
      </c>
      <c r="I260" s="4">
        <f t="shared" si="24"/>
        <v>1.0270613452622259</v>
      </c>
    </row>
    <row r="261" spans="1:9" x14ac:dyDescent="0.2">
      <c r="A261" s="4">
        <f>IF('True_Odds_Calculator_3-way'!A262="","",'True_Odds_Calculator_3-way'!A262)</f>
        <v>1.42</v>
      </c>
      <c r="B261" s="4">
        <f>IF('True_Odds_Calculator_3-way'!B262="","",'True_Odds_Calculator_3-way'!B262)</f>
        <v>5.22</v>
      </c>
      <c r="C261" s="4">
        <f>IF('True_Odds_Calculator_3-way'!C262="","",'True_Odds_Calculator_3-way'!C262)</f>
        <v>7.22</v>
      </c>
      <c r="D261" s="4">
        <f t="shared" si="20"/>
        <v>3.4300388463383458E-2</v>
      </c>
      <c r="E261" s="4">
        <f t="shared" si="21"/>
        <v>1.4434349123552874</v>
      </c>
      <c r="F261" s="4">
        <f t="shared" si="22"/>
        <v>5.5513174822575078</v>
      </c>
      <c r="G261" s="4">
        <f t="shared" si="23"/>
        <v>7.8696352547711141</v>
      </c>
      <c r="I261" s="4">
        <f t="shared" si="24"/>
        <v>1.0343003884633835</v>
      </c>
    </row>
    <row r="262" spans="1:9" x14ac:dyDescent="0.2">
      <c r="A262" s="4">
        <f>IF('True_Odds_Calculator_3-way'!A263="","",'True_Odds_Calculator_3-way'!A263)</f>
        <v>2.81</v>
      </c>
      <c r="B262" s="4">
        <f>IF('True_Odds_Calculator_3-way'!B263="","",'True_Odds_Calculator_3-way'!B263)</f>
        <v>3.31</v>
      </c>
      <c r="C262" s="4">
        <f>IF('True_Odds_Calculator_3-way'!C263="","",'True_Odds_Calculator_3-way'!C263)</f>
        <v>2.71</v>
      </c>
      <c r="D262" s="4">
        <f t="shared" si="20"/>
        <v>2.6990379783274454E-2</v>
      </c>
      <c r="E262" s="4">
        <f t="shared" si="21"/>
        <v>2.8828821111231457</v>
      </c>
      <c r="F262" s="4">
        <f t="shared" si="22"/>
        <v>3.4115952095785689</v>
      </c>
      <c r="G262" s="4">
        <f t="shared" si="23"/>
        <v>2.7777245629345293</v>
      </c>
      <c r="I262" s="4">
        <f t="shared" si="24"/>
        <v>1.0269903797832745</v>
      </c>
    </row>
    <row r="263" spans="1:9" x14ac:dyDescent="0.2">
      <c r="A263" s="4">
        <f>IF('True_Odds_Calculator_3-way'!A264="","",'True_Odds_Calculator_3-way'!A264)</f>
        <v>1.88</v>
      </c>
      <c r="B263" s="4">
        <f>IF('True_Odds_Calculator_3-way'!B264="","",'True_Odds_Calculator_3-way'!B264)</f>
        <v>3.46</v>
      </c>
      <c r="C263" s="4">
        <f>IF('True_Odds_Calculator_3-way'!C264="","",'True_Odds_Calculator_3-way'!C264)</f>
        <v>4.9800000000000004</v>
      </c>
      <c r="D263" s="4">
        <f t="shared" si="20"/>
        <v>2.1735447508889338E-2</v>
      </c>
      <c r="E263" s="4">
        <f t="shared" si="21"/>
        <v>1.9059608650642703</v>
      </c>
      <c r="F263" s="4">
        <f t="shared" si="22"/>
        <v>3.5489662530588202</v>
      </c>
      <c r="G263" s="4">
        <f t="shared" si="23"/>
        <v>5.1664083685197228</v>
      </c>
      <c r="I263" s="4">
        <f t="shared" si="24"/>
        <v>1.0217354475088893</v>
      </c>
    </row>
    <row r="264" spans="1:9" x14ac:dyDescent="0.2">
      <c r="A264" s="4">
        <f>IF('True_Odds_Calculator_3-way'!A265="","",'True_Odds_Calculator_3-way'!A265)</f>
        <v>1.65</v>
      </c>
      <c r="B264" s="4">
        <f>IF('True_Odds_Calculator_3-way'!B265="","",'True_Odds_Calculator_3-way'!B265)</f>
        <v>4.04</v>
      </c>
      <c r="C264" s="4">
        <f>IF('True_Odds_Calculator_3-way'!C265="","",'True_Odds_Calculator_3-way'!C265)</f>
        <v>5.81</v>
      </c>
      <c r="D264" s="4">
        <f t="shared" si="20"/>
        <v>2.5702398122772641E-2</v>
      </c>
      <c r="E264" s="4">
        <f t="shared" si="21"/>
        <v>1.6736593828793735</v>
      </c>
      <c r="F264" s="4">
        <f t="shared" si="22"/>
        <v>4.1848483254970636</v>
      </c>
      <c r="G264" s="4">
        <f t="shared" si="23"/>
        <v>6.1143540659784783</v>
      </c>
      <c r="I264" s="4">
        <f t="shared" si="24"/>
        <v>1.0257023981227726</v>
      </c>
    </row>
    <row r="265" spans="1:9" x14ac:dyDescent="0.2">
      <c r="A265" s="4">
        <f>IF('True_Odds_Calculator_3-way'!A266="","",'True_Odds_Calculator_3-way'!A266)</f>
        <v>1.24</v>
      </c>
      <c r="B265" s="4">
        <f>IF('True_Odds_Calculator_3-way'!B266="","",'True_Odds_Calculator_3-way'!B266)</f>
        <v>6.66</v>
      </c>
      <c r="C265" s="4">
        <f>IF('True_Odds_Calculator_3-way'!C266="","",'True_Odds_Calculator_3-way'!C266)</f>
        <v>13.03</v>
      </c>
      <c r="D265" s="4">
        <f t="shared" si="20"/>
        <v>3.3347733889907083E-2</v>
      </c>
      <c r="E265" s="4">
        <f t="shared" si="21"/>
        <v>1.2573307069957815</v>
      </c>
      <c r="F265" s="4">
        <f t="shared" si="22"/>
        <v>7.1924729350558989</v>
      </c>
      <c r="G265" s="4">
        <f t="shared" si="23"/>
        <v>15.236920505795323</v>
      </c>
      <c r="I265" s="4">
        <f t="shared" si="24"/>
        <v>1.0333477338899071</v>
      </c>
    </row>
    <row r="266" spans="1:9" x14ac:dyDescent="0.2">
      <c r="A266" s="4">
        <f>IF('True_Odds_Calculator_3-way'!A267="","",'True_Odds_Calculator_3-way'!A267)</f>
        <v>1.51</v>
      </c>
      <c r="B266" s="4">
        <f>IF('True_Odds_Calculator_3-way'!B267="","",'True_Odds_Calculator_3-way'!B267)</f>
        <v>4.33</v>
      </c>
      <c r="C266" s="4">
        <f>IF('True_Odds_Calculator_3-way'!C267="","",'True_Odds_Calculator_3-way'!C267)</f>
        <v>7.71</v>
      </c>
      <c r="D266" s="4">
        <f t="shared" si="20"/>
        <v>2.2900223968148836E-2</v>
      </c>
      <c r="E266" s="4">
        <f t="shared" si="21"/>
        <v>1.5276078899504058</v>
      </c>
      <c r="F266" s="4">
        <f t="shared" si="22"/>
        <v>4.4780101310874114</v>
      </c>
      <c r="G266" s="4">
        <f t="shared" si="23"/>
        <v>8.1921365263647097</v>
      </c>
      <c r="I266" s="4">
        <f t="shared" si="24"/>
        <v>1.0229002239681488</v>
      </c>
    </row>
    <row r="267" spans="1:9" x14ac:dyDescent="0.2">
      <c r="A267" s="4">
        <f>IF('True_Odds_Calculator_3-way'!A268="","",'True_Odds_Calculator_3-way'!A268)</f>
        <v>2.7</v>
      </c>
      <c r="B267" s="4">
        <f>IF('True_Odds_Calculator_3-way'!B268="","",'True_Odds_Calculator_3-way'!B268)</f>
        <v>3.38</v>
      </c>
      <c r="C267" s="4">
        <f>IF('True_Odds_Calculator_3-way'!C268="","",'True_Odds_Calculator_3-way'!C268)</f>
        <v>2.77</v>
      </c>
      <c r="D267" s="4">
        <f t="shared" si="20"/>
        <v>2.7239188860960661E-2</v>
      </c>
      <c r="E267" s="4">
        <f t="shared" si="21"/>
        <v>2.767854705352927</v>
      </c>
      <c r="F267" s="4">
        <f t="shared" si="22"/>
        <v>3.4870146888831468</v>
      </c>
      <c r="G267" s="4">
        <f t="shared" si="23"/>
        <v>2.8414652697585785</v>
      </c>
      <c r="I267" s="4">
        <f t="shared" si="24"/>
        <v>1.0272391888609607</v>
      </c>
    </row>
    <row r="268" spans="1:9" x14ac:dyDescent="0.2">
      <c r="A268" s="4">
        <f>IF('True_Odds_Calculator_3-way'!A269="","",'True_Odds_Calculator_3-way'!A269)</f>
        <v>2.69</v>
      </c>
      <c r="B268" s="4">
        <f>IF('True_Odds_Calculator_3-way'!B269="","",'True_Odds_Calculator_3-way'!B269)</f>
        <v>3.4</v>
      </c>
      <c r="C268" s="4">
        <f>IF('True_Odds_Calculator_3-way'!C269="","",'True_Odds_Calculator_3-way'!C269)</f>
        <v>2.77</v>
      </c>
      <c r="D268" s="4">
        <f t="shared" si="20"/>
        <v>2.6875689279644011E-2</v>
      </c>
      <c r="E268" s="4">
        <f t="shared" si="21"/>
        <v>2.756425823410626</v>
      </c>
      <c r="F268" s="4">
        <f t="shared" si="22"/>
        <v>3.5068144633281375</v>
      </c>
      <c r="G268" s="4">
        <f t="shared" si="23"/>
        <v>2.8404873170206657</v>
      </c>
      <c r="I268" s="4">
        <f t="shared" si="24"/>
        <v>1.026875689279644</v>
      </c>
    </row>
    <row r="269" spans="1:9" x14ac:dyDescent="0.2">
      <c r="A269" s="4">
        <f>IF('True_Odds_Calculator_3-way'!A270="","",'True_Odds_Calculator_3-way'!A270)</f>
        <v>4.6900000000000004</v>
      </c>
      <c r="B269" s="4">
        <f>IF('True_Odds_Calculator_3-way'!B270="","",'True_Odds_Calculator_3-way'!B270)</f>
        <v>3.75</v>
      </c>
      <c r="C269" s="4">
        <f>IF('True_Odds_Calculator_3-way'!C270="","",'True_Odds_Calculator_3-way'!C270)</f>
        <v>1.82</v>
      </c>
      <c r="D269" s="4">
        <f t="shared" si="20"/>
        <v>2.9336832321906758E-2</v>
      </c>
      <c r="E269" s="4">
        <f t="shared" si="21"/>
        <v>4.9154379490119489</v>
      </c>
      <c r="F269" s="4">
        <f t="shared" si="22"/>
        <v>3.8927512379222762</v>
      </c>
      <c r="G269" s="4">
        <f t="shared" si="23"/>
        <v>1.8529787190933833</v>
      </c>
      <c r="I269" s="4">
        <f t="shared" si="24"/>
        <v>1.0293368323219068</v>
      </c>
    </row>
    <row r="270" spans="1:9" x14ac:dyDescent="0.2">
      <c r="A270" s="4">
        <f>IF('True_Odds_Calculator_3-way'!A271="","",'True_Odds_Calculator_3-way'!A271)</f>
        <v>2.17</v>
      </c>
      <c r="B270" s="4">
        <f>IF('True_Odds_Calculator_3-way'!B271="","",'True_Odds_Calculator_3-way'!B271)</f>
        <v>3.68</v>
      </c>
      <c r="C270" s="4">
        <f>IF('True_Odds_Calculator_3-way'!C271="","",'True_Odds_Calculator_3-way'!C271)</f>
        <v>3.21</v>
      </c>
      <c r="D270" s="4">
        <f t="shared" si="20"/>
        <v>4.4095103273118941E-2</v>
      </c>
      <c r="E270" s="4">
        <f t="shared" si="21"/>
        <v>2.2414934606067676</v>
      </c>
      <c r="F270" s="4">
        <f t="shared" si="22"/>
        <v>3.8904335234031082</v>
      </c>
      <c r="G270" s="4">
        <f t="shared" si="23"/>
        <v>3.3689531402043831</v>
      </c>
      <c r="I270" s="4">
        <f t="shared" si="24"/>
        <v>1.0440951032731189</v>
      </c>
    </row>
    <row r="271" spans="1:9" x14ac:dyDescent="0.2">
      <c r="A271" s="4">
        <f>IF('True_Odds_Calculator_3-way'!A272="","",'True_Odds_Calculator_3-way'!A272)</f>
        <v>2.59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2.91</v>
      </c>
      <c r="D271" s="4">
        <f t="shared" si="20"/>
        <v>5.5475896807036129E-2</v>
      </c>
      <c r="E271" s="4">
        <f t="shared" si="21"/>
        <v>2.7202858918334534</v>
      </c>
      <c r="F271" s="4">
        <f t="shared" si="22"/>
        <v>3.2547746449901274</v>
      </c>
      <c r="G271" s="4">
        <f t="shared" si="23"/>
        <v>3.0754975026232501</v>
      </c>
      <c r="I271" s="4">
        <f t="shared" si="24"/>
        <v>1.0554758968070361</v>
      </c>
    </row>
    <row r="272" spans="1:9" x14ac:dyDescent="0.2">
      <c r="A272" s="4">
        <f>IF('True_Odds_Calculator_3-way'!A273="","",'True_Odds_Calculator_3-way'!A273)</f>
        <v>2.61</v>
      </c>
      <c r="B272" s="4">
        <f>IF('True_Odds_Calculator_3-way'!B273="","",'True_Odds_Calculator_3-way'!B273)</f>
        <v>3.33</v>
      </c>
      <c r="C272" s="4">
        <f>IF('True_Odds_Calculator_3-way'!C273="","",'True_Odds_Calculator_3-way'!C273)</f>
        <v>2.7</v>
      </c>
      <c r="D272" s="4">
        <f t="shared" si="20"/>
        <v>5.3812433122777836E-2</v>
      </c>
      <c r="E272" s="4">
        <f t="shared" si="21"/>
        <v>2.7381935036703315</v>
      </c>
      <c r="F272" s="4">
        <f t="shared" si="22"/>
        <v>3.5415427244203572</v>
      </c>
      <c r="G272" s="4">
        <f t="shared" si="23"/>
        <v>2.8374196075870852</v>
      </c>
      <c r="I272" s="4">
        <f t="shared" si="24"/>
        <v>1.0538124331227778</v>
      </c>
    </row>
    <row r="273" spans="1:9" x14ac:dyDescent="0.2">
      <c r="A273" s="4">
        <f>IF('True_Odds_Calculator_3-way'!A274="","",'True_Odds_Calculator_3-way'!A274)</f>
        <v>4.5</v>
      </c>
      <c r="B273" s="4">
        <f>IF('True_Odds_Calculator_3-way'!B274="","",'True_Odds_Calculator_3-way'!B274)</f>
        <v>3.94</v>
      </c>
      <c r="C273" s="4">
        <f>IF('True_Odds_Calculator_3-way'!C274="","",'True_Odds_Calculator_3-way'!C274)</f>
        <v>1.83</v>
      </c>
      <c r="D273" s="4">
        <f t="shared" si="20"/>
        <v>2.2477416252900895E-2</v>
      </c>
      <c r="E273" s="4">
        <f t="shared" si="21"/>
        <v>4.6570165492098567</v>
      </c>
      <c r="F273" s="4">
        <f t="shared" si="22"/>
        <v>4.0598480961973999</v>
      </c>
      <c r="G273" s="4">
        <f t="shared" si="23"/>
        <v>1.8554403582110037</v>
      </c>
      <c r="I273" s="4">
        <f t="shared" si="24"/>
        <v>1.0224774162529009</v>
      </c>
    </row>
    <row r="274" spans="1:9" x14ac:dyDescent="0.2">
      <c r="A274" s="4">
        <f>IF('True_Odds_Calculator_3-way'!A275="","",'True_Odds_Calculator_3-way'!A275)</f>
        <v>3.42</v>
      </c>
      <c r="B274" s="4">
        <f>IF('True_Odds_Calculator_3-way'!B275="","",'True_Odds_Calculator_3-way'!B275)</f>
        <v>3.55</v>
      </c>
      <c r="C274" s="4">
        <f>IF('True_Odds_Calculator_3-way'!C275="","",'True_Odds_Calculator_3-way'!C275)</f>
        <v>2.23</v>
      </c>
      <c r="D274" s="4">
        <f t="shared" si="20"/>
        <v>2.2518294937326377E-2</v>
      </c>
      <c r="E274" s="4">
        <f t="shared" si="21"/>
        <v>3.5101074640565635</v>
      </c>
      <c r="F274" s="4">
        <f t="shared" si="22"/>
        <v>3.6471852656450583</v>
      </c>
      <c r="G274" s="4">
        <f t="shared" si="23"/>
        <v>2.2679625156331453</v>
      </c>
      <c r="I274" s="4">
        <f t="shared" si="24"/>
        <v>1.0225182949373264</v>
      </c>
    </row>
    <row r="275" spans="1:9" x14ac:dyDescent="0.2">
      <c r="A275" s="4">
        <f>IF('True_Odds_Calculator_3-way'!A276="","",'True_Odds_Calculator_3-way'!A276)</f>
        <v>1.55</v>
      </c>
      <c r="B275" s="4">
        <f>IF('True_Odds_Calculator_3-way'!B276="","",'True_Odds_Calculator_3-way'!B276)</f>
        <v>4.53</v>
      </c>
      <c r="C275" s="4">
        <f>IF('True_Odds_Calculator_3-way'!C276="","",'True_Odds_Calculator_3-way'!C276)</f>
        <v>6.37</v>
      </c>
      <c r="D275" s="4">
        <f t="shared" si="20"/>
        <v>2.2897713470545922E-2</v>
      </c>
      <c r="E275" s="4">
        <f t="shared" si="21"/>
        <v>1.5685567880119924</v>
      </c>
      <c r="F275" s="4">
        <f t="shared" si="22"/>
        <v>4.6922366504402397</v>
      </c>
      <c r="G275" s="4">
        <f t="shared" si="23"/>
        <v>6.6955333376080421</v>
      </c>
      <c r="I275" s="4">
        <f t="shared" si="24"/>
        <v>1.0228977134705459</v>
      </c>
    </row>
    <row r="276" spans="1:9" x14ac:dyDescent="0.2">
      <c r="A276" s="4">
        <f>IF('True_Odds_Calculator_3-way'!A277="","",'True_Odds_Calculator_3-way'!A277)</f>
        <v>2.19</v>
      </c>
      <c r="B276" s="4">
        <f>IF('True_Odds_Calculator_3-way'!B277="","",'True_Odds_Calculator_3-way'!B277)</f>
        <v>3.76</v>
      </c>
      <c r="C276" s="4">
        <f>IF('True_Odds_Calculator_3-way'!C277="","",'True_Odds_Calculator_3-way'!C277)</f>
        <v>3.28</v>
      </c>
      <c r="D276" s="4">
        <f t="shared" si="20"/>
        <v>2.7456500155208508E-2</v>
      </c>
      <c r="E276" s="4">
        <f t="shared" si="21"/>
        <v>2.2347924937291821</v>
      </c>
      <c r="F276" s="4">
        <f t="shared" si="22"/>
        <v>3.8940009319478173</v>
      </c>
      <c r="G276" s="4">
        <f t="shared" si="23"/>
        <v>3.3815099071715986</v>
      </c>
      <c r="I276" s="4">
        <f t="shared" si="24"/>
        <v>1.0274565001552085</v>
      </c>
    </row>
    <row r="277" spans="1:9" x14ac:dyDescent="0.2">
      <c r="A277" s="4">
        <f>IF('True_Odds_Calculator_3-way'!A278="","",'True_Odds_Calculator_3-way'!A278)</f>
        <v>3.48</v>
      </c>
      <c r="B277" s="4">
        <f>IF('True_Odds_Calculator_3-way'!B278="","",'True_Odds_Calculator_3-way'!B278)</f>
        <v>3.69</v>
      </c>
      <c r="C277" s="4">
        <f>IF('True_Odds_Calculator_3-way'!C278="","",'True_Odds_Calculator_3-way'!C278)</f>
        <v>2.13</v>
      </c>
      <c r="D277" s="4">
        <f t="shared" si="20"/>
        <v>2.7842599941298118E-2</v>
      </c>
      <c r="E277" s="4">
        <f t="shared" si="21"/>
        <v>3.5961462305603629</v>
      </c>
      <c r="F277" s="4">
        <f t="shared" si="22"/>
        <v>3.8208503619167673</v>
      </c>
      <c r="G277" s="4">
        <f t="shared" si="23"/>
        <v>2.1729555191592325</v>
      </c>
      <c r="I277" s="4">
        <f t="shared" si="24"/>
        <v>1.0278425999412981</v>
      </c>
    </row>
    <row r="278" spans="1:9" x14ac:dyDescent="0.2">
      <c r="A278" s="4">
        <f>IF('True_Odds_Calculator_3-way'!A279="","",'True_Odds_Calculator_3-way'!A279)</f>
        <v>4.22</v>
      </c>
      <c r="B278" s="4">
        <f>IF('True_Odds_Calculator_3-way'!B279="","",'True_Odds_Calculator_3-way'!B279)</f>
        <v>3.56</v>
      </c>
      <c r="C278" s="4">
        <f>IF('True_Odds_Calculator_3-way'!C279="","",'True_Odds_Calculator_3-way'!C279)</f>
        <v>1.98</v>
      </c>
      <c r="D278" s="4">
        <f t="shared" si="20"/>
        <v>2.2916206099549363E-2</v>
      </c>
      <c r="E278" s="4">
        <f t="shared" si="21"/>
        <v>4.3605648272227899</v>
      </c>
      <c r="F278" s="4">
        <f t="shared" si="22"/>
        <v>3.659516518587389</v>
      </c>
      <c r="G278" s="4">
        <f t="shared" si="23"/>
        <v>2.0104067916111261</v>
      </c>
      <c r="I278" s="4">
        <f t="shared" si="24"/>
        <v>1.0229162060995494</v>
      </c>
    </row>
    <row r="279" spans="1:9" x14ac:dyDescent="0.2">
      <c r="A279" s="4">
        <f>IF('True_Odds_Calculator_3-way'!A280="","",'True_Odds_Calculator_3-way'!A280)</f>
        <v>2.37</v>
      </c>
      <c r="B279" s="4">
        <f>IF('True_Odds_Calculator_3-way'!B280="","",'True_Odds_Calculator_3-way'!B280)</f>
        <v>3.38</v>
      </c>
      <c r="C279" s="4">
        <f>IF('True_Odds_Calculator_3-way'!C280="","",'True_Odds_Calculator_3-way'!C280)</f>
        <v>3.28</v>
      </c>
      <c r="D279" s="4">
        <f t="shared" si="20"/>
        <v>2.2676965216210432E-2</v>
      </c>
      <c r="E279" s="4">
        <f t="shared" si="21"/>
        <v>2.4132325852006447</v>
      </c>
      <c r="F279" s="4">
        <f t="shared" si="22"/>
        <v>3.4686211219307328</v>
      </c>
      <c r="G279" s="4">
        <f t="shared" si="23"/>
        <v>3.3633901531184884</v>
      </c>
      <c r="I279" s="4">
        <f t="shared" si="24"/>
        <v>1.0226769652162104</v>
      </c>
    </row>
    <row r="280" spans="1:9" x14ac:dyDescent="0.2">
      <c r="A280" s="4">
        <f>IF('True_Odds_Calculator_3-way'!A281="","",'True_Odds_Calculator_3-way'!A281)</f>
        <v>6.38</v>
      </c>
      <c r="B280" s="4">
        <f>IF('True_Odds_Calculator_3-way'!B281="","",'True_Odds_Calculator_3-way'!B281)</f>
        <v>4.4800000000000004</v>
      </c>
      <c r="C280" s="4">
        <f>IF('True_Odds_Calculator_3-way'!C281="","",'True_Odds_Calculator_3-way'!C281)</f>
        <v>1.55</v>
      </c>
      <c r="D280" s="4">
        <f t="shared" si="20"/>
        <v>2.5115387949091961E-2</v>
      </c>
      <c r="E280" s="4">
        <f t="shared" si="21"/>
        <v>6.7399971195761301</v>
      </c>
      <c r="F280" s="4">
        <f t="shared" si="22"/>
        <v>4.65457275816759</v>
      </c>
      <c r="G280" s="4">
        <f t="shared" si="23"/>
        <v>1.5703776662288627</v>
      </c>
      <c r="I280" s="4">
        <f t="shared" si="24"/>
        <v>1.025115387949092</v>
      </c>
    </row>
    <row r="281" spans="1:9" x14ac:dyDescent="0.2">
      <c r="A281" s="4">
        <f>IF('True_Odds_Calculator_3-way'!A282="","",'True_Odds_Calculator_3-way'!A282)</f>
        <v>3.49</v>
      </c>
      <c r="B281" s="4">
        <f>IF('True_Odds_Calculator_3-way'!B282="","",'True_Odds_Calculator_3-way'!B282)</f>
        <v>3.68</v>
      </c>
      <c r="C281" s="4">
        <f>IF('True_Odds_Calculator_3-way'!C282="","",'True_Odds_Calculator_3-way'!C282)</f>
        <v>2.13</v>
      </c>
      <c r="D281" s="4">
        <f t="shared" si="20"/>
        <v>2.7755649799298343E-2</v>
      </c>
      <c r="E281" s="4">
        <f t="shared" si="21"/>
        <v>3.6064488900380902</v>
      </c>
      <c r="F281" s="4">
        <f t="shared" si="22"/>
        <v>3.809708893623454</v>
      </c>
      <c r="G281" s="4">
        <f t="shared" si="23"/>
        <v>2.172818675914705</v>
      </c>
      <c r="I281" s="4">
        <f t="shared" si="24"/>
        <v>1.0277556497992983</v>
      </c>
    </row>
    <row r="282" spans="1:9" x14ac:dyDescent="0.2">
      <c r="A282" s="4">
        <f>IF('True_Odds_Calculator_3-way'!A283="","",'True_Odds_Calculator_3-way'!A283)</f>
        <v>1.93</v>
      </c>
      <c r="B282" s="4">
        <f>IF('True_Odds_Calculator_3-way'!B283="","",'True_Odds_Calculator_3-way'!B283)</f>
        <v>3.86</v>
      </c>
      <c r="C282" s="4">
        <f>IF('True_Odds_Calculator_3-way'!C283="","",'True_Odds_Calculator_3-way'!C283)</f>
        <v>3.97</v>
      </c>
      <c r="D282" s="4">
        <f t="shared" si="20"/>
        <v>2.9091241304603166E-2</v>
      </c>
      <c r="E282" s="4">
        <f t="shared" si="21"/>
        <v>1.9668095592576431</v>
      </c>
      <c r="F282" s="4">
        <f t="shared" si="22"/>
        <v>4.0101010101010104</v>
      </c>
      <c r="G282" s="4">
        <f t="shared" si="23"/>
        <v>4.1289540335183492</v>
      </c>
      <c r="I282" s="4">
        <f t="shared" si="24"/>
        <v>1.0290912413046032</v>
      </c>
    </row>
    <row r="283" spans="1:9" x14ac:dyDescent="0.2">
      <c r="A283" s="4">
        <f>IF('True_Odds_Calculator_3-way'!A284="","",'True_Odds_Calculator_3-way'!A284)</f>
        <v>1.4</v>
      </c>
      <c r="B283" s="4">
        <f>IF('True_Odds_Calculator_3-way'!B284="","",'True_Odds_Calculator_3-way'!B284)</f>
        <v>4.8899999999999997</v>
      </c>
      <c r="C283" s="4">
        <f>IF('True_Odds_Calculator_3-way'!C284="","",'True_Odds_Calculator_3-way'!C284)</f>
        <v>8.7799999999999994</v>
      </c>
      <c r="D283" s="4">
        <f t="shared" si="20"/>
        <v>3.2679908191737939E-2</v>
      </c>
      <c r="E283" s="4">
        <f t="shared" si="21"/>
        <v>1.4216815302131183</v>
      </c>
      <c r="F283" s="4">
        <f t="shared" si="22"/>
        <v>5.1651378564423132</v>
      </c>
      <c r="G283" s="4">
        <f t="shared" si="23"/>
        <v>9.7085574856463541</v>
      </c>
      <c r="I283" s="4">
        <f t="shared" si="24"/>
        <v>1.0326799081917379</v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1.88</v>
      </c>
      <c r="B2" s="4">
        <f>IF('True_Odds_Calculator_2-way'!B3="","",'True_Odds_Calculator_2-way'!B3)</f>
        <v>1.98</v>
      </c>
      <c r="C2" s="4">
        <f>1/A2</f>
        <v>0.53191489361702127</v>
      </c>
      <c r="D2">
        <f>1/B2</f>
        <v>0.50505050505050508</v>
      </c>
      <c r="E2">
        <f>C2+D2-1</f>
        <v>3.6965398667526461E-2</v>
      </c>
      <c r="F2">
        <f>C2+D2-(C2*D2)-1</f>
        <v>-0.23167848699763582</v>
      </c>
      <c r="G2">
        <v>0</v>
      </c>
      <c r="H2">
        <f>C2*D2</f>
        <v>0.26864388566516229</v>
      </c>
      <c r="I2">
        <f>((-4*F2*H2)^0.5)/(2*F2)</f>
        <v>-1.0768262306348704</v>
      </c>
      <c r="J2">
        <f>(-((-4*F2*H2)^0.5))/(2*F2)</f>
        <v>1.0768262306348704</v>
      </c>
      <c r="K2">
        <f>IF(A2="","",(C2/($J2+C2-($J2*C2))))</f>
        <v>0.51345058700488033</v>
      </c>
      <c r="L2">
        <f>IF(B2="","",(D2/($J2+D2-($J2*D2))))</f>
        <v>0.4865494129951195</v>
      </c>
      <c r="M2">
        <f>IF(A2="","",1/K2)</f>
        <v>1.947607082958686</v>
      </c>
      <c r="N2">
        <f>IF(B2="","",1/L2)</f>
        <v>2.0552897060221729</v>
      </c>
    </row>
    <row r="3" spans="1:14" x14ac:dyDescent="0.25">
      <c r="A3" s="4">
        <f>IF('True_Odds_Calculator_2-way'!A4="","",'True_Odds_Calculator_2-way'!A4)</f>
        <v>1.87</v>
      </c>
      <c r="B3" s="4">
        <f>IF('True_Odds_Calculator_2-way'!B4="","",'True_Odds_Calculator_2-way'!B4)</f>
        <v>2.04</v>
      </c>
      <c r="C3" s="4">
        <f t="shared" ref="C3:C66" si="0">1/A3</f>
        <v>0.53475935828876997</v>
      </c>
      <c r="D3">
        <f t="shared" ref="D3:D66" si="1">1/B3</f>
        <v>0.49019607843137253</v>
      </c>
      <c r="E3">
        <f t="shared" ref="E3:E66" si="2">C3+D3-1</f>
        <v>2.4955436720142554E-2</v>
      </c>
      <c r="F3">
        <f t="shared" ref="F3:F66" si="3">C3+D3-(C3*D3)-1</f>
        <v>-0.2371815036174898</v>
      </c>
      <c r="G3">
        <v>0</v>
      </c>
      <c r="H3">
        <f t="shared" ref="H3:H66" si="4">C3*D3</f>
        <v>0.26213694033763235</v>
      </c>
      <c r="I3">
        <f t="shared" ref="I3:I66" si="5">((-4*F3*H3)^0.5)/(2*F3)</f>
        <v>-1.0512928338279499</v>
      </c>
      <c r="J3">
        <f t="shared" ref="J3:J66" si="6">(-((-4*F3*H3)^0.5))/(2*F3)</f>
        <v>1.0512928338279499</v>
      </c>
      <c r="K3">
        <f t="shared" ref="K3:K66" si="7">IF(A3="","",(C3/($J3+C3-($J3*C3))))</f>
        <v>0.52229555266159289</v>
      </c>
      <c r="L3">
        <f t="shared" ref="L3:L66" si="8">IF(B3="","",(D3/($J3+D3-($J3*D3))))</f>
        <v>0.47770444733840695</v>
      </c>
      <c r="M3">
        <f t="shared" ref="M3:M66" si="9">IF(A3="","",1/K3)</f>
        <v>1.9146247654303168</v>
      </c>
      <c r="N3">
        <f t="shared" ref="N3:N66" si="10">IF(B3="","",1/L3)</f>
        <v>2.0933445471810685</v>
      </c>
    </row>
    <row r="4" spans="1:14" x14ac:dyDescent="0.25">
      <c r="A4" s="4">
        <f>IF('True_Odds_Calculator_2-way'!A5="","",'True_Odds_Calculator_2-way'!A5)</f>
        <v>2.04</v>
      </c>
      <c r="B4" s="4">
        <f>IF('True_Odds_Calculator_2-way'!B5="","",'True_Odds_Calculator_2-way'!B5)</f>
        <v>1.85</v>
      </c>
      <c r="C4" s="4">
        <f t="shared" si="0"/>
        <v>0.49019607843137253</v>
      </c>
      <c r="D4">
        <f t="shared" si="1"/>
        <v>0.54054054054054046</v>
      </c>
      <c r="E4">
        <f t="shared" si="2"/>
        <v>3.0736618971912932E-2</v>
      </c>
      <c r="F4">
        <f t="shared" si="3"/>
        <v>-0.23423423423423428</v>
      </c>
      <c r="G4">
        <v>0</v>
      </c>
      <c r="H4">
        <f t="shared" si="4"/>
        <v>0.26497085320614727</v>
      </c>
      <c r="I4">
        <f t="shared" si="5"/>
        <v>-1.0635890745287924</v>
      </c>
      <c r="J4">
        <f t="shared" si="6"/>
        <v>1.0635890745287924</v>
      </c>
      <c r="K4">
        <f t="shared" si="7"/>
        <v>0.47480390464975097</v>
      </c>
      <c r="L4">
        <f t="shared" si="8"/>
        <v>0.52519609535024903</v>
      </c>
      <c r="M4">
        <f t="shared" si="9"/>
        <v>2.1061326375099441</v>
      </c>
      <c r="N4">
        <f t="shared" si="10"/>
        <v>1.904050713349474</v>
      </c>
    </row>
    <row r="5" spans="1:14" x14ac:dyDescent="0.25">
      <c r="A5" s="4">
        <f>IF('True_Odds_Calculator_2-way'!A6="","",'True_Odds_Calculator_2-way'!A6)</f>
        <v>1.73</v>
      </c>
      <c r="B5" s="4">
        <f>IF('True_Odds_Calculator_2-way'!B6="","",'True_Odds_Calculator_2-way'!B6)</f>
        <v>2.2000000000000002</v>
      </c>
      <c r="C5" s="4">
        <f t="shared" si="0"/>
        <v>0.5780346820809249</v>
      </c>
      <c r="D5">
        <f t="shared" si="1"/>
        <v>0.45454545454545453</v>
      </c>
      <c r="E5">
        <f t="shared" si="2"/>
        <v>3.2580136626379375E-2</v>
      </c>
      <c r="F5">
        <f t="shared" si="3"/>
        <v>-0.23016290068313194</v>
      </c>
      <c r="G5">
        <v>0</v>
      </c>
      <c r="H5">
        <f t="shared" si="4"/>
        <v>0.26274303730951132</v>
      </c>
      <c r="I5">
        <f t="shared" si="5"/>
        <v>-1.0684346079267204</v>
      </c>
      <c r="J5">
        <f t="shared" si="6"/>
        <v>1.0684346079267204</v>
      </c>
      <c r="K5">
        <f t="shared" si="7"/>
        <v>0.5618112413961549</v>
      </c>
      <c r="L5">
        <f t="shared" si="8"/>
        <v>0.43818875860384515</v>
      </c>
      <c r="M5">
        <f t="shared" si="9"/>
        <v>1.7799572637865058</v>
      </c>
      <c r="N5">
        <f t="shared" si="10"/>
        <v>2.2821215295120645</v>
      </c>
    </row>
    <row r="6" spans="1:14" x14ac:dyDescent="0.25">
      <c r="A6" s="4">
        <f>IF('True_Odds_Calculator_2-way'!A7="","",'True_Odds_Calculator_2-way'!A7)</f>
        <v>1.66</v>
      </c>
      <c r="B6" s="4">
        <f>IF('True_Odds_Calculator_2-way'!B7="","",'True_Odds_Calculator_2-way'!B7)</f>
        <v>2.34</v>
      </c>
      <c r="C6" s="4">
        <f t="shared" si="0"/>
        <v>0.60240963855421692</v>
      </c>
      <c r="D6">
        <f t="shared" si="1"/>
        <v>0.42735042735042739</v>
      </c>
      <c r="E6">
        <f t="shared" si="2"/>
        <v>2.9760065904644417E-2</v>
      </c>
      <c r="F6">
        <f t="shared" si="3"/>
        <v>-0.22767995057151669</v>
      </c>
      <c r="G6">
        <v>0</v>
      </c>
      <c r="H6">
        <f t="shared" si="4"/>
        <v>0.2574400164761611</v>
      </c>
      <c r="I6">
        <f t="shared" si="5"/>
        <v>-1.0633485251477839</v>
      </c>
      <c r="J6">
        <f t="shared" si="6"/>
        <v>1.0633485251477839</v>
      </c>
      <c r="K6">
        <f t="shared" si="7"/>
        <v>0.58760965346955907</v>
      </c>
      <c r="L6">
        <f t="shared" si="8"/>
        <v>0.41239034653044082</v>
      </c>
      <c r="M6">
        <f t="shared" si="9"/>
        <v>1.7018100265975373</v>
      </c>
      <c r="N6">
        <f t="shared" si="10"/>
        <v>2.4248870236980302</v>
      </c>
    </row>
    <row r="7" spans="1:14" x14ac:dyDescent="0.25">
      <c r="A7" s="4">
        <f>IF('True_Odds_Calculator_2-way'!A8="","",'True_Odds_Calculator_2-way'!A8)</f>
        <v>2.2000000000000002</v>
      </c>
      <c r="B7" s="4">
        <f>IF('True_Odds_Calculator_2-way'!B8="","",'True_Odds_Calculator_2-way'!B8)</f>
        <v>1.74</v>
      </c>
      <c r="C7" s="4">
        <f t="shared" si="0"/>
        <v>0.45454545454545453</v>
      </c>
      <c r="D7">
        <f t="shared" si="1"/>
        <v>0.57471264367816088</v>
      </c>
      <c r="E7">
        <f t="shared" si="2"/>
        <v>2.925809822361547E-2</v>
      </c>
      <c r="F7">
        <f t="shared" si="3"/>
        <v>-0.23197492163009403</v>
      </c>
      <c r="G7">
        <v>0</v>
      </c>
      <c r="H7">
        <f t="shared" si="4"/>
        <v>0.2612330198537095</v>
      </c>
      <c r="I7">
        <f t="shared" si="5"/>
        <v>-1.0611908999450221</v>
      </c>
      <c r="J7">
        <f t="shared" si="6"/>
        <v>1.0611908999450221</v>
      </c>
      <c r="K7">
        <f t="shared" si="7"/>
        <v>0.43986417206778194</v>
      </c>
      <c r="L7">
        <f t="shared" si="8"/>
        <v>0.56013582793221794</v>
      </c>
      <c r="M7">
        <f t="shared" si="9"/>
        <v>2.2734290799340271</v>
      </c>
      <c r="N7">
        <f t="shared" si="10"/>
        <v>1.7852812659593167</v>
      </c>
    </row>
    <row r="8" spans="1:14" x14ac:dyDescent="0.25">
      <c r="A8" s="4">
        <f>IF('True_Odds_Calculator_2-way'!A9="","",'True_Odds_Calculator_2-way'!A9)</f>
        <v>2.4300000000000002</v>
      </c>
      <c r="B8" s="4">
        <f>IF('True_Odds_Calculator_2-way'!B9="","",'True_Odds_Calculator_2-way'!B9)</f>
        <v>1.57</v>
      </c>
      <c r="C8" s="4">
        <f t="shared" si="0"/>
        <v>0.41152263374485593</v>
      </c>
      <c r="D8">
        <f t="shared" si="1"/>
        <v>0.63694267515923564</v>
      </c>
      <c r="E8">
        <f t="shared" si="2"/>
        <v>4.846530890409162E-2</v>
      </c>
      <c r="F8">
        <f t="shared" si="3"/>
        <v>-0.21365101832193123</v>
      </c>
      <c r="G8">
        <v>0</v>
      </c>
      <c r="H8">
        <f t="shared" si="4"/>
        <v>0.26211632722602285</v>
      </c>
      <c r="I8">
        <f t="shared" si="5"/>
        <v>-1.1076296005915018</v>
      </c>
      <c r="J8">
        <f t="shared" si="6"/>
        <v>1.1076296005915018</v>
      </c>
      <c r="K8">
        <f t="shared" si="7"/>
        <v>0.38701033423503856</v>
      </c>
      <c r="L8">
        <f t="shared" si="8"/>
        <v>0.61298966576496128</v>
      </c>
      <c r="M8">
        <f t="shared" si="9"/>
        <v>2.5839103288458478</v>
      </c>
      <c r="N8">
        <f t="shared" si="10"/>
        <v>1.6313488723371565</v>
      </c>
    </row>
    <row r="9" spans="1:14" x14ac:dyDescent="0.25">
      <c r="A9" s="4">
        <f>IF('True_Odds_Calculator_2-way'!A10="","",'True_Odds_Calculator_2-way'!A10)</f>
        <v>1.58</v>
      </c>
      <c r="B9" s="4">
        <f>IF('True_Odds_Calculator_2-way'!B10="","",'True_Odds_Calculator_2-way'!B10)</f>
        <v>2.5299999999999998</v>
      </c>
      <c r="C9" s="4">
        <f t="shared" si="0"/>
        <v>0.63291139240506322</v>
      </c>
      <c r="D9">
        <f t="shared" si="1"/>
        <v>0.39525691699604748</v>
      </c>
      <c r="E9">
        <f t="shared" si="2"/>
        <v>2.8168309401110703E-2</v>
      </c>
      <c r="F9">
        <f t="shared" si="3"/>
        <v>-0.22199429629259027</v>
      </c>
      <c r="G9">
        <v>0</v>
      </c>
      <c r="H9">
        <f t="shared" si="4"/>
        <v>0.25016260569370091</v>
      </c>
      <c r="I9">
        <f t="shared" si="5"/>
        <v>-1.0615495921641365</v>
      </c>
      <c r="J9">
        <f t="shared" si="6"/>
        <v>1.0615495921641365</v>
      </c>
      <c r="K9">
        <f t="shared" si="7"/>
        <v>0.61892725464583687</v>
      </c>
      <c r="L9">
        <f t="shared" si="8"/>
        <v>0.38107274535416313</v>
      </c>
      <c r="M9">
        <f t="shared" si="9"/>
        <v>1.6156987634551996</v>
      </c>
      <c r="N9">
        <f t="shared" si="10"/>
        <v>2.6241708760111284</v>
      </c>
    </row>
    <row r="10" spans="1:14" x14ac:dyDescent="0.25">
      <c r="A10" s="4">
        <f>IF('True_Odds_Calculator_2-way'!A11="","",'True_Odds_Calculator_2-way'!A11)</f>
        <v>2.44</v>
      </c>
      <c r="B10" s="4">
        <f>IF('True_Odds_Calculator_2-way'!B11="","",'True_Odds_Calculator_2-way'!B11)</f>
        <v>1.6</v>
      </c>
      <c r="C10" s="4">
        <f t="shared" si="0"/>
        <v>0.4098360655737705</v>
      </c>
      <c r="D10">
        <f t="shared" si="1"/>
        <v>0.625</v>
      </c>
      <c r="E10">
        <f t="shared" si="2"/>
        <v>3.4836065573770503E-2</v>
      </c>
      <c r="F10">
        <f t="shared" si="3"/>
        <v>-0.22131147540983609</v>
      </c>
      <c r="G10">
        <v>0</v>
      </c>
      <c r="H10">
        <f t="shared" si="4"/>
        <v>0.25614754098360659</v>
      </c>
      <c r="I10">
        <f t="shared" si="5"/>
        <v>-1.075828707279838</v>
      </c>
      <c r="J10">
        <f t="shared" si="6"/>
        <v>1.075828707279838</v>
      </c>
      <c r="K10">
        <f t="shared" si="7"/>
        <v>0.39228095605926194</v>
      </c>
      <c r="L10">
        <f t="shared" si="8"/>
        <v>0.60771904394073795</v>
      </c>
      <c r="M10">
        <f t="shared" si="9"/>
        <v>2.5491933384829668</v>
      </c>
      <c r="N10">
        <f t="shared" si="10"/>
        <v>1.6454972243679031</v>
      </c>
    </row>
    <row r="11" spans="1:14" x14ac:dyDescent="0.25">
      <c r="A11" s="4">
        <f>IF('True_Odds_Calculator_2-way'!A12="","",'True_Odds_Calculator_2-way'!A12)</f>
        <v>1.73</v>
      </c>
      <c r="B11" s="4">
        <f>IF('True_Odds_Calculator_2-way'!B12="","",'True_Odds_Calculator_2-way'!B12)</f>
        <v>2.2000000000000002</v>
      </c>
      <c r="C11" s="4">
        <f t="shared" si="0"/>
        <v>0.5780346820809249</v>
      </c>
      <c r="D11">
        <f t="shared" si="1"/>
        <v>0.45454545454545453</v>
      </c>
      <c r="E11">
        <f t="shared" si="2"/>
        <v>3.2580136626379375E-2</v>
      </c>
      <c r="F11">
        <f t="shared" si="3"/>
        <v>-0.23016290068313194</v>
      </c>
      <c r="G11">
        <v>0</v>
      </c>
      <c r="H11">
        <f t="shared" si="4"/>
        <v>0.26274303730951132</v>
      </c>
      <c r="I11">
        <f t="shared" si="5"/>
        <v>-1.0684346079267204</v>
      </c>
      <c r="J11">
        <f t="shared" si="6"/>
        <v>1.0684346079267204</v>
      </c>
      <c r="K11">
        <f t="shared" si="7"/>
        <v>0.5618112413961549</v>
      </c>
      <c r="L11">
        <f t="shared" si="8"/>
        <v>0.43818875860384515</v>
      </c>
      <c r="M11">
        <f t="shared" si="9"/>
        <v>1.7799572637865058</v>
      </c>
      <c r="N11">
        <f t="shared" si="10"/>
        <v>2.2821215295120645</v>
      </c>
    </row>
    <row r="12" spans="1:14" x14ac:dyDescent="0.25">
      <c r="A12" s="4">
        <f>IF('True_Odds_Calculator_2-way'!A13="","",'True_Odds_Calculator_2-way'!A13)</f>
        <v>2.02</v>
      </c>
      <c r="B12" s="4">
        <f>IF('True_Odds_Calculator_2-way'!B13="","",'True_Odds_Calculator_2-way'!B13)</f>
        <v>1.87</v>
      </c>
      <c r="C12" s="4">
        <f t="shared" si="0"/>
        <v>0.49504950495049505</v>
      </c>
      <c r="D12">
        <f t="shared" si="1"/>
        <v>0.53475935828876997</v>
      </c>
      <c r="E12">
        <f t="shared" si="2"/>
        <v>2.9808863239265015E-2</v>
      </c>
      <c r="F12">
        <f t="shared" si="3"/>
        <v>-0.23492349234923493</v>
      </c>
      <c r="G12">
        <v>0</v>
      </c>
      <c r="H12">
        <f t="shared" si="4"/>
        <v>0.2647323555885</v>
      </c>
      <c r="I12">
        <f t="shared" si="5"/>
        <v>-1.0615495921641367</v>
      </c>
      <c r="J12">
        <f t="shared" si="6"/>
        <v>1.0615495921641367</v>
      </c>
      <c r="K12">
        <f t="shared" si="7"/>
        <v>0.48012738724303272</v>
      </c>
      <c r="L12">
        <f t="shared" si="8"/>
        <v>0.51987261275696728</v>
      </c>
      <c r="M12">
        <f t="shared" si="9"/>
        <v>2.0827805840074194</v>
      </c>
      <c r="N12">
        <f t="shared" si="10"/>
        <v>1.9235481451827992</v>
      </c>
    </row>
    <row r="13" spans="1:14" x14ac:dyDescent="0.25">
      <c r="A13" s="4">
        <f>IF('True_Odds_Calculator_2-way'!A14="","",'True_Odds_Calculator_2-way'!A14)</f>
        <v>2.69</v>
      </c>
      <c r="B13" s="4">
        <f>IF('True_Odds_Calculator_2-way'!B14="","",'True_Odds_Calculator_2-way'!B14)</f>
        <v>1.51</v>
      </c>
      <c r="C13" s="4">
        <f t="shared" si="0"/>
        <v>0.37174721189591081</v>
      </c>
      <c r="D13">
        <f t="shared" si="1"/>
        <v>0.66225165562913912</v>
      </c>
      <c r="E13">
        <f t="shared" si="2"/>
        <v>3.3998867525049992E-2</v>
      </c>
      <c r="F13">
        <f t="shared" si="3"/>
        <v>-0.21219133902853338</v>
      </c>
      <c r="G13">
        <v>0</v>
      </c>
      <c r="H13">
        <f t="shared" si="4"/>
        <v>0.24619020655358334</v>
      </c>
      <c r="I13">
        <f t="shared" si="5"/>
        <v>-1.0771385261753925</v>
      </c>
      <c r="J13">
        <f t="shared" si="6"/>
        <v>1.0771385261753925</v>
      </c>
      <c r="K13">
        <f t="shared" si="7"/>
        <v>0.35456414890726312</v>
      </c>
      <c r="L13">
        <f t="shared" si="8"/>
        <v>0.64543585109273682</v>
      </c>
      <c r="M13">
        <f t="shared" si="9"/>
        <v>2.8203641092364129</v>
      </c>
      <c r="N13">
        <f t="shared" si="10"/>
        <v>1.5493406483494501</v>
      </c>
    </row>
    <row r="14" spans="1:14" x14ac:dyDescent="0.25">
      <c r="A14" s="4">
        <f>IF('True_Odds_Calculator_2-way'!A15="","",'True_Odds_Calculator_2-way'!A15)</f>
        <v>1.92</v>
      </c>
      <c r="B14" s="4">
        <f>IF('True_Odds_Calculator_2-way'!B15="","",'True_Odds_Calculator_2-way'!B15)</f>
        <v>1.9</v>
      </c>
      <c r="C14" s="4">
        <f t="shared" si="0"/>
        <v>0.52083333333333337</v>
      </c>
      <c r="D14">
        <f t="shared" si="1"/>
        <v>0.52631578947368418</v>
      </c>
      <c r="E14">
        <f t="shared" si="2"/>
        <v>4.7149122807017552E-2</v>
      </c>
      <c r="F14">
        <f t="shared" si="3"/>
        <v>-0.22697368421052633</v>
      </c>
      <c r="G14">
        <v>0</v>
      </c>
      <c r="H14">
        <f t="shared" si="4"/>
        <v>0.27412280701754388</v>
      </c>
      <c r="I14">
        <f t="shared" si="5"/>
        <v>-1.0989674556596449</v>
      </c>
      <c r="J14">
        <f t="shared" si="6"/>
        <v>1.0989674556596449</v>
      </c>
      <c r="K14">
        <f t="shared" si="7"/>
        <v>0.49725266430930348</v>
      </c>
      <c r="L14">
        <f t="shared" si="8"/>
        <v>0.50274733569069663</v>
      </c>
      <c r="M14">
        <f t="shared" si="9"/>
        <v>2.0110500592068727</v>
      </c>
      <c r="N14">
        <f t="shared" si="10"/>
        <v>1.9890707100936806</v>
      </c>
    </row>
    <row r="15" spans="1:14" x14ac:dyDescent="0.25">
      <c r="A15" s="4">
        <f>IF('True_Odds_Calculator_2-way'!A16="","",'True_Odds_Calculator_2-way'!A16)</f>
        <v>1.94</v>
      </c>
      <c r="B15" s="4">
        <f>IF('True_Odds_Calculator_2-way'!B16="","",'True_Odds_Calculator_2-way'!B16)</f>
        <v>1.96</v>
      </c>
      <c r="C15" s="4">
        <f t="shared" si="0"/>
        <v>0.51546391752577325</v>
      </c>
      <c r="D15">
        <f t="shared" si="1"/>
        <v>0.51020408163265307</v>
      </c>
      <c r="E15">
        <f t="shared" si="2"/>
        <v>2.5667999158426325E-2</v>
      </c>
      <c r="F15">
        <f t="shared" si="3"/>
        <v>-0.23732379549758043</v>
      </c>
      <c r="G15">
        <v>0</v>
      </c>
      <c r="H15">
        <f t="shared" si="4"/>
        <v>0.26299179465600675</v>
      </c>
      <c r="I15">
        <f t="shared" si="5"/>
        <v>-1.052689901333149</v>
      </c>
      <c r="J15">
        <f t="shared" si="6"/>
        <v>1.052689901333149</v>
      </c>
      <c r="K15">
        <f t="shared" si="7"/>
        <v>0.50263165184833114</v>
      </c>
      <c r="L15">
        <f t="shared" si="8"/>
        <v>0.49736834815166897</v>
      </c>
      <c r="M15">
        <f t="shared" si="9"/>
        <v>1.9895285072531594</v>
      </c>
      <c r="N15">
        <f t="shared" si="10"/>
        <v>2.0105823052798226</v>
      </c>
    </row>
    <row r="16" spans="1:14" x14ac:dyDescent="0.25">
      <c r="A16" s="4">
        <f>IF('True_Odds_Calculator_2-way'!A17="","",'True_Odds_Calculator_2-way'!A17)</f>
        <v>2.48</v>
      </c>
      <c r="B16" s="4">
        <f>IF('True_Odds_Calculator_2-way'!B17="","",'True_Odds_Calculator_2-way'!B17)</f>
        <v>1.58</v>
      </c>
      <c r="C16" s="4">
        <f t="shared" si="0"/>
        <v>0.40322580645161293</v>
      </c>
      <c r="D16">
        <f t="shared" si="1"/>
        <v>0.63291139240506322</v>
      </c>
      <c r="E16">
        <f t="shared" si="2"/>
        <v>3.61371988566761E-2</v>
      </c>
      <c r="F16">
        <f t="shared" si="3"/>
        <v>-0.21906900775826876</v>
      </c>
      <c r="G16">
        <v>0</v>
      </c>
      <c r="H16">
        <f t="shared" si="4"/>
        <v>0.25520620661494486</v>
      </c>
      <c r="I16">
        <f t="shared" si="5"/>
        <v>-1.0793322294408636</v>
      </c>
      <c r="J16">
        <f t="shared" si="6"/>
        <v>1.0793322294408636</v>
      </c>
      <c r="K16">
        <f t="shared" si="7"/>
        <v>0.38499865083559737</v>
      </c>
      <c r="L16">
        <f t="shared" si="8"/>
        <v>0.61500134916440274</v>
      </c>
      <c r="M16">
        <f t="shared" si="9"/>
        <v>2.5974116995724779</v>
      </c>
      <c r="N16">
        <f t="shared" si="10"/>
        <v>1.6260126930757011</v>
      </c>
    </row>
    <row r="17" spans="1:14" x14ac:dyDescent="0.25">
      <c r="A17" s="4">
        <f>IF('True_Odds_Calculator_2-way'!A18="","",'True_Odds_Calculator_2-way'!A18)</f>
        <v>2.06</v>
      </c>
      <c r="B17" s="4">
        <f>IF('True_Odds_Calculator_2-way'!B18="","",'True_Odds_Calculator_2-way'!B18)</f>
        <v>1.83</v>
      </c>
      <c r="C17" s="4">
        <f t="shared" si="0"/>
        <v>0.4854368932038835</v>
      </c>
      <c r="D17">
        <f t="shared" si="1"/>
        <v>0.54644808743169393</v>
      </c>
      <c r="E17">
        <f t="shared" si="2"/>
        <v>3.1884980635577431E-2</v>
      </c>
      <c r="F17">
        <f t="shared" si="3"/>
        <v>-0.2333810812244681</v>
      </c>
      <c r="G17">
        <v>0</v>
      </c>
      <c r="H17">
        <f t="shared" si="4"/>
        <v>0.26526606186004559</v>
      </c>
      <c r="I17">
        <f t="shared" si="5"/>
        <v>-1.0661247392009334</v>
      </c>
      <c r="J17">
        <f t="shared" si="6"/>
        <v>1.0661247392009334</v>
      </c>
      <c r="K17">
        <f t="shared" si="7"/>
        <v>0.46946324151730962</v>
      </c>
      <c r="L17">
        <f t="shared" si="8"/>
        <v>0.53053675848269044</v>
      </c>
      <c r="M17">
        <f t="shared" si="9"/>
        <v>2.1300922235529893</v>
      </c>
      <c r="N17">
        <f t="shared" si="10"/>
        <v>1.8848835335367746</v>
      </c>
    </row>
    <row r="18" spans="1:14" x14ac:dyDescent="0.25">
      <c r="A18" s="4">
        <f>IF('True_Odds_Calculator_2-way'!A19="","",'True_Odds_Calculator_2-way'!A19)</f>
        <v>1.94</v>
      </c>
      <c r="B18" s="4">
        <f>IF('True_Odds_Calculator_2-way'!B19="","",'True_Odds_Calculator_2-way'!B19)</f>
        <v>1.94</v>
      </c>
      <c r="C18" s="4">
        <f t="shared" si="0"/>
        <v>0.51546391752577325</v>
      </c>
      <c r="D18">
        <f t="shared" si="1"/>
        <v>0.51546391752577325</v>
      </c>
      <c r="E18">
        <f t="shared" si="2"/>
        <v>3.0927835051546504E-2</v>
      </c>
      <c r="F18">
        <f t="shared" si="3"/>
        <v>-0.23477521521947065</v>
      </c>
      <c r="G18">
        <v>0</v>
      </c>
      <c r="H18">
        <f t="shared" si="4"/>
        <v>0.26570305027101715</v>
      </c>
      <c r="I18">
        <f t="shared" si="5"/>
        <v>-1.0638297872340428</v>
      </c>
      <c r="J18">
        <f t="shared" si="6"/>
        <v>1.0638297872340428</v>
      </c>
      <c r="K18">
        <f t="shared" si="7"/>
        <v>0.49999999999999989</v>
      </c>
      <c r="L18">
        <f t="shared" si="8"/>
        <v>0.49999999999999989</v>
      </c>
      <c r="M18">
        <f t="shared" si="9"/>
        <v>2.0000000000000004</v>
      </c>
      <c r="N18">
        <f t="shared" si="10"/>
        <v>2.0000000000000004</v>
      </c>
    </row>
    <row r="19" spans="1:14" x14ac:dyDescent="0.25">
      <c r="A19" s="4">
        <f>IF('True_Odds_Calculator_2-way'!A20="","",'True_Odds_Calculator_2-way'!A20)</f>
        <v>1.7</v>
      </c>
      <c r="B19" s="4">
        <f>IF('True_Odds_Calculator_2-way'!B20="","",'True_Odds_Calculator_2-way'!B20)</f>
        <v>2.17</v>
      </c>
      <c r="C19" s="4">
        <f t="shared" si="0"/>
        <v>0.58823529411764708</v>
      </c>
      <c r="D19">
        <f t="shared" si="1"/>
        <v>0.46082949308755761</v>
      </c>
      <c r="E19">
        <f t="shared" si="2"/>
        <v>4.9064787205204574E-2</v>
      </c>
      <c r="F19">
        <f t="shared" si="3"/>
        <v>-0.22201138519924113</v>
      </c>
      <c r="G19">
        <v>0</v>
      </c>
      <c r="H19">
        <f t="shared" si="4"/>
        <v>0.27107617240444565</v>
      </c>
      <c r="I19">
        <f t="shared" si="5"/>
        <v>-1.1049892402196595</v>
      </c>
      <c r="J19">
        <f t="shared" si="6"/>
        <v>1.1049892402196595</v>
      </c>
      <c r="K19">
        <f t="shared" si="7"/>
        <v>0.56385917502148641</v>
      </c>
      <c r="L19">
        <f t="shared" si="8"/>
        <v>0.43614082497851364</v>
      </c>
      <c r="M19">
        <f t="shared" si="9"/>
        <v>1.773492468153762</v>
      </c>
      <c r="N19">
        <f t="shared" si="10"/>
        <v>2.2928374110570013</v>
      </c>
    </row>
    <row r="20" spans="1:14" x14ac:dyDescent="0.25">
      <c r="A20" s="4">
        <f>IF('True_Odds_Calculator_2-way'!A21="","",'True_Odds_Calculator_2-way'!A21)</f>
        <v>1.43</v>
      </c>
      <c r="B20" s="4">
        <f>IF('True_Odds_Calculator_2-way'!B21="","",'True_Odds_Calculator_2-way'!B21)</f>
        <v>2.82</v>
      </c>
      <c r="C20" s="4">
        <f t="shared" si="0"/>
        <v>0.69930069930069938</v>
      </c>
      <c r="D20">
        <f t="shared" si="1"/>
        <v>0.3546099290780142</v>
      </c>
      <c r="E20">
        <f t="shared" si="2"/>
        <v>5.3910628378713632E-2</v>
      </c>
      <c r="F20">
        <f t="shared" si="3"/>
        <v>-0.19406834300451314</v>
      </c>
      <c r="G20">
        <v>0</v>
      </c>
      <c r="H20">
        <f t="shared" si="4"/>
        <v>0.24797897138322675</v>
      </c>
      <c r="I20">
        <f t="shared" si="5"/>
        <v>-1.1303946105083813</v>
      </c>
      <c r="J20">
        <f t="shared" si="6"/>
        <v>1.1303946105083813</v>
      </c>
      <c r="K20">
        <f t="shared" si="7"/>
        <v>0.67291595526341086</v>
      </c>
      <c r="L20">
        <f t="shared" si="8"/>
        <v>0.32708404473658903</v>
      </c>
      <c r="M20">
        <f t="shared" si="9"/>
        <v>1.4860696825186039</v>
      </c>
      <c r="N20">
        <f t="shared" si="10"/>
        <v>3.0573181911252538</v>
      </c>
    </row>
    <row r="21" spans="1:14" x14ac:dyDescent="0.25">
      <c r="A21" s="4">
        <f>IF('True_Odds_Calculator_2-way'!A22="","",'True_Odds_Calculator_2-way'!A22)</f>
        <v>1.41</v>
      </c>
      <c r="B21" s="4">
        <f>IF('True_Odds_Calculator_2-way'!B22="","",'True_Odds_Calculator_2-way'!B22)</f>
        <v>2.89</v>
      </c>
      <c r="C21" s="4">
        <f t="shared" si="0"/>
        <v>0.70921985815602839</v>
      </c>
      <c r="D21">
        <f t="shared" si="1"/>
        <v>0.34602076124567471</v>
      </c>
      <c r="E21">
        <f t="shared" si="2"/>
        <v>5.5240619401703217E-2</v>
      </c>
      <c r="F21">
        <f t="shared" si="3"/>
        <v>-0.19016417580799516</v>
      </c>
      <c r="G21">
        <v>0</v>
      </c>
      <c r="H21">
        <f t="shared" si="4"/>
        <v>0.24540479520969838</v>
      </c>
      <c r="I21">
        <f t="shared" si="5"/>
        <v>-1.1359969609849954</v>
      </c>
      <c r="J21">
        <f t="shared" si="6"/>
        <v>1.1359969609849954</v>
      </c>
      <c r="K21">
        <f t="shared" si="7"/>
        <v>0.68224051008968079</v>
      </c>
      <c r="L21">
        <f t="shared" si="8"/>
        <v>0.31775948991031921</v>
      </c>
      <c r="M21">
        <f t="shared" si="9"/>
        <v>1.4657587540038477</v>
      </c>
      <c r="N21">
        <f t="shared" si="10"/>
        <v>3.1470342562616413</v>
      </c>
    </row>
    <row r="22" spans="1:14" x14ac:dyDescent="0.25">
      <c r="A22" s="4">
        <f>IF('True_Odds_Calculator_2-way'!A23="","",'True_Odds_Calculator_2-way'!A23)</f>
        <v>1.64</v>
      </c>
      <c r="B22" s="4">
        <f>IF('True_Odds_Calculator_2-way'!B23="","",'True_Odds_Calculator_2-way'!B23)</f>
        <v>2.2799999999999998</v>
      </c>
      <c r="C22" s="4">
        <f t="shared" si="0"/>
        <v>0.6097560975609756</v>
      </c>
      <c r="D22">
        <f t="shared" si="1"/>
        <v>0.43859649122807021</v>
      </c>
      <c r="E22">
        <f t="shared" si="2"/>
        <v>4.8352588789045914E-2</v>
      </c>
      <c r="F22">
        <f t="shared" si="3"/>
        <v>-0.21908429610611879</v>
      </c>
      <c r="G22">
        <v>0</v>
      </c>
      <c r="H22">
        <f t="shared" si="4"/>
        <v>0.26743688489516476</v>
      </c>
      <c r="I22">
        <f t="shared" si="5"/>
        <v>-1.104854345603981</v>
      </c>
      <c r="J22">
        <f t="shared" si="6"/>
        <v>1.104854345603981</v>
      </c>
      <c r="K22">
        <f t="shared" si="7"/>
        <v>0.58578643762690474</v>
      </c>
      <c r="L22">
        <f t="shared" si="8"/>
        <v>0.41421356237309498</v>
      </c>
      <c r="M22">
        <f t="shared" si="9"/>
        <v>1.7071067811865481</v>
      </c>
      <c r="N22">
        <f t="shared" si="10"/>
        <v>2.4142135623730954</v>
      </c>
    </row>
    <row r="23" spans="1:14" x14ac:dyDescent="0.25">
      <c r="A23" s="4">
        <f>IF('True_Odds_Calculator_2-way'!A24="","",'True_Odds_Calculator_2-way'!A24)</f>
        <v>1.6</v>
      </c>
      <c r="B23" s="4">
        <f>IF('True_Odds_Calculator_2-way'!B24="","",'True_Odds_Calculator_2-way'!B24)</f>
        <v>2.48</v>
      </c>
      <c r="C23" s="4">
        <f t="shared" si="0"/>
        <v>0.625</v>
      </c>
      <c r="D23">
        <f t="shared" si="1"/>
        <v>0.40322580645161293</v>
      </c>
      <c r="E23">
        <f t="shared" si="2"/>
        <v>2.8225806451612989E-2</v>
      </c>
      <c r="F23">
        <f t="shared" si="3"/>
        <v>-0.22379032258064502</v>
      </c>
      <c r="G23">
        <v>0</v>
      </c>
      <c r="H23">
        <f t="shared" si="4"/>
        <v>0.25201612903225806</v>
      </c>
      <c r="I23">
        <f t="shared" si="5"/>
        <v>-1.0611908999450224</v>
      </c>
      <c r="J23">
        <f t="shared" si="6"/>
        <v>1.0611908999450224</v>
      </c>
      <c r="K23">
        <f t="shared" si="7"/>
        <v>0.61098009187365931</v>
      </c>
      <c r="L23">
        <f t="shared" si="8"/>
        <v>0.38901990812634057</v>
      </c>
      <c r="M23">
        <f t="shared" si="9"/>
        <v>1.6367145399670135</v>
      </c>
      <c r="N23">
        <f t="shared" si="10"/>
        <v>2.5705625319186329</v>
      </c>
    </row>
    <row r="24" spans="1:14" x14ac:dyDescent="0.25">
      <c r="A24" s="4">
        <f>IF('True_Odds_Calculator_2-way'!A25="","",'True_Odds_Calculator_2-way'!A25)</f>
        <v>1.2</v>
      </c>
      <c r="B24" s="4">
        <f>IF('True_Odds_Calculator_2-way'!B25="","",'True_Odds_Calculator_2-way'!B25)</f>
        <v>4.75</v>
      </c>
      <c r="C24" s="4">
        <f t="shared" si="0"/>
        <v>0.83333333333333337</v>
      </c>
      <c r="D24">
        <f t="shared" si="1"/>
        <v>0.21052631578947367</v>
      </c>
      <c r="E24">
        <f t="shared" si="2"/>
        <v>4.3859649122806932E-2</v>
      </c>
      <c r="F24">
        <f t="shared" si="3"/>
        <v>-0.13157894736842113</v>
      </c>
      <c r="G24">
        <v>0</v>
      </c>
      <c r="H24">
        <f t="shared" si="4"/>
        <v>0.17543859649122806</v>
      </c>
      <c r="I24">
        <f t="shared" si="5"/>
        <v>-1.1547005383792512</v>
      </c>
      <c r="J24">
        <f t="shared" si="6"/>
        <v>1.1547005383792512</v>
      </c>
      <c r="K24">
        <f t="shared" si="7"/>
        <v>0.81238721020156668</v>
      </c>
      <c r="L24">
        <f t="shared" si="8"/>
        <v>0.18761278979843346</v>
      </c>
      <c r="M24">
        <f t="shared" si="9"/>
        <v>1.2309401076758502</v>
      </c>
      <c r="N24">
        <f t="shared" si="10"/>
        <v>5.3301270189221919</v>
      </c>
    </row>
    <row r="25" spans="1:14" x14ac:dyDescent="0.25">
      <c r="A25" s="4">
        <f>IF('True_Odds_Calculator_2-way'!A26="","",'True_Odds_Calculator_2-way'!A26)</f>
        <v>1.78</v>
      </c>
      <c r="B25" s="4">
        <f>IF('True_Odds_Calculator_2-way'!B26="","",'True_Odds_Calculator_2-way'!B26)</f>
        <v>2.15</v>
      </c>
      <c r="C25" s="4">
        <f t="shared" si="0"/>
        <v>0.5617977528089888</v>
      </c>
      <c r="D25">
        <f t="shared" si="1"/>
        <v>0.46511627906976744</v>
      </c>
      <c r="E25">
        <f t="shared" si="2"/>
        <v>2.6914031878756184E-2</v>
      </c>
      <c r="F25">
        <f t="shared" si="3"/>
        <v>-0.23438724849751769</v>
      </c>
      <c r="G25">
        <v>0</v>
      </c>
      <c r="H25">
        <f t="shared" si="4"/>
        <v>0.26130128037627387</v>
      </c>
      <c r="I25">
        <f t="shared" si="5"/>
        <v>-1.0558537785999174</v>
      </c>
      <c r="J25">
        <f t="shared" si="6"/>
        <v>1.0558537785999174</v>
      </c>
      <c r="K25">
        <f t="shared" si="7"/>
        <v>0.54837610971857853</v>
      </c>
      <c r="L25">
        <f t="shared" si="8"/>
        <v>0.45162389028142153</v>
      </c>
      <c r="M25">
        <f t="shared" si="9"/>
        <v>1.8235659473079355</v>
      </c>
      <c r="N25">
        <f t="shared" si="10"/>
        <v>2.214231845389905</v>
      </c>
    </row>
    <row r="26" spans="1:14" x14ac:dyDescent="0.25">
      <c r="A26" s="4">
        <f>IF('True_Odds_Calculator_2-way'!A27="","",'True_Odds_Calculator_2-way'!A27)</f>
        <v>1.85</v>
      </c>
      <c r="B26" s="4">
        <f>IF('True_Odds_Calculator_2-way'!B27="","",'True_Odds_Calculator_2-way'!B27)</f>
        <v>2.06</v>
      </c>
      <c r="C26" s="4">
        <f t="shared" si="0"/>
        <v>0.54054054054054046</v>
      </c>
      <c r="D26">
        <f t="shared" si="1"/>
        <v>0.4854368932038835</v>
      </c>
      <c r="E26">
        <f t="shared" si="2"/>
        <v>2.5977433744424072E-2</v>
      </c>
      <c r="F26">
        <f t="shared" si="3"/>
        <v>-0.23642088690632379</v>
      </c>
      <c r="G26">
        <v>0</v>
      </c>
      <c r="H26">
        <f t="shared" si="4"/>
        <v>0.26239832065074781</v>
      </c>
      <c r="I26">
        <f t="shared" si="5"/>
        <v>-1.0535074339697479</v>
      </c>
      <c r="J26">
        <f t="shared" si="6"/>
        <v>1.0535074339697479</v>
      </c>
      <c r="K26">
        <f t="shared" si="7"/>
        <v>0.52757048568217679</v>
      </c>
      <c r="L26">
        <f t="shared" si="8"/>
        <v>0.47242951431782315</v>
      </c>
      <c r="M26">
        <f t="shared" si="9"/>
        <v>1.8954813188742858</v>
      </c>
      <c r="N26">
        <f t="shared" si="10"/>
        <v>2.1167178800079327</v>
      </c>
    </row>
    <row r="27" spans="1:14" x14ac:dyDescent="0.25">
      <c r="A27" s="4">
        <f>IF('True_Odds_Calculator_2-way'!A28="","",'True_Odds_Calculator_2-way'!A28)</f>
        <v>1.6</v>
      </c>
      <c r="B27" s="4">
        <f>IF('True_Odds_Calculator_2-way'!B28="","",'True_Odds_Calculator_2-way'!B28)</f>
        <v>2.48</v>
      </c>
      <c r="C27" s="4">
        <f t="shared" si="0"/>
        <v>0.625</v>
      </c>
      <c r="D27">
        <f t="shared" si="1"/>
        <v>0.40322580645161293</v>
      </c>
      <c r="E27">
        <f t="shared" si="2"/>
        <v>2.8225806451612989E-2</v>
      </c>
      <c r="F27">
        <f t="shared" si="3"/>
        <v>-0.22379032258064502</v>
      </c>
      <c r="G27">
        <v>0</v>
      </c>
      <c r="H27">
        <f t="shared" si="4"/>
        <v>0.25201612903225806</v>
      </c>
      <c r="I27">
        <f t="shared" si="5"/>
        <v>-1.0611908999450224</v>
      </c>
      <c r="J27">
        <f t="shared" si="6"/>
        <v>1.0611908999450224</v>
      </c>
      <c r="K27">
        <f t="shared" si="7"/>
        <v>0.61098009187365931</v>
      </c>
      <c r="L27">
        <f t="shared" si="8"/>
        <v>0.38901990812634057</v>
      </c>
      <c r="M27">
        <f t="shared" si="9"/>
        <v>1.6367145399670135</v>
      </c>
      <c r="N27">
        <f t="shared" si="10"/>
        <v>2.5705625319186329</v>
      </c>
    </row>
    <row r="28" spans="1:14" x14ac:dyDescent="0.25">
      <c r="A28" s="4">
        <f>IF('True_Odds_Calculator_2-way'!A29="","",'True_Odds_Calculator_2-way'!A29)</f>
        <v>1.73</v>
      </c>
      <c r="B28" s="4">
        <f>IF('True_Odds_Calculator_2-way'!B29="","",'True_Odds_Calculator_2-way'!B29)</f>
        <v>2.19</v>
      </c>
      <c r="C28" s="4">
        <f t="shared" si="0"/>
        <v>0.5780346820809249</v>
      </c>
      <c r="D28">
        <f t="shared" si="1"/>
        <v>0.45662100456621008</v>
      </c>
      <c r="E28">
        <f t="shared" si="2"/>
        <v>3.4655686647135031E-2</v>
      </c>
      <c r="F28">
        <f t="shared" si="3"/>
        <v>-0.22928709055876673</v>
      </c>
      <c r="G28">
        <v>0</v>
      </c>
      <c r="H28">
        <f t="shared" si="4"/>
        <v>0.26394277720590181</v>
      </c>
      <c r="I28">
        <f t="shared" si="5"/>
        <v>-1.0729144372515058</v>
      </c>
      <c r="J28">
        <f t="shared" si="6"/>
        <v>1.0729144372515058</v>
      </c>
      <c r="K28">
        <f t="shared" si="7"/>
        <v>0.56078093121655925</v>
      </c>
      <c r="L28">
        <f t="shared" si="8"/>
        <v>0.43921906878344058</v>
      </c>
      <c r="M28">
        <f t="shared" si="9"/>
        <v>1.7832275391935992</v>
      </c>
      <c r="N28">
        <f t="shared" si="10"/>
        <v>2.2767681803292916</v>
      </c>
    </row>
    <row r="29" spans="1:14" x14ac:dyDescent="0.25">
      <c r="A29" s="4">
        <f>IF('True_Odds_Calculator_2-way'!A30="","",'True_Odds_Calculator_2-way'!A30)</f>
        <v>1.7</v>
      </c>
      <c r="B29" s="4">
        <f>IF('True_Odds_Calculator_2-way'!B30="","",'True_Odds_Calculator_2-way'!B30)</f>
        <v>2.2400000000000002</v>
      </c>
      <c r="C29" s="4">
        <f t="shared" si="0"/>
        <v>0.58823529411764708</v>
      </c>
      <c r="D29">
        <f t="shared" si="1"/>
        <v>0.4464285714285714</v>
      </c>
      <c r="E29">
        <f t="shared" si="2"/>
        <v>3.4663865546218364E-2</v>
      </c>
      <c r="F29">
        <f t="shared" si="3"/>
        <v>-0.22794117647058831</v>
      </c>
      <c r="G29">
        <v>0</v>
      </c>
      <c r="H29">
        <f t="shared" si="4"/>
        <v>0.26260504201680673</v>
      </c>
      <c r="I29">
        <f t="shared" si="5"/>
        <v>-1.0733469768527293</v>
      </c>
      <c r="J29">
        <f t="shared" si="6"/>
        <v>1.0733469768527293</v>
      </c>
      <c r="K29">
        <f t="shared" si="7"/>
        <v>0.5709904149848718</v>
      </c>
      <c r="L29">
        <f t="shared" si="8"/>
        <v>0.42900958501512831</v>
      </c>
      <c r="M29">
        <f t="shared" si="9"/>
        <v>1.7513428837969105</v>
      </c>
      <c r="N29">
        <f t="shared" si="10"/>
        <v>2.3309502512973848</v>
      </c>
    </row>
    <row r="30" spans="1:14" x14ac:dyDescent="0.25">
      <c r="A30" s="4">
        <f>IF('True_Odds_Calculator_2-way'!A31="","",'True_Odds_Calculator_2-way'!A31)</f>
        <v>1.94</v>
      </c>
      <c r="B30" s="4">
        <f>IF('True_Odds_Calculator_2-way'!B31="","",'True_Odds_Calculator_2-way'!B31)</f>
        <v>1.94</v>
      </c>
      <c r="C30" s="4">
        <f t="shared" si="0"/>
        <v>0.51546391752577325</v>
      </c>
      <c r="D30">
        <f t="shared" si="1"/>
        <v>0.51546391752577325</v>
      </c>
      <c r="E30">
        <f t="shared" si="2"/>
        <v>3.0927835051546504E-2</v>
      </c>
      <c r="F30">
        <f t="shared" si="3"/>
        <v>-0.23477521521947065</v>
      </c>
      <c r="G30">
        <v>0</v>
      </c>
      <c r="H30">
        <f t="shared" si="4"/>
        <v>0.26570305027101715</v>
      </c>
      <c r="I30">
        <f t="shared" si="5"/>
        <v>-1.0638297872340428</v>
      </c>
      <c r="J30">
        <f t="shared" si="6"/>
        <v>1.0638297872340428</v>
      </c>
      <c r="K30">
        <f t="shared" si="7"/>
        <v>0.49999999999999989</v>
      </c>
      <c r="L30">
        <f t="shared" si="8"/>
        <v>0.49999999999999989</v>
      </c>
      <c r="M30">
        <f t="shared" si="9"/>
        <v>2.0000000000000004</v>
      </c>
      <c r="N30">
        <f t="shared" si="10"/>
        <v>2.0000000000000004</v>
      </c>
    </row>
    <row r="31" spans="1:14" x14ac:dyDescent="0.25">
      <c r="A31" s="4">
        <f>IF('True_Odds_Calculator_2-way'!A32="","",'True_Odds_Calculator_2-way'!A32)</f>
        <v>1.62</v>
      </c>
      <c r="B31" s="4">
        <f>IF('True_Odds_Calculator_2-way'!B32="","",'True_Odds_Calculator_2-way'!B32)</f>
        <v>2.4</v>
      </c>
      <c r="C31" s="4">
        <f t="shared" si="0"/>
        <v>0.61728395061728392</v>
      </c>
      <c r="D31">
        <f t="shared" si="1"/>
        <v>0.41666666666666669</v>
      </c>
      <c r="E31">
        <f t="shared" si="2"/>
        <v>3.3950617283950546E-2</v>
      </c>
      <c r="F31">
        <f t="shared" si="3"/>
        <v>-0.22325102880658443</v>
      </c>
      <c r="G31">
        <v>0</v>
      </c>
      <c r="H31">
        <f t="shared" si="4"/>
        <v>0.25720164609053497</v>
      </c>
      <c r="I31">
        <f t="shared" si="5"/>
        <v>-1.0733469768527295</v>
      </c>
      <c r="J31">
        <f t="shared" si="6"/>
        <v>1.0733469768527295</v>
      </c>
      <c r="K31">
        <f t="shared" si="7"/>
        <v>0.60042926165619326</v>
      </c>
      <c r="L31">
        <f t="shared" si="8"/>
        <v>0.3995707383438068</v>
      </c>
      <c r="M31">
        <f t="shared" si="9"/>
        <v>1.6654751256486924</v>
      </c>
      <c r="N31">
        <f t="shared" si="10"/>
        <v>2.502685767593821</v>
      </c>
    </row>
    <row r="32" spans="1:14" x14ac:dyDescent="0.25">
      <c r="A32" s="4">
        <f>IF('True_Odds_Calculator_2-way'!A33="","",'True_Odds_Calculator_2-way'!A33)</f>
        <v>2.57</v>
      </c>
      <c r="B32" s="4">
        <f>IF('True_Odds_Calculator_2-way'!B33="","",'True_Odds_Calculator_2-way'!B33)</f>
        <v>1.56</v>
      </c>
      <c r="C32" s="4">
        <f t="shared" si="0"/>
        <v>0.38910505836575876</v>
      </c>
      <c r="D32">
        <f t="shared" si="1"/>
        <v>0.64102564102564097</v>
      </c>
      <c r="E32">
        <f t="shared" si="2"/>
        <v>3.0130699391399673E-2</v>
      </c>
      <c r="F32">
        <f t="shared" si="3"/>
        <v>-0.2192956200738303</v>
      </c>
      <c r="G32">
        <v>0</v>
      </c>
      <c r="H32">
        <f t="shared" si="4"/>
        <v>0.24942631946522995</v>
      </c>
      <c r="I32">
        <f t="shared" si="5"/>
        <v>-1.066488459484171</v>
      </c>
      <c r="J32">
        <f t="shared" si="6"/>
        <v>1.066488459484171</v>
      </c>
      <c r="K32">
        <f t="shared" si="7"/>
        <v>0.37391747879057763</v>
      </c>
      <c r="L32">
        <f t="shared" si="8"/>
        <v>0.62608252120942243</v>
      </c>
      <c r="M32">
        <f t="shared" si="9"/>
        <v>2.6743868813901486</v>
      </c>
      <c r="N32">
        <f t="shared" si="10"/>
        <v>1.5972335373111359</v>
      </c>
    </row>
    <row r="33" spans="1:14" x14ac:dyDescent="0.25">
      <c r="A33" s="4">
        <f>IF('True_Odds_Calculator_2-way'!A34="","",'True_Odds_Calculator_2-way'!A34)</f>
        <v>2.02</v>
      </c>
      <c r="B33" s="4">
        <f>IF('True_Odds_Calculator_2-way'!B34="","",'True_Odds_Calculator_2-way'!B34)</f>
        <v>1.89</v>
      </c>
      <c r="C33" s="4">
        <f t="shared" si="0"/>
        <v>0.49504950495049505</v>
      </c>
      <c r="D33">
        <f t="shared" si="1"/>
        <v>0.52910052910052918</v>
      </c>
      <c r="E33">
        <f t="shared" si="2"/>
        <v>2.4150034051024338E-2</v>
      </c>
      <c r="F33">
        <f t="shared" si="3"/>
        <v>-0.23778092094923764</v>
      </c>
      <c r="G33">
        <v>0</v>
      </c>
      <c r="H33">
        <f t="shared" si="4"/>
        <v>0.26193095500026198</v>
      </c>
      <c r="I33">
        <f t="shared" si="5"/>
        <v>-1.0495542964487814</v>
      </c>
      <c r="J33">
        <f t="shared" si="6"/>
        <v>1.0495542964487814</v>
      </c>
      <c r="K33">
        <f t="shared" si="7"/>
        <v>0.48296454089387197</v>
      </c>
      <c r="L33">
        <f t="shared" si="8"/>
        <v>0.51703545910612803</v>
      </c>
      <c r="M33">
        <f t="shared" si="9"/>
        <v>2.0705453823777571</v>
      </c>
      <c r="N33">
        <f t="shared" si="10"/>
        <v>1.9341033238394147</v>
      </c>
    </row>
    <row r="34" spans="1:14" x14ac:dyDescent="0.25">
      <c r="A34" s="4">
        <f>IF('True_Odds_Calculator_2-way'!A35="","",'True_Odds_Calculator_2-way'!A35)</f>
        <v>1.52</v>
      </c>
      <c r="B34" s="4">
        <f>IF('True_Odds_Calculator_2-way'!B35="","",'True_Odds_Calculator_2-way'!B35)</f>
        <v>2.64</v>
      </c>
      <c r="C34" s="4">
        <f t="shared" si="0"/>
        <v>0.65789473684210531</v>
      </c>
      <c r="D34">
        <f t="shared" si="1"/>
        <v>0.37878787878787878</v>
      </c>
      <c r="E34">
        <f t="shared" si="2"/>
        <v>3.6682615629984205E-2</v>
      </c>
      <c r="F34">
        <f t="shared" si="3"/>
        <v>-0.21251993620414655</v>
      </c>
      <c r="G34">
        <v>0</v>
      </c>
      <c r="H34">
        <f t="shared" si="4"/>
        <v>0.24920255183413079</v>
      </c>
      <c r="I34">
        <f t="shared" si="5"/>
        <v>-1.0828702045605254</v>
      </c>
      <c r="J34">
        <f t="shared" si="6"/>
        <v>1.0828702045605254</v>
      </c>
      <c r="K34">
        <f t="shared" si="7"/>
        <v>0.63975740138462889</v>
      </c>
      <c r="L34">
        <f t="shared" si="8"/>
        <v>0.360242598615371</v>
      </c>
      <c r="M34">
        <f t="shared" si="9"/>
        <v>1.5630925063714729</v>
      </c>
      <c r="N34">
        <f t="shared" si="10"/>
        <v>2.7759071354792617</v>
      </c>
    </row>
    <row r="35" spans="1:14" x14ac:dyDescent="0.25">
      <c r="A35" s="4">
        <f>IF('True_Odds_Calculator_2-way'!A36="","",'True_Odds_Calculator_2-way'!A36)</f>
        <v>1.42</v>
      </c>
      <c r="B35" s="4">
        <f>IF('True_Odds_Calculator_2-way'!B36="","",'True_Odds_Calculator_2-way'!B36)</f>
        <v>2.99</v>
      </c>
      <c r="C35" s="4">
        <f t="shared" si="0"/>
        <v>0.70422535211267612</v>
      </c>
      <c r="D35">
        <f t="shared" si="1"/>
        <v>0.33444816053511706</v>
      </c>
      <c r="E35">
        <f t="shared" si="2"/>
        <v>3.8673512647793284E-2</v>
      </c>
      <c r="F35">
        <f t="shared" si="3"/>
        <v>-0.19685336096848638</v>
      </c>
      <c r="G35">
        <v>0</v>
      </c>
      <c r="H35">
        <f t="shared" si="4"/>
        <v>0.23552687361627964</v>
      </c>
      <c r="I35">
        <f t="shared" si="5"/>
        <v>-1.093827446579507</v>
      </c>
      <c r="J35">
        <f t="shared" si="6"/>
        <v>1.093827446579507</v>
      </c>
      <c r="K35">
        <f t="shared" si="7"/>
        <v>0.68520956697378854</v>
      </c>
      <c r="L35">
        <f t="shared" si="8"/>
        <v>0.31479043302621124</v>
      </c>
      <c r="M35">
        <f t="shared" si="9"/>
        <v>1.4594075275633931</v>
      </c>
      <c r="N35">
        <f t="shared" si="10"/>
        <v>3.1767166186932192</v>
      </c>
    </row>
    <row r="36" spans="1:14" x14ac:dyDescent="0.25">
      <c r="A36" s="4">
        <f>IF('True_Odds_Calculator_2-way'!A37="","",'True_Odds_Calculator_2-way'!A37)</f>
        <v>2.13</v>
      </c>
      <c r="B36" s="4">
        <f>IF('True_Odds_Calculator_2-way'!B37="","",'True_Odds_Calculator_2-way'!B37)</f>
        <v>1.79</v>
      </c>
      <c r="C36" s="4">
        <f t="shared" si="0"/>
        <v>0.46948356807511737</v>
      </c>
      <c r="D36">
        <f t="shared" si="1"/>
        <v>0.55865921787709494</v>
      </c>
      <c r="E36">
        <f t="shared" si="2"/>
        <v>2.8142785952212312E-2</v>
      </c>
      <c r="F36">
        <f t="shared" si="3"/>
        <v>-0.2341385369947806</v>
      </c>
      <c r="G36">
        <v>0</v>
      </c>
      <c r="H36">
        <f t="shared" si="4"/>
        <v>0.26228132294699291</v>
      </c>
      <c r="I36">
        <f t="shared" si="5"/>
        <v>-1.0583936671670078</v>
      </c>
      <c r="J36">
        <f t="shared" si="6"/>
        <v>1.0583936671670078</v>
      </c>
      <c r="K36">
        <f t="shared" si="7"/>
        <v>0.45537654905878816</v>
      </c>
      <c r="L36">
        <f t="shared" si="8"/>
        <v>0.5446234509412119</v>
      </c>
      <c r="M36">
        <f t="shared" si="9"/>
        <v>2.1959848438987186</v>
      </c>
      <c r="N36">
        <f t="shared" si="10"/>
        <v>1.8361309970619364</v>
      </c>
    </row>
    <row r="37" spans="1:14" x14ac:dyDescent="0.25">
      <c r="A37" s="4">
        <f>IF('True_Odds_Calculator_2-way'!A38="","",'True_Odds_Calculator_2-way'!A38)</f>
        <v>2.06</v>
      </c>
      <c r="B37" s="4">
        <f>IF('True_Odds_Calculator_2-way'!B38="","",'True_Odds_Calculator_2-way'!B38)</f>
        <v>1.85</v>
      </c>
      <c r="C37" s="4">
        <f t="shared" si="0"/>
        <v>0.4854368932038835</v>
      </c>
      <c r="D37">
        <f t="shared" si="1"/>
        <v>0.54054054054054046</v>
      </c>
      <c r="E37">
        <f t="shared" si="2"/>
        <v>2.5977433744424072E-2</v>
      </c>
      <c r="F37">
        <f t="shared" si="3"/>
        <v>-0.23642088690632379</v>
      </c>
      <c r="G37">
        <v>0</v>
      </c>
      <c r="H37">
        <f t="shared" si="4"/>
        <v>0.26239832065074781</v>
      </c>
      <c r="I37">
        <f t="shared" si="5"/>
        <v>-1.0535074339697479</v>
      </c>
      <c r="J37">
        <f t="shared" si="6"/>
        <v>1.0535074339697479</v>
      </c>
      <c r="K37">
        <f t="shared" si="7"/>
        <v>0.47242951431782315</v>
      </c>
      <c r="L37">
        <f t="shared" si="8"/>
        <v>0.52757048568217679</v>
      </c>
      <c r="M37">
        <f t="shared" si="9"/>
        <v>2.1167178800079327</v>
      </c>
      <c r="N37">
        <f t="shared" si="10"/>
        <v>1.8954813188742858</v>
      </c>
    </row>
    <row r="38" spans="1:14" x14ac:dyDescent="0.25">
      <c r="A38" s="4">
        <f>IF('True_Odds_Calculator_2-way'!A39="","",'True_Odds_Calculator_2-way'!A39)</f>
        <v>2.35</v>
      </c>
      <c r="B38" s="4">
        <f>IF('True_Odds_Calculator_2-way'!B39="","",'True_Odds_Calculator_2-way'!B39)</f>
        <v>1.65</v>
      </c>
      <c r="C38" s="4">
        <f t="shared" si="0"/>
        <v>0.42553191489361702</v>
      </c>
      <c r="D38">
        <f t="shared" si="1"/>
        <v>0.60606060606060608</v>
      </c>
      <c r="E38">
        <f t="shared" si="2"/>
        <v>3.1592520954223158E-2</v>
      </c>
      <c r="F38">
        <f t="shared" si="3"/>
        <v>-0.22630560928433263</v>
      </c>
      <c r="G38">
        <v>0</v>
      </c>
      <c r="H38">
        <f t="shared" si="4"/>
        <v>0.25789813023855579</v>
      </c>
      <c r="I38">
        <f t="shared" si="5"/>
        <v>-1.0675210253672478</v>
      </c>
      <c r="J38">
        <f t="shared" si="6"/>
        <v>1.0675210253672478</v>
      </c>
      <c r="K38">
        <f t="shared" si="7"/>
        <v>0.40964242822822811</v>
      </c>
      <c r="L38">
        <f t="shared" si="8"/>
        <v>0.59035757177177173</v>
      </c>
      <c r="M38">
        <f t="shared" si="9"/>
        <v>2.4411533842457849</v>
      </c>
      <c r="N38">
        <f t="shared" si="10"/>
        <v>1.6938886664887112</v>
      </c>
    </row>
    <row r="39" spans="1:14" x14ac:dyDescent="0.25">
      <c r="A39" s="4">
        <f>IF('True_Odds_Calculator_2-way'!A40="","",'True_Odds_Calculator_2-way'!A40)</f>
        <v>2.27</v>
      </c>
      <c r="B39" s="4">
        <f>IF('True_Odds_Calculator_2-way'!B40="","",'True_Odds_Calculator_2-way'!B40)</f>
        <v>1.69</v>
      </c>
      <c r="C39" s="4">
        <f t="shared" si="0"/>
        <v>0.44052863436123346</v>
      </c>
      <c r="D39">
        <f t="shared" si="1"/>
        <v>0.59171597633136097</v>
      </c>
      <c r="E39">
        <f t="shared" si="2"/>
        <v>3.2244610692594433E-2</v>
      </c>
      <c r="F39">
        <f t="shared" si="3"/>
        <v>-0.22842322029038398</v>
      </c>
      <c r="G39">
        <v>0</v>
      </c>
      <c r="H39">
        <f t="shared" si="4"/>
        <v>0.26066783098297841</v>
      </c>
      <c r="I39">
        <f t="shared" si="5"/>
        <v>-1.0682517037726924</v>
      </c>
      <c r="J39">
        <f t="shared" si="6"/>
        <v>1.0682517037726924</v>
      </c>
      <c r="K39">
        <f t="shared" si="7"/>
        <v>0.42432580692415584</v>
      </c>
      <c r="L39">
        <f t="shared" si="8"/>
        <v>0.57567419307584422</v>
      </c>
      <c r="M39">
        <f t="shared" si="9"/>
        <v>2.3566796637913199</v>
      </c>
      <c r="N39">
        <f t="shared" si="10"/>
        <v>1.7370936756031574</v>
      </c>
    </row>
    <row r="40" spans="1:14" x14ac:dyDescent="0.25">
      <c r="A40" s="4">
        <f>IF('True_Odds_Calculator_2-way'!A41="","",'True_Odds_Calculator_2-way'!A41)</f>
        <v>2.12</v>
      </c>
      <c r="B40" s="4">
        <f>IF('True_Odds_Calculator_2-way'!B41="","",'True_Odds_Calculator_2-way'!B41)</f>
        <v>1.78</v>
      </c>
      <c r="C40" s="4">
        <f t="shared" si="0"/>
        <v>0.47169811320754712</v>
      </c>
      <c r="D40">
        <f t="shared" si="1"/>
        <v>0.5617977528089888</v>
      </c>
      <c r="E40">
        <f t="shared" si="2"/>
        <v>3.3495866016535869E-2</v>
      </c>
      <c r="F40">
        <f t="shared" si="3"/>
        <v>-0.23150307398770409</v>
      </c>
      <c r="G40">
        <v>0</v>
      </c>
      <c r="H40">
        <f t="shared" si="4"/>
        <v>0.26499894000423996</v>
      </c>
      <c r="I40">
        <f t="shared" si="5"/>
        <v>-1.0699012312772822</v>
      </c>
      <c r="J40">
        <f t="shared" si="6"/>
        <v>1.0699012312772822</v>
      </c>
      <c r="K40">
        <f t="shared" si="7"/>
        <v>0.45489916365833472</v>
      </c>
      <c r="L40">
        <f t="shared" si="8"/>
        <v>0.54510083634166528</v>
      </c>
      <c r="M40">
        <f t="shared" si="9"/>
        <v>2.1982893790305562</v>
      </c>
      <c r="N40">
        <f t="shared" si="10"/>
        <v>1.83452296039628</v>
      </c>
    </row>
    <row r="41" spans="1:14" x14ac:dyDescent="0.25">
      <c r="A41" s="4">
        <f>IF('True_Odds_Calculator_2-way'!A42="","",'True_Odds_Calculator_2-way'!A42)</f>
        <v>2.4700000000000002</v>
      </c>
      <c r="B41" s="4">
        <f>IF('True_Odds_Calculator_2-way'!B42="","",'True_Odds_Calculator_2-way'!B42)</f>
        <v>1.59</v>
      </c>
      <c r="C41" s="4">
        <f t="shared" si="0"/>
        <v>0.40485829959514169</v>
      </c>
      <c r="D41">
        <f t="shared" si="1"/>
        <v>0.62893081761006286</v>
      </c>
      <c r="E41">
        <f t="shared" si="2"/>
        <v>3.37891172052045E-2</v>
      </c>
      <c r="F41">
        <f t="shared" si="3"/>
        <v>-0.22083874417538774</v>
      </c>
      <c r="G41">
        <v>0</v>
      </c>
      <c r="H41">
        <f t="shared" si="4"/>
        <v>0.25462786138059224</v>
      </c>
      <c r="I41">
        <f t="shared" si="5"/>
        <v>-1.0737800400040409</v>
      </c>
      <c r="J41">
        <f t="shared" si="6"/>
        <v>1.0737800400040409</v>
      </c>
      <c r="K41">
        <f t="shared" si="7"/>
        <v>0.38782889624489203</v>
      </c>
      <c r="L41">
        <f t="shared" si="8"/>
        <v>0.61217110375510797</v>
      </c>
      <c r="M41">
        <f t="shared" si="9"/>
        <v>2.5784566588059405</v>
      </c>
      <c r="N41">
        <f t="shared" si="10"/>
        <v>1.6335302236023845</v>
      </c>
    </row>
    <row r="42" spans="1:14" x14ac:dyDescent="0.25">
      <c r="A42" s="4">
        <f>IF('True_Odds_Calculator_2-way'!A43="","",'True_Odds_Calculator_2-way'!A43)</f>
        <v>1.7</v>
      </c>
      <c r="B42" s="4">
        <f>IF('True_Odds_Calculator_2-way'!B43="","",'True_Odds_Calculator_2-way'!B43)</f>
        <v>2.2400000000000002</v>
      </c>
      <c r="C42" s="4">
        <f t="shared" si="0"/>
        <v>0.58823529411764708</v>
      </c>
      <c r="D42">
        <f t="shared" si="1"/>
        <v>0.4464285714285714</v>
      </c>
      <c r="E42">
        <f t="shared" si="2"/>
        <v>3.4663865546218364E-2</v>
      </c>
      <c r="F42">
        <f t="shared" si="3"/>
        <v>-0.22794117647058831</v>
      </c>
      <c r="G42">
        <v>0</v>
      </c>
      <c r="H42">
        <f t="shared" si="4"/>
        <v>0.26260504201680673</v>
      </c>
      <c r="I42">
        <f t="shared" si="5"/>
        <v>-1.0733469768527293</v>
      </c>
      <c r="J42">
        <f t="shared" si="6"/>
        <v>1.0733469768527293</v>
      </c>
      <c r="K42">
        <f t="shared" si="7"/>
        <v>0.5709904149848718</v>
      </c>
      <c r="L42">
        <f t="shared" si="8"/>
        <v>0.42900958501512831</v>
      </c>
      <c r="M42">
        <f t="shared" si="9"/>
        <v>1.7513428837969105</v>
      </c>
      <c r="N42">
        <f t="shared" si="10"/>
        <v>2.3309502512973848</v>
      </c>
    </row>
    <row r="43" spans="1:14" x14ac:dyDescent="0.25">
      <c r="A43" s="4">
        <f>IF('True_Odds_Calculator_2-way'!A44="","",'True_Odds_Calculator_2-way'!A44)</f>
        <v>2.19</v>
      </c>
      <c r="B43" s="4">
        <f>IF('True_Odds_Calculator_2-way'!B44="","",'True_Odds_Calculator_2-way'!B44)</f>
        <v>1.73</v>
      </c>
      <c r="C43" s="4">
        <f t="shared" si="0"/>
        <v>0.45662100456621008</v>
      </c>
      <c r="D43">
        <f t="shared" si="1"/>
        <v>0.5780346820809249</v>
      </c>
      <c r="E43">
        <f t="shared" si="2"/>
        <v>3.4655686647135031E-2</v>
      </c>
      <c r="F43">
        <f t="shared" si="3"/>
        <v>-0.22928709055876673</v>
      </c>
      <c r="G43">
        <v>0</v>
      </c>
      <c r="H43">
        <f t="shared" si="4"/>
        <v>0.26394277720590181</v>
      </c>
      <c r="I43">
        <f t="shared" si="5"/>
        <v>-1.0729144372515058</v>
      </c>
      <c r="J43">
        <f t="shared" si="6"/>
        <v>1.0729144372515058</v>
      </c>
      <c r="K43">
        <f t="shared" si="7"/>
        <v>0.43921906878344058</v>
      </c>
      <c r="L43">
        <f t="shared" si="8"/>
        <v>0.56078093121655925</v>
      </c>
      <c r="M43">
        <f t="shared" si="9"/>
        <v>2.2767681803292916</v>
      </c>
      <c r="N43">
        <f t="shared" si="10"/>
        <v>1.7832275391935992</v>
      </c>
    </row>
    <row r="44" spans="1:14" x14ac:dyDescent="0.25">
      <c r="A44" s="4">
        <f>IF('True_Odds_Calculator_2-way'!A45="","",'True_Odds_Calculator_2-way'!A45)</f>
        <v>2.15</v>
      </c>
      <c r="B44" s="4">
        <f>IF('True_Odds_Calculator_2-way'!B45="","",'True_Odds_Calculator_2-way'!B45)</f>
        <v>1.76</v>
      </c>
      <c r="C44" s="4">
        <f t="shared" si="0"/>
        <v>0.46511627906976744</v>
      </c>
      <c r="D44">
        <f t="shared" si="1"/>
        <v>0.56818181818181823</v>
      </c>
      <c r="E44">
        <f t="shared" si="2"/>
        <v>3.3298097251585723E-2</v>
      </c>
      <c r="F44">
        <f t="shared" si="3"/>
        <v>-0.23097251585623668</v>
      </c>
      <c r="G44">
        <v>0</v>
      </c>
      <c r="H44">
        <f t="shared" si="4"/>
        <v>0.26427061310782241</v>
      </c>
      <c r="I44">
        <f t="shared" si="5"/>
        <v>-1.0696563746013956</v>
      </c>
      <c r="J44">
        <f t="shared" si="6"/>
        <v>1.0696563746013956</v>
      </c>
      <c r="K44">
        <f t="shared" si="7"/>
        <v>0.44840941385030625</v>
      </c>
      <c r="L44">
        <f t="shared" si="8"/>
        <v>0.5515905861496937</v>
      </c>
      <c r="M44">
        <f t="shared" si="9"/>
        <v>2.2301048307916052</v>
      </c>
      <c r="N44">
        <f t="shared" si="10"/>
        <v>1.8129388446970602</v>
      </c>
    </row>
    <row r="45" spans="1:14" x14ac:dyDescent="0.25">
      <c r="A45" s="4">
        <f>IF('True_Odds_Calculator_2-way'!A46="","",'True_Odds_Calculator_2-way'!A46)</f>
        <v>2.23</v>
      </c>
      <c r="B45" s="4">
        <f>IF('True_Odds_Calculator_2-way'!B46="","",'True_Odds_Calculator_2-way'!B46)</f>
        <v>1.71</v>
      </c>
      <c r="C45" s="4">
        <f t="shared" si="0"/>
        <v>0.44843049327354262</v>
      </c>
      <c r="D45">
        <f t="shared" si="1"/>
        <v>0.58479532163742687</v>
      </c>
      <c r="E45">
        <f t="shared" si="2"/>
        <v>3.3225814910969431E-2</v>
      </c>
      <c r="F45">
        <f t="shared" si="3"/>
        <v>-0.22901423963496192</v>
      </c>
      <c r="G45">
        <v>0</v>
      </c>
      <c r="H45">
        <f t="shared" si="4"/>
        <v>0.26224005454593136</v>
      </c>
      <c r="I45">
        <f t="shared" si="5"/>
        <v>-1.070084984173661</v>
      </c>
      <c r="J45">
        <f t="shared" si="6"/>
        <v>1.070084984173661</v>
      </c>
      <c r="K45">
        <f t="shared" si="7"/>
        <v>0.43174080130549697</v>
      </c>
      <c r="L45">
        <f t="shared" si="8"/>
        <v>0.56825919869450314</v>
      </c>
      <c r="M45">
        <f t="shared" si="9"/>
        <v>2.3162045305336028</v>
      </c>
      <c r="N45">
        <f t="shared" si="10"/>
        <v>1.7597603387632996</v>
      </c>
    </row>
    <row r="46" spans="1:14" x14ac:dyDescent="0.25">
      <c r="A46" s="4">
        <f>IF('True_Odds_Calculator_2-way'!A47="","",'True_Odds_Calculator_2-way'!A47)</f>
        <v>2.4</v>
      </c>
      <c r="B46" s="4">
        <f>IF('True_Odds_Calculator_2-way'!B47="","",'True_Odds_Calculator_2-way'!B47)</f>
        <v>1.62</v>
      </c>
      <c r="C46" s="4">
        <f t="shared" si="0"/>
        <v>0.41666666666666669</v>
      </c>
      <c r="D46">
        <f t="shared" si="1"/>
        <v>0.61728395061728392</v>
      </c>
      <c r="E46">
        <f t="shared" si="2"/>
        <v>3.3950617283950546E-2</v>
      </c>
      <c r="F46">
        <f t="shared" si="3"/>
        <v>-0.22325102880658443</v>
      </c>
      <c r="G46">
        <v>0</v>
      </c>
      <c r="H46">
        <f t="shared" si="4"/>
        <v>0.25720164609053497</v>
      </c>
      <c r="I46">
        <f t="shared" si="5"/>
        <v>-1.0733469768527295</v>
      </c>
      <c r="J46">
        <f t="shared" si="6"/>
        <v>1.0733469768527295</v>
      </c>
      <c r="K46">
        <f t="shared" si="7"/>
        <v>0.3995707383438068</v>
      </c>
      <c r="L46">
        <f t="shared" si="8"/>
        <v>0.60042926165619326</v>
      </c>
      <c r="M46">
        <f t="shared" si="9"/>
        <v>2.502685767593821</v>
      </c>
      <c r="N46">
        <f t="shared" si="10"/>
        <v>1.6654751256486924</v>
      </c>
    </row>
    <row r="47" spans="1:14" x14ac:dyDescent="0.25">
      <c r="A47" s="4">
        <f>IF('True_Odds_Calculator_2-way'!A48="","",'True_Odds_Calculator_2-way'!A48)</f>
        <v>2.12</v>
      </c>
      <c r="B47" s="4">
        <f>IF('True_Odds_Calculator_2-way'!B48="","",'True_Odds_Calculator_2-way'!B48)</f>
        <v>1.78</v>
      </c>
      <c r="C47" s="4">
        <f t="shared" si="0"/>
        <v>0.47169811320754712</v>
      </c>
      <c r="D47">
        <f t="shared" si="1"/>
        <v>0.5617977528089888</v>
      </c>
      <c r="E47">
        <f t="shared" si="2"/>
        <v>3.3495866016535869E-2</v>
      </c>
      <c r="F47">
        <f t="shared" si="3"/>
        <v>-0.23150307398770409</v>
      </c>
      <c r="G47">
        <v>0</v>
      </c>
      <c r="H47">
        <f t="shared" si="4"/>
        <v>0.26499894000423996</v>
      </c>
      <c r="I47">
        <f t="shared" si="5"/>
        <v>-1.0699012312772822</v>
      </c>
      <c r="J47">
        <f t="shared" si="6"/>
        <v>1.0699012312772822</v>
      </c>
      <c r="K47">
        <f t="shared" si="7"/>
        <v>0.45489916365833472</v>
      </c>
      <c r="L47">
        <f t="shared" si="8"/>
        <v>0.54510083634166528</v>
      </c>
      <c r="M47">
        <f t="shared" si="9"/>
        <v>2.1982893790305562</v>
      </c>
      <c r="N47">
        <f t="shared" si="10"/>
        <v>1.83452296039628</v>
      </c>
    </row>
    <row r="48" spans="1:14" x14ac:dyDescent="0.25">
      <c r="A48" s="4">
        <f>IF('True_Odds_Calculator_2-way'!A49="","",'True_Odds_Calculator_2-way'!A49)</f>
        <v>1.97</v>
      </c>
      <c r="B48" s="4">
        <f>IF('True_Odds_Calculator_2-way'!B49="","",'True_Odds_Calculator_2-way'!B49)</f>
        <v>1.92</v>
      </c>
      <c r="C48" s="4">
        <f t="shared" si="0"/>
        <v>0.50761421319796951</v>
      </c>
      <c r="D48">
        <f t="shared" si="1"/>
        <v>0.52083333333333337</v>
      </c>
      <c r="E48">
        <f t="shared" si="2"/>
        <v>2.844754653130277E-2</v>
      </c>
      <c r="F48">
        <f t="shared" si="3"/>
        <v>-0.2359348561759731</v>
      </c>
      <c r="G48">
        <v>0</v>
      </c>
      <c r="H48">
        <f t="shared" si="4"/>
        <v>0.26438240270727581</v>
      </c>
      <c r="I48">
        <f t="shared" si="5"/>
        <v>-1.0585715534396718</v>
      </c>
      <c r="J48">
        <f t="shared" si="6"/>
        <v>1.0585715534396718</v>
      </c>
      <c r="K48">
        <f t="shared" si="7"/>
        <v>0.49338508579127022</v>
      </c>
      <c r="L48">
        <f t="shared" si="8"/>
        <v>0.50661491420873006</v>
      </c>
      <c r="M48">
        <f t="shared" si="9"/>
        <v>2.0268144068364817</v>
      </c>
      <c r="N48">
        <f t="shared" si="10"/>
        <v>1.9738858291644976</v>
      </c>
    </row>
    <row r="49" spans="1:14" x14ac:dyDescent="0.25">
      <c r="A49" s="4">
        <f>IF('True_Odds_Calculator_2-way'!A50="","",'True_Odds_Calculator_2-way'!A50)</f>
        <v>1.89</v>
      </c>
      <c r="B49" s="4">
        <f>IF('True_Odds_Calculator_2-way'!B50="","",'True_Odds_Calculator_2-way'!B50)</f>
        <v>1.99</v>
      </c>
      <c r="C49" s="4">
        <f t="shared" si="0"/>
        <v>0.52910052910052918</v>
      </c>
      <c r="D49">
        <f t="shared" si="1"/>
        <v>0.50251256281407031</v>
      </c>
      <c r="E49">
        <f t="shared" si="2"/>
        <v>3.16130919145996E-2</v>
      </c>
      <c r="F49">
        <f t="shared" si="3"/>
        <v>-0.23426657094998793</v>
      </c>
      <c r="G49">
        <v>0</v>
      </c>
      <c r="H49">
        <f t="shared" si="4"/>
        <v>0.26587966286458753</v>
      </c>
      <c r="I49">
        <f t="shared" si="5"/>
        <v>-1.0653379535009888</v>
      </c>
      <c r="J49">
        <f t="shared" si="6"/>
        <v>1.0653379535009888</v>
      </c>
      <c r="K49">
        <f t="shared" si="7"/>
        <v>0.51330729170279055</v>
      </c>
      <c r="L49">
        <f t="shared" si="8"/>
        <v>0.48669270829720923</v>
      </c>
      <c r="M49">
        <f t="shared" si="9"/>
        <v>1.9481507786158798</v>
      </c>
      <c r="N49">
        <f t="shared" si="10"/>
        <v>2.0546845739659791</v>
      </c>
    </row>
    <row r="50" spans="1:14" x14ac:dyDescent="0.25">
      <c r="A50" s="4">
        <f>IF('True_Odds_Calculator_2-way'!A51="","",'True_Odds_Calculator_2-way'!A51)</f>
        <v>2.04</v>
      </c>
      <c r="B50" s="4">
        <f>IF('True_Odds_Calculator_2-way'!B51="","",'True_Odds_Calculator_2-way'!B51)</f>
        <v>1.81</v>
      </c>
      <c r="C50" s="4">
        <f t="shared" si="0"/>
        <v>0.49019607843137253</v>
      </c>
      <c r="D50">
        <f t="shared" si="1"/>
        <v>0.5524861878453039</v>
      </c>
      <c r="E50">
        <f t="shared" si="2"/>
        <v>4.2682266276676373E-2</v>
      </c>
      <c r="F50">
        <f t="shared" si="3"/>
        <v>-0.22814429639259015</v>
      </c>
      <c r="G50">
        <v>0</v>
      </c>
      <c r="H50">
        <f t="shared" si="4"/>
        <v>0.27082656266926658</v>
      </c>
      <c r="I50">
        <f t="shared" si="5"/>
        <v>-1.0895340841010224</v>
      </c>
      <c r="J50">
        <f t="shared" si="6"/>
        <v>1.0895340841010224</v>
      </c>
      <c r="K50">
        <f t="shared" si="7"/>
        <v>0.46879788020304902</v>
      </c>
      <c r="L50">
        <f t="shared" si="8"/>
        <v>0.53120211979695098</v>
      </c>
      <c r="M50">
        <f t="shared" si="9"/>
        <v>2.1331154474650633</v>
      </c>
      <c r="N50">
        <f t="shared" si="10"/>
        <v>1.8825226081218283</v>
      </c>
    </row>
    <row r="51" spans="1:14" x14ac:dyDescent="0.25">
      <c r="A51" s="4">
        <f>IF('True_Odds_Calculator_2-way'!A52="","",'True_Odds_Calculator_2-way'!A52)</f>
        <v>1.91</v>
      </c>
      <c r="B51" s="4">
        <f>IF('True_Odds_Calculator_2-way'!B52="","",'True_Odds_Calculator_2-way'!B52)</f>
        <v>1.93</v>
      </c>
      <c r="C51" s="4">
        <f t="shared" si="0"/>
        <v>0.52356020942408377</v>
      </c>
      <c r="D51">
        <f t="shared" si="1"/>
        <v>0.5181347150259068</v>
      </c>
      <c r="E51">
        <f t="shared" si="2"/>
        <v>4.1694924449990456E-2</v>
      </c>
      <c r="F51">
        <f t="shared" si="3"/>
        <v>-0.2295797954588612</v>
      </c>
      <c r="G51">
        <v>0</v>
      </c>
      <c r="H51">
        <f t="shared" si="4"/>
        <v>0.27127471990885171</v>
      </c>
      <c r="I51">
        <f t="shared" si="5"/>
        <v>-1.0870207379990005</v>
      </c>
      <c r="J51">
        <f t="shared" si="6"/>
        <v>1.0870207379990005</v>
      </c>
      <c r="K51">
        <f t="shared" si="7"/>
        <v>0.50271747157230162</v>
      </c>
      <c r="L51">
        <f t="shared" si="8"/>
        <v>0.49728252842769838</v>
      </c>
      <c r="M51">
        <f t="shared" si="9"/>
        <v>1.9891888715790902</v>
      </c>
      <c r="N51">
        <f t="shared" si="10"/>
        <v>2.0109292863390706</v>
      </c>
    </row>
    <row r="52" spans="1:14" x14ac:dyDescent="0.25">
      <c r="A52" s="4">
        <f>IF('True_Odds_Calculator_2-way'!A53="","",'True_Odds_Calculator_2-way'!A53)</f>
        <v>1.97</v>
      </c>
      <c r="B52" s="4">
        <f>IF('True_Odds_Calculator_2-way'!B53="","",'True_Odds_Calculator_2-way'!B53)</f>
        <v>1.87</v>
      </c>
      <c r="C52" s="4">
        <f t="shared" si="0"/>
        <v>0.50761421319796951</v>
      </c>
      <c r="D52">
        <f t="shared" si="1"/>
        <v>0.53475935828876997</v>
      </c>
      <c r="E52">
        <f t="shared" si="2"/>
        <v>4.2373571486739481E-2</v>
      </c>
      <c r="F52">
        <f t="shared" si="3"/>
        <v>-0.22907787942126556</v>
      </c>
      <c r="G52">
        <v>0</v>
      </c>
      <c r="H52">
        <f t="shared" si="4"/>
        <v>0.27145145090800504</v>
      </c>
      <c r="I52">
        <f t="shared" si="5"/>
        <v>-1.0885653508392383</v>
      </c>
      <c r="J52">
        <f t="shared" si="6"/>
        <v>1.0885653508392383</v>
      </c>
      <c r="K52">
        <f t="shared" si="7"/>
        <v>0.48640299573233392</v>
      </c>
      <c r="L52">
        <f t="shared" si="8"/>
        <v>0.51359700426766597</v>
      </c>
      <c r="M52">
        <f t="shared" si="9"/>
        <v>2.0559083903140616</v>
      </c>
      <c r="N52">
        <f t="shared" si="10"/>
        <v>1.9470518552301377</v>
      </c>
    </row>
    <row r="53" spans="1:14" x14ac:dyDescent="0.25">
      <c r="A53" s="4">
        <f>IF('True_Odds_Calculator_2-way'!A54="","",'True_Odds_Calculator_2-way'!A54)</f>
        <v>1.99</v>
      </c>
      <c r="B53" s="4">
        <f>IF('True_Odds_Calculator_2-way'!B54="","",'True_Odds_Calculator_2-way'!B54)</f>
        <v>1.85</v>
      </c>
      <c r="C53" s="4">
        <f t="shared" si="0"/>
        <v>0.50251256281407031</v>
      </c>
      <c r="D53">
        <f t="shared" si="1"/>
        <v>0.54054054054054046</v>
      </c>
      <c r="E53">
        <f t="shared" si="2"/>
        <v>4.3053103354610656E-2</v>
      </c>
      <c r="F53">
        <f t="shared" si="3"/>
        <v>-0.22857530897731926</v>
      </c>
      <c r="G53">
        <v>0</v>
      </c>
      <c r="H53">
        <f t="shared" si="4"/>
        <v>0.27162841233192986</v>
      </c>
      <c r="I53">
        <f t="shared" si="5"/>
        <v>-1.0901165669462136</v>
      </c>
      <c r="J53">
        <f t="shared" si="6"/>
        <v>1.0901165669462136</v>
      </c>
      <c r="K53">
        <f t="shared" si="7"/>
        <v>0.48095065060885256</v>
      </c>
      <c r="L53">
        <f t="shared" si="8"/>
        <v>0.51904934939114777</v>
      </c>
      <c r="M53">
        <f t="shared" si="9"/>
        <v>2.0792154012767514</v>
      </c>
      <c r="N53">
        <f t="shared" si="10"/>
        <v>1.9265990819042815</v>
      </c>
    </row>
    <row r="54" spans="1:14" x14ac:dyDescent="0.25">
      <c r="A54" s="4">
        <f>IF('True_Odds_Calculator_2-way'!A55="","",'True_Odds_Calculator_2-way'!A55)</f>
        <v>2.2400000000000002</v>
      </c>
      <c r="B54" s="4">
        <f>IF('True_Odds_Calculator_2-way'!B55="","",'True_Odds_Calculator_2-way'!B55)</f>
        <v>1.67</v>
      </c>
      <c r="C54" s="4">
        <f t="shared" si="0"/>
        <v>0.4464285714285714</v>
      </c>
      <c r="D54">
        <f t="shared" si="1"/>
        <v>0.5988023952095809</v>
      </c>
      <c r="E54">
        <f t="shared" si="2"/>
        <v>4.5230966638152292E-2</v>
      </c>
      <c r="F54">
        <f t="shared" si="3"/>
        <v>-0.22209153122326775</v>
      </c>
      <c r="G54">
        <v>0</v>
      </c>
      <c r="H54">
        <f t="shared" si="4"/>
        <v>0.26732249786142004</v>
      </c>
      <c r="I54">
        <f t="shared" si="5"/>
        <v>-1.0971139976028734</v>
      </c>
      <c r="J54">
        <f t="shared" si="6"/>
        <v>1.0971139976028734</v>
      </c>
      <c r="K54">
        <f t="shared" si="7"/>
        <v>0.42365317404994263</v>
      </c>
      <c r="L54">
        <f t="shared" si="8"/>
        <v>0.57634682595005737</v>
      </c>
      <c r="M54">
        <f t="shared" si="9"/>
        <v>2.3604213570275632</v>
      </c>
      <c r="N54">
        <f t="shared" si="10"/>
        <v>1.7350663783939253</v>
      </c>
    </row>
    <row r="55" spans="1:14" x14ac:dyDescent="0.25">
      <c r="A55" s="4">
        <f>IF('True_Odds_Calculator_2-way'!A56="","",'True_Odds_Calculator_2-way'!A56)</f>
        <v>2.1</v>
      </c>
      <c r="B55" s="4">
        <f>IF('True_Odds_Calculator_2-way'!B56="","",'True_Odds_Calculator_2-way'!B56)</f>
        <v>1.75</v>
      </c>
      <c r="C55" s="4">
        <f t="shared" si="0"/>
        <v>0.47619047619047616</v>
      </c>
      <c r="D55">
        <f t="shared" si="1"/>
        <v>0.5714285714285714</v>
      </c>
      <c r="E55">
        <f t="shared" si="2"/>
        <v>4.761904761904745E-2</v>
      </c>
      <c r="F55">
        <f t="shared" si="3"/>
        <v>-0.22448979591836749</v>
      </c>
      <c r="G55">
        <v>0</v>
      </c>
      <c r="H55">
        <f t="shared" si="4"/>
        <v>0.27210884353741494</v>
      </c>
      <c r="I55">
        <f t="shared" si="5"/>
        <v>-1.1009637651263602</v>
      </c>
      <c r="J55">
        <f t="shared" si="6"/>
        <v>1.1009637651263602</v>
      </c>
      <c r="K55">
        <f t="shared" si="7"/>
        <v>0.4522717320835643</v>
      </c>
      <c r="L55">
        <f t="shared" si="8"/>
        <v>0.54772826791643581</v>
      </c>
      <c r="M55">
        <f t="shared" si="9"/>
        <v>2.2110601416389968</v>
      </c>
      <c r="N55">
        <f t="shared" si="10"/>
        <v>1.8257228238447702</v>
      </c>
    </row>
    <row r="56" spans="1:14" x14ac:dyDescent="0.25">
      <c r="A56" s="4">
        <f>IF('True_Odds_Calculator_2-way'!A57="","",'True_Odds_Calculator_2-way'!A57)</f>
        <v>2.2000000000000002</v>
      </c>
      <c r="B56" s="4">
        <f>IF('True_Odds_Calculator_2-way'!B57="","",'True_Odds_Calculator_2-way'!B57)</f>
        <v>1.68</v>
      </c>
      <c r="C56" s="4">
        <f t="shared" si="0"/>
        <v>0.45454545454545453</v>
      </c>
      <c r="D56">
        <f t="shared" si="1"/>
        <v>0.59523809523809523</v>
      </c>
      <c r="E56">
        <f t="shared" si="2"/>
        <v>4.9783549783549708E-2</v>
      </c>
      <c r="F56">
        <f t="shared" si="3"/>
        <v>-0.22077922077922085</v>
      </c>
      <c r="G56">
        <v>0</v>
      </c>
      <c r="H56">
        <f t="shared" si="4"/>
        <v>0.27056277056277056</v>
      </c>
      <c r="I56">
        <f t="shared" si="5"/>
        <v>-1.1070186069251189</v>
      </c>
      <c r="J56">
        <f t="shared" si="6"/>
        <v>1.1070186069251189</v>
      </c>
      <c r="K56">
        <f t="shared" si="7"/>
        <v>0.42947535240557161</v>
      </c>
      <c r="L56">
        <f t="shared" si="8"/>
        <v>0.57052464759442856</v>
      </c>
      <c r="M56">
        <f t="shared" si="9"/>
        <v>2.3284223283101424</v>
      </c>
      <c r="N56">
        <f t="shared" si="10"/>
        <v>1.7527726527090808</v>
      </c>
    </row>
    <row r="57" spans="1:14" x14ac:dyDescent="0.25">
      <c r="A57" s="4">
        <f>IF('True_Odds_Calculator_2-way'!A58="","",'True_Odds_Calculator_2-way'!A58)</f>
        <v>1.86</v>
      </c>
      <c r="B57" s="4">
        <f>IF('True_Odds_Calculator_2-way'!B58="","",'True_Odds_Calculator_2-way'!B58)</f>
        <v>1.97</v>
      </c>
      <c r="C57" s="4">
        <f t="shared" si="0"/>
        <v>0.5376344086021505</v>
      </c>
      <c r="D57">
        <f t="shared" si="1"/>
        <v>0.50761421319796951</v>
      </c>
      <c r="E57">
        <f t="shared" si="2"/>
        <v>4.5248621800120015E-2</v>
      </c>
      <c r="F57">
        <f t="shared" si="3"/>
        <v>-0.22766224551061631</v>
      </c>
      <c r="G57">
        <v>0</v>
      </c>
      <c r="H57">
        <f t="shared" si="4"/>
        <v>0.27291086731073627</v>
      </c>
      <c r="I57">
        <f t="shared" si="5"/>
        <v>-1.0948759274783444</v>
      </c>
      <c r="J57">
        <f t="shared" si="6"/>
        <v>1.0948759274783444</v>
      </c>
      <c r="K57">
        <f t="shared" si="7"/>
        <v>0.51504092088695308</v>
      </c>
      <c r="L57">
        <f t="shared" si="8"/>
        <v>0.48495907911304703</v>
      </c>
      <c r="M57">
        <f t="shared" si="9"/>
        <v>1.9415932976313763</v>
      </c>
      <c r="N57">
        <f t="shared" si="10"/>
        <v>2.062029649653994</v>
      </c>
    </row>
    <row r="58" spans="1:14" x14ac:dyDescent="0.25">
      <c r="A58" s="4">
        <f>IF('True_Odds_Calculator_2-way'!A59="","",'True_Odds_Calculator_2-way'!A59)</f>
        <v>1.95</v>
      </c>
      <c r="B58" s="4">
        <f>IF('True_Odds_Calculator_2-way'!B59="","",'True_Odds_Calculator_2-way'!B59)</f>
        <v>1.88</v>
      </c>
      <c r="C58" s="4">
        <f t="shared" si="0"/>
        <v>0.51282051282051289</v>
      </c>
      <c r="D58">
        <f t="shared" si="1"/>
        <v>0.53191489361702127</v>
      </c>
      <c r="E58">
        <f t="shared" si="2"/>
        <v>4.4735406437534042E-2</v>
      </c>
      <c r="F58">
        <f t="shared" si="3"/>
        <v>-0.22804146208401543</v>
      </c>
      <c r="G58">
        <v>0</v>
      </c>
      <c r="H58">
        <f t="shared" si="4"/>
        <v>0.27277686852154942</v>
      </c>
      <c r="I58">
        <f t="shared" si="5"/>
        <v>-1.0936965981495175</v>
      </c>
      <c r="J58">
        <f t="shared" si="6"/>
        <v>1.0936965981495175</v>
      </c>
      <c r="K58">
        <f t="shared" si="7"/>
        <v>0.49043365789995519</v>
      </c>
      <c r="L58">
        <f t="shared" si="8"/>
        <v>0.50956634210004492</v>
      </c>
      <c r="M58">
        <f t="shared" si="9"/>
        <v>2.0390117682420414</v>
      </c>
      <c r="N58">
        <f t="shared" si="10"/>
        <v>1.9624530063715757</v>
      </c>
    </row>
    <row r="59" spans="1:14" x14ac:dyDescent="0.25">
      <c r="A59" s="4">
        <f>IF('True_Odds_Calculator_2-way'!A60="","",'True_Odds_Calculator_2-way'!A60)</f>
        <v>1.85</v>
      </c>
      <c r="B59" s="4">
        <f>IF('True_Odds_Calculator_2-way'!B60="","",'True_Odds_Calculator_2-way'!B60)</f>
        <v>1.98</v>
      </c>
      <c r="C59" s="4">
        <f t="shared" si="0"/>
        <v>0.54054054054054046</v>
      </c>
      <c r="D59">
        <f t="shared" si="1"/>
        <v>0.50505050505050508</v>
      </c>
      <c r="E59">
        <f t="shared" si="2"/>
        <v>4.5591045591045543E-2</v>
      </c>
      <c r="F59">
        <f t="shared" si="3"/>
        <v>-0.22740922740922742</v>
      </c>
      <c r="G59">
        <v>0</v>
      </c>
      <c r="H59">
        <f t="shared" si="4"/>
        <v>0.27300027300027296</v>
      </c>
      <c r="I59">
        <f t="shared" si="5"/>
        <v>-1.0956642697819576</v>
      </c>
      <c r="J59">
        <f t="shared" si="6"/>
        <v>1.0956642697819576</v>
      </c>
      <c r="K59">
        <f t="shared" si="7"/>
        <v>0.51778202516637828</v>
      </c>
      <c r="L59">
        <f t="shared" si="8"/>
        <v>0.48221797483362183</v>
      </c>
      <c r="M59">
        <f t="shared" si="9"/>
        <v>1.9313146293146641</v>
      </c>
      <c r="N59">
        <f t="shared" si="10"/>
        <v>2.0737509843863182</v>
      </c>
    </row>
    <row r="60" spans="1:14" x14ac:dyDescent="0.25">
      <c r="A60" s="4">
        <f>IF('True_Odds_Calculator_2-way'!A61="","",'True_Odds_Calculator_2-way'!A61)</f>
        <v>2.21</v>
      </c>
      <c r="B60" s="4">
        <f>IF('True_Odds_Calculator_2-way'!B61="","",'True_Odds_Calculator_2-way'!B61)</f>
        <v>1.68</v>
      </c>
      <c r="C60" s="4">
        <f t="shared" si="0"/>
        <v>0.45248868778280543</v>
      </c>
      <c r="D60">
        <f t="shared" si="1"/>
        <v>0.59523809523809523</v>
      </c>
      <c r="E60">
        <f t="shared" si="2"/>
        <v>4.772678302090072E-2</v>
      </c>
      <c r="F60">
        <f t="shared" si="3"/>
        <v>-0.22161172161172149</v>
      </c>
      <c r="G60">
        <v>0</v>
      </c>
      <c r="H60">
        <f t="shared" si="4"/>
        <v>0.26933850463262227</v>
      </c>
      <c r="I60">
        <f t="shared" si="5"/>
        <v>-1.1024346592560592</v>
      </c>
      <c r="J60">
        <f t="shared" si="6"/>
        <v>1.1024346592560592</v>
      </c>
      <c r="K60">
        <f t="shared" si="7"/>
        <v>0.42845893893563264</v>
      </c>
      <c r="L60">
        <f t="shared" si="8"/>
        <v>0.57154106106436731</v>
      </c>
      <c r="M60">
        <f t="shared" si="9"/>
        <v>2.3339459376998315</v>
      </c>
      <c r="N60">
        <f t="shared" si="10"/>
        <v>1.7496555682941202</v>
      </c>
    </row>
    <row r="61" spans="1:14" x14ac:dyDescent="0.25">
      <c r="A61" s="4">
        <f>IF('True_Odds_Calculator_2-way'!A62="","",'True_Odds_Calculator_2-way'!A62)</f>
        <v>2.0499999999999998</v>
      </c>
      <c r="B61" s="4">
        <f>IF('True_Odds_Calculator_2-way'!B62="","",'True_Odds_Calculator_2-way'!B62)</f>
        <v>1.81</v>
      </c>
      <c r="C61" s="4">
        <f t="shared" si="0"/>
        <v>0.48780487804878053</v>
      </c>
      <c r="D61">
        <f t="shared" si="1"/>
        <v>0.5524861878453039</v>
      </c>
      <c r="E61">
        <f t="shared" si="2"/>
        <v>4.0291065894084488E-2</v>
      </c>
      <c r="F61">
        <f t="shared" si="3"/>
        <v>-0.22921439159142964</v>
      </c>
      <c r="G61">
        <v>0</v>
      </c>
      <c r="H61">
        <f t="shared" si="4"/>
        <v>0.26950545748551413</v>
      </c>
      <c r="I61">
        <f t="shared" si="5"/>
        <v>-1.0843334143872594</v>
      </c>
      <c r="J61">
        <f t="shared" si="6"/>
        <v>1.0843334143872594</v>
      </c>
      <c r="K61">
        <f t="shared" si="7"/>
        <v>0.46760653723484941</v>
      </c>
      <c r="L61">
        <f t="shared" si="8"/>
        <v>0.53239346276515054</v>
      </c>
      <c r="M61">
        <f t="shared" si="9"/>
        <v>2.1385500851066221</v>
      </c>
      <c r="N61">
        <f t="shared" si="10"/>
        <v>1.8783100656536802</v>
      </c>
    </row>
    <row r="62" spans="1:14" x14ac:dyDescent="0.25">
      <c r="A62" s="4">
        <f>IF('True_Odds_Calculator_2-way'!A63="","",'True_Odds_Calculator_2-way'!A63)</f>
        <v>2.13</v>
      </c>
      <c r="B62" s="4">
        <f>IF('True_Odds_Calculator_2-way'!B63="","",'True_Odds_Calculator_2-way'!B63)</f>
        <v>1.73</v>
      </c>
      <c r="C62" s="4">
        <f t="shared" si="0"/>
        <v>0.46948356807511737</v>
      </c>
      <c r="D62">
        <f t="shared" si="1"/>
        <v>0.5780346820809249</v>
      </c>
      <c r="E62">
        <f t="shared" si="2"/>
        <v>4.7518250156042274E-2</v>
      </c>
      <c r="F62">
        <f t="shared" si="3"/>
        <v>-0.22385953485847643</v>
      </c>
      <c r="G62">
        <v>0</v>
      </c>
      <c r="H62">
        <f t="shared" si="4"/>
        <v>0.27137778501451876</v>
      </c>
      <c r="I62">
        <f t="shared" si="5"/>
        <v>-1.1010304962695641</v>
      </c>
      <c r="J62">
        <f t="shared" si="6"/>
        <v>1.1010304962695641</v>
      </c>
      <c r="K62">
        <f t="shared" si="7"/>
        <v>0.44560014093190792</v>
      </c>
      <c r="L62">
        <f t="shared" si="8"/>
        <v>0.55439985906809197</v>
      </c>
      <c r="M62">
        <f t="shared" si="9"/>
        <v>2.244164460784607</v>
      </c>
      <c r="N62">
        <f t="shared" si="10"/>
        <v>1.8037522622767821</v>
      </c>
    </row>
    <row r="63" spans="1:14" x14ac:dyDescent="0.25">
      <c r="A63" s="4">
        <f>IF('True_Odds_Calculator_2-way'!A64="","",'True_Odds_Calculator_2-way'!A64)</f>
        <v>2.0499999999999998</v>
      </c>
      <c r="B63" s="4">
        <f>IF('True_Odds_Calculator_2-way'!B64="","",'True_Odds_Calculator_2-way'!B64)</f>
        <v>1.81</v>
      </c>
      <c r="C63" s="4">
        <f t="shared" si="0"/>
        <v>0.48780487804878053</v>
      </c>
      <c r="D63">
        <f t="shared" si="1"/>
        <v>0.5524861878453039</v>
      </c>
      <c r="E63">
        <f t="shared" si="2"/>
        <v>4.0291065894084488E-2</v>
      </c>
      <c r="F63">
        <f t="shared" si="3"/>
        <v>-0.22921439159142964</v>
      </c>
      <c r="G63">
        <v>0</v>
      </c>
      <c r="H63">
        <f t="shared" si="4"/>
        <v>0.26950545748551413</v>
      </c>
      <c r="I63">
        <f t="shared" si="5"/>
        <v>-1.0843334143872594</v>
      </c>
      <c r="J63">
        <f t="shared" si="6"/>
        <v>1.0843334143872594</v>
      </c>
      <c r="K63">
        <f t="shared" si="7"/>
        <v>0.46760653723484941</v>
      </c>
      <c r="L63">
        <f t="shared" si="8"/>
        <v>0.53239346276515054</v>
      </c>
      <c r="M63">
        <f t="shared" si="9"/>
        <v>2.1385500851066221</v>
      </c>
      <c r="N63">
        <f t="shared" si="10"/>
        <v>1.8783100656536802</v>
      </c>
    </row>
    <row r="64" spans="1:14" x14ac:dyDescent="0.25">
      <c r="A64" s="4">
        <f>IF('True_Odds_Calculator_2-way'!A65="","",'True_Odds_Calculator_2-way'!A65)</f>
        <v>2.19</v>
      </c>
      <c r="B64" s="4">
        <f>IF('True_Odds_Calculator_2-way'!B65="","",'True_Odds_Calculator_2-way'!B65)</f>
        <v>1.69</v>
      </c>
      <c r="C64" s="4">
        <f t="shared" si="0"/>
        <v>0.45662100456621008</v>
      </c>
      <c r="D64">
        <f t="shared" si="1"/>
        <v>0.59171597633136097</v>
      </c>
      <c r="E64">
        <f t="shared" si="2"/>
        <v>4.8336980897571102E-2</v>
      </c>
      <c r="F64">
        <f t="shared" si="3"/>
        <v>-0.2218529626327308</v>
      </c>
      <c r="G64">
        <v>0</v>
      </c>
      <c r="H64">
        <f t="shared" si="4"/>
        <v>0.27018994353030185</v>
      </c>
      <c r="I64">
        <f t="shared" si="5"/>
        <v>-1.1035753058718369</v>
      </c>
      <c r="J64">
        <f t="shared" si="6"/>
        <v>1.1035753058718369</v>
      </c>
      <c r="K64">
        <f t="shared" si="7"/>
        <v>0.43229136730273038</v>
      </c>
      <c r="L64">
        <f t="shared" si="8"/>
        <v>0.56770863269726979</v>
      </c>
      <c r="M64">
        <f t="shared" si="9"/>
        <v>2.3132546139874859</v>
      </c>
      <c r="N64">
        <f t="shared" si="10"/>
        <v>1.761466961051567</v>
      </c>
    </row>
    <row r="65" spans="1:14" x14ac:dyDescent="0.25">
      <c r="A65" s="4">
        <f>IF('True_Odds_Calculator_2-way'!A66="","",'True_Odds_Calculator_2-way'!A66)</f>
        <v>2.12</v>
      </c>
      <c r="B65" s="4">
        <f>IF('True_Odds_Calculator_2-way'!B66="","",'True_Odds_Calculator_2-way'!B66)</f>
        <v>1.74</v>
      </c>
      <c r="C65" s="4">
        <f t="shared" si="0"/>
        <v>0.47169811320754712</v>
      </c>
      <c r="D65">
        <f t="shared" si="1"/>
        <v>0.57471264367816088</v>
      </c>
      <c r="E65">
        <f t="shared" si="2"/>
        <v>4.6410756885707949E-2</v>
      </c>
      <c r="F65">
        <f t="shared" si="3"/>
        <v>-0.22468011277380184</v>
      </c>
      <c r="G65">
        <v>0</v>
      </c>
      <c r="H65">
        <f t="shared" si="4"/>
        <v>0.27109086965950985</v>
      </c>
      <c r="I65">
        <f t="shared" si="5"/>
        <v>-1.0984369379093668</v>
      </c>
      <c r="J65">
        <f t="shared" si="6"/>
        <v>1.0984369379093668</v>
      </c>
      <c r="K65">
        <f t="shared" si="7"/>
        <v>0.44838035299811413</v>
      </c>
      <c r="L65">
        <f t="shared" si="8"/>
        <v>0.55161964700188582</v>
      </c>
      <c r="M65">
        <f t="shared" si="9"/>
        <v>2.2302493704584911</v>
      </c>
      <c r="N65">
        <f t="shared" si="10"/>
        <v>1.8128433340529317</v>
      </c>
    </row>
    <row r="66" spans="1:14" x14ac:dyDescent="0.25">
      <c r="A66" s="4">
        <f>IF('True_Odds_Calculator_2-way'!A67="","",'True_Odds_Calculator_2-way'!A67)</f>
        <v>2.16</v>
      </c>
      <c r="B66" s="4">
        <f>IF('True_Odds_Calculator_2-way'!B67="","",'True_Odds_Calculator_2-way'!B67)</f>
        <v>1.71</v>
      </c>
      <c r="C66" s="4">
        <f t="shared" si="0"/>
        <v>0.46296296296296291</v>
      </c>
      <c r="D66">
        <f t="shared" si="1"/>
        <v>0.58479532163742687</v>
      </c>
      <c r="E66">
        <f t="shared" si="2"/>
        <v>4.7758284600389889E-2</v>
      </c>
      <c r="F66">
        <f t="shared" si="3"/>
        <v>-0.22298029023175214</v>
      </c>
      <c r="G66">
        <v>0</v>
      </c>
      <c r="H66">
        <f t="shared" si="4"/>
        <v>0.27073857483214203</v>
      </c>
      <c r="I66">
        <f t="shared" si="5"/>
        <v>-1.1018991068031498</v>
      </c>
      <c r="J66">
        <f t="shared" si="6"/>
        <v>1.1018991068031498</v>
      </c>
      <c r="K66">
        <f t="shared" si="7"/>
        <v>0.43894245414016486</v>
      </c>
      <c r="L66">
        <f t="shared" si="8"/>
        <v>0.56105754585983503</v>
      </c>
      <c r="M66">
        <f t="shared" si="9"/>
        <v>2.2782029638916539</v>
      </c>
      <c r="N66">
        <f t="shared" si="10"/>
        <v>1.7823483658302366</v>
      </c>
    </row>
    <row r="67" spans="1:14" x14ac:dyDescent="0.25">
      <c r="A67" s="4">
        <f>IF('True_Odds_Calculator_2-way'!A68="","",'True_Odds_Calculator_2-way'!A68)</f>
        <v>2.17</v>
      </c>
      <c r="B67" s="4">
        <f>IF('True_Odds_Calculator_2-way'!B68="","",'True_Odds_Calculator_2-way'!B68)</f>
        <v>1.71</v>
      </c>
      <c r="C67" s="4">
        <f t="shared" ref="C67:C130" si="11">1/A67</f>
        <v>0.46082949308755761</v>
      </c>
      <c r="D67">
        <f t="shared" ref="D67:D130" si="12">1/B67</f>
        <v>0.58479532163742687</v>
      </c>
      <c r="E67">
        <f t="shared" ref="E67:E130" si="13">C67+D67-1</f>
        <v>4.5624814724984475E-2</v>
      </c>
      <c r="F67">
        <f t="shared" ref="F67:F130" si="14">C67+D67-(C67*D67)-1</f>
        <v>-0.22386611690516611</v>
      </c>
      <c r="G67">
        <v>0</v>
      </c>
      <c r="H67">
        <f t="shared" ref="H67:H130" si="15">C67*D67</f>
        <v>0.26949093163015064</v>
      </c>
      <c r="I67">
        <f t="shared" ref="I67:I130" si="16">((-4*F67*H67)^0.5)/(2*F67)</f>
        <v>-1.097180031127722</v>
      </c>
      <c r="J67">
        <f t="shared" ref="J67:J130" si="17">(-((-4*F67*H67)^0.5))/(2*F67)</f>
        <v>1.097180031127722</v>
      </c>
      <c r="K67">
        <f t="shared" ref="K67:K130" si="18">IF(A67="","",(C67/($J67+C67-($J67*C67))))</f>
        <v>0.43788576490825809</v>
      </c>
      <c r="L67">
        <f t="shared" ref="L67:L130" si="19">IF(B67="","",(D67/($J67+D67-($J67*D67))))</f>
        <v>0.56211423509174197</v>
      </c>
      <c r="M67">
        <f t="shared" ref="M67:M130" si="20">IF(A67="","",1/K67)</f>
        <v>2.283700636419435</v>
      </c>
      <c r="N67">
        <f t="shared" ref="N67:N130" si="21">IF(B67="","",1/L67)</f>
        <v>1.7789978221006826</v>
      </c>
    </row>
    <row r="68" spans="1:14" x14ac:dyDescent="0.25">
      <c r="A68" s="4">
        <f>IF('True_Odds_Calculator_2-way'!A69="","",'True_Odds_Calculator_2-way'!A69)</f>
        <v>1.84</v>
      </c>
      <c r="B68" s="4">
        <f>IF('True_Odds_Calculator_2-way'!B69="","",'True_Odds_Calculator_2-way'!B69)</f>
        <v>2</v>
      </c>
      <c r="C68" s="4">
        <f t="shared" si="11"/>
        <v>0.54347826086956519</v>
      </c>
      <c r="D68">
        <f t="shared" si="12"/>
        <v>0.5</v>
      </c>
      <c r="E68">
        <f t="shared" si="13"/>
        <v>4.3478260869565188E-2</v>
      </c>
      <c r="F68">
        <f t="shared" si="14"/>
        <v>-0.22826086956521741</v>
      </c>
      <c r="G68">
        <v>0</v>
      </c>
      <c r="H68">
        <f t="shared" si="15"/>
        <v>0.27173913043478259</v>
      </c>
      <c r="I68">
        <f t="shared" si="16"/>
        <v>-1.0910894511799618</v>
      </c>
      <c r="J68">
        <f t="shared" si="17"/>
        <v>1.0910894511799618</v>
      </c>
      <c r="K68">
        <f t="shared" si="18"/>
        <v>0.52178038130519999</v>
      </c>
      <c r="L68">
        <f t="shared" si="19"/>
        <v>0.47821961869479995</v>
      </c>
      <c r="M68">
        <f t="shared" si="20"/>
        <v>1.9165151389911681</v>
      </c>
      <c r="N68">
        <f t="shared" si="21"/>
        <v>2.091089451179962</v>
      </c>
    </row>
    <row r="69" spans="1:14" x14ac:dyDescent="0.25">
      <c r="A69" s="4">
        <f>IF('True_Odds_Calculator_2-way'!A70="","",'True_Odds_Calculator_2-way'!A70)</f>
        <v>2.4500000000000002</v>
      </c>
      <c r="B69" s="4">
        <f>IF('True_Odds_Calculator_2-way'!B70="","",'True_Odds_Calculator_2-way'!B70)</f>
        <v>1.56</v>
      </c>
      <c r="C69" s="4">
        <f t="shared" si="11"/>
        <v>0.4081632653061224</v>
      </c>
      <c r="D69">
        <f t="shared" si="12"/>
        <v>0.64102564102564097</v>
      </c>
      <c r="E69">
        <f t="shared" si="13"/>
        <v>4.9188906331763427E-2</v>
      </c>
      <c r="F69">
        <f t="shared" si="14"/>
        <v>-0.21245421245421248</v>
      </c>
      <c r="G69">
        <v>0</v>
      </c>
      <c r="H69">
        <f t="shared" si="15"/>
        <v>0.2616431187859759</v>
      </c>
      <c r="I69">
        <f t="shared" si="16"/>
        <v>-1.109741904046188</v>
      </c>
      <c r="J69">
        <f t="shared" si="17"/>
        <v>1.109741904046188</v>
      </c>
      <c r="K69">
        <f t="shared" si="18"/>
        <v>0.3832701416691065</v>
      </c>
      <c r="L69">
        <f t="shared" si="19"/>
        <v>0.61672985833089344</v>
      </c>
      <c r="M69">
        <f t="shared" si="20"/>
        <v>2.6091257608669731</v>
      </c>
      <c r="N69">
        <f t="shared" si="21"/>
        <v>1.6214554662658656</v>
      </c>
    </row>
    <row r="70" spans="1:14" x14ac:dyDescent="0.25">
      <c r="A70" s="4">
        <f>IF('True_Odds_Calculator_2-way'!A71="","",'True_Odds_Calculator_2-way'!A71)</f>
        <v>2.0099999999999998</v>
      </c>
      <c r="B70" s="4">
        <f>IF('True_Odds_Calculator_2-way'!B71="","",'True_Odds_Calculator_2-way'!B71)</f>
        <v>1.83</v>
      </c>
      <c r="C70" s="4">
        <f t="shared" si="11"/>
        <v>0.49751243781094534</v>
      </c>
      <c r="D70">
        <f t="shared" si="12"/>
        <v>0.54644808743169393</v>
      </c>
      <c r="E70">
        <f t="shared" si="13"/>
        <v>4.3960525242639381E-2</v>
      </c>
      <c r="F70">
        <f t="shared" si="14"/>
        <v>-0.22790419487263125</v>
      </c>
      <c r="G70">
        <v>0</v>
      </c>
      <c r="H70">
        <f t="shared" si="15"/>
        <v>0.27186472011527063</v>
      </c>
      <c r="I70">
        <f t="shared" si="16"/>
        <v>-1.0921952084562025</v>
      </c>
      <c r="J70">
        <f t="shared" si="17"/>
        <v>1.0921952084562025</v>
      </c>
      <c r="K70">
        <f t="shared" si="18"/>
        <v>0.47548468471574579</v>
      </c>
      <c r="L70">
        <f t="shared" si="19"/>
        <v>0.52451531528425399</v>
      </c>
      <c r="M70">
        <f t="shared" si="20"/>
        <v>2.1031171605407648</v>
      </c>
      <c r="N70">
        <f t="shared" si="21"/>
        <v>1.9065220230186481</v>
      </c>
    </row>
    <row r="71" spans="1:14" x14ac:dyDescent="0.25">
      <c r="A71" s="4">
        <f>IF('True_Odds_Calculator_2-way'!A72="","",'True_Odds_Calculator_2-way'!A72)</f>
        <v>2.0499999999999998</v>
      </c>
      <c r="B71" s="4">
        <f>IF('True_Odds_Calculator_2-way'!B72="","",'True_Odds_Calculator_2-way'!B72)</f>
        <v>1.79</v>
      </c>
      <c r="C71" s="4">
        <f t="shared" si="11"/>
        <v>0.48780487804878053</v>
      </c>
      <c r="D71">
        <f t="shared" si="12"/>
        <v>0.55865921787709494</v>
      </c>
      <c r="E71">
        <f t="shared" si="13"/>
        <v>4.6464095925875526E-2</v>
      </c>
      <c r="F71">
        <f t="shared" si="14"/>
        <v>-0.22605259572148784</v>
      </c>
      <c r="G71">
        <v>0</v>
      </c>
      <c r="H71">
        <f t="shared" si="15"/>
        <v>0.27251669164736342</v>
      </c>
      <c r="I71">
        <f t="shared" si="16"/>
        <v>-1.0979733645872189</v>
      </c>
      <c r="J71">
        <f t="shared" si="17"/>
        <v>1.0979733645872189</v>
      </c>
      <c r="K71">
        <f t="shared" si="18"/>
        <v>0.46449579201960772</v>
      </c>
      <c r="L71">
        <f t="shared" si="19"/>
        <v>0.53550420798039233</v>
      </c>
      <c r="M71">
        <f t="shared" si="20"/>
        <v>2.1528720328165796</v>
      </c>
      <c r="N71">
        <f t="shared" si="21"/>
        <v>1.8673989580239028</v>
      </c>
    </row>
    <row r="72" spans="1:14" x14ac:dyDescent="0.25">
      <c r="A72" s="4">
        <f>IF('True_Odds_Calculator_2-way'!A73="","",'True_Odds_Calculator_2-way'!A73)</f>
        <v>2.2400000000000002</v>
      </c>
      <c r="B72" s="4">
        <f>IF('True_Odds_Calculator_2-way'!B73="","",'True_Odds_Calculator_2-way'!B73)</f>
        <v>1.66</v>
      </c>
      <c r="C72" s="4">
        <f t="shared" si="11"/>
        <v>0.4464285714285714</v>
      </c>
      <c r="D72">
        <f t="shared" si="12"/>
        <v>0.60240963855421692</v>
      </c>
      <c r="E72">
        <f t="shared" si="13"/>
        <v>4.8838209982788428E-2</v>
      </c>
      <c r="F72">
        <f t="shared" si="14"/>
        <v>-0.22009466437177272</v>
      </c>
      <c r="G72">
        <v>0</v>
      </c>
      <c r="H72">
        <f t="shared" si="15"/>
        <v>0.26893287435456109</v>
      </c>
      <c r="I72">
        <f t="shared" si="16"/>
        <v>-1.1053942207134548</v>
      </c>
      <c r="J72">
        <f t="shared" si="17"/>
        <v>1.1053942207134548</v>
      </c>
      <c r="K72">
        <f t="shared" si="18"/>
        <v>0.42181832798601948</v>
      </c>
      <c r="L72">
        <f t="shared" si="19"/>
        <v>0.57818167201398041</v>
      </c>
      <c r="M72">
        <f t="shared" si="20"/>
        <v>2.3706888336846839</v>
      </c>
      <c r="N72">
        <f t="shared" si="21"/>
        <v>1.7295601856708804</v>
      </c>
    </row>
    <row r="73" spans="1:14" x14ac:dyDescent="0.25">
      <c r="A73" s="4">
        <f>IF('True_Odds_Calculator_2-way'!A74="","",'True_Odds_Calculator_2-way'!A74)</f>
        <v>2.35</v>
      </c>
      <c r="B73" s="4">
        <f>IF('True_Odds_Calculator_2-way'!B74="","",'True_Odds_Calculator_2-way'!B74)</f>
        <v>1.61</v>
      </c>
      <c r="C73" s="4">
        <f t="shared" si="11"/>
        <v>0.42553191489361702</v>
      </c>
      <c r="D73">
        <f t="shared" si="12"/>
        <v>0.6211180124223602</v>
      </c>
      <c r="E73">
        <f t="shared" si="13"/>
        <v>4.664992731597728E-2</v>
      </c>
      <c r="F73">
        <f t="shared" si="14"/>
        <v>-0.21765560988502708</v>
      </c>
      <c r="G73">
        <v>0</v>
      </c>
      <c r="H73">
        <f t="shared" si="15"/>
        <v>0.26430553720100436</v>
      </c>
      <c r="I73">
        <f t="shared" si="16"/>
        <v>-1.1019660081788105</v>
      </c>
      <c r="J73">
        <f t="shared" si="17"/>
        <v>1.1019660081788105</v>
      </c>
      <c r="K73">
        <f t="shared" si="18"/>
        <v>0.40198514558817633</v>
      </c>
      <c r="L73">
        <f t="shared" si="19"/>
        <v>0.59801485441182367</v>
      </c>
      <c r="M73">
        <f t="shared" si="20"/>
        <v>2.4876541110413939</v>
      </c>
      <c r="N73">
        <f t="shared" si="21"/>
        <v>1.6721992649890747</v>
      </c>
    </row>
    <row r="74" spans="1:14" x14ac:dyDescent="0.25">
      <c r="A74" s="4">
        <f>IF('True_Odds_Calculator_2-way'!A75="","",'True_Odds_Calculator_2-way'!A75)</f>
        <v>1.61</v>
      </c>
      <c r="B74" s="4">
        <f>IF('True_Odds_Calculator_2-way'!B75="","",'True_Odds_Calculator_2-way'!B75)</f>
        <v>2.2999999999999998</v>
      </c>
      <c r="C74" s="4">
        <f t="shared" si="11"/>
        <v>0.6211180124223602</v>
      </c>
      <c r="D74">
        <f t="shared" si="12"/>
        <v>0.43478260869565222</v>
      </c>
      <c r="E74">
        <f t="shared" si="13"/>
        <v>5.5900621118012417E-2</v>
      </c>
      <c r="F74">
        <f t="shared" si="14"/>
        <v>-0.21415068863083986</v>
      </c>
      <c r="G74">
        <v>0</v>
      </c>
      <c r="H74">
        <f t="shared" si="15"/>
        <v>0.27005130974885228</v>
      </c>
      <c r="I74">
        <f t="shared" si="16"/>
        <v>-1.1229577231219765</v>
      </c>
      <c r="J74">
        <f t="shared" si="17"/>
        <v>1.1229577231219765</v>
      </c>
      <c r="K74">
        <f t="shared" si="18"/>
        <v>0.59347032690474288</v>
      </c>
      <c r="L74">
        <f t="shared" si="19"/>
        <v>0.40652967309525717</v>
      </c>
      <c r="M74">
        <f t="shared" si="20"/>
        <v>1.6850042111044057</v>
      </c>
      <c r="N74">
        <f t="shared" si="21"/>
        <v>2.4598450400585694</v>
      </c>
    </row>
    <row r="75" spans="1:14" x14ac:dyDescent="0.25">
      <c r="A75" s="4">
        <f>IF('True_Odds_Calculator_2-way'!A76="","",'True_Odds_Calculator_2-way'!A76)</f>
        <v>1.95</v>
      </c>
      <c r="B75" s="4">
        <f>IF('True_Odds_Calculator_2-way'!B76="","",'True_Odds_Calculator_2-way'!B76)</f>
        <v>1.85</v>
      </c>
      <c r="C75" s="4">
        <f t="shared" si="11"/>
        <v>0.51282051282051289</v>
      </c>
      <c r="D75">
        <f t="shared" si="12"/>
        <v>0.54054054054054046</v>
      </c>
      <c r="E75">
        <f t="shared" si="13"/>
        <v>5.3361053361053346E-2</v>
      </c>
      <c r="F75">
        <f t="shared" si="14"/>
        <v>-0.22383922383922383</v>
      </c>
      <c r="G75">
        <v>0</v>
      </c>
      <c r="H75">
        <f t="shared" si="15"/>
        <v>0.27720027720027718</v>
      </c>
      <c r="I75">
        <f t="shared" si="16"/>
        <v>-1.1128297681493144</v>
      </c>
      <c r="J75">
        <f t="shared" si="17"/>
        <v>1.1128297681493144</v>
      </c>
      <c r="K75">
        <f t="shared" si="18"/>
        <v>0.48610037780571441</v>
      </c>
      <c r="L75">
        <f t="shared" si="19"/>
        <v>0.51389962219428575</v>
      </c>
      <c r="M75">
        <f t="shared" si="20"/>
        <v>2.0571882797418479</v>
      </c>
      <c r="N75">
        <f t="shared" si="21"/>
        <v>1.9459053029269173</v>
      </c>
    </row>
    <row r="76" spans="1:14" x14ac:dyDescent="0.25">
      <c r="A76" s="4">
        <f>IF('True_Odds_Calculator_2-way'!A77="","",'True_Odds_Calculator_2-way'!A77)</f>
        <v>1.93</v>
      </c>
      <c r="B76" s="4">
        <f>IF('True_Odds_Calculator_2-way'!B77="","",'True_Odds_Calculator_2-way'!B77)</f>
        <v>1.87</v>
      </c>
      <c r="C76" s="4">
        <f t="shared" si="11"/>
        <v>0.5181347150259068</v>
      </c>
      <c r="D76">
        <f t="shared" si="12"/>
        <v>0.53475935828876997</v>
      </c>
      <c r="E76">
        <f t="shared" si="13"/>
        <v>5.2894073314676771E-2</v>
      </c>
      <c r="F76">
        <f t="shared" si="14"/>
        <v>-0.22418331439971184</v>
      </c>
      <c r="G76">
        <v>0</v>
      </c>
      <c r="H76">
        <f t="shared" si="15"/>
        <v>0.27707738771438861</v>
      </c>
      <c r="I76">
        <f t="shared" si="16"/>
        <v>-1.1117289099417835</v>
      </c>
      <c r="J76">
        <f t="shared" si="17"/>
        <v>1.1117289099417835</v>
      </c>
      <c r="K76">
        <f t="shared" si="18"/>
        <v>0.49166435056494989</v>
      </c>
      <c r="L76">
        <f t="shared" si="19"/>
        <v>0.50833564943505005</v>
      </c>
      <c r="M76">
        <f t="shared" si="20"/>
        <v>2.0339078862458586</v>
      </c>
      <c r="N76">
        <f t="shared" si="21"/>
        <v>1.9672041516493519</v>
      </c>
    </row>
    <row r="77" spans="1:14" x14ac:dyDescent="0.25">
      <c r="A77" s="4">
        <f>IF('True_Odds_Calculator_2-way'!A78="","",'True_Odds_Calculator_2-way'!A78)</f>
        <v>1.69</v>
      </c>
      <c r="B77" s="4">
        <f>IF('True_Odds_Calculator_2-way'!B78="","",'True_Odds_Calculator_2-way'!B78)</f>
        <v>2.14</v>
      </c>
      <c r="C77" s="4">
        <f t="shared" si="11"/>
        <v>0.59171597633136097</v>
      </c>
      <c r="D77">
        <f t="shared" si="12"/>
        <v>0.46728971962616822</v>
      </c>
      <c r="E77">
        <f t="shared" si="13"/>
        <v>5.9005695957529136E-2</v>
      </c>
      <c r="F77">
        <f t="shared" si="14"/>
        <v>-0.21749709672067685</v>
      </c>
      <c r="G77">
        <v>0</v>
      </c>
      <c r="H77">
        <f t="shared" si="15"/>
        <v>0.27650279267820604</v>
      </c>
      <c r="I77">
        <f t="shared" si="16"/>
        <v>-1.1275168191528973</v>
      </c>
      <c r="J77">
        <f t="shared" si="17"/>
        <v>1.1275168191528973</v>
      </c>
      <c r="K77">
        <f t="shared" si="18"/>
        <v>0.56243393345406889</v>
      </c>
      <c r="L77">
        <f t="shared" si="19"/>
        <v>0.43756606654593105</v>
      </c>
      <c r="M77">
        <f t="shared" si="20"/>
        <v>1.7779866052154993</v>
      </c>
      <c r="N77">
        <f t="shared" si="21"/>
        <v>2.2853691738343027</v>
      </c>
    </row>
    <row r="78" spans="1:14" x14ac:dyDescent="0.25">
      <c r="A78" s="4">
        <f>IF('True_Odds_Calculator_2-way'!A79="","",'True_Odds_Calculator_2-way'!A79)</f>
        <v>1.99</v>
      </c>
      <c r="B78" s="4">
        <f>IF('True_Odds_Calculator_2-way'!B79="","",'True_Odds_Calculator_2-way'!B79)</f>
        <v>1.83</v>
      </c>
      <c r="C78" s="4">
        <f t="shared" si="11"/>
        <v>0.50251256281407031</v>
      </c>
      <c r="D78">
        <f t="shared" si="12"/>
        <v>0.54644808743169393</v>
      </c>
      <c r="E78">
        <f t="shared" si="13"/>
        <v>4.8960650245764237E-2</v>
      </c>
      <c r="F78">
        <f t="shared" si="14"/>
        <v>-0.22563637861438346</v>
      </c>
      <c r="G78">
        <v>0</v>
      </c>
      <c r="H78">
        <f t="shared" si="15"/>
        <v>0.2745970288601477</v>
      </c>
      <c r="I78">
        <f t="shared" si="16"/>
        <v>-1.103172320535825</v>
      </c>
      <c r="J78">
        <f t="shared" si="17"/>
        <v>1.103172320535825</v>
      </c>
      <c r="K78">
        <f t="shared" si="18"/>
        <v>0.47797934865179792</v>
      </c>
      <c r="L78">
        <f t="shared" si="19"/>
        <v>0.52202065134820208</v>
      </c>
      <c r="M78">
        <f t="shared" si="20"/>
        <v>2.092140597330467</v>
      </c>
      <c r="N78">
        <f t="shared" si="21"/>
        <v>1.9156330260447352</v>
      </c>
    </row>
    <row r="79" spans="1:14" x14ac:dyDescent="0.25">
      <c r="A79" s="4">
        <f>IF('True_Odds_Calculator_2-way'!A80="","",'True_Odds_Calculator_2-way'!A80)</f>
        <v>1.81</v>
      </c>
      <c r="B79" s="4">
        <f>IF('True_Odds_Calculator_2-way'!B80="","",'True_Odds_Calculator_2-way'!B80)</f>
        <v>2</v>
      </c>
      <c r="C79" s="4">
        <f t="shared" si="11"/>
        <v>0.5524861878453039</v>
      </c>
      <c r="D79">
        <f t="shared" si="12"/>
        <v>0.5</v>
      </c>
      <c r="E79">
        <f t="shared" si="13"/>
        <v>5.2486187845303789E-2</v>
      </c>
      <c r="F79">
        <f t="shared" si="14"/>
        <v>-0.22375690607734811</v>
      </c>
      <c r="G79">
        <v>0</v>
      </c>
      <c r="H79">
        <f t="shared" si="15"/>
        <v>0.27624309392265195</v>
      </c>
      <c r="I79">
        <f t="shared" si="16"/>
        <v>-1.1111111111111112</v>
      </c>
      <c r="J79">
        <f t="shared" si="17"/>
        <v>1.1111111111111112</v>
      </c>
      <c r="K79">
        <f t="shared" si="18"/>
        <v>0.5263157894736844</v>
      </c>
      <c r="L79">
        <f t="shared" si="19"/>
        <v>0.47368421052631576</v>
      </c>
      <c r="M79">
        <f t="shared" si="20"/>
        <v>1.8999999999999992</v>
      </c>
      <c r="N79">
        <f t="shared" si="21"/>
        <v>2.1111111111111112</v>
      </c>
    </row>
    <row r="80" spans="1:14" x14ac:dyDescent="0.25">
      <c r="A80" s="4">
        <f>IF('True_Odds_Calculator_2-way'!A81="","",'True_Odds_Calculator_2-way'!A81)</f>
        <v>1.81</v>
      </c>
      <c r="B80" s="4">
        <f>IF('True_Odds_Calculator_2-way'!B81="","",'True_Odds_Calculator_2-way'!B81)</f>
        <v>2</v>
      </c>
      <c r="C80" s="4">
        <f t="shared" si="11"/>
        <v>0.5524861878453039</v>
      </c>
      <c r="D80">
        <f t="shared" si="12"/>
        <v>0.5</v>
      </c>
      <c r="E80">
        <f t="shared" si="13"/>
        <v>5.2486187845303789E-2</v>
      </c>
      <c r="F80">
        <f t="shared" si="14"/>
        <v>-0.22375690607734811</v>
      </c>
      <c r="G80">
        <v>0</v>
      </c>
      <c r="H80">
        <f t="shared" si="15"/>
        <v>0.27624309392265195</v>
      </c>
      <c r="I80">
        <f t="shared" si="16"/>
        <v>-1.1111111111111112</v>
      </c>
      <c r="J80">
        <f t="shared" si="17"/>
        <v>1.1111111111111112</v>
      </c>
      <c r="K80">
        <f t="shared" si="18"/>
        <v>0.5263157894736844</v>
      </c>
      <c r="L80">
        <f t="shared" si="19"/>
        <v>0.47368421052631576</v>
      </c>
      <c r="M80">
        <f t="shared" si="20"/>
        <v>1.8999999999999992</v>
      </c>
      <c r="N80">
        <f t="shared" si="21"/>
        <v>2.1111111111111112</v>
      </c>
    </row>
    <row r="81" spans="1:14" x14ac:dyDescent="0.25">
      <c r="A81" s="4">
        <f>IF('True_Odds_Calculator_2-way'!A82="","",'True_Odds_Calculator_2-way'!A82)</f>
        <v>1.81</v>
      </c>
      <c r="B81" s="4">
        <f>IF('True_Odds_Calculator_2-way'!B82="","",'True_Odds_Calculator_2-way'!B82)</f>
        <v>2</v>
      </c>
      <c r="C81" s="4">
        <f t="shared" si="11"/>
        <v>0.5524861878453039</v>
      </c>
      <c r="D81">
        <f t="shared" si="12"/>
        <v>0.5</v>
      </c>
      <c r="E81">
        <f t="shared" si="13"/>
        <v>5.2486187845303789E-2</v>
      </c>
      <c r="F81">
        <f t="shared" si="14"/>
        <v>-0.22375690607734811</v>
      </c>
      <c r="G81">
        <v>0</v>
      </c>
      <c r="H81">
        <f t="shared" si="15"/>
        <v>0.27624309392265195</v>
      </c>
      <c r="I81">
        <f t="shared" si="16"/>
        <v>-1.1111111111111112</v>
      </c>
      <c r="J81">
        <f t="shared" si="17"/>
        <v>1.1111111111111112</v>
      </c>
      <c r="K81">
        <f t="shared" si="18"/>
        <v>0.5263157894736844</v>
      </c>
      <c r="L81">
        <f t="shared" si="19"/>
        <v>0.47368421052631576</v>
      </c>
      <c r="M81">
        <f t="shared" si="20"/>
        <v>1.8999999999999992</v>
      </c>
      <c r="N81">
        <f t="shared" si="21"/>
        <v>2.1111111111111112</v>
      </c>
    </row>
    <row r="82" spans="1:14" x14ac:dyDescent="0.25">
      <c r="A82" s="4">
        <f>IF('True_Odds_Calculator_2-way'!A83="","",'True_Odds_Calculator_2-way'!A83)</f>
        <v>1.85</v>
      </c>
      <c r="B82" s="4">
        <f>IF('True_Odds_Calculator_2-way'!B83="","",'True_Odds_Calculator_2-way'!B83)</f>
        <v>1.94</v>
      </c>
      <c r="C82" s="4">
        <f t="shared" si="11"/>
        <v>0.54054054054054046</v>
      </c>
      <c r="D82">
        <f t="shared" si="12"/>
        <v>0.51546391752577325</v>
      </c>
      <c r="E82">
        <f t="shared" si="13"/>
        <v>5.6004458066313711E-2</v>
      </c>
      <c r="F82">
        <f t="shared" si="14"/>
        <v>-0.22262468654221235</v>
      </c>
      <c r="G82">
        <v>0</v>
      </c>
      <c r="H82">
        <f t="shared" si="15"/>
        <v>0.27862914460852606</v>
      </c>
      <c r="I82">
        <f t="shared" si="16"/>
        <v>-1.1187334157740447</v>
      </c>
      <c r="J82">
        <f t="shared" si="17"/>
        <v>1.1187334157740447</v>
      </c>
      <c r="K82">
        <f t="shared" si="18"/>
        <v>0.51257778662820208</v>
      </c>
      <c r="L82">
        <f t="shared" si="19"/>
        <v>0.48742221337179803</v>
      </c>
      <c r="M82">
        <f t="shared" si="20"/>
        <v>1.9509234034079384</v>
      </c>
      <c r="N82">
        <f t="shared" si="21"/>
        <v>2.0516094108276013</v>
      </c>
    </row>
    <row r="83" spans="1:14" x14ac:dyDescent="0.25">
      <c r="A83" s="4">
        <f>IF('True_Odds_Calculator_2-way'!A84="","",'True_Odds_Calculator_2-way'!A84)</f>
        <v>1.88</v>
      </c>
      <c r="B83" s="4">
        <f>IF('True_Odds_Calculator_2-way'!B84="","",'True_Odds_Calculator_2-way'!B84)</f>
        <v>1.93</v>
      </c>
      <c r="C83" s="4">
        <f t="shared" si="11"/>
        <v>0.53191489361702127</v>
      </c>
      <c r="D83">
        <f t="shared" si="12"/>
        <v>0.5181347150259068</v>
      </c>
      <c r="E83">
        <f t="shared" si="13"/>
        <v>5.0049608642928067E-2</v>
      </c>
      <c r="F83">
        <f t="shared" si="14"/>
        <v>-0.22555396317936283</v>
      </c>
      <c r="G83">
        <v>0</v>
      </c>
      <c r="H83">
        <f t="shared" si="15"/>
        <v>0.27560357182229084</v>
      </c>
      <c r="I83">
        <f t="shared" si="16"/>
        <v>-1.1053942207134546</v>
      </c>
      <c r="J83">
        <f t="shared" si="17"/>
        <v>1.1053942207134546</v>
      </c>
      <c r="K83">
        <f t="shared" si="18"/>
        <v>0.50690739536217377</v>
      </c>
      <c r="L83">
        <f t="shared" si="19"/>
        <v>0.49309260463782639</v>
      </c>
      <c r="M83">
        <f t="shared" si="20"/>
        <v>1.97274691422784</v>
      </c>
      <c r="N83">
        <f t="shared" si="21"/>
        <v>2.0280166252635121</v>
      </c>
    </row>
    <row r="84" spans="1:14" x14ac:dyDescent="0.25">
      <c r="A84" s="4">
        <f>IF('True_Odds_Calculator_2-way'!A85="","",'True_Odds_Calculator_2-way'!A85)</f>
        <v>2.13</v>
      </c>
      <c r="B84" s="4">
        <f>IF('True_Odds_Calculator_2-way'!B85="","",'True_Odds_Calculator_2-way'!B85)</f>
        <v>1.79</v>
      </c>
      <c r="C84" s="4">
        <f t="shared" si="11"/>
        <v>0.46948356807511737</v>
      </c>
      <c r="D84">
        <f t="shared" si="12"/>
        <v>0.55865921787709494</v>
      </c>
      <c r="E84">
        <f t="shared" si="13"/>
        <v>2.8142785952212312E-2</v>
      </c>
      <c r="F84">
        <f t="shared" si="14"/>
        <v>-0.2341385369947806</v>
      </c>
      <c r="G84">
        <v>0</v>
      </c>
      <c r="H84">
        <f t="shared" si="15"/>
        <v>0.26228132294699291</v>
      </c>
      <c r="I84">
        <f t="shared" si="16"/>
        <v>-1.0583936671670078</v>
      </c>
      <c r="J84">
        <f t="shared" si="17"/>
        <v>1.0583936671670078</v>
      </c>
      <c r="K84">
        <f t="shared" si="18"/>
        <v>0.45537654905878816</v>
      </c>
      <c r="L84">
        <f t="shared" si="19"/>
        <v>0.5446234509412119</v>
      </c>
      <c r="M84">
        <f t="shared" si="20"/>
        <v>2.1959848438987186</v>
      </c>
      <c r="N84">
        <f t="shared" si="21"/>
        <v>1.8361309970619364</v>
      </c>
    </row>
    <row r="85" spans="1:14" x14ac:dyDescent="0.25">
      <c r="A85" s="4">
        <f>IF('True_Odds_Calculator_2-way'!A86="","",'True_Odds_Calculator_2-way'!A86)</f>
        <v>2.08</v>
      </c>
      <c r="B85" s="4">
        <f>IF('True_Odds_Calculator_2-way'!B86="","",'True_Odds_Calculator_2-way'!B86)</f>
        <v>1.83</v>
      </c>
      <c r="C85" s="4">
        <f t="shared" si="11"/>
        <v>0.48076923076923073</v>
      </c>
      <c r="D85">
        <f t="shared" si="12"/>
        <v>0.54644808743169393</v>
      </c>
      <c r="E85">
        <f t="shared" si="13"/>
        <v>2.7217318200924545E-2</v>
      </c>
      <c r="F85">
        <f t="shared" si="14"/>
        <v>-0.23549810844892827</v>
      </c>
      <c r="G85">
        <v>0</v>
      </c>
      <c r="H85">
        <f t="shared" si="15"/>
        <v>0.26271542664985281</v>
      </c>
      <c r="I85">
        <f t="shared" si="16"/>
        <v>-1.0562070842074627</v>
      </c>
      <c r="J85">
        <f t="shared" si="17"/>
        <v>1.0562070842074627</v>
      </c>
      <c r="K85">
        <f t="shared" si="18"/>
        <v>0.46713612113428016</v>
      </c>
      <c r="L85">
        <f t="shared" si="19"/>
        <v>0.53286387886572006</v>
      </c>
      <c r="M85">
        <f t="shared" si="20"/>
        <v>2.1407036509440598</v>
      </c>
      <c r="N85">
        <f t="shared" si="21"/>
        <v>1.8766518798921943</v>
      </c>
    </row>
    <row r="86" spans="1:14" x14ac:dyDescent="0.25">
      <c r="A86" s="4">
        <f>IF('True_Odds_Calculator_2-way'!A87="","",'True_Odds_Calculator_2-way'!A87)</f>
        <v>2.29</v>
      </c>
      <c r="B86" s="4">
        <f>IF('True_Odds_Calculator_2-way'!B87="","",'True_Odds_Calculator_2-way'!B87)</f>
        <v>1.64</v>
      </c>
      <c r="C86" s="4">
        <f t="shared" si="11"/>
        <v>0.4366812227074236</v>
      </c>
      <c r="D86">
        <f t="shared" si="12"/>
        <v>0.6097560975609756</v>
      </c>
      <c r="E86">
        <f t="shared" si="13"/>
        <v>4.6437320268399196E-2</v>
      </c>
      <c r="F86">
        <f t="shared" si="14"/>
        <v>-0.21983171796783463</v>
      </c>
      <c r="G86">
        <v>0</v>
      </c>
      <c r="H86">
        <f t="shared" si="15"/>
        <v>0.26626903823623388</v>
      </c>
      <c r="I86">
        <f t="shared" si="16"/>
        <v>-1.1005636329070299</v>
      </c>
      <c r="J86">
        <f t="shared" si="17"/>
        <v>1.1005636329070299</v>
      </c>
      <c r="K86">
        <f t="shared" si="18"/>
        <v>0.41326974665852889</v>
      </c>
      <c r="L86">
        <f t="shared" si="19"/>
        <v>0.586730253341471</v>
      </c>
      <c r="M86">
        <f t="shared" si="20"/>
        <v>2.4197270864500684</v>
      </c>
      <c r="N86">
        <f t="shared" si="21"/>
        <v>1.7043607250604993</v>
      </c>
    </row>
    <row r="87" spans="1:14" x14ac:dyDescent="0.25">
      <c r="A87" s="4">
        <f>IF('True_Odds_Calculator_2-way'!A88="","",'True_Odds_Calculator_2-way'!A88)</f>
        <v>1.98</v>
      </c>
      <c r="B87" s="4">
        <f>IF('True_Odds_Calculator_2-way'!B88="","",'True_Odds_Calculator_2-way'!B88)</f>
        <v>1.89</v>
      </c>
      <c r="C87" s="4">
        <f t="shared" si="11"/>
        <v>0.50505050505050508</v>
      </c>
      <c r="D87">
        <f t="shared" si="12"/>
        <v>0.52910052910052918</v>
      </c>
      <c r="E87">
        <f t="shared" si="13"/>
        <v>3.4151034151034265E-2</v>
      </c>
      <c r="F87">
        <f t="shared" si="14"/>
        <v>-0.23307145529367745</v>
      </c>
      <c r="G87">
        <v>0</v>
      </c>
      <c r="H87">
        <f t="shared" si="15"/>
        <v>0.26722248944471172</v>
      </c>
      <c r="I87">
        <f t="shared" si="16"/>
        <v>-1.0707595557083738</v>
      </c>
      <c r="J87">
        <f t="shared" si="17"/>
        <v>1.0707595557083738</v>
      </c>
      <c r="K87">
        <f t="shared" si="18"/>
        <v>0.48796093876492608</v>
      </c>
      <c r="L87">
        <f t="shared" si="19"/>
        <v>0.5120390612350737</v>
      </c>
      <c r="M87">
        <f t="shared" si="20"/>
        <v>2.0493443645942064</v>
      </c>
      <c r="N87">
        <f t="shared" si="21"/>
        <v>1.9529760045804527</v>
      </c>
    </row>
    <row r="88" spans="1:14" x14ac:dyDescent="0.25">
      <c r="A88" s="4">
        <f>IF('True_Odds_Calculator_2-way'!A89="","",'True_Odds_Calculator_2-way'!A89)</f>
        <v>2.31</v>
      </c>
      <c r="B88" s="4">
        <f>IF('True_Odds_Calculator_2-way'!B89="","",'True_Odds_Calculator_2-way'!B89)</f>
        <v>1.63</v>
      </c>
      <c r="C88" s="4">
        <f t="shared" si="11"/>
        <v>0.4329004329004329</v>
      </c>
      <c r="D88">
        <f t="shared" si="12"/>
        <v>0.61349693251533743</v>
      </c>
      <c r="E88">
        <f t="shared" si="13"/>
        <v>4.6397365415770331E-2</v>
      </c>
      <c r="F88">
        <f t="shared" si="14"/>
        <v>-0.21918572225320698</v>
      </c>
      <c r="G88">
        <v>0</v>
      </c>
      <c r="H88">
        <f t="shared" si="15"/>
        <v>0.26558308766897726</v>
      </c>
      <c r="I88">
        <f t="shared" si="16"/>
        <v>-1.1007636444730438</v>
      </c>
      <c r="J88">
        <f t="shared" si="17"/>
        <v>1.1007636444730438</v>
      </c>
      <c r="K88">
        <f t="shared" si="18"/>
        <v>0.4095003467405931</v>
      </c>
      <c r="L88">
        <f t="shared" si="19"/>
        <v>0.59049965325940701</v>
      </c>
      <c r="M88">
        <f t="shared" si="20"/>
        <v>2.442000374259687</v>
      </c>
      <c r="N88">
        <f t="shared" si="21"/>
        <v>1.6934810960180178</v>
      </c>
    </row>
    <row r="89" spans="1:14" x14ac:dyDescent="0.25">
      <c r="A89" s="4">
        <f>IF('True_Odds_Calculator_2-way'!A90="","",'True_Odds_Calculator_2-way'!A90)</f>
        <v>1.98</v>
      </c>
      <c r="B89" s="4">
        <f>IF('True_Odds_Calculator_2-way'!B90="","",'True_Odds_Calculator_2-way'!B90)</f>
        <v>1.85</v>
      </c>
      <c r="C89" s="4">
        <f t="shared" si="11"/>
        <v>0.50505050505050508</v>
      </c>
      <c r="D89">
        <f t="shared" si="12"/>
        <v>0.54054054054054046</v>
      </c>
      <c r="E89">
        <f t="shared" si="13"/>
        <v>4.5591045591045543E-2</v>
      </c>
      <c r="F89">
        <f t="shared" si="14"/>
        <v>-0.22740922740922742</v>
      </c>
      <c r="G89">
        <v>0</v>
      </c>
      <c r="H89">
        <f t="shared" si="15"/>
        <v>0.27300027300027296</v>
      </c>
      <c r="I89">
        <f t="shared" si="16"/>
        <v>-1.0956642697819576</v>
      </c>
      <c r="J89">
        <f t="shared" si="17"/>
        <v>1.0956642697819576</v>
      </c>
      <c r="K89">
        <f t="shared" si="18"/>
        <v>0.48221797483362183</v>
      </c>
      <c r="L89">
        <f t="shared" si="19"/>
        <v>0.51778202516637828</v>
      </c>
      <c r="M89">
        <f t="shared" si="20"/>
        <v>2.0737509843863182</v>
      </c>
      <c r="N89">
        <f t="shared" si="21"/>
        <v>1.9313146293146641</v>
      </c>
    </row>
    <row r="90" spans="1:14" x14ac:dyDescent="0.25">
      <c r="A90" s="4">
        <f>IF('True_Odds_Calculator_2-way'!A91="","",'True_Odds_Calculator_2-way'!A91)</f>
        <v>2.0299999999999998</v>
      </c>
      <c r="B90" s="4">
        <f>IF('True_Odds_Calculator_2-way'!B91="","",'True_Odds_Calculator_2-way'!B91)</f>
        <v>1.81</v>
      </c>
      <c r="C90" s="4">
        <f t="shared" si="11"/>
        <v>0.49261083743842371</v>
      </c>
      <c r="D90">
        <f t="shared" si="12"/>
        <v>0.5524861878453039</v>
      </c>
      <c r="E90">
        <f t="shared" si="13"/>
        <v>4.5097025283727721E-2</v>
      </c>
      <c r="F90">
        <f t="shared" si="14"/>
        <v>-0.22706365838390963</v>
      </c>
      <c r="G90">
        <v>0</v>
      </c>
      <c r="H90">
        <f t="shared" si="15"/>
        <v>0.2721606836676374</v>
      </c>
      <c r="I90">
        <f t="shared" si="16"/>
        <v>-1.0948103090714374</v>
      </c>
      <c r="J90">
        <f t="shared" si="17"/>
        <v>1.0948103090714374</v>
      </c>
      <c r="K90">
        <f t="shared" si="18"/>
        <v>0.47000109481045338</v>
      </c>
      <c r="L90">
        <f t="shared" si="19"/>
        <v>0.52999890518954651</v>
      </c>
      <c r="M90">
        <f t="shared" si="20"/>
        <v>2.1276546183435801</v>
      </c>
      <c r="N90">
        <f t="shared" si="21"/>
        <v>1.8867963503478642</v>
      </c>
    </row>
    <row r="91" spans="1:14" x14ac:dyDescent="0.25">
      <c r="A91" s="4">
        <f>IF('True_Odds_Calculator_2-way'!A92="","",'True_Odds_Calculator_2-way'!A92)</f>
        <v>2.2400000000000002</v>
      </c>
      <c r="B91" s="4">
        <f>IF('True_Odds_Calculator_2-way'!B92="","",'True_Odds_Calculator_2-way'!B92)</f>
        <v>1.66</v>
      </c>
      <c r="C91" s="4">
        <f t="shared" si="11"/>
        <v>0.4464285714285714</v>
      </c>
      <c r="D91">
        <f t="shared" si="12"/>
        <v>0.60240963855421692</v>
      </c>
      <c r="E91">
        <f t="shared" si="13"/>
        <v>4.8838209982788428E-2</v>
      </c>
      <c r="F91">
        <f t="shared" si="14"/>
        <v>-0.22009466437177272</v>
      </c>
      <c r="G91">
        <v>0</v>
      </c>
      <c r="H91">
        <f t="shared" si="15"/>
        <v>0.26893287435456109</v>
      </c>
      <c r="I91">
        <f t="shared" si="16"/>
        <v>-1.1053942207134548</v>
      </c>
      <c r="J91">
        <f t="shared" si="17"/>
        <v>1.1053942207134548</v>
      </c>
      <c r="K91">
        <f t="shared" si="18"/>
        <v>0.42181832798601948</v>
      </c>
      <c r="L91">
        <f t="shared" si="19"/>
        <v>0.57818167201398041</v>
      </c>
      <c r="M91">
        <f t="shared" si="20"/>
        <v>2.3706888336846839</v>
      </c>
      <c r="N91">
        <f t="shared" si="21"/>
        <v>1.7295601856708804</v>
      </c>
    </row>
    <row r="92" spans="1:14" x14ac:dyDescent="0.25">
      <c r="A92" s="4">
        <f>IF('True_Odds_Calculator_2-way'!A93="","",'True_Odds_Calculator_2-way'!A93)</f>
        <v>2.4900000000000002</v>
      </c>
      <c r="B92" s="4">
        <f>IF('True_Odds_Calculator_2-way'!B93="","",'True_Odds_Calculator_2-way'!B93)</f>
        <v>1.55</v>
      </c>
      <c r="C92" s="4">
        <f t="shared" si="11"/>
        <v>0.40160642570281119</v>
      </c>
      <c r="D92">
        <f t="shared" si="12"/>
        <v>0.64516129032258063</v>
      </c>
      <c r="E92">
        <f t="shared" si="13"/>
        <v>4.676771602539187E-2</v>
      </c>
      <c r="F92">
        <f t="shared" si="14"/>
        <v>-0.21233320378287335</v>
      </c>
      <c r="G92">
        <v>0</v>
      </c>
      <c r="H92">
        <f t="shared" si="15"/>
        <v>0.25910091980826527</v>
      </c>
      <c r="I92">
        <f t="shared" si="16"/>
        <v>-1.1046520962788695</v>
      </c>
      <c r="J92">
        <f t="shared" si="17"/>
        <v>1.1046520962788695</v>
      </c>
      <c r="K92">
        <f t="shared" si="18"/>
        <v>0.37793871585163136</v>
      </c>
      <c r="L92">
        <f t="shared" si="19"/>
        <v>0.62206128414836859</v>
      </c>
      <c r="M92">
        <f t="shared" si="20"/>
        <v>2.6459316234555161</v>
      </c>
      <c r="N92">
        <f t="shared" si="21"/>
        <v>1.6075586529533781</v>
      </c>
    </row>
    <row r="93" spans="1:14" x14ac:dyDescent="0.25">
      <c r="A93" s="4">
        <f>IF('True_Odds_Calculator_2-way'!A94="","",'True_Odds_Calculator_2-way'!A94)</f>
        <v>2.16</v>
      </c>
      <c r="B93" s="4">
        <f>IF('True_Odds_Calculator_2-way'!B94="","",'True_Odds_Calculator_2-way'!B94)</f>
        <v>1.71</v>
      </c>
      <c r="C93" s="4">
        <f t="shared" si="11"/>
        <v>0.46296296296296291</v>
      </c>
      <c r="D93">
        <f t="shared" si="12"/>
        <v>0.58479532163742687</v>
      </c>
      <c r="E93">
        <f t="shared" si="13"/>
        <v>4.7758284600389889E-2</v>
      </c>
      <c r="F93">
        <f t="shared" si="14"/>
        <v>-0.22298029023175214</v>
      </c>
      <c r="G93">
        <v>0</v>
      </c>
      <c r="H93">
        <f t="shared" si="15"/>
        <v>0.27073857483214203</v>
      </c>
      <c r="I93">
        <f t="shared" si="16"/>
        <v>-1.1018991068031498</v>
      </c>
      <c r="J93">
        <f t="shared" si="17"/>
        <v>1.1018991068031498</v>
      </c>
      <c r="K93">
        <f t="shared" si="18"/>
        <v>0.43894245414016486</v>
      </c>
      <c r="L93">
        <f t="shared" si="19"/>
        <v>0.56105754585983503</v>
      </c>
      <c r="M93">
        <f t="shared" si="20"/>
        <v>2.2782029638916539</v>
      </c>
      <c r="N93">
        <f t="shared" si="21"/>
        <v>1.7823483658302366</v>
      </c>
    </row>
    <row r="94" spans="1:14" x14ac:dyDescent="0.25">
      <c r="A94" s="4">
        <f>IF('True_Odds_Calculator_2-way'!A95="","",'True_Odds_Calculator_2-way'!A95)</f>
        <v>1.81</v>
      </c>
      <c r="B94" s="4">
        <f>IF('True_Odds_Calculator_2-way'!B95="","",'True_Odds_Calculator_2-way'!B95)</f>
        <v>2.02</v>
      </c>
      <c r="C94" s="4">
        <f t="shared" si="11"/>
        <v>0.5524861878453039</v>
      </c>
      <c r="D94">
        <f t="shared" si="12"/>
        <v>0.49504950495049505</v>
      </c>
      <c r="E94">
        <f t="shared" si="13"/>
        <v>4.7535692795798834E-2</v>
      </c>
      <c r="F94">
        <f t="shared" si="14"/>
        <v>-0.22597232098900499</v>
      </c>
      <c r="G94">
        <v>0</v>
      </c>
      <c r="H94">
        <f t="shared" si="15"/>
        <v>0.27350801378480388</v>
      </c>
      <c r="I94">
        <f t="shared" si="16"/>
        <v>-1.1001639366407492</v>
      </c>
      <c r="J94">
        <f t="shared" si="17"/>
        <v>1.1001639366407492</v>
      </c>
      <c r="K94">
        <f t="shared" si="18"/>
        <v>0.52878359784482387</v>
      </c>
      <c r="L94">
        <f t="shared" si="19"/>
        <v>0.47121640215517624</v>
      </c>
      <c r="M94">
        <f t="shared" si="20"/>
        <v>1.8911327886790064</v>
      </c>
      <c r="N94">
        <f t="shared" si="21"/>
        <v>2.1221672153735645</v>
      </c>
    </row>
    <row r="95" spans="1:14" x14ac:dyDescent="0.25">
      <c r="A95" s="4">
        <f>IF('True_Odds_Calculator_2-way'!A96="","",'True_Odds_Calculator_2-way'!A96)</f>
        <v>2.59</v>
      </c>
      <c r="B95" s="4">
        <f>IF('True_Odds_Calculator_2-way'!B96="","",'True_Odds_Calculator_2-way'!B96)</f>
        <v>1.51</v>
      </c>
      <c r="C95" s="4">
        <f t="shared" si="11"/>
        <v>0.38610038610038611</v>
      </c>
      <c r="D95">
        <f t="shared" si="12"/>
        <v>0.66225165562913912</v>
      </c>
      <c r="E95">
        <f t="shared" si="13"/>
        <v>4.8352041729525119E-2</v>
      </c>
      <c r="F95">
        <f t="shared" si="14"/>
        <v>-0.20734357820450544</v>
      </c>
      <c r="G95">
        <v>0</v>
      </c>
      <c r="H95">
        <f t="shared" si="15"/>
        <v>0.25569561993403056</v>
      </c>
      <c r="I95">
        <f t="shared" si="16"/>
        <v>-1.1104943410879491</v>
      </c>
      <c r="J95">
        <f t="shared" si="17"/>
        <v>1.1104943410879491</v>
      </c>
      <c r="K95">
        <f t="shared" si="18"/>
        <v>0.36157394554464639</v>
      </c>
      <c r="L95">
        <f t="shared" si="19"/>
        <v>0.63842605445535372</v>
      </c>
      <c r="M95">
        <f t="shared" si="20"/>
        <v>2.7656860023298391</v>
      </c>
      <c r="N95">
        <f t="shared" si="21"/>
        <v>1.566352113954854</v>
      </c>
    </row>
    <row r="96" spans="1:14" x14ac:dyDescent="0.25">
      <c r="A96" s="4">
        <f>IF('True_Odds_Calculator_2-way'!A97="","",'True_Odds_Calculator_2-way'!A97)</f>
        <v>2.35</v>
      </c>
      <c r="B96" s="4">
        <f>IF('True_Odds_Calculator_2-way'!B97="","",'True_Odds_Calculator_2-way'!B97)</f>
        <v>1.58</v>
      </c>
      <c r="C96" s="4">
        <f t="shared" si="11"/>
        <v>0.42553191489361702</v>
      </c>
      <c r="D96">
        <f t="shared" si="12"/>
        <v>0.63291139240506322</v>
      </c>
      <c r="E96">
        <f t="shared" si="13"/>
        <v>5.8443307298680303E-2</v>
      </c>
      <c r="F96">
        <f t="shared" si="14"/>
        <v>-0.21088068946943173</v>
      </c>
      <c r="G96">
        <v>0</v>
      </c>
      <c r="H96">
        <f t="shared" si="15"/>
        <v>0.26932399676811203</v>
      </c>
      <c r="I96">
        <f t="shared" si="16"/>
        <v>-1.1301058393680172</v>
      </c>
      <c r="J96">
        <f t="shared" si="17"/>
        <v>1.1301058393680172</v>
      </c>
      <c r="K96">
        <f t="shared" si="18"/>
        <v>0.39593879509760727</v>
      </c>
      <c r="L96">
        <f t="shared" si="19"/>
        <v>0.6040612049023929</v>
      </c>
      <c r="M96">
        <f t="shared" si="20"/>
        <v>2.5256428831468232</v>
      </c>
      <c r="N96">
        <f t="shared" si="21"/>
        <v>1.6554613868334498</v>
      </c>
    </row>
    <row r="97" spans="1:14" x14ac:dyDescent="0.25">
      <c r="A97" s="4">
        <f>IF('True_Odds_Calculator_2-way'!A98="","",'True_Odds_Calculator_2-way'!A98)</f>
        <v>1.94</v>
      </c>
      <c r="B97" s="4">
        <f>IF('True_Odds_Calculator_2-way'!B98="","",'True_Odds_Calculator_2-way'!B98)</f>
        <v>1.96</v>
      </c>
      <c r="C97" s="4">
        <f t="shared" si="11"/>
        <v>0.51546391752577325</v>
      </c>
      <c r="D97">
        <f t="shared" si="12"/>
        <v>0.51020408163265307</v>
      </c>
      <c r="E97">
        <f t="shared" si="13"/>
        <v>2.5667999158426325E-2</v>
      </c>
      <c r="F97">
        <f t="shared" si="14"/>
        <v>-0.23732379549758043</v>
      </c>
      <c r="G97">
        <v>0</v>
      </c>
      <c r="H97">
        <f t="shared" si="15"/>
        <v>0.26299179465600675</v>
      </c>
      <c r="I97">
        <f t="shared" si="16"/>
        <v>-1.052689901333149</v>
      </c>
      <c r="J97">
        <f t="shared" si="17"/>
        <v>1.052689901333149</v>
      </c>
      <c r="K97">
        <f t="shared" si="18"/>
        <v>0.50263165184833114</v>
      </c>
      <c r="L97">
        <f t="shared" si="19"/>
        <v>0.49736834815166897</v>
      </c>
      <c r="M97">
        <f t="shared" si="20"/>
        <v>1.9895285072531594</v>
      </c>
      <c r="N97">
        <f t="shared" si="21"/>
        <v>2.0105823052798226</v>
      </c>
    </row>
    <row r="98" spans="1:14" x14ac:dyDescent="0.25">
      <c r="A98" s="4">
        <f>IF('True_Odds_Calculator_2-way'!A99="","",'True_Odds_Calculator_2-way'!A99)</f>
        <v>1.57</v>
      </c>
      <c r="B98" s="4">
        <f>IF('True_Odds_Calculator_2-way'!B99="","",'True_Odds_Calculator_2-way'!B99)</f>
        <v>2.54</v>
      </c>
      <c r="C98" s="4">
        <f t="shared" si="11"/>
        <v>0.63694267515923564</v>
      </c>
      <c r="D98">
        <f t="shared" si="12"/>
        <v>0.39370078740157477</v>
      </c>
      <c r="E98">
        <f t="shared" si="13"/>
        <v>3.0643462560810519E-2</v>
      </c>
      <c r="F98">
        <f t="shared" si="14"/>
        <v>-0.22012137017904598</v>
      </c>
      <c r="G98">
        <v>0</v>
      </c>
      <c r="H98">
        <f t="shared" si="15"/>
        <v>0.2507648327398565</v>
      </c>
      <c r="I98">
        <f t="shared" si="16"/>
        <v>-1.067338589917677</v>
      </c>
      <c r="J98">
        <f t="shared" si="17"/>
        <v>1.067338589917677</v>
      </c>
      <c r="K98">
        <f t="shared" si="18"/>
        <v>0.62174245955697227</v>
      </c>
      <c r="L98">
        <f t="shared" si="19"/>
        <v>0.37825754044302767</v>
      </c>
      <c r="M98">
        <f t="shared" si="20"/>
        <v>1.608382996253076</v>
      </c>
      <c r="N98">
        <f t="shared" si="21"/>
        <v>2.6437014284732223</v>
      </c>
    </row>
    <row r="99" spans="1:14" x14ac:dyDescent="0.25">
      <c r="A99" s="4">
        <f>IF('True_Odds_Calculator_2-way'!A100="","",'True_Odds_Calculator_2-way'!A100)</f>
        <v>1.54</v>
      </c>
      <c r="B99" s="4">
        <f>IF('True_Odds_Calculator_2-way'!B100="","",'True_Odds_Calculator_2-way'!B100)</f>
        <v>2.63</v>
      </c>
      <c r="C99" s="4">
        <f t="shared" si="11"/>
        <v>0.64935064935064934</v>
      </c>
      <c r="D99">
        <f t="shared" si="12"/>
        <v>0.38022813688212931</v>
      </c>
      <c r="E99">
        <f t="shared" si="13"/>
        <v>2.9578786232778764E-2</v>
      </c>
      <c r="F99">
        <f t="shared" si="14"/>
        <v>-0.21732260135301951</v>
      </c>
      <c r="G99">
        <v>0</v>
      </c>
      <c r="H99">
        <f t="shared" si="15"/>
        <v>0.24690138758579824</v>
      </c>
      <c r="I99">
        <f t="shared" si="16"/>
        <v>-1.0658824656517991</v>
      </c>
      <c r="J99">
        <f t="shared" si="17"/>
        <v>1.0658824656517991</v>
      </c>
      <c r="K99">
        <f t="shared" si="18"/>
        <v>0.63468830617732719</v>
      </c>
      <c r="L99">
        <f t="shared" si="19"/>
        <v>0.3653116938226727</v>
      </c>
      <c r="M99">
        <f t="shared" si="20"/>
        <v>1.5755765314519714</v>
      </c>
      <c r="N99">
        <f t="shared" si="21"/>
        <v>2.7373884190124329</v>
      </c>
    </row>
    <row r="100" spans="1:14" x14ac:dyDescent="0.25">
      <c r="A100" s="4">
        <f>IF('True_Odds_Calculator_2-way'!A101="","",'True_Odds_Calculator_2-way'!A101)</f>
        <v>2.04</v>
      </c>
      <c r="B100" s="4">
        <f>IF('True_Odds_Calculator_2-way'!B101="","",'True_Odds_Calculator_2-way'!B101)</f>
        <v>1.85</v>
      </c>
      <c r="C100" s="4">
        <f t="shared" si="11"/>
        <v>0.49019607843137253</v>
      </c>
      <c r="D100">
        <f t="shared" si="12"/>
        <v>0.54054054054054046</v>
      </c>
      <c r="E100">
        <f t="shared" si="13"/>
        <v>3.0736618971912932E-2</v>
      </c>
      <c r="F100">
        <f t="shared" si="14"/>
        <v>-0.23423423423423428</v>
      </c>
      <c r="G100">
        <v>0</v>
      </c>
      <c r="H100">
        <f t="shared" si="15"/>
        <v>0.26497085320614727</v>
      </c>
      <c r="I100">
        <f t="shared" si="16"/>
        <v>-1.0635890745287924</v>
      </c>
      <c r="J100">
        <f t="shared" si="17"/>
        <v>1.0635890745287924</v>
      </c>
      <c r="K100">
        <f t="shared" si="18"/>
        <v>0.47480390464975097</v>
      </c>
      <c r="L100">
        <f t="shared" si="19"/>
        <v>0.52519609535024903</v>
      </c>
      <c r="M100">
        <f t="shared" si="20"/>
        <v>2.1061326375099441</v>
      </c>
      <c r="N100">
        <f t="shared" si="21"/>
        <v>1.904050713349474</v>
      </c>
    </row>
    <row r="101" spans="1:14" x14ac:dyDescent="0.25">
      <c r="A101" s="4">
        <f>IF('True_Odds_Calculator_2-way'!A102="","",'True_Odds_Calculator_2-way'!A102)</f>
        <v>1.81</v>
      </c>
      <c r="B101" s="4">
        <f>IF('True_Odds_Calculator_2-way'!B102="","",'True_Odds_Calculator_2-way'!B102)</f>
        <v>2.08</v>
      </c>
      <c r="C101" s="4">
        <f t="shared" si="11"/>
        <v>0.5524861878453039</v>
      </c>
      <c r="D101">
        <f t="shared" si="12"/>
        <v>0.48076923076923073</v>
      </c>
      <c r="E101">
        <f t="shared" si="13"/>
        <v>3.3255418614534626E-2</v>
      </c>
      <c r="F101">
        <f t="shared" si="14"/>
        <v>-0.23236294092647691</v>
      </c>
      <c r="G101">
        <v>0</v>
      </c>
      <c r="H101">
        <f t="shared" si="15"/>
        <v>0.26561835954101148</v>
      </c>
      <c r="I101">
        <f t="shared" si="16"/>
        <v>-1.0691671651659735</v>
      </c>
      <c r="J101">
        <f t="shared" si="17"/>
        <v>1.0691671651659735</v>
      </c>
      <c r="K101">
        <f t="shared" si="18"/>
        <v>0.5358983848622455</v>
      </c>
      <c r="L101">
        <f t="shared" si="19"/>
        <v>0.4641016151377545</v>
      </c>
      <c r="M101">
        <f t="shared" si="20"/>
        <v>1.8660254037844384</v>
      </c>
      <c r="N101">
        <f t="shared" si="21"/>
        <v>2.1547005383792519</v>
      </c>
    </row>
    <row r="102" spans="1:14" x14ac:dyDescent="0.25">
      <c r="A102" s="4">
        <f>IF('True_Odds_Calculator_2-way'!A103="","",'True_Odds_Calculator_2-way'!A103)</f>
        <v>2.0299999999999998</v>
      </c>
      <c r="B102" s="4">
        <f>IF('True_Odds_Calculator_2-way'!B103="","",'True_Odds_Calculator_2-way'!B103)</f>
        <v>1.86</v>
      </c>
      <c r="C102" s="4">
        <f t="shared" si="11"/>
        <v>0.49261083743842371</v>
      </c>
      <c r="D102">
        <f t="shared" si="12"/>
        <v>0.5376344086021505</v>
      </c>
      <c r="E102">
        <f t="shared" si="13"/>
        <v>3.0245246040574214E-2</v>
      </c>
      <c r="F102">
        <f t="shared" si="14"/>
        <v>-0.23459929021664283</v>
      </c>
      <c r="G102">
        <v>0</v>
      </c>
      <c r="H102">
        <f t="shared" si="15"/>
        <v>0.26484453625721704</v>
      </c>
      <c r="I102">
        <f t="shared" si="16"/>
        <v>-1.0625078858299792</v>
      </c>
      <c r="J102">
        <f t="shared" si="17"/>
        <v>1.0625078858299792</v>
      </c>
      <c r="K102">
        <f t="shared" si="18"/>
        <v>0.47746756040114985</v>
      </c>
      <c r="L102">
        <f t="shared" si="19"/>
        <v>0.5225324395988501</v>
      </c>
      <c r="M102">
        <f t="shared" si="20"/>
        <v>2.0943831224048783</v>
      </c>
      <c r="N102">
        <f t="shared" si="21"/>
        <v>1.9137567818137824</v>
      </c>
    </row>
    <row r="103" spans="1:14" x14ac:dyDescent="0.25">
      <c r="A103" s="4">
        <f>IF('True_Odds_Calculator_2-way'!A104="","",'True_Odds_Calculator_2-way'!A104)</f>
        <v>2.04</v>
      </c>
      <c r="B103" s="4">
        <f>IF('True_Odds_Calculator_2-way'!B104="","",'True_Odds_Calculator_2-way'!B104)</f>
        <v>1.85</v>
      </c>
      <c r="C103" s="4">
        <f t="shared" si="11"/>
        <v>0.49019607843137253</v>
      </c>
      <c r="D103">
        <f t="shared" si="12"/>
        <v>0.54054054054054046</v>
      </c>
      <c r="E103">
        <f t="shared" si="13"/>
        <v>3.0736618971912932E-2</v>
      </c>
      <c r="F103">
        <f t="shared" si="14"/>
        <v>-0.23423423423423428</v>
      </c>
      <c r="G103">
        <v>0</v>
      </c>
      <c r="H103">
        <f t="shared" si="15"/>
        <v>0.26497085320614727</v>
      </c>
      <c r="I103">
        <f t="shared" si="16"/>
        <v>-1.0635890745287924</v>
      </c>
      <c r="J103">
        <f t="shared" si="17"/>
        <v>1.0635890745287924</v>
      </c>
      <c r="K103">
        <f t="shared" si="18"/>
        <v>0.47480390464975097</v>
      </c>
      <c r="L103">
        <f t="shared" si="19"/>
        <v>0.52519609535024903</v>
      </c>
      <c r="M103">
        <f t="shared" si="20"/>
        <v>2.1061326375099441</v>
      </c>
      <c r="N103">
        <f t="shared" si="21"/>
        <v>1.904050713349474</v>
      </c>
    </row>
    <row r="104" spans="1:14" x14ac:dyDescent="0.25">
      <c r="A104" s="4">
        <f>IF('True_Odds_Calculator_2-way'!A105="","",'True_Odds_Calculator_2-way'!A105)</f>
        <v>2.15</v>
      </c>
      <c r="B104" s="4">
        <f>IF('True_Odds_Calculator_2-way'!B105="","",'True_Odds_Calculator_2-way'!B105)</f>
        <v>1.76</v>
      </c>
      <c r="C104" s="4">
        <f t="shared" si="11"/>
        <v>0.46511627906976744</v>
      </c>
      <c r="D104">
        <f t="shared" si="12"/>
        <v>0.56818181818181823</v>
      </c>
      <c r="E104">
        <f t="shared" si="13"/>
        <v>3.3298097251585723E-2</v>
      </c>
      <c r="F104">
        <f t="shared" si="14"/>
        <v>-0.23097251585623668</v>
      </c>
      <c r="G104">
        <v>0</v>
      </c>
      <c r="H104">
        <f t="shared" si="15"/>
        <v>0.26427061310782241</v>
      </c>
      <c r="I104">
        <f t="shared" si="16"/>
        <v>-1.0696563746013956</v>
      </c>
      <c r="J104">
        <f t="shared" si="17"/>
        <v>1.0696563746013956</v>
      </c>
      <c r="K104">
        <f t="shared" si="18"/>
        <v>0.44840941385030625</v>
      </c>
      <c r="L104">
        <f t="shared" si="19"/>
        <v>0.5515905861496937</v>
      </c>
      <c r="M104">
        <f t="shared" si="20"/>
        <v>2.2301048307916052</v>
      </c>
      <c r="N104">
        <f t="shared" si="21"/>
        <v>1.8129388446970602</v>
      </c>
    </row>
    <row r="105" spans="1:14" x14ac:dyDescent="0.25">
      <c r="A105" s="4">
        <f>IF('True_Odds_Calculator_2-way'!A106="","",'True_Odds_Calculator_2-way'!A106)</f>
        <v>2.1</v>
      </c>
      <c r="B105" s="4">
        <f>IF('True_Odds_Calculator_2-way'!B106="","",'True_Odds_Calculator_2-way'!B106)</f>
        <v>1.8</v>
      </c>
      <c r="C105" s="4">
        <f t="shared" si="11"/>
        <v>0.47619047619047616</v>
      </c>
      <c r="D105">
        <f t="shared" si="12"/>
        <v>0.55555555555555558</v>
      </c>
      <c r="E105">
        <f t="shared" si="13"/>
        <v>3.1746031746031633E-2</v>
      </c>
      <c r="F105">
        <f t="shared" si="14"/>
        <v>-0.2328042328042329</v>
      </c>
      <c r="G105">
        <v>0</v>
      </c>
      <c r="H105">
        <f t="shared" si="15"/>
        <v>0.26455026455026454</v>
      </c>
      <c r="I105">
        <f t="shared" si="16"/>
        <v>-1.066003581778052</v>
      </c>
      <c r="J105">
        <f t="shared" si="17"/>
        <v>1.066003581778052</v>
      </c>
      <c r="K105">
        <f t="shared" si="18"/>
        <v>0.46027717321561978</v>
      </c>
      <c r="L105">
        <f t="shared" si="19"/>
        <v>0.53972282678438044</v>
      </c>
      <c r="M105">
        <f t="shared" si="20"/>
        <v>2.1726039399558572</v>
      </c>
      <c r="N105">
        <f t="shared" si="21"/>
        <v>1.8528028654224413</v>
      </c>
    </row>
    <row r="106" spans="1:14" x14ac:dyDescent="0.25">
      <c r="A106" s="4">
        <f>IF('True_Odds_Calculator_2-way'!A107="","",'True_Odds_Calculator_2-way'!A107)</f>
        <v>2.17</v>
      </c>
      <c r="B106" s="4">
        <f>IF('True_Odds_Calculator_2-way'!B107="","",'True_Odds_Calculator_2-way'!B107)</f>
        <v>1.75</v>
      </c>
      <c r="C106" s="4">
        <f t="shared" si="11"/>
        <v>0.46082949308755761</v>
      </c>
      <c r="D106">
        <f t="shared" si="12"/>
        <v>0.5714285714285714</v>
      </c>
      <c r="E106">
        <f t="shared" si="13"/>
        <v>3.2258064516129004E-2</v>
      </c>
      <c r="F106">
        <f t="shared" si="14"/>
        <v>-0.23107307439104674</v>
      </c>
      <c r="G106">
        <v>0</v>
      </c>
      <c r="H106">
        <f t="shared" si="15"/>
        <v>0.26333113890717574</v>
      </c>
      <c r="I106">
        <f t="shared" si="16"/>
        <v>-1.0675210253672476</v>
      </c>
      <c r="J106">
        <f t="shared" si="17"/>
        <v>1.0675210253672476</v>
      </c>
      <c r="K106">
        <f t="shared" si="18"/>
        <v>0.44464214228514221</v>
      </c>
      <c r="L106">
        <f t="shared" si="19"/>
        <v>0.55535785771485779</v>
      </c>
      <c r="M106">
        <f t="shared" si="20"/>
        <v>2.2489995996796797</v>
      </c>
      <c r="N106">
        <f t="shared" si="21"/>
        <v>1.8006407690254356</v>
      </c>
    </row>
    <row r="107" spans="1:14" x14ac:dyDescent="0.25">
      <c r="A107" s="4">
        <f>IF('True_Odds_Calculator_2-way'!A108="","",'True_Odds_Calculator_2-way'!A108)</f>
        <v>1.71</v>
      </c>
      <c r="B107" s="4">
        <f>IF('True_Odds_Calculator_2-way'!B108="","",'True_Odds_Calculator_2-way'!B108)</f>
        <v>2.23</v>
      </c>
      <c r="C107" s="4">
        <f t="shared" si="11"/>
        <v>0.58479532163742687</v>
      </c>
      <c r="D107">
        <f t="shared" si="12"/>
        <v>0.44843049327354262</v>
      </c>
      <c r="E107">
        <f t="shared" si="13"/>
        <v>3.3225814910969431E-2</v>
      </c>
      <c r="F107">
        <f t="shared" si="14"/>
        <v>-0.22901423963496192</v>
      </c>
      <c r="G107">
        <v>0</v>
      </c>
      <c r="H107">
        <f t="shared" si="15"/>
        <v>0.26224005454593136</v>
      </c>
      <c r="I107">
        <f t="shared" si="16"/>
        <v>-1.070084984173661</v>
      </c>
      <c r="J107">
        <f t="shared" si="17"/>
        <v>1.070084984173661</v>
      </c>
      <c r="K107">
        <f t="shared" si="18"/>
        <v>0.56825919869450314</v>
      </c>
      <c r="L107">
        <f t="shared" si="19"/>
        <v>0.43174080130549697</v>
      </c>
      <c r="M107">
        <f t="shared" si="20"/>
        <v>1.7597603387632996</v>
      </c>
      <c r="N107">
        <f t="shared" si="21"/>
        <v>2.3162045305336028</v>
      </c>
    </row>
    <row r="108" spans="1:14" x14ac:dyDescent="0.25">
      <c r="A108" s="4">
        <f>IF('True_Odds_Calculator_2-way'!A109="","",'True_Odds_Calculator_2-way'!A109)</f>
        <v>1.95</v>
      </c>
      <c r="B108" s="4">
        <f>IF('True_Odds_Calculator_2-way'!B109="","",'True_Odds_Calculator_2-way'!B109)</f>
        <v>1.93</v>
      </c>
      <c r="C108" s="4">
        <f t="shared" si="11"/>
        <v>0.51282051282051289</v>
      </c>
      <c r="D108">
        <f t="shared" si="12"/>
        <v>0.5181347150259068</v>
      </c>
      <c r="E108">
        <f t="shared" si="13"/>
        <v>3.0955227846419575E-2</v>
      </c>
      <c r="F108">
        <f t="shared" si="14"/>
        <v>-0.23475488242327625</v>
      </c>
      <c r="G108">
        <v>0</v>
      </c>
      <c r="H108">
        <f t="shared" si="15"/>
        <v>0.26571011026969582</v>
      </c>
      <c r="I108">
        <f t="shared" si="16"/>
        <v>-1.0638899909514294</v>
      </c>
      <c r="J108">
        <f t="shared" si="17"/>
        <v>1.0638899909514294</v>
      </c>
      <c r="K108">
        <f t="shared" si="18"/>
        <v>0.49734035027939766</v>
      </c>
      <c r="L108">
        <f t="shared" si="19"/>
        <v>0.50265964972060251</v>
      </c>
      <c r="M108">
        <f t="shared" si="20"/>
        <v>2.0106954914038573</v>
      </c>
      <c r="N108">
        <f t="shared" si="21"/>
        <v>1.9894176915848294</v>
      </c>
    </row>
    <row r="109" spans="1:14" x14ac:dyDescent="0.25">
      <c r="A109" s="4">
        <f>IF('True_Odds_Calculator_2-way'!A110="","",'True_Odds_Calculator_2-way'!A110)</f>
        <v>1.2</v>
      </c>
      <c r="B109" s="4">
        <f>IF('True_Odds_Calculator_2-way'!B110="","",'True_Odds_Calculator_2-way'!B110)</f>
        <v>4.67</v>
      </c>
      <c r="C109" s="4">
        <f t="shared" si="11"/>
        <v>0.83333333333333337</v>
      </c>
      <c r="D109">
        <f t="shared" si="12"/>
        <v>0.21413276231263384</v>
      </c>
      <c r="E109">
        <f t="shared" si="13"/>
        <v>4.7466095645967155E-2</v>
      </c>
      <c r="F109">
        <f t="shared" si="14"/>
        <v>-0.13097787294789442</v>
      </c>
      <c r="G109">
        <v>0</v>
      </c>
      <c r="H109">
        <f t="shared" si="15"/>
        <v>0.17844396859386155</v>
      </c>
      <c r="I109">
        <f t="shared" si="16"/>
        <v>-1.1672179831391767</v>
      </c>
      <c r="J109">
        <f t="shared" si="17"/>
        <v>1.1672179831391767</v>
      </c>
      <c r="K109">
        <f t="shared" si="18"/>
        <v>0.81073832863857165</v>
      </c>
      <c r="L109">
        <f t="shared" si="19"/>
        <v>0.18926167136142821</v>
      </c>
      <c r="M109">
        <f t="shared" si="20"/>
        <v>1.2334435966278356</v>
      </c>
      <c r="N109">
        <f t="shared" si="21"/>
        <v>5.2836899981207779</v>
      </c>
    </row>
    <row r="110" spans="1:14" x14ac:dyDescent="0.25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2.65</v>
      </c>
      <c r="C110" s="4">
        <f t="shared" si="11"/>
        <v>0.65359477124183007</v>
      </c>
      <c r="D110">
        <f t="shared" si="12"/>
        <v>0.37735849056603776</v>
      </c>
      <c r="E110">
        <f t="shared" si="13"/>
        <v>3.0953261807867838E-2</v>
      </c>
      <c r="F110">
        <f t="shared" si="14"/>
        <v>-0.21568627450980393</v>
      </c>
      <c r="G110">
        <v>0</v>
      </c>
      <c r="H110">
        <f t="shared" si="15"/>
        <v>0.24663953631767174</v>
      </c>
      <c r="I110">
        <f t="shared" si="16"/>
        <v>-1.0693505400348575</v>
      </c>
      <c r="J110">
        <f t="shared" si="17"/>
        <v>1.0693505400348575</v>
      </c>
      <c r="K110">
        <f t="shared" si="18"/>
        <v>0.63826156494599728</v>
      </c>
      <c r="L110">
        <f t="shared" si="19"/>
        <v>0.36173843505400266</v>
      </c>
      <c r="M110">
        <f t="shared" si="20"/>
        <v>1.5667557862184747</v>
      </c>
      <c r="N110">
        <f t="shared" si="21"/>
        <v>2.7644283910575149</v>
      </c>
    </row>
    <row r="111" spans="1:14" x14ac:dyDescent="0.25">
      <c r="A111" s="4">
        <f>IF('True_Odds_Calculator_2-way'!A112="","",'True_Odds_Calculator_2-way'!A112)</f>
        <v>2.21</v>
      </c>
      <c r="B111" s="4">
        <f>IF('True_Odds_Calculator_2-way'!B112="","",'True_Odds_Calculator_2-way'!B112)</f>
        <v>1.72</v>
      </c>
      <c r="C111" s="4">
        <f t="shared" si="11"/>
        <v>0.45248868778280543</v>
      </c>
      <c r="D111">
        <f t="shared" si="12"/>
        <v>0.58139534883720934</v>
      </c>
      <c r="E111">
        <f t="shared" si="13"/>
        <v>3.3884036620014824E-2</v>
      </c>
      <c r="F111">
        <f t="shared" si="14"/>
        <v>-0.2291907818583605</v>
      </c>
      <c r="G111">
        <v>0</v>
      </c>
      <c r="H111">
        <f t="shared" si="15"/>
        <v>0.26307481847837527</v>
      </c>
      <c r="I111">
        <f t="shared" si="16"/>
        <v>-1.0713739108887084</v>
      </c>
      <c r="J111">
        <f t="shared" si="17"/>
        <v>1.0713739108887084</v>
      </c>
      <c r="K111">
        <f t="shared" si="18"/>
        <v>0.43547132891069945</v>
      </c>
      <c r="L111">
        <f t="shared" si="19"/>
        <v>0.56452867108930049</v>
      </c>
      <c r="M111">
        <f t="shared" si="20"/>
        <v>2.2963624321753371</v>
      </c>
      <c r="N111">
        <f t="shared" si="21"/>
        <v>1.7713892158398703</v>
      </c>
    </row>
    <row r="112" spans="1:14" x14ac:dyDescent="0.25">
      <c r="A112" s="4">
        <f>IF('True_Odds_Calculator_2-way'!A113="","",'True_Odds_Calculator_2-way'!A113)</f>
        <v>2.39</v>
      </c>
      <c r="B112" s="4">
        <f>IF('True_Odds_Calculator_2-way'!B113="","",'True_Odds_Calculator_2-way'!B113)</f>
        <v>1.63</v>
      </c>
      <c r="C112" s="4">
        <f t="shared" si="11"/>
        <v>0.41841004184100417</v>
      </c>
      <c r="D112">
        <f t="shared" si="12"/>
        <v>0.61349693251533743</v>
      </c>
      <c r="E112">
        <f t="shared" si="13"/>
        <v>3.19069743563416E-2</v>
      </c>
      <c r="F112">
        <f t="shared" si="14"/>
        <v>-0.22478630284672851</v>
      </c>
      <c r="G112">
        <v>0</v>
      </c>
      <c r="H112">
        <f t="shared" si="15"/>
        <v>0.25669327720307006</v>
      </c>
      <c r="I112">
        <f t="shared" si="16"/>
        <v>-1.0686176060625021</v>
      </c>
      <c r="J112">
        <f t="shared" si="17"/>
        <v>1.0686176060625021</v>
      </c>
      <c r="K112">
        <f t="shared" si="18"/>
        <v>0.40235320740649128</v>
      </c>
      <c r="L112">
        <f t="shared" si="19"/>
        <v>0.59764679259350884</v>
      </c>
      <c r="M112">
        <f t="shared" si="20"/>
        <v>2.4853784724268779</v>
      </c>
      <c r="N112">
        <f t="shared" si="21"/>
        <v>1.6732290918193764</v>
      </c>
    </row>
    <row r="113" spans="1:14" x14ac:dyDescent="0.25">
      <c r="A113" s="4">
        <f>IF('True_Odds_Calculator_2-way'!A114="","",'True_Odds_Calculator_2-way'!A114)</f>
        <v>2.1800000000000002</v>
      </c>
      <c r="B113" s="4">
        <f>IF('True_Odds_Calculator_2-way'!B114="","",'True_Odds_Calculator_2-way'!B114)</f>
        <v>1.74</v>
      </c>
      <c r="C113" s="4">
        <f t="shared" si="11"/>
        <v>0.4587155963302752</v>
      </c>
      <c r="D113">
        <f t="shared" si="12"/>
        <v>0.57471264367816088</v>
      </c>
      <c r="E113">
        <f t="shared" si="13"/>
        <v>3.3428240008436028E-2</v>
      </c>
      <c r="F113">
        <f t="shared" si="14"/>
        <v>-0.23020141305494057</v>
      </c>
      <c r="G113">
        <v>0</v>
      </c>
      <c r="H113">
        <f t="shared" si="15"/>
        <v>0.26362965306337655</v>
      </c>
      <c r="I113">
        <f t="shared" si="16"/>
        <v>-1.0701462561817372</v>
      </c>
      <c r="J113">
        <f t="shared" si="17"/>
        <v>1.0701462561817372</v>
      </c>
      <c r="K113">
        <f t="shared" si="18"/>
        <v>0.44193570658612125</v>
      </c>
      <c r="L113">
        <f t="shared" si="19"/>
        <v>0.55806429341387886</v>
      </c>
      <c r="M113">
        <f t="shared" si="20"/>
        <v>2.26277258229445</v>
      </c>
      <c r="N113">
        <f t="shared" si="21"/>
        <v>1.7919082295744857</v>
      </c>
    </row>
    <row r="114" spans="1:14" x14ac:dyDescent="0.25">
      <c r="A114" s="4">
        <f>IF('True_Odds_Calculator_2-way'!A115="","",'True_Odds_Calculator_2-way'!A115)</f>
        <v>2.63</v>
      </c>
      <c r="B114" s="4">
        <f>IF('True_Odds_Calculator_2-way'!B115="","",'True_Odds_Calculator_2-way'!B115)</f>
        <v>1.53</v>
      </c>
      <c r="C114" s="4">
        <f t="shared" si="11"/>
        <v>0.38022813688212931</v>
      </c>
      <c r="D114">
        <f t="shared" si="12"/>
        <v>0.65359477124183007</v>
      </c>
      <c r="E114">
        <f t="shared" si="13"/>
        <v>3.3822908123959383E-2</v>
      </c>
      <c r="F114">
        <f t="shared" si="14"/>
        <v>-0.21469221402122318</v>
      </c>
      <c r="G114">
        <v>0</v>
      </c>
      <c r="H114">
        <f t="shared" si="15"/>
        <v>0.24851512214518257</v>
      </c>
      <c r="I114">
        <f t="shared" si="16"/>
        <v>-1.0758909712904976</v>
      </c>
      <c r="J114">
        <f t="shared" si="17"/>
        <v>1.0758909712904976</v>
      </c>
      <c r="K114">
        <f t="shared" si="18"/>
        <v>0.36314746372532802</v>
      </c>
      <c r="L114">
        <f t="shared" si="19"/>
        <v>0.63685253627467198</v>
      </c>
      <c r="M114">
        <f t="shared" si="20"/>
        <v>2.753702283203511</v>
      </c>
      <c r="N114">
        <f t="shared" si="21"/>
        <v>1.5702222147839637</v>
      </c>
    </row>
    <row r="115" spans="1:14" x14ac:dyDescent="0.25">
      <c r="A115" s="4">
        <f>IF('True_Odds_Calculator_2-way'!A116="","",'True_Odds_Calculator_2-way'!A116)</f>
        <v>2.06</v>
      </c>
      <c r="B115" s="4">
        <f>IF('True_Odds_Calculator_2-way'!B116="","",'True_Odds_Calculator_2-way'!B116)</f>
        <v>1.84</v>
      </c>
      <c r="C115" s="4">
        <f t="shared" si="11"/>
        <v>0.4854368932038835</v>
      </c>
      <c r="D115">
        <f t="shared" si="12"/>
        <v>0.54347826086956519</v>
      </c>
      <c r="E115">
        <f t="shared" si="13"/>
        <v>2.891515407344869E-2</v>
      </c>
      <c r="F115">
        <f t="shared" si="14"/>
        <v>-0.23490924440692273</v>
      </c>
      <c r="G115">
        <v>0</v>
      </c>
      <c r="H115">
        <f t="shared" si="15"/>
        <v>0.26382439848037148</v>
      </c>
      <c r="I115">
        <f t="shared" si="16"/>
        <v>-1.0597597584982434</v>
      </c>
      <c r="J115">
        <f t="shared" si="17"/>
        <v>1.0597597584982434</v>
      </c>
      <c r="K115">
        <f t="shared" si="18"/>
        <v>0.47095494984925418</v>
      </c>
      <c r="L115">
        <f t="shared" si="19"/>
        <v>0.52904505015074577</v>
      </c>
      <c r="M115">
        <f t="shared" si="20"/>
        <v>2.123345344008138</v>
      </c>
      <c r="N115">
        <f t="shared" si="21"/>
        <v>1.8901981971385247</v>
      </c>
    </row>
    <row r="116" spans="1:14" x14ac:dyDescent="0.25">
      <c r="A116" s="4">
        <f>IF('True_Odds_Calculator_2-way'!A117="","",'True_Odds_Calculator_2-way'!A117)</f>
        <v>1.85</v>
      </c>
      <c r="B116" s="4">
        <f>IF('True_Odds_Calculator_2-way'!B117="","",'True_Odds_Calculator_2-way'!B117)</f>
        <v>2.04</v>
      </c>
      <c r="C116" s="4">
        <f t="shared" si="11"/>
        <v>0.54054054054054046</v>
      </c>
      <c r="D116">
        <f t="shared" si="12"/>
        <v>0.49019607843137253</v>
      </c>
      <c r="E116">
        <f t="shared" si="13"/>
        <v>3.0736618971912932E-2</v>
      </c>
      <c r="F116">
        <f t="shared" si="14"/>
        <v>-0.23423423423423428</v>
      </c>
      <c r="G116">
        <v>0</v>
      </c>
      <c r="H116">
        <f t="shared" si="15"/>
        <v>0.26497085320614727</v>
      </c>
      <c r="I116">
        <f t="shared" si="16"/>
        <v>-1.0635890745287924</v>
      </c>
      <c r="J116">
        <f t="shared" si="17"/>
        <v>1.0635890745287924</v>
      </c>
      <c r="K116">
        <f t="shared" si="18"/>
        <v>0.52519609535024903</v>
      </c>
      <c r="L116">
        <f t="shared" si="19"/>
        <v>0.47480390464975097</v>
      </c>
      <c r="M116">
        <f t="shared" si="20"/>
        <v>1.904050713349474</v>
      </c>
      <c r="N116">
        <f t="shared" si="21"/>
        <v>2.1061326375099441</v>
      </c>
    </row>
    <row r="117" spans="1:14" x14ac:dyDescent="0.25">
      <c r="A117" s="4">
        <f>IF('True_Odds_Calculator_2-way'!A118="","",'True_Odds_Calculator_2-way'!A118)</f>
        <v>1.91</v>
      </c>
      <c r="B117" s="4">
        <f>IF('True_Odds_Calculator_2-way'!B118="","",'True_Odds_Calculator_2-way'!B118)</f>
        <v>1.89</v>
      </c>
      <c r="C117" s="4">
        <f t="shared" si="11"/>
        <v>0.52356020942408377</v>
      </c>
      <c r="D117">
        <f t="shared" si="12"/>
        <v>0.52910052910052918</v>
      </c>
      <c r="E117">
        <f t="shared" si="13"/>
        <v>5.2660738524612949E-2</v>
      </c>
      <c r="F117">
        <f t="shared" si="14"/>
        <v>-0.2243552452976536</v>
      </c>
      <c r="G117">
        <v>0</v>
      </c>
      <c r="H117">
        <f t="shared" si="15"/>
        <v>0.27701598382226661</v>
      </c>
      <c r="I117">
        <f t="shared" si="16"/>
        <v>-1.1111797045680469</v>
      </c>
      <c r="J117">
        <f t="shared" si="17"/>
        <v>1.1111797045680469</v>
      </c>
      <c r="K117">
        <f t="shared" si="18"/>
        <v>0.49722213648304747</v>
      </c>
      <c r="L117">
        <f t="shared" si="19"/>
        <v>0.50277786351695242</v>
      </c>
      <c r="M117">
        <f t="shared" si="20"/>
        <v>2.0111735311569228</v>
      </c>
      <c r="N117">
        <f t="shared" si="21"/>
        <v>1.9889499370655614</v>
      </c>
    </row>
    <row r="118" spans="1:14" x14ac:dyDescent="0.25">
      <c r="A118" s="4">
        <f>IF('True_Odds_Calculator_2-way'!A119="","",'True_Odds_Calculator_2-way'!A119)</f>
        <v>1.93</v>
      </c>
      <c r="B118" s="4">
        <f>IF('True_Odds_Calculator_2-way'!B119="","",'True_Odds_Calculator_2-way'!B119)</f>
        <v>1.88</v>
      </c>
      <c r="C118" s="4">
        <f t="shared" si="11"/>
        <v>0.5181347150259068</v>
      </c>
      <c r="D118">
        <f t="shared" si="12"/>
        <v>0.53191489361702127</v>
      </c>
      <c r="E118">
        <f t="shared" si="13"/>
        <v>5.0049608642928067E-2</v>
      </c>
      <c r="F118">
        <f t="shared" si="14"/>
        <v>-0.22555396317936283</v>
      </c>
      <c r="G118">
        <v>0</v>
      </c>
      <c r="H118">
        <f t="shared" si="15"/>
        <v>0.27560357182229084</v>
      </c>
      <c r="I118">
        <f t="shared" si="16"/>
        <v>-1.1053942207134546</v>
      </c>
      <c r="J118">
        <f t="shared" si="17"/>
        <v>1.1053942207134546</v>
      </c>
      <c r="K118">
        <f t="shared" si="18"/>
        <v>0.49309260463782639</v>
      </c>
      <c r="L118">
        <f t="shared" si="19"/>
        <v>0.50690739536217377</v>
      </c>
      <c r="M118">
        <f t="shared" si="20"/>
        <v>2.0280166252635121</v>
      </c>
      <c r="N118">
        <f t="shared" si="21"/>
        <v>1.97274691422784</v>
      </c>
    </row>
    <row r="119" spans="1:14" x14ac:dyDescent="0.25">
      <c r="A119" s="4">
        <f>IF('True_Odds_Calculator_2-way'!A120="","",'True_Odds_Calculator_2-way'!A120)</f>
        <v>1.96</v>
      </c>
      <c r="B119" s="4">
        <f>IF('True_Odds_Calculator_2-way'!B120="","",'True_Odds_Calculator_2-way'!B120)</f>
        <v>1.85</v>
      </c>
      <c r="C119" s="4">
        <f t="shared" si="11"/>
        <v>0.51020408163265307</v>
      </c>
      <c r="D119">
        <f t="shared" si="12"/>
        <v>0.54054054054054046</v>
      </c>
      <c r="E119">
        <f t="shared" si="13"/>
        <v>5.0744622173193532E-2</v>
      </c>
      <c r="F119">
        <f t="shared" si="14"/>
        <v>-0.22504136789851081</v>
      </c>
      <c r="G119">
        <v>0</v>
      </c>
      <c r="H119">
        <f t="shared" si="15"/>
        <v>0.27578599007170435</v>
      </c>
      <c r="I119">
        <f t="shared" si="16"/>
        <v>-1.1070186069251189</v>
      </c>
      <c r="J119">
        <f t="shared" si="17"/>
        <v>1.1070186069251189</v>
      </c>
      <c r="K119">
        <f t="shared" si="18"/>
        <v>0.48479257500815626</v>
      </c>
      <c r="L119">
        <f t="shared" si="19"/>
        <v>0.51520742499184358</v>
      </c>
      <c r="M119">
        <f t="shared" si="20"/>
        <v>2.0627378626481145</v>
      </c>
      <c r="N119">
        <f t="shared" si="21"/>
        <v>1.9409658158863516</v>
      </c>
    </row>
    <row r="120" spans="1:14" x14ac:dyDescent="0.25">
      <c r="A120" s="4">
        <f>IF('True_Odds_Calculator_2-way'!A121="","",'True_Odds_Calculator_2-way'!A121)</f>
        <v>1.9</v>
      </c>
      <c r="B120" s="4">
        <f>IF('True_Odds_Calculator_2-way'!B121="","",'True_Odds_Calculator_2-way'!B121)</f>
        <v>1.9</v>
      </c>
      <c r="C120" s="4">
        <f t="shared" si="11"/>
        <v>0.52631578947368418</v>
      </c>
      <c r="D120">
        <f t="shared" si="12"/>
        <v>0.52631578947368418</v>
      </c>
      <c r="E120">
        <f t="shared" si="13"/>
        <v>5.2631578947368363E-2</v>
      </c>
      <c r="F120">
        <f t="shared" si="14"/>
        <v>-0.22437673130193914</v>
      </c>
      <c r="G120">
        <v>0</v>
      </c>
      <c r="H120">
        <f t="shared" si="15"/>
        <v>0.27700831024930744</v>
      </c>
      <c r="I120">
        <f t="shared" si="16"/>
        <v>-1.1111111111111109</v>
      </c>
      <c r="J120">
        <f t="shared" si="17"/>
        <v>1.1111111111111109</v>
      </c>
      <c r="K120">
        <f t="shared" si="18"/>
        <v>0.49999999999999989</v>
      </c>
      <c r="L120">
        <f t="shared" si="19"/>
        <v>0.49999999999999989</v>
      </c>
      <c r="M120">
        <f t="shared" si="20"/>
        <v>2.0000000000000004</v>
      </c>
      <c r="N120">
        <f t="shared" si="21"/>
        <v>2.0000000000000004</v>
      </c>
    </row>
    <row r="121" spans="1:14" x14ac:dyDescent="0.25">
      <c r="A121" s="4">
        <f>IF('True_Odds_Calculator_2-way'!A122="","",'True_Odds_Calculator_2-way'!A122)</f>
        <v>1.72</v>
      </c>
      <c r="B121" s="4">
        <f>IF('True_Odds_Calculator_2-way'!B122="","",'True_Odds_Calculator_2-way'!B122)</f>
        <v>2.11</v>
      </c>
      <c r="C121" s="4">
        <f t="shared" si="11"/>
        <v>0.58139534883720934</v>
      </c>
      <c r="D121">
        <f t="shared" si="12"/>
        <v>0.47393364928909953</v>
      </c>
      <c r="E121">
        <f t="shared" si="13"/>
        <v>5.5328998126308981E-2</v>
      </c>
      <c r="F121">
        <f t="shared" si="14"/>
        <v>-0.22021382122781863</v>
      </c>
      <c r="G121">
        <v>0</v>
      </c>
      <c r="H121">
        <f t="shared" si="15"/>
        <v>0.27554281935412767</v>
      </c>
      <c r="I121">
        <f t="shared" si="16"/>
        <v>-1.1185934253567076</v>
      </c>
      <c r="J121">
        <f t="shared" si="17"/>
        <v>1.1185934253567076</v>
      </c>
      <c r="K121">
        <f t="shared" si="18"/>
        <v>0.55389778065364015</v>
      </c>
      <c r="L121">
        <f t="shared" si="19"/>
        <v>0.44610221934635991</v>
      </c>
      <c r="M121">
        <f t="shared" si="20"/>
        <v>1.8053872662568289</v>
      </c>
      <c r="N121">
        <f t="shared" si="21"/>
        <v>2.2416387021459454</v>
      </c>
    </row>
    <row r="122" spans="1:14" x14ac:dyDescent="0.25">
      <c r="A122" s="4">
        <f>IF('True_Odds_Calculator_2-way'!A123="","",'True_Odds_Calculator_2-way'!A123)</f>
        <v>1.81</v>
      </c>
      <c r="B122" s="4">
        <f>IF('True_Odds_Calculator_2-way'!B123="","",'True_Odds_Calculator_2-way'!B123)</f>
        <v>1.99</v>
      </c>
      <c r="C122" s="4">
        <f t="shared" si="11"/>
        <v>0.5524861878453039</v>
      </c>
      <c r="D122">
        <f t="shared" si="12"/>
        <v>0.50251256281407031</v>
      </c>
      <c r="E122">
        <f t="shared" si="13"/>
        <v>5.4998750659374096E-2</v>
      </c>
      <c r="F122">
        <f t="shared" si="14"/>
        <v>-0.22263249951414543</v>
      </c>
      <c r="G122">
        <v>0</v>
      </c>
      <c r="H122">
        <f t="shared" si="15"/>
        <v>0.27763125017351953</v>
      </c>
      <c r="I122">
        <f t="shared" si="16"/>
        <v>-1.1167086836213465</v>
      </c>
      <c r="J122">
        <f t="shared" si="17"/>
        <v>1.1167086836213465</v>
      </c>
      <c r="K122">
        <f t="shared" si="18"/>
        <v>0.52506281446690029</v>
      </c>
      <c r="L122">
        <f t="shared" si="19"/>
        <v>0.47493718553309971</v>
      </c>
      <c r="M122">
        <f t="shared" si="20"/>
        <v>1.9045340337332906</v>
      </c>
      <c r="N122">
        <f t="shared" si="21"/>
        <v>2.1055415967851334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1.97</v>
      </c>
      <c r="C123" s="4">
        <f t="shared" si="11"/>
        <v>0.54644808743169393</v>
      </c>
      <c r="D123">
        <f t="shared" si="12"/>
        <v>0.50761421319796951</v>
      </c>
      <c r="E123">
        <f t="shared" si="13"/>
        <v>5.406230062966344E-2</v>
      </c>
      <c r="F123">
        <f t="shared" si="14"/>
        <v>-0.22332251532551117</v>
      </c>
      <c r="G123">
        <v>0</v>
      </c>
      <c r="H123">
        <f t="shared" si="15"/>
        <v>0.27738481595517456</v>
      </c>
      <c r="I123">
        <f t="shared" si="16"/>
        <v>-1.114487204492616</v>
      </c>
      <c r="J123">
        <f t="shared" si="17"/>
        <v>1.114487204492616</v>
      </c>
      <c r="K123">
        <f t="shared" si="18"/>
        <v>0.51947394044996165</v>
      </c>
      <c r="L123">
        <f t="shared" si="19"/>
        <v>0.48052605955003846</v>
      </c>
      <c r="M123">
        <f t="shared" si="20"/>
        <v>1.9250243797288713</v>
      </c>
      <c r="N123">
        <f t="shared" si="21"/>
        <v>2.0810525883578377</v>
      </c>
    </row>
    <row r="124" spans="1:14" x14ac:dyDescent="0.25">
      <c r="A124" s="4">
        <f>IF('True_Odds_Calculator_2-way'!A125="","",'True_Odds_Calculator_2-way'!A125)</f>
        <v>1.8</v>
      </c>
      <c r="B124" s="4">
        <f>IF('True_Odds_Calculator_2-way'!B125="","",'True_Odds_Calculator_2-way'!B125)</f>
        <v>1.99</v>
      </c>
      <c r="C124" s="4">
        <f t="shared" si="11"/>
        <v>0.55555555555555558</v>
      </c>
      <c r="D124">
        <f t="shared" si="12"/>
        <v>0.50251256281407031</v>
      </c>
      <c r="E124">
        <f t="shared" si="13"/>
        <v>5.8068118369625887E-2</v>
      </c>
      <c r="F124">
        <f t="shared" si="14"/>
        <v>-0.22110552763819102</v>
      </c>
      <c r="G124">
        <v>0</v>
      </c>
      <c r="H124">
        <f t="shared" si="15"/>
        <v>0.27917364600781686</v>
      </c>
      <c r="I124">
        <f t="shared" si="16"/>
        <v>-1.1236664374387366</v>
      </c>
      <c r="J124">
        <f t="shared" si="17"/>
        <v>1.1236664374387366</v>
      </c>
      <c r="K124">
        <f t="shared" si="18"/>
        <v>0.52661148183431816</v>
      </c>
      <c r="L124">
        <f t="shared" si="19"/>
        <v>0.47338851816568189</v>
      </c>
      <c r="M124">
        <f t="shared" si="20"/>
        <v>1.8989331499509894</v>
      </c>
      <c r="N124">
        <f t="shared" si="21"/>
        <v>2.1124297730643491</v>
      </c>
    </row>
    <row r="125" spans="1:14" x14ac:dyDescent="0.25">
      <c r="A125" s="4">
        <f>IF('True_Odds_Calculator_2-way'!A126="","",'True_Odds_Calculator_2-way'!A126)</f>
        <v>1.83</v>
      </c>
      <c r="B125" s="4">
        <f>IF('True_Odds_Calculator_2-way'!B126="","",'True_Odds_Calculator_2-way'!B126)</f>
        <v>1.96</v>
      </c>
      <c r="C125" s="4">
        <f t="shared" si="11"/>
        <v>0.54644808743169393</v>
      </c>
      <c r="D125">
        <f t="shared" si="12"/>
        <v>0.51020408163265307</v>
      </c>
      <c r="E125">
        <f t="shared" si="13"/>
        <v>5.6652169064347113E-2</v>
      </c>
      <c r="F125">
        <f t="shared" si="14"/>
        <v>-0.22214787554366</v>
      </c>
      <c r="G125">
        <v>0</v>
      </c>
      <c r="H125">
        <f t="shared" si="15"/>
        <v>0.27880004460800711</v>
      </c>
      <c r="I125">
        <f t="shared" si="16"/>
        <v>-1.1202767873705521</v>
      </c>
      <c r="J125">
        <f t="shared" si="17"/>
        <v>1.1202767873705521</v>
      </c>
      <c r="K125">
        <f t="shared" si="18"/>
        <v>0.51818042940880082</v>
      </c>
      <c r="L125">
        <f t="shared" si="19"/>
        <v>0.48181957059119912</v>
      </c>
      <c r="M125">
        <f t="shared" si="20"/>
        <v>1.9298297335175583</v>
      </c>
      <c r="N125">
        <f t="shared" si="21"/>
        <v>2.0754657158757301</v>
      </c>
    </row>
    <row r="126" spans="1:14" x14ac:dyDescent="0.25">
      <c r="A126" s="4">
        <f>IF('True_Odds_Calculator_2-way'!A127="","",'True_Odds_Calculator_2-way'!A127)</f>
        <v>1.86</v>
      </c>
      <c r="B126" s="4">
        <f>IF('True_Odds_Calculator_2-way'!B127="","",'True_Odds_Calculator_2-way'!B127)</f>
        <v>1.93</v>
      </c>
      <c r="C126" s="4">
        <f t="shared" si="11"/>
        <v>0.5376344086021505</v>
      </c>
      <c r="D126">
        <f t="shared" si="12"/>
        <v>0.5181347150259068</v>
      </c>
      <c r="E126">
        <f t="shared" si="13"/>
        <v>5.5769123628057304E-2</v>
      </c>
      <c r="F126">
        <f t="shared" si="14"/>
        <v>-0.2227979274611398</v>
      </c>
      <c r="G126">
        <v>0</v>
      </c>
      <c r="H126">
        <f t="shared" si="15"/>
        <v>0.27856705108919716</v>
      </c>
      <c r="I126">
        <f t="shared" si="16"/>
        <v>-1.1181737692078708</v>
      </c>
      <c r="J126">
        <f t="shared" si="17"/>
        <v>1.1181737692078708</v>
      </c>
      <c r="K126">
        <f t="shared" si="18"/>
        <v>0.50978027696493056</v>
      </c>
      <c r="L126">
        <f t="shared" si="19"/>
        <v>0.49021972303506933</v>
      </c>
      <c r="M126">
        <f t="shared" si="20"/>
        <v>1.9616294415187687</v>
      </c>
      <c r="N126">
        <f t="shared" si="21"/>
        <v>2.0399016053633199</v>
      </c>
    </row>
    <row r="127" spans="1:14" x14ac:dyDescent="0.25">
      <c r="A127" s="4">
        <f>IF('True_Odds_Calculator_2-way'!A128="","",'True_Odds_Calculator_2-way'!A128)</f>
        <v>1.63</v>
      </c>
      <c r="B127" s="4">
        <f>IF('True_Odds_Calculator_2-way'!B128="","",'True_Odds_Calculator_2-way'!B128)</f>
        <v>2.2200000000000002</v>
      </c>
      <c r="C127" s="4">
        <f t="shared" si="11"/>
        <v>0.61349693251533743</v>
      </c>
      <c r="D127">
        <f t="shared" si="12"/>
        <v>0.4504504504504504</v>
      </c>
      <c r="E127">
        <f t="shared" si="13"/>
        <v>6.3947382965787725E-2</v>
      </c>
      <c r="F127">
        <f t="shared" si="14"/>
        <v>-0.21240258663571554</v>
      </c>
      <c r="G127">
        <v>0</v>
      </c>
      <c r="H127">
        <f t="shared" si="15"/>
        <v>0.27634996960150332</v>
      </c>
      <c r="I127">
        <f t="shared" si="16"/>
        <v>-1.1406431847152581</v>
      </c>
      <c r="J127">
        <f t="shared" si="17"/>
        <v>1.1406431847152581</v>
      </c>
      <c r="K127">
        <f t="shared" si="18"/>
        <v>0.58186720038619077</v>
      </c>
      <c r="L127">
        <f t="shared" si="19"/>
        <v>0.41813279961380928</v>
      </c>
      <c r="M127">
        <f t="shared" si="20"/>
        <v>1.7186052063706125</v>
      </c>
      <c r="N127">
        <f t="shared" si="21"/>
        <v>2.3915846853526146</v>
      </c>
    </row>
    <row r="128" spans="1:14" x14ac:dyDescent="0.25">
      <c r="A128" s="4">
        <f>IF('True_Odds_Calculator_2-way'!A129="","",'True_Odds_Calculator_2-way'!A129)</f>
        <v>1.86</v>
      </c>
      <c r="B128" s="4">
        <f>IF('True_Odds_Calculator_2-way'!B129="","",'True_Odds_Calculator_2-way'!B129)</f>
        <v>1.93</v>
      </c>
      <c r="C128" s="4">
        <f t="shared" si="11"/>
        <v>0.5376344086021505</v>
      </c>
      <c r="D128">
        <f t="shared" si="12"/>
        <v>0.5181347150259068</v>
      </c>
      <c r="E128">
        <f t="shared" si="13"/>
        <v>5.5769123628057304E-2</v>
      </c>
      <c r="F128">
        <f t="shared" si="14"/>
        <v>-0.2227979274611398</v>
      </c>
      <c r="G128">
        <v>0</v>
      </c>
      <c r="H128">
        <f t="shared" si="15"/>
        <v>0.27856705108919716</v>
      </c>
      <c r="I128">
        <f t="shared" si="16"/>
        <v>-1.1181737692078708</v>
      </c>
      <c r="J128">
        <f t="shared" si="17"/>
        <v>1.1181737692078708</v>
      </c>
      <c r="K128">
        <f t="shared" si="18"/>
        <v>0.50978027696493056</v>
      </c>
      <c r="L128">
        <f t="shared" si="19"/>
        <v>0.49021972303506933</v>
      </c>
      <c r="M128">
        <f t="shared" si="20"/>
        <v>1.9616294415187687</v>
      </c>
      <c r="N128">
        <f t="shared" si="21"/>
        <v>2.0399016053633199</v>
      </c>
    </row>
    <row r="129" spans="1:14" x14ac:dyDescent="0.25">
      <c r="A129" s="4">
        <f>IF('True_Odds_Calculator_2-way'!A130="","",'True_Odds_Calculator_2-way'!A130)</f>
        <v>1.72</v>
      </c>
      <c r="B129" s="4">
        <f>IF('True_Odds_Calculator_2-way'!B130="","",'True_Odds_Calculator_2-way'!B130)</f>
        <v>2.0699999999999998</v>
      </c>
      <c r="C129" s="4">
        <f t="shared" si="11"/>
        <v>0.58139534883720934</v>
      </c>
      <c r="D129">
        <f t="shared" si="12"/>
        <v>0.48309178743961356</v>
      </c>
      <c r="E129">
        <f t="shared" si="13"/>
        <v>6.4487136276822898E-2</v>
      </c>
      <c r="F129">
        <f t="shared" si="14"/>
        <v>-0.21638018200202214</v>
      </c>
      <c r="G129">
        <v>0</v>
      </c>
      <c r="H129">
        <f t="shared" si="15"/>
        <v>0.28086731827884509</v>
      </c>
      <c r="I129">
        <f t="shared" si="16"/>
        <v>-1.1393098783744391</v>
      </c>
      <c r="J129">
        <f t="shared" si="17"/>
        <v>1.1393098783744391</v>
      </c>
      <c r="K129">
        <f t="shared" si="18"/>
        <v>0.54935905628666404</v>
      </c>
      <c r="L129">
        <f t="shared" si="19"/>
        <v>0.45064094371333596</v>
      </c>
      <c r="M129">
        <f t="shared" si="20"/>
        <v>1.8203031124295956</v>
      </c>
      <c r="N129">
        <f t="shared" si="21"/>
        <v>2.2190615698606497</v>
      </c>
    </row>
    <row r="130" spans="1:14" x14ac:dyDescent="0.25">
      <c r="A130" s="4">
        <f>IF('True_Odds_Calculator_2-way'!A131="","",'True_Odds_Calculator_2-way'!A131)</f>
        <v>1.84</v>
      </c>
      <c r="B130" s="4">
        <f>IF('True_Odds_Calculator_2-way'!B131="","",'True_Odds_Calculator_2-way'!B131)</f>
        <v>1.95</v>
      </c>
      <c r="C130" s="4">
        <f t="shared" si="11"/>
        <v>0.54347826086956519</v>
      </c>
      <c r="D130">
        <f t="shared" si="12"/>
        <v>0.51282051282051289</v>
      </c>
      <c r="E130">
        <f t="shared" si="13"/>
        <v>5.6298773690078185E-2</v>
      </c>
      <c r="F130">
        <f t="shared" si="14"/>
        <v>-0.22240802675585269</v>
      </c>
      <c r="G130">
        <v>0</v>
      </c>
      <c r="H130">
        <f t="shared" si="15"/>
        <v>0.27870680044593088</v>
      </c>
      <c r="I130">
        <f t="shared" si="16"/>
        <v>-1.1194341570991129</v>
      </c>
      <c r="J130">
        <f t="shared" si="17"/>
        <v>1.1194341570991129</v>
      </c>
      <c r="K130">
        <f t="shared" si="18"/>
        <v>0.51537766031734733</v>
      </c>
      <c r="L130">
        <f t="shared" si="19"/>
        <v>0.48462233968265256</v>
      </c>
      <c r="M130">
        <f t="shared" si="20"/>
        <v>1.9403246919632549</v>
      </c>
      <c r="N130">
        <f t="shared" si="21"/>
        <v>2.0634624492441569</v>
      </c>
    </row>
    <row r="131" spans="1:14" x14ac:dyDescent="0.25">
      <c r="A131" s="4">
        <f>IF('True_Odds_Calculator_2-way'!A132="","",'True_Odds_Calculator_2-way'!A132)</f>
        <v>2.78</v>
      </c>
      <c r="B131" s="4">
        <f>IF('True_Odds_Calculator_2-way'!B132="","",'True_Odds_Calculator_2-way'!B132)</f>
        <v>1.5</v>
      </c>
      <c r="C131" s="4">
        <f t="shared" ref="C131:C194" si="22">1/A131</f>
        <v>0.35971223021582738</v>
      </c>
      <c r="D131">
        <f t="shared" ref="D131:D194" si="23">1/B131</f>
        <v>0.66666666666666663</v>
      </c>
      <c r="E131">
        <f t="shared" ref="E131:E194" si="24">C131+D131-1</f>
        <v>2.6378896882494063E-2</v>
      </c>
      <c r="F131">
        <f t="shared" ref="F131:F194" si="25">C131+D131-(C131*D131)-1</f>
        <v>-0.21342925659472423</v>
      </c>
      <c r="G131">
        <v>0</v>
      </c>
      <c r="H131">
        <f t="shared" ref="H131:H194" si="26">C131*D131</f>
        <v>0.23980815347721823</v>
      </c>
      <c r="I131">
        <f t="shared" ref="I131:I194" si="27">((-4*F131*H131)^0.5)/(2*F131)</f>
        <v>-1.0599978800063599</v>
      </c>
      <c r="J131">
        <f t="shared" ref="J131:J194" si="28">(-((-4*F131*H131)^0.5))/(2*F131)</f>
        <v>1.0599978800063599</v>
      </c>
      <c r="K131">
        <f t="shared" ref="K131:K194" si="29">IF(A131="","",(C131/($J131+C131-($J131*C131))))</f>
        <v>0.34640477594192226</v>
      </c>
      <c r="L131">
        <f t="shared" ref="L131:L194" si="30">IF(B131="","",(D131/($J131+D131-($J131*D131))))</f>
        <v>0.65359522405807791</v>
      </c>
      <c r="M131">
        <f t="shared" ref="M131:M194" si="31">IF(A131="","",1/K131)</f>
        <v>2.8867962264113198</v>
      </c>
      <c r="N131">
        <f t="shared" ref="N131:N194" si="32">IF(B131="","",1/L131)</f>
        <v>1.5299989400031797</v>
      </c>
    </row>
    <row r="132" spans="1:14" x14ac:dyDescent="0.25">
      <c r="A132" s="4">
        <f>IF('True_Odds_Calculator_2-way'!A133="","",'True_Odds_Calculator_2-way'!A133)</f>
        <v>2.38</v>
      </c>
      <c r="B132" s="4">
        <f>IF('True_Odds_Calculator_2-way'!B133="","",'True_Odds_Calculator_2-way'!B133)</f>
        <v>1.64</v>
      </c>
      <c r="C132" s="4">
        <f t="shared" si="22"/>
        <v>0.42016806722689076</v>
      </c>
      <c r="D132">
        <f t="shared" si="23"/>
        <v>0.6097560975609756</v>
      </c>
      <c r="E132">
        <f t="shared" si="24"/>
        <v>2.9924164787866303E-2</v>
      </c>
      <c r="F132">
        <f t="shared" si="25"/>
        <v>-0.22627587620414025</v>
      </c>
      <c r="G132">
        <v>0</v>
      </c>
      <c r="H132">
        <f t="shared" si="26"/>
        <v>0.25620004099200655</v>
      </c>
      <c r="I132">
        <f t="shared" si="27"/>
        <v>-1.0640706634484356</v>
      </c>
      <c r="J132">
        <f t="shared" si="28"/>
        <v>1.0640706634484356</v>
      </c>
      <c r="K132">
        <f t="shared" si="29"/>
        <v>0.40511785129413308</v>
      </c>
      <c r="L132">
        <f t="shared" si="30"/>
        <v>0.59488214870586709</v>
      </c>
      <c r="M132">
        <f t="shared" si="31"/>
        <v>2.468417515558841</v>
      </c>
      <c r="N132">
        <f t="shared" si="32"/>
        <v>1.6810052246069986</v>
      </c>
    </row>
    <row r="133" spans="1:14" x14ac:dyDescent="0.25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1.63</v>
      </c>
      <c r="C133" s="4">
        <f t="shared" si="22"/>
        <v>0.41322314049586778</v>
      </c>
      <c r="D133">
        <f t="shared" si="23"/>
        <v>0.61349693251533743</v>
      </c>
      <c r="E133">
        <f t="shared" si="24"/>
        <v>2.6720073011205159E-2</v>
      </c>
      <c r="F133">
        <f t="shared" si="25"/>
        <v>-0.22679105612736405</v>
      </c>
      <c r="G133">
        <v>0</v>
      </c>
      <c r="H133">
        <f t="shared" si="26"/>
        <v>0.25351112913856921</v>
      </c>
      <c r="I133">
        <f t="shared" si="27"/>
        <v>-1.0572691328259185</v>
      </c>
      <c r="J133">
        <f t="shared" si="28"/>
        <v>1.0572691328259185</v>
      </c>
      <c r="K133">
        <f t="shared" si="29"/>
        <v>0.39978856484312258</v>
      </c>
      <c r="L133">
        <f t="shared" si="30"/>
        <v>0.60021143515687747</v>
      </c>
      <c r="M133">
        <f t="shared" si="31"/>
        <v>2.5013221686128042</v>
      </c>
      <c r="N133">
        <f t="shared" si="32"/>
        <v>1.6660795536803288</v>
      </c>
    </row>
    <row r="134" spans="1:14" x14ac:dyDescent="0.25">
      <c r="A134" s="4">
        <f>IF('True_Odds_Calculator_2-way'!A135="","",'True_Odds_Calculator_2-way'!A135)</f>
        <v>2.6</v>
      </c>
      <c r="B134" s="4">
        <f>IF('True_Odds_Calculator_2-way'!B135="","",'True_Odds_Calculator_2-way'!B135)</f>
        <v>1.55</v>
      </c>
      <c r="C134" s="4">
        <f t="shared" si="22"/>
        <v>0.38461538461538458</v>
      </c>
      <c r="D134">
        <f t="shared" si="23"/>
        <v>0.64516129032258063</v>
      </c>
      <c r="E134">
        <f t="shared" si="24"/>
        <v>2.9776674937965097E-2</v>
      </c>
      <c r="F134">
        <f t="shared" si="25"/>
        <v>-0.21836228287841208</v>
      </c>
      <c r="G134">
        <v>0</v>
      </c>
      <c r="H134">
        <f t="shared" si="26"/>
        <v>0.24813895781637715</v>
      </c>
      <c r="I134">
        <f t="shared" si="27"/>
        <v>-1.0660035817780518</v>
      </c>
      <c r="J134">
        <f t="shared" si="28"/>
        <v>1.0660035817780518</v>
      </c>
      <c r="K134">
        <f t="shared" si="29"/>
        <v>0.36960300187112949</v>
      </c>
      <c r="L134">
        <f t="shared" si="30"/>
        <v>0.63039699812887073</v>
      </c>
      <c r="M134">
        <f t="shared" si="31"/>
        <v>2.7056057308448831</v>
      </c>
      <c r="N134">
        <f t="shared" si="32"/>
        <v>1.5863019699779282</v>
      </c>
    </row>
    <row r="135" spans="1:14" x14ac:dyDescent="0.25">
      <c r="A135" s="4">
        <f>IF('True_Odds_Calculator_2-way'!A136="","",'True_Odds_Calculator_2-way'!A136)</f>
        <v>2.71</v>
      </c>
      <c r="B135" s="4">
        <f>IF('True_Odds_Calculator_2-way'!B136="","",'True_Odds_Calculator_2-way'!B136)</f>
        <v>1.48</v>
      </c>
      <c r="C135" s="4">
        <f t="shared" si="22"/>
        <v>0.36900369003690037</v>
      </c>
      <c r="D135">
        <f t="shared" si="23"/>
        <v>0.67567567567567566</v>
      </c>
      <c r="E135">
        <f t="shared" si="24"/>
        <v>4.4679365712576136E-2</v>
      </c>
      <c r="F135">
        <f t="shared" si="25"/>
        <v>-0.20464745187992417</v>
      </c>
      <c r="G135">
        <v>0</v>
      </c>
      <c r="H135">
        <f t="shared" si="26"/>
        <v>0.24932681759250025</v>
      </c>
      <c r="I135">
        <f t="shared" si="27"/>
        <v>-1.1037769642208699</v>
      </c>
      <c r="J135">
        <f t="shared" si="28"/>
        <v>1.1037769642208699</v>
      </c>
      <c r="K135">
        <f t="shared" si="29"/>
        <v>0.34632531075812184</v>
      </c>
      <c r="L135">
        <f t="shared" si="30"/>
        <v>0.65367468924187799</v>
      </c>
      <c r="M135">
        <f t="shared" si="31"/>
        <v>2.8874586088176879</v>
      </c>
      <c r="N135">
        <f t="shared" si="32"/>
        <v>1.5298129428260177</v>
      </c>
    </row>
    <row r="136" spans="1:14" x14ac:dyDescent="0.25">
      <c r="A136" s="4">
        <f>IF('True_Odds_Calculator_2-way'!A137="","",'True_Odds_Calculator_2-way'!A137)</f>
        <v>2.5</v>
      </c>
      <c r="B136" s="4">
        <f>IF('True_Odds_Calculator_2-way'!B137="","",'True_Odds_Calculator_2-way'!B137)</f>
        <v>1.56</v>
      </c>
      <c r="C136" s="4">
        <f t="shared" si="22"/>
        <v>0.4</v>
      </c>
      <c r="D136">
        <f t="shared" si="23"/>
        <v>0.64102564102564097</v>
      </c>
      <c r="E136">
        <f t="shared" si="24"/>
        <v>4.102564102564088E-2</v>
      </c>
      <c r="F136">
        <f t="shared" si="25"/>
        <v>-0.21538461538461551</v>
      </c>
      <c r="G136">
        <v>0</v>
      </c>
      <c r="H136">
        <f t="shared" si="26"/>
        <v>0.25641025641025639</v>
      </c>
      <c r="I136">
        <f t="shared" si="27"/>
        <v>-1.0910894511799616</v>
      </c>
      <c r="J136">
        <f t="shared" si="28"/>
        <v>1.0910894511799616</v>
      </c>
      <c r="K136">
        <f t="shared" si="29"/>
        <v>0.3792714244586895</v>
      </c>
      <c r="L136">
        <f t="shared" si="30"/>
        <v>0.62072857554131078</v>
      </c>
      <c r="M136">
        <f t="shared" si="31"/>
        <v>2.6366341767699417</v>
      </c>
      <c r="N136">
        <f t="shared" si="32"/>
        <v>1.6110100926607782</v>
      </c>
    </row>
    <row r="137" spans="1:14" x14ac:dyDescent="0.25">
      <c r="A137" s="4">
        <f>IF('True_Odds_Calculator_2-way'!A138="","",'True_Odds_Calculator_2-way'!A138)</f>
        <v>2.63</v>
      </c>
      <c r="B137" s="4">
        <f>IF('True_Odds_Calculator_2-way'!B138="","",'True_Odds_Calculator_2-way'!B138)</f>
        <v>1.51</v>
      </c>
      <c r="C137" s="4">
        <f t="shared" si="22"/>
        <v>0.38022813688212931</v>
      </c>
      <c r="D137">
        <f t="shared" si="23"/>
        <v>0.66225165562913912</v>
      </c>
      <c r="E137">
        <f t="shared" si="24"/>
        <v>4.2479792511268322E-2</v>
      </c>
      <c r="F137">
        <f t="shared" si="25"/>
        <v>-0.20932692065570468</v>
      </c>
      <c r="G137">
        <v>0</v>
      </c>
      <c r="H137">
        <f t="shared" si="26"/>
        <v>0.25180671316697306</v>
      </c>
      <c r="I137">
        <f t="shared" si="27"/>
        <v>-1.0967840087249536</v>
      </c>
      <c r="J137">
        <f t="shared" si="28"/>
        <v>1.0967840087249536</v>
      </c>
      <c r="K137">
        <f t="shared" si="29"/>
        <v>0.35871120219022673</v>
      </c>
      <c r="L137">
        <f t="shared" si="30"/>
        <v>0.64128879780977321</v>
      </c>
      <c r="M137">
        <f t="shared" si="31"/>
        <v>2.7877579342216747</v>
      </c>
      <c r="N137">
        <f t="shared" si="32"/>
        <v>1.5593598444497263</v>
      </c>
    </row>
    <row r="138" spans="1:14" x14ac:dyDescent="0.25">
      <c r="A138" s="4">
        <f>IF('True_Odds_Calculator_2-way'!A139="","",'True_Odds_Calculator_2-way'!A139)</f>
        <v>2.59</v>
      </c>
      <c r="B138" s="4">
        <f>IF('True_Odds_Calculator_2-way'!B139="","",'True_Odds_Calculator_2-way'!B139)</f>
        <v>1.52</v>
      </c>
      <c r="C138" s="4">
        <f t="shared" si="22"/>
        <v>0.38610038610038611</v>
      </c>
      <c r="D138">
        <f t="shared" si="23"/>
        <v>0.65789473684210531</v>
      </c>
      <c r="E138">
        <f t="shared" si="24"/>
        <v>4.3995122942491527E-2</v>
      </c>
      <c r="F138">
        <f t="shared" si="25"/>
        <v>-0.21001828896565722</v>
      </c>
      <c r="G138">
        <v>0</v>
      </c>
      <c r="H138">
        <f t="shared" si="26"/>
        <v>0.25401341190814875</v>
      </c>
      <c r="I138">
        <f t="shared" si="27"/>
        <v>-1.0997646755364594</v>
      </c>
      <c r="J138">
        <f t="shared" si="28"/>
        <v>1.0997646755364594</v>
      </c>
      <c r="K138">
        <f t="shared" si="29"/>
        <v>0.36381816236779846</v>
      </c>
      <c r="L138">
        <f t="shared" si="30"/>
        <v>0.63618183763220149</v>
      </c>
      <c r="M138">
        <f t="shared" si="31"/>
        <v>2.7486258341029703</v>
      </c>
      <c r="N138">
        <f t="shared" si="32"/>
        <v>1.5718776312789586</v>
      </c>
    </row>
    <row r="139" spans="1:14" x14ac:dyDescent="0.25">
      <c r="A139" s="4">
        <f>IF('True_Odds_Calculator_2-way'!A140="","",'True_Odds_Calculator_2-way'!A140)</f>
        <v>2.68</v>
      </c>
      <c r="B139" s="4">
        <f>IF('True_Odds_Calculator_2-way'!B140="","",'True_Odds_Calculator_2-way'!B140)</f>
        <v>1.49</v>
      </c>
      <c r="C139" s="4">
        <f t="shared" si="22"/>
        <v>0.37313432835820892</v>
      </c>
      <c r="D139">
        <f t="shared" si="23"/>
        <v>0.67114093959731547</v>
      </c>
      <c r="E139">
        <f t="shared" si="24"/>
        <v>4.4275267955524278E-2</v>
      </c>
      <c r="F139">
        <f t="shared" si="25"/>
        <v>-0.20615045577481728</v>
      </c>
      <c r="G139">
        <v>0</v>
      </c>
      <c r="H139">
        <f t="shared" si="26"/>
        <v>0.25042572373034155</v>
      </c>
      <c r="I139">
        <f t="shared" si="27"/>
        <v>-1.1021667854435135</v>
      </c>
      <c r="J139">
        <f t="shared" si="28"/>
        <v>1.1021667854435135</v>
      </c>
      <c r="K139">
        <f t="shared" si="29"/>
        <v>0.35067537628327761</v>
      </c>
      <c r="L139">
        <f t="shared" si="30"/>
        <v>0.64932462371672228</v>
      </c>
      <c r="M139">
        <f t="shared" si="31"/>
        <v>2.8516401995451033</v>
      </c>
      <c r="N139">
        <f t="shared" si="32"/>
        <v>1.5400617248673218</v>
      </c>
    </row>
    <row r="140" spans="1:14" x14ac:dyDescent="0.25">
      <c r="A140" s="4">
        <f>IF('True_Odds_Calculator_2-way'!A141="","",'True_Odds_Calculator_2-way'!A141)</f>
        <v>1.97</v>
      </c>
      <c r="B140" s="4">
        <f>IF('True_Odds_Calculator_2-way'!B141="","",'True_Odds_Calculator_2-way'!B141)</f>
        <v>1.92</v>
      </c>
      <c r="C140" s="4">
        <f t="shared" si="22"/>
        <v>0.50761421319796951</v>
      </c>
      <c r="D140">
        <f t="shared" si="23"/>
        <v>0.52083333333333337</v>
      </c>
      <c r="E140">
        <f t="shared" si="24"/>
        <v>2.844754653130277E-2</v>
      </c>
      <c r="F140">
        <f t="shared" si="25"/>
        <v>-0.2359348561759731</v>
      </c>
      <c r="G140">
        <v>0</v>
      </c>
      <c r="H140">
        <f t="shared" si="26"/>
        <v>0.26438240270727581</v>
      </c>
      <c r="I140">
        <f t="shared" si="27"/>
        <v>-1.0585715534396718</v>
      </c>
      <c r="J140">
        <f t="shared" si="28"/>
        <v>1.0585715534396718</v>
      </c>
      <c r="K140">
        <f t="shared" si="29"/>
        <v>0.49338508579127022</v>
      </c>
      <c r="L140">
        <f t="shared" si="30"/>
        <v>0.50661491420873006</v>
      </c>
      <c r="M140">
        <f t="shared" si="31"/>
        <v>2.0268144068364817</v>
      </c>
      <c r="N140">
        <f t="shared" si="32"/>
        <v>1.9738858291644976</v>
      </c>
    </row>
    <row r="141" spans="1:14" x14ac:dyDescent="0.25">
      <c r="A141" s="4">
        <f>IF('True_Odds_Calculator_2-way'!A142="","",'True_Odds_Calculator_2-way'!A142)</f>
        <v>1.77</v>
      </c>
      <c r="B141" s="4">
        <f>IF('True_Odds_Calculator_2-way'!B142="","",'True_Odds_Calculator_2-way'!B142)</f>
        <v>2.14</v>
      </c>
      <c r="C141" s="4">
        <f t="shared" si="22"/>
        <v>0.56497175141242939</v>
      </c>
      <c r="D141">
        <f t="shared" si="23"/>
        <v>0.46728971962616822</v>
      </c>
      <c r="E141">
        <f t="shared" si="24"/>
        <v>3.2261471038597556E-2</v>
      </c>
      <c r="F141">
        <f t="shared" si="25"/>
        <v>-0.2317440202756218</v>
      </c>
      <c r="G141">
        <v>0</v>
      </c>
      <c r="H141">
        <f t="shared" si="26"/>
        <v>0.26400549131421935</v>
      </c>
      <c r="I141">
        <f t="shared" si="27"/>
        <v>-1.0673385899176768</v>
      </c>
      <c r="J141">
        <f t="shared" si="28"/>
        <v>1.0673385899176768</v>
      </c>
      <c r="K141">
        <f t="shared" si="29"/>
        <v>0.54889239397368417</v>
      </c>
      <c r="L141">
        <f t="shared" si="30"/>
        <v>0.45110760602631583</v>
      </c>
      <c r="M141">
        <f t="shared" si="31"/>
        <v>1.8218507142366114</v>
      </c>
      <c r="N141">
        <f t="shared" si="32"/>
        <v>2.2167659925061516</v>
      </c>
    </row>
    <row r="142" spans="1:14" x14ac:dyDescent="0.25">
      <c r="A142" s="4">
        <f>IF('True_Odds_Calculator_2-way'!A143="","",'True_Odds_Calculator_2-way'!A143)</f>
        <v>2</v>
      </c>
      <c r="B142" s="4">
        <f>IF('True_Odds_Calculator_2-way'!B143="","",'True_Odds_Calculator_2-way'!B143)</f>
        <v>1.88</v>
      </c>
      <c r="C142" s="4">
        <f t="shared" si="22"/>
        <v>0.5</v>
      </c>
      <c r="D142">
        <f t="shared" si="23"/>
        <v>0.53191489361702127</v>
      </c>
      <c r="E142">
        <f t="shared" si="24"/>
        <v>3.1914893617021267E-2</v>
      </c>
      <c r="F142">
        <f t="shared" si="25"/>
        <v>-0.23404255319148937</v>
      </c>
      <c r="G142">
        <v>0</v>
      </c>
      <c r="H142">
        <f t="shared" si="26"/>
        <v>0.26595744680851063</v>
      </c>
      <c r="I142">
        <f t="shared" si="27"/>
        <v>-1.0660035817780522</v>
      </c>
      <c r="J142">
        <f t="shared" si="28"/>
        <v>1.0660035817780522</v>
      </c>
      <c r="K142">
        <f t="shared" si="29"/>
        <v>0.48402626637238261</v>
      </c>
      <c r="L142">
        <f t="shared" si="30"/>
        <v>0.51597373362761745</v>
      </c>
      <c r="M142">
        <f t="shared" si="31"/>
        <v>2.0660035817780522</v>
      </c>
      <c r="N142">
        <f t="shared" si="32"/>
        <v>1.9380831519646857</v>
      </c>
    </row>
    <row r="143" spans="1:14" x14ac:dyDescent="0.25">
      <c r="A143" s="4">
        <f>IF('True_Odds_Calculator_2-way'!A144="","",'True_Odds_Calculator_2-way'!A144)</f>
        <v>1.83</v>
      </c>
      <c r="B143" s="4">
        <f>IF('True_Odds_Calculator_2-way'!B144="","",'True_Odds_Calculator_2-way'!B144)</f>
        <v>2.0499999999999998</v>
      </c>
      <c r="C143" s="4">
        <f t="shared" si="22"/>
        <v>0.54644808743169393</v>
      </c>
      <c r="D143">
        <f t="shared" si="23"/>
        <v>0.48780487804878053</v>
      </c>
      <c r="E143">
        <f t="shared" si="24"/>
        <v>3.4252965480474407E-2</v>
      </c>
      <c r="F143">
        <f t="shared" si="25"/>
        <v>-0.23230707716913246</v>
      </c>
      <c r="G143">
        <v>0</v>
      </c>
      <c r="H143">
        <f t="shared" si="26"/>
        <v>0.26656004264960681</v>
      </c>
      <c r="I143">
        <f t="shared" si="27"/>
        <v>-1.0711894933108055</v>
      </c>
      <c r="J143">
        <f t="shared" si="28"/>
        <v>1.0711894933108055</v>
      </c>
      <c r="K143">
        <f t="shared" si="29"/>
        <v>0.52935616627105819</v>
      </c>
      <c r="L143">
        <f t="shared" si="30"/>
        <v>0.47064383372894186</v>
      </c>
      <c r="M143">
        <f t="shared" si="31"/>
        <v>1.8890872794479689</v>
      </c>
      <c r="N143">
        <f t="shared" si="32"/>
        <v>2.1247489679763456</v>
      </c>
    </row>
    <row r="144" spans="1:14" x14ac:dyDescent="0.25">
      <c r="A144" s="4">
        <f>IF('True_Odds_Calculator_2-way'!A145="","",'True_Odds_Calculator_2-way'!A145)</f>
        <v>1.69</v>
      </c>
      <c r="B144" s="4">
        <f>IF('True_Odds_Calculator_2-way'!B145="","",'True_Odds_Calculator_2-way'!B145)</f>
        <v>2.19</v>
      </c>
      <c r="C144" s="4">
        <f t="shared" si="22"/>
        <v>0.59171597633136097</v>
      </c>
      <c r="D144">
        <f t="shared" si="23"/>
        <v>0.45662100456621008</v>
      </c>
      <c r="E144">
        <f t="shared" si="24"/>
        <v>4.8336980897571102E-2</v>
      </c>
      <c r="F144">
        <f t="shared" si="25"/>
        <v>-0.2218529626327308</v>
      </c>
      <c r="G144">
        <v>0</v>
      </c>
      <c r="H144">
        <f t="shared" si="26"/>
        <v>0.27018994353030185</v>
      </c>
      <c r="I144">
        <f t="shared" si="27"/>
        <v>-1.1035753058718369</v>
      </c>
      <c r="J144">
        <f t="shared" si="28"/>
        <v>1.1035753058718369</v>
      </c>
      <c r="K144">
        <f t="shared" si="29"/>
        <v>0.56770863269726979</v>
      </c>
      <c r="L144">
        <f t="shared" si="30"/>
        <v>0.43229136730273038</v>
      </c>
      <c r="M144">
        <f t="shared" si="31"/>
        <v>1.761466961051567</v>
      </c>
      <c r="N144">
        <f t="shared" si="32"/>
        <v>2.3132546139874859</v>
      </c>
    </row>
    <row r="145" spans="1:14" x14ac:dyDescent="0.25">
      <c r="A145" s="4">
        <f>IF('True_Odds_Calculator_2-way'!A146="","",'True_Odds_Calculator_2-way'!A146)</f>
        <v>1.56</v>
      </c>
      <c r="B145" s="4">
        <f>IF('True_Odds_Calculator_2-way'!B146="","",'True_Odds_Calculator_2-way'!B146)</f>
        <v>2.46</v>
      </c>
      <c r="C145" s="4">
        <f t="shared" si="22"/>
        <v>0.64102564102564097</v>
      </c>
      <c r="D145">
        <f t="shared" si="23"/>
        <v>0.4065040650406504</v>
      </c>
      <c r="E145">
        <f t="shared" si="24"/>
        <v>4.7529706066291366E-2</v>
      </c>
      <c r="F145">
        <f t="shared" si="25"/>
        <v>-0.21304982280592033</v>
      </c>
      <c r="G145">
        <v>0</v>
      </c>
      <c r="H145">
        <f t="shared" si="26"/>
        <v>0.26057952887221175</v>
      </c>
      <c r="I145">
        <f t="shared" si="27"/>
        <v>-1.1059348880095219</v>
      </c>
      <c r="J145">
        <f t="shared" si="28"/>
        <v>1.1059348880095219</v>
      </c>
      <c r="K145">
        <f t="shared" si="29"/>
        <v>0.61754181729268298</v>
      </c>
      <c r="L145">
        <f t="shared" si="30"/>
        <v>0.38245818270731691</v>
      </c>
      <c r="M145">
        <f t="shared" si="31"/>
        <v>1.6193235372853327</v>
      </c>
      <c r="N145">
        <f t="shared" si="32"/>
        <v>2.6146649364939023</v>
      </c>
    </row>
    <row r="146" spans="1:14" x14ac:dyDescent="0.25">
      <c r="A146" s="4">
        <f>IF('True_Odds_Calculator_2-way'!A147="","",'True_Odds_Calculator_2-way'!A147)</f>
        <v>1.9</v>
      </c>
      <c r="B146" s="4">
        <f>IF('True_Odds_Calculator_2-way'!B147="","",'True_Odds_Calculator_2-way'!B147)</f>
        <v>1.93</v>
      </c>
      <c r="C146" s="4">
        <f t="shared" si="22"/>
        <v>0.52631578947368418</v>
      </c>
      <c r="D146">
        <f t="shared" si="23"/>
        <v>0.5181347150259068</v>
      </c>
      <c r="E146">
        <f t="shared" si="24"/>
        <v>4.445050449959087E-2</v>
      </c>
      <c r="F146">
        <f t="shared" si="25"/>
        <v>-0.22825197709299161</v>
      </c>
      <c r="G146">
        <v>0</v>
      </c>
      <c r="H146">
        <f t="shared" si="26"/>
        <v>0.27270248159258254</v>
      </c>
      <c r="I146">
        <f t="shared" si="27"/>
        <v>-1.0930430596399217</v>
      </c>
      <c r="J146">
        <f t="shared" si="28"/>
        <v>1.0930430596399217</v>
      </c>
      <c r="K146">
        <f t="shared" si="29"/>
        <v>0.50409863604618754</v>
      </c>
      <c r="L146">
        <f t="shared" si="30"/>
        <v>0.49590136395381257</v>
      </c>
      <c r="M146">
        <f t="shared" si="31"/>
        <v>1.9837387536759294</v>
      </c>
      <c r="N146">
        <f t="shared" si="32"/>
        <v>2.0165300454651267</v>
      </c>
    </row>
    <row r="147" spans="1:14" x14ac:dyDescent="0.25">
      <c r="A147" s="4">
        <f>IF('True_Odds_Calculator_2-way'!A148="","",'True_Odds_Calculator_2-way'!A148)</f>
        <v>1.64</v>
      </c>
      <c r="B147" s="4">
        <f>IF('True_Odds_Calculator_2-way'!B148="","",'True_Odds_Calculator_2-way'!B148)</f>
        <v>2.2799999999999998</v>
      </c>
      <c r="C147" s="4">
        <f t="shared" si="22"/>
        <v>0.6097560975609756</v>
      </c>
      <c r="D147">
        <f t="shared" si="23"/>
        <v>0.43859649122807021</v>
      </c>
      <c r="E147">
        <f t="shared" si="24"/>
        <v>4.8352588789045914E-2</v>
      </c>
      <c r="F147">
        <f t="shared" si="25"/>
        <v>-0.21908429610611879</v>
      </c>
      <c r="G147">
        <v>0</v>
      </c>
      <c r="H147">
        <f t="shared" si="26"/>
        <v>0.26743688489516476</v>
      </c>
      <c r="I147">
        <f t="shared" si="27"/>
        <v>-1.104854345603981</v>
      </c>
      <c r="J147">
        <f t="shared" si="28"/>
        <v>1.104854345603981</v>
      </c>
      <c r="K147">
        <f t="shared" si="29"/>
        <v>0.58578643762690474</v>
      </c>
      <c r="L147">
        <f t="shared" si="30"/>
        <v>0.41421356237309498</v>
      </c>
      <c r="M147">
        <f t="shared" si="31"/>
        <v>1.7071067811865481</v>
      </c>
      <c r="N147">
        <f t="shared" si="32"/>
        <v>2.4142135623730954</v>
      </c>
    </row>
    <row r="148" spans="1:14" x14ac:dyDescent="0.25">
      <c r="A148" s="4">
        <f>IF('True_Odds_Calculator_2-way'!A149="","",'True_Odds_Calculator_2-way'!A149)</f>
        <v>1.55</v>
      </c>
      <c r="B148" s="4">
        <f>IF('True_Odds_Calculator_2-way'!B149="","",'True_Odds_Calculator_2-way'!B149)</f>
        <v>2.6</v>
      </c>
      <c r="C148" s="4">
        <f t="shared" si="22"/>
        <v>0.64516129032258063</v>
      </c>
      <c r="D148">
        <f t="shared" si="23"/>
        <v>0.38461538461538458</v>
      </c>
      <c r="E148">
        <f t="shared" si="24"/>
        <v>2.9776674937965097E-2</v>
      </c>
      <c r="F148">
        <f t="shared" si="25"/>
        <v>-0.21836228287841208</v>
      </c>
      <c r="G148">
        <v>0</v>
      </c>
      <c r="H148">
        <f t="shared" si="26"/>
        <v>0.24813895781637715</v>
      </c>
      <c r="I148">
        <f t="shared" si="27"/>
        <v>-1.0660035817780518</v>
      </c>
      <c r="J148">
        <f t="shared" si="28"/>
        <v>1.0660035817780518</v>
      </c>
      <c r="K148">
        <f t="shared" si="29"/>
        <v>0.63039699812887073</v>
      </c>
      <c r="L148">
        <f t="shared" si="30"/>
        <v>0.36960300187112949</v>
      </c>
      <c r="M148">
        <f t="shared" si="31"/>
        <v>1.5863019699779282</v>
      </c>
      <c r="N148">
        <f t="shared" si="32"/>
        <v>2.7056057308448831</v>
      </c>
    </row>
    <row r="149" spans="1:14" x14ac:dyDescent="0.25">
      <c r="A149" s="4">
        <f>IF('True_Odds_Calculator_2-way'!A150="","",'True_Odds_Calculator_2-way'!A150)</f>
        <v>1.47</v>
      </c>
      <c r="B149" s="4">
        <f>IF('True_Odds_Calculator_2-way'!B150="","",'True_Odds_Calculator_2-way'!B150)</f>
        <v>2.84</v>
      </c>
      <c r="C149" s="4">
        <f t="shared" si="22"/>
        <v>0.68027210884353739</v>
      </c>
      <c r="D149">
        <f t="shared" si="23"/>
        <v>0.35211267605633806</v>
      </c>
      <c r="E149">
        <f t="shared" si="24"/>
        <v>3.2384784899875507E-2</v>
      </c>
      <c r="F149">
        <f t="shared" si="25"/>
        <v>-0.20714764779151096</v>
      </c>
      <c r="G149">
        <v>0</v>
      </c>
      <c r="H149">
        <f t="shared" si="26"/>
        <v>0.23953243269138644</v>
      </c>
      <c r="I149">
        <f t="shared" si="27"/>
        <v>-1.0753309840483507</v>
      </c>
      <c r="J149">
        <f t="shared" si="28"/>
        <v>1.0753309840483507</v>
      </c>
      <c r="K149">
        <f t="shared" si="29"/>
        <v>0.66427282116422348</v>
      </c>
      <c r="L149">
        <f t="shared" si="30"/>
        <v>0.33572717883577641</v>
      </c>
      <c r="M149">
        <f t="shared" si="31"/>
        <v>1.5054055625027252</v>
      </c>
      <c r="N149">
        <f t="shared" si="32"/>
        <v>2.9786090106489649</v>
      </c>
    </row>
    <row r="150" spans="1:14" x14ac:dyDescent="0.25">
      <c r="A150" s="4">
        <f>IF('True_Odds_Calculator_2-way'!A151="","",'True_Odds_Calculator_2-way'!A151)</f>
        <v>1.79</v>
      </c>
      <c r="B150" s="4">
        <f>IF('True_Odds_Calculator_2-way'!B151="","",'True_Odds_Calculator_2-way'!B151)</f>
        <v>2.13</v>
      </c>
      <c r="C150" s="4">
        <f t="shared" si="22"/>
        <v>0.55865921787709494</v>
      </c>
      <c r="D150">
        <f t="shared" si="23"/>
        <v>0.46948356807511737</v>
      </c>
      <c r="E150">
        <f t="shared" si="24"/>
        <v>2.8142785952212312E-2</v>
      </c>
      <c r="F150">
        <f t="shared" si="25"/>
        <v>-0.2341385369947806</v>
      </c>
      <c r="G150">
        <v>0</v>
      </c>
      <c r="H150">
        <f t="shared" si="26"/>
        <v>0.26228132294699291</v>
      </c>
      <c r="I150">
        <f t="shared" si="27"/>
        <v>-1.0583936671670078</v>
      </c>
      <c r="J150">
        <f t="shared" si="28"/>
        <v>1.0583936671670078</v>
      </c>
      <c r="K150">
        <f t="shared" si="29"/>
        <v>0.5446234509412119</v>
      </c>
      <c r="L150">
        <f t="shared" si="30"/>
        <v>0.45537654905878816</v>
      </c>
      <c r="M150">
        <f t="shared" si="31"/>
        <v>1.8361309970619364</v>
      </c>
      <c r="N150">
        <f t="shared" si="32"/>
        <v>2.1959848438987186</v>
      </c>
    </row>
    <row r="151" spans="1:14" x14ac:dyDescent="0.25">
      <c r="A151" s="4">
        <f>IF('True_Odds_Calculator_2-way'!A152="","",'True_Odds_Calculator_2-way'!A152)</f>
        <v>1.69</v>
      </c>
      <c r="B151" s="4">
        <f>IF('True_Odds_Calculator_2-way'!B152="","",'True_Odds_Calculator_2-way'!B152)</f>
        <v>2.27</v>
      </c>
      <c r="C151" s="4">
        <f t="shared" si="22"/>
        <v>0.59171597633136097</v>
      </c>
      <c r="D151">
        <f t="shared" si="23"/>
        <v>0.44052863436123346</v>
      </c>
      <c r="E151">
        <f t="shared" si="24"/>
        <v>3.2244610692594433E-2</v>
      </c>
      <c r="F151">
        <f t="shared" si="25"/>
        <v>-0.22842322029038398</v>
      </c>
      <c r="G151">
        <v>0</v>
      </c>
      <c r="H151">
        <f t="shared" si="26"/>
        <v>0.26066783098297841</v>
      </c>
      <c r="I151">
        <f t="shared" si="27"/>
        <v>-1.0682517037726924</v>
      </c>
      <c r="J151">
        <f t="shared" si="28"/>
        <v>1.0682517037726924</v>
      </c>
      <c r="K151">
        <f t="shared" si="29"/>
        <v>0.57567419307584422</v>
      </c>
      <c r="L151">
        <f t="shared" si="30"/>
        <v>0.42432580692415584</v>
      </c>
      <c r="M151">
        <f t="shared" si="31"/>
        <v>1.7370936756031574</v>
      </c>
      <c r="N151">
        <f t="shared" si="32"/>
        <v>2.3566796637913199</v>
      </c>
    </row>
    <row r="152" spans="1:14" x14ac:dyDescent="0.25">
      <c r="A152" s="4">
        <f>IF('True_Odds_Calculator_2-way'!A153="","",'True_Odds_Calculator_2-way'!A153)</f>
        <v>1.78</v>
      </c>
      <c r="B152" s="4">
        <f>IF('True_Odds_Calculator_2-way'!B153="","",'True_Odds_Calculator_2-way'!B153)</f>
        <v>2.13</v>
      </c>
      <c r="C152" s="4">
        <f t="shared" si="22"/>
        <v>0.5617977528089888</v>
      </c>
      <c r="D152">
        <f t="shared" si="23"/>
        <v>0.46948356807511737</v>
      </c>
      <c r="E152">
        <f t="shared" si="24"/>
        <v>3.128132088410629E-2</v>
      </c>
      <c r="F152">
        <f t="shared" si="25"/>
        <v>-0.23247349264124062</v>
      </c>
      <c r="G152">
        <v>0</v>
      </c>
      <c r="H152">
        <f t="shared" si="26"/>
        <v>0.26375481352534685</v>
      </c>
      <c r="I152">
        <f t="shared" si="27"/>
        <v>-1.0651566348113084</v>
      </c>
      <c r="J152">
        <f t="shared" si="28"/>
        <v>1.0651566348113084</v>
      </c>
      <c r="K152">
        <f t="shared" si="29"/>
        <v>0.54620269164946567</v>
      </c>
      <c r="L152">
        <f t="shared" si="30"/>
        <v>0.45379730835053417</v>
      </c>
      <c r="M152">
        <f t="shared" si="31"/>
        <v>1.8308221751528204</v>
      </c>
      <c r="N152">
        <f t="shared" si="32"/>
        <v>2.2036269973367788</v>
      </c>
    </row>
    <row r="153" spans="1:14" x14ac:dyDescent="0.25">
      <c r="A153" s="4">
        <f>IF('True_Odds_Calculator_2-way'!A154="","",'True_Odds_Calculator_2-way'!A154)</f>
        <v>1.65</v>
      </c>
      <c r="B153" s="4">
        <f>IF('True_Odds_Calculator_2-way'!B154="","",'True_Odds_Calculator_2-way'!B154)</f>
        <v>2.33</v>
      </c>
      <c r="C153" s="4">
        <f t="shared" si="22"/>
        <v>0.60606060606060608</v>
      </c>
      <c r="D153">
        <f t="shared" si="23"/>
        <v>0.42918454935622319</v>
      </c>
      <c r="E153">
        <f t="shared" si="24"/>
        <v>3.5245155416829377E-2</v>
      </c>
      <c r="F153">
        <f t="shared" si="25"/>
        <v>-0.22486669267785131</v>
      </c>
      <c r="G153">
        <v>0</v>
      </c>
      <c r="H153">
        <f t="shared" si="26"/>
        <v>0.26011184809468074</v>
      </c>
      <c r="I153">
        <f t="shared" si="27"/>
        <v>-1.0755175492958089</v>
      </c>
      <c r="J153">
        <f t="shared" si="28"/>
        <v>1.0755175492958089</v>
      </c>
      <c r="K153">
        <f t="shared" si="29"/>
        <v>0.58855158622613757</v>
      </c>
      <c r="L153">
        <f t="shared" si="30"/>
        <v>0.41144841377386249</v>
      </c>
      <c r="M153">
        <f t="shared" si="31"/>
        <v>1.6990864070422753</v>
      </c>
      <c r="N153">
        <f t="shared" si="32"/>
        <v>2.4304383405634256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1.72</v>
      </c>
      <c r="B155" s="4">
        <f>IF('True_Odds_Calculator_2-way'!B156="","",'True_Odds_Calculator_2-way'!B156)</f>
        <v>2.2400000000000002</v>
      </c>
      <c r="C155" s="4">
        <f t="shared" si="22"/>
        <v>0.58139534883720934</v>
      </c>
      <c r="D155">
        <f t="shared" si="23"/>
        <v>0.4464285714285714</v>
      </c>
      <c r="E155">
        <f t="shared" si="24"/>
        <v>2.7823920265780622E-2</v>
      </c>
      <c r="F155">
        <f t="shared" si="25"/>
        <v>-0.23172757475083072</v>
      </c>
      <c r="G155">
        <v>0</v>
      </c>
      <c r="H155">
        <f t="shared" si="26"/>
        <v>0.25955149501661129</v>
      </c>
      <c r="I155">
        <f t="shared" si="27"/>
        <v>-1.0583343916682537</v>
      </c>
      <c r="J155">
        <f t="shared" si="28"/>
        <v>1.0583343916682537</v>
      </c>
      <c r="K155">
        <f t="shared" si="29"/>
        <v>0.56753664445881302</v>
      </c>
      <c r="L155">
        <f t="shared" si="30"/>
        <v>0.43246335554118726</v>
      </c>
      <c r="M155">
        <f t="shared" si="31"/>
        <v>1.7620007620011424</v>
      </c>
      <c r="N155">
        <f t="shared" si="32"/>
        <v>2.3123346456686344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2.0499999999999998</v>
      </c>
      <c r="B157" s="4">
        <f>IF('True_Odds_Calculator_2-way'!B158="","",'True_Odds_Calculator_2-way'!B158)</f>
        <v>1.86</v>
      </c>
      <c r="C157" s="4">
        <f t="shared" si="22"/>
        <v>0.48780487804878053</v>
      </c>
      <c r="D157">
        <f t="shared" si="23"/>
        <v>0.5376344086021505</v>
      </c>
      <c r="E157">
        <f t="shared" si="24"/>
        <v>2.5439286650930981E-2</v>
      </c>
      <c r="F157">
        <f t="shared" si="25"/>
        <v>-0.23682140047206923</v>
      </c>
      <c r="G157">
        <v>0</v>
      </c>
      <c r="H157">
        <f t="shared" si="26"/>
        <v>0.26226068712300027</v>
      </c>
      <c r="I157">
        <f t="shared" si="27"/>
        <v>-1.0523401123547818</v>
      </c>
      <c r="J157">
        <f t="shared" si="28"/>
        <v>1.0523401123547818</v>
      </c>
      <c r="K157">
        <f t="shared" si="29"/>
        <v>0.47506906029667378</v>
      </c>
      <c r="L157">
        <f t="shared" si="30"/>
        <v>0.52493093970332627</v>
      </c>
      <c r="M157">
        <f t="shared" si="31"/>
        <v>2.1049571179725204</v>
      </c>
      <c r="N157">
        <f t="shared" si="32"/>
        <v>1.9050124966251125</v>
      </c>
    </row>
    <row r="158" spans="1:14" x14ac:dyDescent="0.25">
      <c r="A158" s="4">
        <f>IF('True_Odds_Calculator_2-way'!A159="","",'True_Odds_Calculator_2-way'!A159)</f>
        <v>2.25</v>
      </c>
      <c r="B158" s="4">
        <f>IF('True_Odds_Calculator_2-way'!B159="","",'True_Odds_Calculator_2-way'!B159)</f>
        <v>1.71</v>
      </c>
      <c r="C158" s="4">
        <f t="shared" si="22"/>
        <v>0.44444444444444442</v>
      </c>
      <c r="D158">
        <f t="shared" si="23"/>
        <v>0.58479532163742687</v>
      </c>
      <c r="E158">
        <f t="shared" si="24"/>
        <v>2.9239766081871288E-2</v>
      </c>
      <c r="F158">
        <f t="shared" si="25"/>
        <v>-0.2306692657569851</v>
      </c>
      <c r="G158">
        <v>0</v>
      </c>
      <c r="H158">
        <f t="shared" si="26"/>
        <v>0.25990903183885639</v>
      </c>
      <c r="I158">
        <f t="shared" si="27"/>
        <v>-1.0614897848685503</v>
      </c>
      <c r="J158">
        <f t="shared" si="28"/>
        <v>1.0614897848685503</v>
      </c>
      <c r="K158">
        <f t="shared" si="29"/>
        <v>0.42976330383488626</v>
      </c>
      <c r="L158">
        <f t="shared" si="30"/>
        <v>0.57023669616511363</v>
      </c>
      <c r="M158">
        <f t="shared" si="31"/>
        <v>2.3268622310856886</v>
      </c>
      <c r="N158">
        <f t="shared" si="32"/>
        <v>1.753657747256671</v>
      </c>
    </row>
    <row r="159" spans="1:14" x14ac:dyDescent="0.25">
      <c r="A159" s="4">
        <f>IF('True_Odds_Calculator_2-way'!A160="","",'True_Odds_Calculator_2-way'!A160)</f>
        <v>1.79</v>
      </c>
      <c r="B159" s="4">
        <f>IF('True_Odds_Calculator_2-way'!B160="","",'True_Odds_Calculator_2-way'!B160)</f>
        <v>2.12</v>
      </c>
      <c r="C159" s="4">
        <f t="shared" si="22"/>
        <v>0.55865921787709494</v>
      </c>
      <c r="D159">
        <f t="shared" si="23"/>
        <v>0.47169811320754712</v>
      </c>
      <c r="E159">
        <f t="shared" si="24"/>
        <v>3.0357331084642114E-2</v>
      </c>
      <c r="F159">
        <f t="shared" si="25"/>
        <v>-0.23316116791398755</v>
      </c>
      <c r="G159">
        <v>0</v>
      </c>
      <c r="H159">
        <f t="shared" si="26"/>
        <v>0.26351849899862967</v>
      </c>
      <c r="I159">
        <f t="shared" si="27"/>
        <v>-1.0631081389064057</v>
      </c>
      <c r="J159">
        <f t="shared" si="28"/>
        <v>1.0631081389064057</v>
      </c>
      <c r="K159">
        <f t="shared" si="29"/>
        <v>0.54352096574427933</v>
      </c>
      <c r="L159">
        <f t="shared" si="30"/>
        <v>0.4564790342557204</v>
      </c>
      <c r="M159">
        <f t="shared" si="31"/>
        <v>1.8398554297360612</v>
      </c>
      <c r="N159">
        <f t="shared" si="32"/>
        <v>2.1906811155751749</v>
      </c>
    </row>
    <row r="160" spans="1:14" x14ac:dyDescent="0.25">
      <c r="A160" s="4">
        <f>IF('True_Odds_Calculator_2-way'!A161="","",'True_Odds_Calculator_2-way'!A161)</f>
        <v>2.2000000000000002</v>
      </c>
      <c r="B160" s="4">
        <f>IF('True_Odds_Calculator_2-way'!B161="","",'True_Odds_Calculator_2-way'!B161)</f>
        <v>1.74</v>
      </c>
      <c r="C160" s="4">
        <f t="shared" si="22"/>
        <v>0.45454545454545453</v>
      </c>
      <c r="D160">
        <f t="shared" si="23"/>
        <v>0.57471264367816088</v>
      </c>
      <c r="E160">
        <f t="shared" si="24"/>
        <v>2.925809822361547E-2</v>
      </c>
      <c r="F160">
        <f t="shared" si="25"/>
        <v>-0.23197492163009403</v>
      </c>
      <c r="G160">
        <v>0</v>
      </c>
      <c r="H160">
        <f t="shared" si="26"/>
        <v>0.2612330198537095</v>
      </c>
      <c r="I160">
        <f t="shared" si="27"/>
        <v>-1.0611908999450221</v>
      </c>
      <c r="J160">
        <f t="shared" si="28"/>
        <v>1.0611908999450221</v>
      </c>
      <c r="K160">
        <f t="shared" si="29"/>
        <v>0.43986417206778194</v>
      </c>
      <c r="L160">
        <f t="shared" si="30"/>
        <v>0.56013582793221794</v>
      </c>
      <c r="M160">
        <f t="shared" si="31"/>
        <v>2.2734290799340271</v>
      </c>
      <c r="N160">
        <f t="shared" si="32"/>
        <v>1.7852812659593167</v>
      </c>
    </row>
    <row r="161" spans="1:14" x14ac:dyDescent="0.25">
      <c r="A161" s="4">
        <f>IF('True_Odds_Calculator_2-way'!A162="","",'True_Odds_Calculator_2-way'!A162)</f>
        <v>1.79</v>
      </c>
      <c r="B161" s="4">
        <f>IF('True_Odds_Calculator_2-way'!B162="","",'True_Odds_Calculator_2-way'!B162)</f>
        <v>2.12</v>
      </c>
      <c r="C161" s="4">
        <f t="shared" si="22"/>
        <v>0.55865921787709494</v>
      </c>
      <c r="D161">
        <f t="shared" si="23"/>
        <v>0.47169811320754712</v>
      </c>
      <c r="E161">
        <f t="shared" si="24"/>
        <v>3.0357331084642114E-2</v>
      </c>
      <c r="F161">
        <f t="shared" si="25"/>
        <v>-0.23316116791398755</v>
      </c>
      <c r="G161">
        <v>0</v>
      </c>
      <c r="H161">
        <f t="shared" si="26"/>
        <v>0.26351849899862967</v>
      </c>
      <c r="I161">
        <f t="shared" si="27"/>
        <v>-1.0631081389064057</v>
      </c>
      <c r="J161">
        <f t="shared" si="28"/>
        <v>1.0631081389064057</v>
      </c>
      <c r="K161">
        <f t="shared" si="29"/>
        <v>0.54352096574427933</v>
      </c>
      <c r="L161">
        <f t="shared" si="30"/>
        <v>0.4564790342557204</v>
      </c>
      <c r="M161">
        <f t="shared" si="31"/>
        <v>1.8398554297360612</v>
      </c>
      <c r="N161">
        <f t="shared" si="32"/>
        <v>2.1906811155751749</v>
      </c>
    </row>
    <row r="162" spans="1:14" x14ac:dyDescent="0.25">
      <c r="A162" s="4">
        <f>IF('True_Odds_Calculator_2-way'!A163="","",'True_Odds_Calculator_2-way'!A163)</f>
        <v>2.08</v>
      </c>
      <c r="B162" s="4">
        <f>IF('True_Odds_Calculator_2-way'!B163="","",'True_Odds_Calculator_2-way'!B163)</f>
        <v>1.84</v>
      </c>
      <c r="C162" s="4">
        <f t="shared" si="22"/>
        <v>0.48076923076923073</v>
      </c>
      <c r="D162">
        <f t="shared" si="23"/>
        <v>0.54347826086956519</v>
      </c>
      <c r="E162">
        <f t="shared" si="24"/>
        <v>2.4247491638795804E-2</v>
      </c>
      <c r="F162">
        <f t="shared" si="25"/>
        <v>-0.23704013377926436</v>
      </c>
      <c r="G162">
        <v>0</v>
      </c>
      <c r="H162">
        <f t="shared" si="26"/>
        <v>0.26128762541806017</v>
      </c>
      <c r="I162">
        <f t="shared" si="27"/>
        <v>-1.0499013139145197</v>
      </c>
      <c r="J162">
        <f t="shared" si="28"/>
        <v>1.0499013139145197</v>
      </c>
      <c r="K162">
        <f t="shared" si="29"/>
        <v>0.46862696659688596</v>
      </c>
      <c r="L162">
        <f t="shared" si="30"/>
        <v>0.53137303340311415</v>
      </c>
      <c r="M162">
        <f t="shared" si="31"/>
        <v>2.1338934190276815</v>
      </c>
      <c r="N162">
        <f t="shared" si="32"/>
        <v>1.8819171036881968</v>
      </c>
    </row>
    <row r="163" spans="1:14" x14ac:dyDescent="0.25">
      <c r="A163" s="4">
        <f>IF('True_Odds_Calculator_2-way'!A164="","",'True_Odds_Calculator_2-way'!A164)</f>
        <v>1.46</v>
      </c>
      <c r="B163" s="4">
        <f>IF('True_Odds_Calculator_2-way'!B164="","",'True_Odds_Calculator_2-way'!B164)</f>
        <v>2.88</v>
      </c>
      <c r="C163" s="4">
        <f t="shared" si="22"/>
        <v>0.68493150684931503</v>
      </c>
      <c r="D163">
        <f t="shared" si="23"/>
        <v>0.34722222222222221</v>
      </c>
      <c r="E163">
        <f t="shared" si="24"/>
        <v>3.215372907153724E-2</v>
      </c>
      <c r="F163">
        <f t="shared" si="25"/>
        <v>-0.20566971080669716</v>
      </c>
      <c r="G163">
        <v>0</v>
      </c>
      <c r="H163">
        <f t="shared" si="26"/>
        <v>0.23782343987823437</v>
      </c>
      <c r="I163">
        <f t="shared" si="27"/>
        <v>-1.0753309840483505</v>
      </c>
      <c r="J163">
        <f t="shared" si="28"/>
        <v>1.0753309840483505</v>
      </c>
      <c r="K163">
        <f t="shared" si="29"/>
        <v>0.66905194717956773</v>
      </c>
      <c r="L163">
        <f t="shared" si="30"/>
        <v>0.3309480528204321</v>
      </c>
      <c r="M163">
        <f t="shared" si="31"/>
        <v>1.4946522526622417</v>
      </c>
      <c r="N163">
        <f t="shared" si="32"/>
        <v>3.0216222500108993</v>
      </c>
    </row>
    <row r="164" spans="1:14" x14ac:dyDescent="0.25">
      <c r="A164" s="4">
        <f>IF('True_Odds_Calculator_2-way'!A165="","",'True_Odds_Calculator_2-way'!A165)</f>
        <v>2.34</v>
      </c>
      <c r="B164" s="4">
        <f>IF('True_Odds_Calculator_2-way'!B165="","",'True_Odds_Calculator_2-way'!B165)</f>
        <v>1.59</v>
      </c>
      <c r="C164" s="4">
        <f t="shared" si="22"/>
        <v>0.42735042735042739</v>
      </c>
      <c r="D164">
        <f t="shared" si="23"/>
        <v>0.62893081761006286</v>
      </c>
      <c r="E164">
        <f t="shared" si="24"/>
        <v>5.6281244960490362E-2</v>
      </c>
      <c r="F164">
        <f t="shared" si="25"/>
        <v>-0.21249260871902376</v>
      </c>
      <c r="G164">
        <v>0</v>
      </c>
      <c r="H164">
        <f t="shared" si="26"/>
        <v>0.26877385367951406</v>
      </c>
      <c r="I164">
        <f t="shared" si="27"/>
        <v>-1.1246608955715618</v>
      </c>
      <c r="J164">
        <f t="shared" si="28"/>
        <v>1.1246608955715618</v>
      </c>
      <c r="K164">
        <f t="shared" si="29"/>
        <v>0.3988758720518355</v>
      </c>
      <c r="L164">
        <f t="shared" si="30"/>
        <v>0.60112412794816461</v>
      </c>
      <c r="M164">
        <f t="shared" si="31"/>
        <v>2.5070456000658923</v>
      </c>
      <c r="N164">
        <f t="shared" si="32"/>
        <v>1.663549928387221</v>
      </c>
    </row>
    <row r="165" spans="1:14" x14ac:dyDescent="0.25">
      <c r="A165" s="4">
        <f>IF('True_Odds_Calculator_2-way'!A166="","",'True_Odds_Calculator_2-way'!A166)</f>
        <v>2.12</v>
      </c>
      <c r="B165" s="4">
        <f>IF('True_Odds_Calculator_2-way'!B166="","",'True_Odds_Calculator_2-way'!B166)</f>
        <v>1.71</v>
      </c>
      <c r="C165" s="4">
        <f t="shared" si="22"/>
        <v>0.47169811320754712</v>
      </c>
      <c r="D165">
        <f t="shared" si="23"/>
        <v>0.58479532163742687</v>
      </c>
      <c r="E165">
        <f t="shared" si="24"/>
        <v>5.6493434844973933E-2</v>
      </c>
      <c r="F165">
        <f t="shared" si="25"/>
        <v>-0.21935341498400096</v>
      </c>
      <c r="G165">
        <v>0</v>
      </c>
      <c r="H165">
        <f t="shared" si="26"/>
        <v>0.27584684982897489</v>
      </c>
      <c r="I165">
        <f t="shared" si="27"/>
        <v>-1.1214032600406412</v>
      </c>
      <c r="J165">
        <f t="shared" si="28"/>
        <v>1.1214032600406412</v>
      </c>
      <c r="K165">
        <f t="shared" si="29"/>
        <v>0.44326798142516627</v>
      </c>
      <c r="L165">
        <f t="shared" si="30"/>
        <v>0.5567320185748339</v>
      </c>
      <c r="M165">
        <f t="shared" si="31"/>
        <v>2.2559716512455181</v>
      </c>
      <c r="N165">
        <f t="shared" si="32"/>
        <v>1.7961963146288551</v>
      </c>
    </row>
    <row r="166" spans="1:14" x14ac:dyDescent="0.25">
      <c r="A166" s="4">
        <f>IF('True_Odds_Calculator_2-way'!A167="","",'True_Odds_Calculator_2-way'!A167)</f>
        <v>1.92</v>
      </c>
      <c r="B166" s="4">
        <f>IF('True_Odds_Calculator_2-way'!B167="","",'True_Odds_Calculator_2-way'!B167)</f>
        <v>1.88</v>
      </c>
      <c r="C166" s="4">
        <f t="shared" si="22"/>
        <v>0.52083333333333337</v>
      </c>
      <c r="D166">
        <f t="shared" si="23"/>
        <v>0.53191489361702127</v>
      </c>
      <c r="E166">
        <f t="shared" si="24"/>
        <v>5.2748226950354749E-2</v>
      </c>
      <c r="F166">
        <f t="shared" si="25"/>
        <v>-0.22429078014184389</v>
      </c>
      <c r="G166">
        <v>0</v>
      </c>
      <c r="H166">
        <f t="shared" si="26"/>
        <v>0.27703900709219859</v>
      </c>
      <c r="I166">
        <f t="shared" si="27"/>
        <v>-1.1113855611859678</v>
      </c>
      <c r="J166">
        <f t="shared" si="28"/>
        <v>1.1113855611859678</v>
      </c>
      <c r="K166">
        <f t="shared" si="29"/>
        <v>0.49444375840398497</v>
      </c>
      <c r="L166">
        <f t="shared" si="30"/>
        <v>0.50555624159601487</v>
      </c>
      <c r="M166">
        <f t="shared" si="31"/>
        <v>2.0224747162910903</v>
      </c>
      <c r="N166">
        <f t="shared" si="32"/>
        <v>1.9780192938436518</v>
      </c>
    </row>
    <row r="167" spans="1:14" x14ac:dyDescent="0.25">
      <c r="A167" s="4">
        <f>IF('True_Odds_Calculator_2-way'!A168="","",'True_Odds_Calculator_2-way'!A168)</f>
        <v>2.0699999999999998</v>
      </c>
      <c r="B167" s="4">
        <f>IF('True_Odds_Calculator_2-way'!B168="","",'True_Odds_Calculator_2-way'!B168)</f>
        <v>1.74</v>
      </c>
      <c r="C167" s="4">
        <f t="shared" si="22"/>
        <v>0.48309178743961356</v>
      </c>
      <c r="D167">
        <f t="shared" si="23"/>
        <v>0.57471264367816088</v>
      </c>
      <c r="E167">
        <f t="shared" si="24"/>
        <v>5.7804431117774335E-2</v>
      </c>
      <c r="F167">
        <f t="shared" si="25"/>
        <v>-0.21983452718085417</v>
      </c>
      <c r="G167">
        <v>0</v>
      </c>
      <c r="H167">
        <f t="shared" si="26"/>
        <v>0.27763895829862845</v>
      </c>
      <c r="I167">
        <f t="shared" si="27"/>
        <v>-1.1238083413904847</v>
      </c>
      <c r="J167">
        <f t="shared" si="28"/>
        <v>1.1238083413904847</v>
      </c>
      <c r="K167">
        <f t="shared" si="29"/>
        <v>0.45403468094844279</v>
      </c>
      <c r="L167">
        <f t="shared" si="30"/>
        <v>0.54596531905155732</v>
      </c>
      <c r="M167">
        <f t="shared" si="31"/>
        <v>2.2024749252878184</v>
      </c>
      <c r="N167">
        <f t="shared" si="32"/>
        <v>1.8316181726289591</v>
      </c>
    </row>
    <row r="168" spans="1:14" x14ac:dyDescent="0.25">
      <c r="A168" s="4">
        <f>IF('True_Odds_Calculator_2-way'!A169="","",'True_Odds_Calculator_2-way'!A169)</f>
        <v>1.72</v>
      </c>
      <c r="B168" s="4">
        <f>IF('True_Odds_Calculator_2-way'!B169="","",'True_Odds_Calculator_2-way'!B169)</f>
        <v>2.09</v>
      </c>
      <c r="C168" s="4">
        <f t="shared" si="22"/>
        <v>0.58139534883720934</v>
      </c>
      <c r="D168">
        <f t="shared" si="23"/>
        <v>0.47846889952153115</v>
      </c>
      <c r="E168">
        <f t="shared" si="24"/>
        <v>5.986424835874038E-2</v>
      </c>
      <c r="F168">
        <f t="shared" si="25"/>
        <v>-0.21831534438633593</v>
      </c>
      <c r="G168">
        <v>0</v>
      </c>
      <c r="H168">
        <f t="shared" si="26"/>
        <v>0.27817959274507625</v>
      </c>
      <c r="I168">
        <f t="shared" si="27"/>
        <v>-1.128809102464327</v>
      </c>
      <c r="J168">
        <f t="shared" si="28"/>
        <v>1.128809102464327</v>
      </c>
      <c r="K168">
        <f t="shared" si="29"/>
        <v>0.55165031455674596</v>
      </c>
      <c r="L168">
        <f t="shared" si="30"/>
        <v>0.44834968544325421</v>
      </c>
      <c r="M168">
        <f t="shared" si="31"/>
        <v>1.8127425537743154</v>
      </c>
      <c r="N168">
        <f t="shared" si="32"/>
        <v>2.2304019216861164</v>
      </c>
    </row>
    <row r="169" spans="1:14" x14ac:dyDescent="0.25">
      <c r="A169" s="4">
        <f>IF('True_Odds_Calculator_2-way'!A170="","",'True_Odds_Calculator_2-way'!A170)</f>
        <v>1.74</v>
      </c>
      <c r="B169" s="4">
        <f>IF('True_Odds_Calculator_2-way'!B170="","",'True_Odds_Calculator_2-way'!B170)</f>
        <v>2.2000000000000002</v>
      </c>
      <c r="C169" s="4">
        <f t="shared" si="22"/>
        <v>0.57471264367816088</v>
      </c>
      <c r="D169">
        <f t="shared" si="23"/>
        <v>0.45454545454545453</v>
      </c>
      <c r="E169">
        <f t="shared" si="24"/>
        <v>2.925809822361547E-2</v>
      </c>
      <c r="F169">
        <f t="shared" si="25"/>
        <v>-0.23197492163009403</v>
      </c>
      <c r="G169">
        <v>0</v>
      </c>
      <c r="H169">
        <f t="shared" si="26"/>
        <v>0.2612330198537095</v>
      </c>
      <c r="I169">
        <f t="shared" si="27"/>
        <v>-1.0611908999450221</v>
      </c>
      <c r="J169">
        <f t="shared" si="28"/>
        <v>1.0611908999450221</v>
      </c>
      <c r="K169">
        <f t="shared" si="29"/>
        <v>0.56013582793221794</v>
      </c>
      <c r="L169">
        <f t="shared" si="30"/>
        <v>0.43986417206778194</v>
      </c>
      <c r="M169">
        <f t="shared" si="31"/>
        <v>1.7852812659593167</v>
      </c>
      <c r="N169">
        <f t="shared" si="32"/>
        <v>2.2734290799340271</v>
      </c>
    </row>
    <row r="170" spans="1:14" x14ac:dyDescent="0.25">
      <c r="A170" s="4">
        <f>IF('True_Odds_Calculator_2-way'!A171="","",'True_Odds_Calculator_2-way'!A171)</f>
        <v>1.74</v>
      </c>
      <c r="B170" s="4">
        <f>IF('True_Odds_Calculator_2-way'!B171="","",'True_Odds_Calculator_2-way'!B171)</f>
        <v>2.21</v>
      </c>
      <c r="C170" s="4">
        <f t="shared" si="22"/>
        <v>0.57471264367816088</v>
      </c>
      <c r="D170">
        <f t="shared" si="23"/>
        <v>0.45248868778280543</v>
      </c>
      <c r="E170">
        <f t="shared" si="24"/>
        <v>2.720133146096626E-2</v>
      </c>
      <c r="F170">
        <f t="shared" si="25"/>
        <v>-0.23284963852915186</v>
      </c>
      <c r="G170">
        <v>0</v>
      </c>
      <c r="H170">
        <f t="shared" si="26"/>
        <v>0.26005096999011806</v>
      </c>
      <c r="I170">
        <f t="shared" si="27"/>
        <v>-1.0567967158529021</v>
      </c>
      <c r="J170">
        <f t="shared" si="28"/>
        <v>1.0567967158529021</v>
      </c>
      <c r="K170">
        <f t="shared" si="29"/>
        <v>0.56115791622406608</v>
      </c>
      <c r="L170">
        <f t="shared" si="30"/>
        <v>0.43884208377593403</v>
      </c>
      <c r="M170">
        <f t="shared" si="31"/>
        <v>1.7820295697311479</v>
      </c>
      <c r="N170">
        <f t="shared" si="32"/>
        <v>2.2787240261820116</v>
      </c>
    </row>
    <row r="171" spans="1:14" x14ac:dyDescent="0.25">
      <c r="A171" s="4">
        <f>IF('True_Odds_Calculator_2-way'!A172="","",'True_Odds_Calculator_2-way'!A172)</f>
        <v>1.58</v>
      </c>
      <c r="B171" s="4">
        <f>IF('True_Odds_Calculator_2-way'!B172="","",'True_Odds_Calculator_2-way'!B172)</f>
        <v>2.5299999999999998</v>
      </c>
      <c r="C171" s="4">
        <f t="shared" si="22"/>
        <v>0.63291139240506322</v>
      </c>
      <c r="D171">
        <f t="shared" si="23"/>
        <v>0.39525691699604748</v>
      </c>
      <c r="E171">
        <f t="shared" si="24"/>
        <v>2.8168309401110703E-2</v>
      </c>
      <c r="F171">
        <f t="shared" si="25"/>
        <v>-0.22199429629259027</v>
      </c>
      <c r="G171">
        <v>0</v>
      </c>
      <c r="H171">
        <f t="shared" si="26"/>
        <v>0.25016260569370091</v>
      </c>
      <c r="I171">
        <f t="shared" si="27"/>
        <v>-1.0615495921641365</v>
      </c>
      <c r="J171">
        <f t="shared" si="28"/>
        <v>1.0615495921641365</v>
      </c>
      <c r="K171">
        <f t="shared" si="29"/>
        <v>0.61892725464583687</v>
      </c>
      <c r="L171">
        <f t="shared" si="30"/>
        <v>0.38107274535416313</v>
      </c>
      <c r="M171">
        <f t="shared" si="31"/>
        <v>1.6156987634551996</v>
      </c>
      <c r="N171">
        <f t="shared" si="32"/>
        <v>2.6241708760111284</v>
      </c>
    </row>
    <row r="172" spans="1:14" x14ac:dyDescent="0.25">
      <c r="A172" s="4">
        <f>IF('True_Odds_Calculator_2-way'!A173="","",'True_Odds_Calculator_2-way'!A173)</f>
        <v>1.72</v>
      </c>
      <c r="B172" s="4">
        <f>IF('True_Odds_Calculator_2-way'!B173="","",'True_Odds_Calculator_2-way'!B173)</f>
        <v>2.23</v>
      </c>
      <c r="C172" s="4">
        <f t="shared" si="22"/>
        <v>0.58139534883720934</v>
      </c>
      <c r="D172">
        <f t="shared" si="23"/>
        <v>0.44843049327354262</v>
      </c>
      <c r="E172">
        <f t="shared" si="24"/>
        <v>2.982584211075201E-2</v>
      </c>
      <c r="F172">
        <f t="shared" si="25"/>
        <v>-0.23088956095526114</v>
      </c>
      <c r="G172">
        <v>0</v>
      </c>
      <c r="H172">
        <f t="shared" si="26"/>
        <v>0.26071540306601315</v>
      </c>
      <c r="I172">
        <f t="shared" si="27"/>
        <v>-1.0626278551055641</v>
      </c>
      <c r="J172">
        <f t="shared" si="28"/>
        <v>1.0626278551055641</v>
      </c>
      <c r="K172">
        <f t="shared" si="29"/>
        <v>0.56654268925198559</v>
      </c>
      <c r="L172">
        <f t="shared" si="30"/>
        <v>0.43345731074801436</v>
      </c>
      <c r="M172">
        <f t="shared" si="31"/>
        <v>1.7650920556760061</v>
      </c>
      <c r="N172">
        <f t="shared" si="32"/>
        <v>2.3070322617798436</v>
      </c>
    </row>
    <row r="173" spans="1:14" x14ac:dyDescent="0.25">
      <c r="A173" s="4">
        <f>IF('True_Odds_Calculator_2-way'!A174="","",'True_Odds_Calculator_2-way'!A174)</f>
        <v>1.79</v>
      </c>
      <c r="B173" s="4">
        <f>IF('True_Odds_Calculator_2-way'!B174="","",'True_Odds_Calculator_2-way'!B174)</f>
        <v>2.12</v>
      </c>
      <c r="C173" s="4">
        <f t="shared" si="22"/>
        <v>0.55865921787709494</v>
      </c>
      <c r="D173">
        <f t="shared" si="23"/>
        <v>0.47169811320754712</v>
      </c>
      <c r="E173">
        <f t="shared" si="24"/>
        <v>3.0357331084642114E-2</v>
      </c>
      <c r="F173">
        <f t="shared" si="25"/>
        <v>-0.23316116791398755</v>
      </c>
      <c r="G173">
        <v>0</v>
      </c>
      <c r="H173">
        <f t="shared" si="26"/>
        <v>0.26351849899862967</v>
      </c>
      <c r="I173">
        <f t="shared" si="27"/>
        <v>-1.0631081389064057</v>
      </c>
      <c r="J173">
        <f t="shared" si="28"/>
        <v>1.0631081389064057</v>
      </c>
      <c r="K173">
        <f t="shared" si="29"/>
        <v>0.54352096574427933</v>
      </c>
      <c r="L173">
        <f t="shared" si="30"/>
        <v>0.4564790342557204</v>
      </c>
      <c r="M173">
        <f t="shared" si="31"/>
        <v>1.8398554297360612</v>
      </c>
      <c r="N173">
        <f t="shared" si="32"/>
        <v>2.1906811155751749</v>
      </c>
    </row>
    <row r="174" spans="1:14" x14ac:dyDescent="0.25">
      <c r="A174" s="4">
        <f>IF('True_Odds_Calculator_2-way'!A175="","",'True_Odds_Calculator_2-way'!A175)</f>
        <v>2.0299999999999998</v>
      </c>
      <c r="B174" s="4">
        <f>IF('True_Odds_Calculator_2-way'!B175="","",'True_Odds_Calculator_2-way'!B175)</f>
        <v>1.86</v>
      </c>
      <c r="C174" s="4">
        <f t="shared" si="22"/>
        <v>0.49261083743842371</v>
      </c>
      <c r="D174">
        <f t="shared" si="23"/>
        <v>0.5376344086021505</v>
      </c>
      <c r="E174">
        <f t="shared" si="24"/>
        <v>3.0245246040574214E-2</v>
      </c>
      <c r="F174">
        <f t="shared" si="25"/>
        <v>-0.23459929021664283</v>
      </c>
      <c r="G174">
        <v>0</v>
      </c>
      <c r="H174">
        <f t="shared" si="26"/>
        <v>0.26484453625721704</v>
      </c>
      <c r="I174">
        <f t="shared" si="27"/>
        <v>-1.0625078858299792</v>
      </c>
      <c r="J174">
        <f t="shared" si="28"/>
        <v>1.0625078858299792</v>
      </c>
      <c r="K174">
        <f t="shared" si="29"/>
        <v>0.47746756040114985</v>
      </c>
      <c r="L174">
        <f t="shared" si="30"/>
        <v>0.5225324395988501</v>
      </c>
      <c r="M174">
        <f t="shared" si="31"/>
        <v>2.0943831224048783</v>
      </c>
      <c r="N174">
        <f t="shared" si="32"/>
        <v>1.9137567818137824</v>
      </c>
    </row>
    <row r="175" spans="1:14" x14ac:dyDescent="0.25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22"/>
        <v>0.49019607843137253</v>
      </c>
      <c r="D175">
        <f t="shared" si="23"/>
        <v>0.54054054054054046</v>
      </c>
      <c r="E175">
        <f t="shared" si="24"/>
        <v>3.0736618971912932E-2</v>
      </c>
      <c r="F175">
        <f t="shared" si="25"/>
        <v>-0.23423423423423428</v>
      </c>
      <c r="G175">
        <v>0</v>
      </c>
      <c r="H175">
        <f t="shared" si="26"/>
        <v>0.26497085320614727</v>
      </c>
      <c r="I175">
        <f t="shared" si="27"/>
        <v>-1.0635890745287924</v>
      </c>
      <c r="J175">
        <f t="shared" si="28"/>
        <v>1.0635890745287924</v>
      </c>
      <c r="K175">
        <f t="shared" si="29"/>
        <v>0.47480390464975097</v>
      </c>
      <c r="L175">
        <f t="shared" si="30"/>
        <v>0.52519609535024903</v>
      </c>
      <c r="M175">
        <f t="shared" si="31"/>
        <v>2.1061326375099441</v>
      </c>
      <c r="N175">
        <f t="shared" si="32"/>
        <v>1.904050713349474</v>
      </c>
    </row>
    <row r="176" spans="1:14" x14ac:dyDescent="0.25">
      <c r="A176" s="4">
        <f>IF('True_Odds_Calculator_2-way'!A177="","",'True_Odds_Calculator_2-way'!A177)</f>
        <v>1.57</v>
      </c>
      <c r="B176" s="4">
        <f>IF('True_Odds_Calculator_2-way'!B177="","",'True_Odds_Calculator_2-way'!B177)</f>
        <v>2.5299999999999998</v>
      </c>
      <c r="C176" s="4">
        <f t="shared" si="22"/>
        <v>0.63694267515923564</v>
      </c>
      <c r="D176">
        <f t="shared" si="23"/>
        <v>0.39525691699604748</v>
      </c>
      <c r="E176">
        <f t="shared" si="24"/>
        <v>3.2199592155283119E-2</v>
      </c>
      <c r="F176">
        <f t="shared" si="25"/>
        <v>-0.21955640593137127</v>
      </c>
      <c r="G176">
        <v>0</v>
      </c>
      <c r="H176">
        <f t="shared" si="26"/>
        <v>0.25175599808665444</v>
      </c>
      <c r="I176">
        <f t="shared" si="27"/>
        <v>-1.0708209436720593</v>
      </c>
      <c r="J176">
        <f t="shared" si="28"/>
        <v>1.0708209436720593</v>
      </c>
      <c r="K176">
        <f t="shared" si="29"/>
        <v>0.62097609898291362</v>
      </c>
      <c r="L176">
        <f t="shared" si="30"/>
        <v>0.37902390101708633</v>
      </c>
      <c r="M176">
        <f t="shared" si="31"/>
        <v>1.610367937893074</v>
      </c>
      <c r="N176">
        <f t="shared" si="32"/>
        <v>2.6383560438182503</v>
      </c>
    </row>
    <row r="177" spans="1:14" x14ac:dyDescent="0.25">
      <c r="A177" s="4">
        <f>IF('True_Odds_Calculator_2-way'!A178="","",'True_Odds_Calculator_2-way'!A178)</f>
        <v>1.75</v>
      </c>
      <c r="B177" s="4">
        <f>IF('True_Odds_Calculator_2-way'!B178="","",'True_Odds_Calculator_2-way'!B178)</f>
        <v>2.16</v>
      </c>
      <c r="C177" s="4">
        <f t="shared" si="22"/>
        <v>0.5714285714285714</v>
      </c>
      <c r="D177">
        <f t="shared" si="23"/>
        <v>0.46296296296296291</v>
      </c>
      <c r="E177">
        <f t="shared" si="24"/>
        <v>3.4391534391534417E-2</v>
      </c>
      <c r="F177">
        <f t="shared" si="25"/>
        <v>-0.23015873015873001</v>
      </c>
      <c r="G177">
        <v>0</v>
      </c>
      <c r="H177">
        <f t="shared" si="26"/>
        <v>0.26455026455026448</v>
      </c>
      <c r="I177">
        <f t="shared" si="27"/>
        <v>-1.0721125348377951</v>
      </c>
      <c r="J177">
        <f t="shared" si="28"/>
        <v>1.0721125348377951</v>
      </c>
      <c r="K177">
        <f t="shared" si="29"/>
        <v>0.55429779192955719</v>
      </c>
      <c r="L177">
        <f t="shared" si="30"/>
        <v>0.44570220807044264</v>
      </c>
      <c r="M177">
        <f t="shared" si="31"/>
        <v>1.8040844011283466</v>
      </c>
      <c r="N177">
        <f t="shared" si="32"/>
        <v>2.2436505404118421</v>
      </c>
    </row>
    <row r="178" spans="1:14" x14ac:dyDescent="0.25">
      <c r="A178" s="4">
        <f>IF('True_Odds_Calculator_2-way'!A179="","",'True_Odds_Calculator_2-way'!A179)</f>
        <v>1.71</v>
      </c>
      <c r="B178" s="4">
        <f>IF('True_Odds_Calculator_2-way'!B179="","",'True_Odds_Calculator_2-way'!B179)</f>
        <v>2.2200000000000002</v>
      </c>
      <c r="C178" s="4">
        <f t="shared" si="22"/>
        <v>0.58479532163742687</v>
      </c>
      <c r="D178">
        <f t="shared" si="23"/>
        <v>0.4504504504504504</v>
      </c>
      <c r="E178">
        <f t="shared" si="24"/>
        <v>3.5245772087877381E-2</v>
      </c>
      <c r="F178">
        <f t="shared" si="25"/>
        <v>-0.2281755439650176</v>
      </c>
      <c r="G178">
        <v>0</v>
      </c>
      <c r="H178">
        <f t="shared" si="26"/>
        <v>0.26342131605289498</v>
      </c>
      <c r="I178">
        <f t="shared" si="27"/>
        <v>-1.0744616281415775</v>
      </c>
      <c r="J178">
        <f t="shared" si="28"/>
        <v>1.0744616281415775</v>
      </c>
      <c r="K178">
        <f t="shared" si="29"/>
        <v>0.56725752490934445</v>
      </c>
      <c r="L178">
        <f t="shared" si="30"/>
        <v>0.43274247509065539</v>
      </c>
      <c r="M178">
        <f t="shared" si="31"/>
        <v>1.7628677559805201</v>
      </c>
      <c r="N178">
        <f t="shared" si="32"/>
        <v>2.310843186332725</v>
      </c>
    </row>
    <row r="179" spans="1:14" x14ac:dyDescent="0.25">
      <c r="A179" s="4">
        <f>IF('True_Odds_Calculator_2-way'!A180="","",'True_Odds_Calculator_2-way'!A180)</f>
        <v>2.3199999999999998</v>
      </c>
      <c r="B179" s="4">
        <f>IF('True_Odds_Calculator_2-way'!B180="","",'True_Odds_Calculator_2-way'!B180)</f>
        <v>1.66</v>
      </c>
      <c r="C179" s="4">
        <f t="shared" si="22"/>
        <v>0.43103448275862072</v>
      </c>
      <c r="D179">
        <f t="shared" si="23"/>
        <v>0.60240963855421692</v>
      </c>
      <c r="E179">
        <f t="shared" si="24"/>
        <v>3.3444121312837582E-2</v>
      </c>
      <c r="F179">
        <f t="shared" si="25"/>
        <v>-0.22621520565018693</v>
      </c>
      <c r="G179">
        <v>0</v>
      </c>
      <c r="H179">
        <f t="shared" si="26"/>
        <v>0.25965932696302457</v>
      </c>
      <c r="I179">
        <f t="shared" si="27"/>
        <v>-1.0713739108887086</v>
      </c>
      <c r="J179">
        <f t="shared" si="28"/>
        <v>1.0713739108887086</v>
      </c>
      <c r="K179">
        <f t="shared" si="29"/>
        <v>0.41421356237309498</v>
      </c>
      <c r="L179">
        <f t="shared" si="30"/>
        <v>0.58578643762690485</v>
      </c>
      <c r="M179">
        <f t="shared" si="31"/>
        <v>2.4142135623730954</v>
      </c>
      <c r="N179">
        <f t="shared" si="32"/>
        <v>1.7071067811865479</v>
      </c>
    </row>
    <row r="180" spans="1:14" x14ac:dyDescent="0.25">
      <c r="A180" s="4">
        <f>IF('True_Odds_Calculator_2-way'!A181="","",'True_Odds_Calculator_2-way'!A181)</f>
        <v>1.6</v>
      </c>
      <c r="B180" s="4">
        <f>IF('True_Odds_Calculator_2-way'!B181="","",'True_Odds_Calculator_2-way'!B181)</f>
        <v>2.42</v>
      </c>
      <c r="C180" s="4">
        <f t="shared" si="22"/>
        <v>0.625</v>
      </c>
      <c r="D180">
        <f t="shared" si="23"/>
        <v>0.41322314049586778</v>
      </c>
      <c r="E180">
        <f t="shared" si="24"/>
        <v>3.8223140495867725E-2</v>
      </c>
      <c r="F180">
        <f t="shared" si="25"/>
        <v>-0.2200413223140496</v>
      </c>
      <c r="G180">
        <v>0</v>
      </c>
      <c r="H180">
        <f t="shared" si="26"/>
        <v>0.25826446280991738</v>
      </c>
      <c r="I180">
        <f t="shared" si="27"/>
        <v>-1.0833784750435986</v>
      </c>
      <c r="J180">
        <f t="shared" si="28"/>
        <v>1.0833784750435986</v>
      </c>
      <c r="K180">
        <f t="shared" si="29"/>
        <v>0.60605065763762667</v>
      </c>
      <c r="L180">
        <f t="shared" si="30"/>
        <v>0.39394934236237333</v>
      </c>
      <c r="M180">
        <f t="shared" si="31"/>
        <v>1.6500270850261594</v>
      </c>
      <c r="N180">
        <f t="shared" si="32"/>
        <v>2.5383974345619098</v>
      </c>
    </row>
    <row r="181" spans="1:14" x14ac:dyDescent="0.25">
      <c r="A181" s="4">
        <f>IF('True_Odds_Calculator_2-way'!A182="","",'True_Odds_Calculator_2-way'!A182)</f>
        <v>2.09</v>
      </c>
      <c r="B181" s="4">
        <f>IF('True_Odds_Calculator_2-way'!B182="","",'True_Odds_Calculator_2-way'!B182)</f>
        <v>1.8</v>
      </c>
      <c r="C181" s="4">
        <f t="shared" si="22"/>
        <v>0.47846889952153115</v>
      </c>
      <c r="D181">
        <f t="shared" si="23"/>
        <v>0.55555555555555558</v>
      </c>
      <c r="E181">
        <f t="shared" si="24"/>
        <v>3.4024455077086735E-2</v>
      </c>
      <c r="F181">
        <f t="shared" si="25"/>
        <v>-0.23179160021265277</v>
      </c>
      <c r="G181">
        <v>0</v>
      </c>
      <c r="H181">
        <f t="shared" si="26"/>
        <v>0.26581605528973956</v>
      </c>
      <c r="I181">
        <f t="shared" si="27"/>
        <v>-1.0708823421952987</v>
      </c>
      <c r="J181">
        <f t="shared" si="28"/>
        <v>1.0708823421952987</v>
      </c>
      <c r="K181">
        <f t="shared" si="29"/>
        <v>0.46141173239413841</v>
      </c>
      <c r="L181">
        <f t="shared" si="30"/>
        <v>0.53858826760586154</v>
      </c>
      <c r="M181">
        <f t="shared" si="31"/>
        <v>2.1672617529928755</v>
      </c>
      <c r="N181">
        <f t="shared" si="32"/>
        <v>1.8567058737562385</v>
      </c>
    </row>
    <row r="182" spans="1:14" x14ac:dyDescent="0.25">
      <c r="A182" s="4">
        <f>IF('True_Odds_Calculator_2-way'!A183="","",'True_Odds_Calculator_2-way'!A183)</f>
        <v>2.27</v>
      </c>
      <c r="B182" s="4">
        <f>IF('True_Odds_Calculator_2-way'!B183="","",'True_Odds_Calculator_2-way'!B183)</f>
        <v>1.69</v>
      </c>
      <c r="C182" s="4">
        <f t="shared" si="22"/>
        <v>0.44052863436123346</v>
      </c>
      <c r="D182">
        <f t="shared" si="23"/>
        <v>0.59171597633136097</v>
      </c>
      <c r="E182">
        <f t="shared" si="24"/>
        <v>3.2244610692594433E-2</v>
      </c>
      <c r="F182">
        <f t="shared" si="25"/>
        <v>-0.22842322029038398</v>
      </c>
      <c r="G182">
        <v>0</v>
      </c>
      <c r="H182">
        <f t="shared" si="26"/>
        <v>0.26066783098297841</v>
      </c>
      <c r="I182">
        <f t="shared" si="27"/>
        <v>-1.0682517037726924</v>
      </c>
      <c r="J182">
        <f t="shared" si="28"/>
        <v>1.0682517037726924</v>
      </c>
      <c r="K182">
        <f t="shared" si="29"/>
        <v>0.42432580692415584</v>
      </c>
      <c r="L182">
        <f t="shared" si="30"/>
        <v>0.57567419307584422</v>
      </c>
      <c r="M182">
        <f t="shared" si="31"/>
        <v>2.3566796637913199</v>
      </c>
      <c r="N182">
        <f t="shared" si="32"/>
        <v>1.7370936756031574</v>
      </c>
    </row>
    <row r="183" spans="1:14" x14ac:dyDescent="0.25">
      <c r="A183" s="4">
        <f>IF('True_Odds_Calculator_2-way'!A184="","",'True_Odds_Calculator_2-way'!A184)</f>
        <v>1.76</v>
      </c>
      <c r="B183" s="4">
        <f>IF('True_Odds_Calculator_2-way'!B184="","",'True_Odds_Calculator_2-way'!B184)</f>
        <v>2.14</v>
      </c>
      <c r="C183" s="4">
        <f t="shared" si="22"/>
        <v>0.56818181818181823</v>
      </c>
      <c r="D183">
        <f t="shared" si="23"/>
        <v>0.46728971962616822</v>
      </c>
      <c r="E183">
        <f t="shared" si="24"/>
        <v>3.5471537807986397E-2</v>
      </c>
      <c r="F183">
        <f t="shared" si="25"/>
        <v>-0.23003398470688197</v>
      </c>
      <c r="G183">
        <v>0</v>
      </c>
      <c r="H183">
        <f t="shared" si="26"/>
        <v>0.26550552251486831</v>
      </c>
      <c r="I183">
        <f t="shared" si="27"/>
        <v>-1.0743376064838499</v>
      </c>
      <c r="J183">
        <f t="shared" si="28"/>
        <v>1.0743376064838499</v>
      </c>
      <c r="K183">
        <f t="shared" si="29"/>
        <v>0.55051025721682212</v>
      </c>
      <c r="L183">
        <f t="shared" si="30"/>
        <v>0.4494897427831781</v>
      </c>
      <c r="M183">
        <f t="shared" si="31"/>
        <v>1.8164965809277254</v>
      </c>
      <c r="N183">
        <f t="shared" si="32"/>
        <v>2.2247448713915889</v>
      </c>
    </row>
    <row r="184" spans="1:14" x14ac:dyDescent="0.25">
      <c r="A184" s="4">
        <f>IF('True_Odds_Calculator_2-way'!A185="","",'True_Odds_Calculator_2-way'!A185)</f>
        <v>1.76</v>
      </c>
      <c r="B184" s="4">
        <f>IF('True_Odds_Calculator_2-way'!B185="","",'True_Odds_Calculator_2-way'!B185)</f>
        <v>2.15</v>
      </c>
      <c r="C184" s="4">
        <f t="shared" si="22"/>
        <v>0.56818181818181823</v>
      </c>
      <c r="D184">
        <f t="shared" si="23"/>
        <v>0.46511627906976744</v>
      </c>
      <c r="E184">
        <f t="shared" si="24"/>
        <v>3.3298097251585723E-2</v>
      </c>
      <c r="F184">
        <f t="shared" si="25"/>
        <v>-0.23097251585623668</v>
      </c>
      <c r="G184">
        <v>0</v>
      </c>
      <c r="H184">
        <f t="shared" si="26"/>
        <v>0.26427061310782241</v>
      </c>
      <c r="I184">
        <f t="shared" si="27"/>
        <v>-1.0696563746013956</v>
      </c>
      <c r="J184">
        <f t="shared" si="28"/>
        <v>1.0696563746013956</v>
      </c>
      <c r="K184">
        <f t="shared" si="29"/>
        <v>0.5515905861496937</v>
      </c>
      <c r="L184">
        <f t="shared" si="30"/>
        <v>0.44840941385030625</v>
      </c>
      <c r="M184">
        <f t="shared" si="31"/>
        <v>1.8129388446970602</v>
      </c>
      <c r="N184">
        <f t="shared" si="32"/>
        <v>2.2301048307916052</v>
      </c>
    </row>
    <row r="185" spans="1:14" x14ac:dyDescent="0.25">
      <c r="A185" s="4">
        <f>IF('True_Odds_Calculator_2-way'!A186="","",'True_Odds_Calculator_2-way'!A186)</f>
        <v>2.46</v>
      </c>
      <c r="B185" s="4">
        <f>IF('True_Odds_Calculator_2-way'!B186="","",'True_Odds_Calculator_2-way'!B186)</f>
        <v>1.61</v>
      </c>
      <c r="C185" s="4">
        <f t="shared" si="22"/>
        <v>0.4065040650406504</v>
      </c>
      <c r="D185">
        <f t="shared" si="23"/>
        <v>0.6211180124223602</v>
      </c>
      <c r="E185">
        <f t="shared" si="24"/>
        <v>2.7622077463010708E-2</v>
      </c>
      <c r="F185">
        <f t="shared" si="25"/>
        <v>-0.22486491945664788</v>
      </c>
      <c r="G185">
        <v>0</v>
      </c>
      <c r="H185">
        <f t="shared" si="26"/>
        <v>0.25248699691965859</v>
      </c>
      <c r="I185">
        <f t="shared" si="27"/>
        <v>-1.0596407579073908</v>
      </c>
      <c r="J185">
        <f t="shared" si="28"/>
        <v>1.0596407579073908</v>
      </c>
      <c r="K185">
        <f t="shared" si="29"/>
        <v>0.39260712822626126</v>
      </c>
      <c r="L185">
        <f t="shared" si="30"/>
        <v>0.60739287177373846</v>
      </c>
      <c r="M185">
        <f t="shared" si="31"/>
        <v>2.5470755065447905</v>
      </c>
      <c r="N185">
        <f t="shared" si="32"/>
        <v>1.646380862323509</v>
      </c>
    </row>
    <row r="186" spans="1:14" x14ac:dyDescent="0.25">
      <c r="A186" s="4">
        <f>IF('True_Odds_Calculator_2-way'!A187="","",'True_Odds_Calculator_2-way'!A187)</f>
        <v>2.27</v>
      </c>
      <c r="B186" s="4">
        <f>IF('True_Odds_Calculator_2-way'!B187="","",'True_Odds_Calculator_2-way'!B187)</f>
        <v>1.7</v>
      </c>
      <c r="C186" s="4">
        <f t="shared" si="22"/>
        <v>0.44052863436123346</v>
      </c>
      <c r="D186">
        <f t="shared" si="23"/>
        <v>0.58823529411764708</v>
      </c>
      <c r="E186">
        <f t="shared" si="24"/>
        <v>2.876392847888054E-2</v>
      </c>
      <c r="F186">
        <f t="shared" si="25"/>
        <v>-0.23037056232184505</v>
      </c>
      <c r="G186">
        <v>0</v>
      </c>
      <c r="H186">
        <f t="shared" si="26"/>
        <v>0.25913449080072559</v>
      </c>
      <c r="I186">
        <f t="shared" si="27"/>
        <v>-1.0605938867332434</v>
      </c>
      <c r="J186">
        <f t="shared" si="28"/>
        <v>1.0605938867332434</v>
      </c>
      <c r="K186">
        <f t="shared" si="29"/>
        <v>0.42608414965939195</v>
      </c>
      <c r="L186">
        <f t="shared" si="30"/>
        <v>0.5739158503406081</v>
      </c>
      <c r="M186">
        <f t="shared" si="31"/>
        <v>2.3469542361512192</v>
      </c>
      <c r="N186">
        <f t="shared" si="32"/>
        <v>1.7424157207132702</v>
      </c>
    </row>
    <row r="187" spans="1:14" x14ac:dyDescent="0.25">
      <c r="A187" s="4">
        <f>IF('True_Odds_Calculator_2-way'!A188="","",'True_Odds_Calculator_2-way'!A188)</f>
        <v>2.35</v>
      </c>
      <c r="B187" s="4">
        <f>IF('True_Odds_Calculator_2-way'!B188="","",'True_Odds_Calculator_2-way'!B188)</f>
        <v>1.66</v>
      </c>
      <c r="C187" s="4">
        <f t="shared" si="22"/>
        <v>0.42553191489361702</v>
      </c>
      <c r="D187">
        <f t="shared" si="23"/>
        <v>0.60240963855421692</v>
      </c>
      <c r="E187">
        <f t="shared" si="24"/>
        <v>2.7941553447834E-2</v>
      </c>
      <c r="F187">
        <f t="shared" si="25"/>
        <v>-0.22840297359651363</v>
      </c>
      <c r="G187">
        <v>0</v>
      </c>
      <c r="H187">
        <f t="shared" si="26"/>
        <v>0.25634452704434763</v>
      </c>
      <c r="I187">
        <f t="shared" si="27"/>
        <v>-1.0594028769395474</v>
      </c>
      <c r="J187">
        <f t="shared" si="28"/>
        <v>1.0594028769395474</v>
      </c>
      <c r="K187">
        <f t="shared" si="29"/>
        <v>0.41148980196106721</v>
      </c>
      <c r="L187">
        <f t="shared" si="30"/>
        <v>0.58851019803893267</v>
      </c>
      <c r="M187">
        <f t="shared" si="31"/>
        <v>2.4301938838683887</v>
      </c>
      <c r="N187">
        <f t="shared" si="32"/>
        <v>1.6992058987801013</v>
      </c>
    </row>
    <row r="188" spans="1:14" x14ac:dyDescent="0.25">
      <c r="A188" s="4">
        <f>IF('True_Odds_Calculator_2-way'!A189="","",'True_Odds_Calculator_2-way'!A189)</f>
        <v>1.78</v>
      </c>
      <c r="B188" s="4">
        <f>IF('True_Odds_Calculator_2-way'!B189="","",'True_Odds_Calculator_2-way'!B189)</f>
        <v>2.13</v>
      </c>
      <c r="C188" s="4">
        <f t="shared" si="22"/>
        <v>0.5617977528089888</v>
      </c>
      <c r="D188">
        <f t="shared" si="23"/>
        <v>0.46948356807511737</v>
      </c>
      <c r="E188">
        <f t="shared" si="24"/>
        <v>3.128132088410629E-2</v>
      </c>
      <c r="F188">
        <f t="shared" si="25"/>
        <v>-0.23247349264124062</v>
      </c>
      <c r="G188">
        <v>0</v>
      </c>
      <c r="H188">
        <f t="shared" si="26"/>
        <v>0.26375481352534685</v>
      </c>
      <c r="I188">
        <f t="shared" si="27"/>
        <v>-1.0651566348113084</v>
      </c>
      <c r="J188">
        <f t="shared" si="28"/>
        <v>1.0651566348113084</v>
      </c>
      <c r="K188">
        <f t="shared" si="29"/>
        <v>0.54620269164946567</v>
      </c>
      <c r="L188">
        <f t="shared" si="30"/>
        <v>0.45379730835053417</v>
      </c>
      <c r="M188">
        <f t="shared" si="31"/>
        <v>1.8308221751528204</v>
      </c>
      <c r="N188">
        <f t="shared" si="32"/>
        <v>2.2036269973367788</v>
      </c>
    </row>
    <row r="189" spans="1:14" x14ac:dyDescent="0.25">
      <c r="A189" s="4">
        <f>IF('True_Odds_Calculator_2-way'!A190="","",'True_Odds_Calculator_2-way'!A190)</f>
        <v>2.4900000000000002</v>
      </c>
      <c r="B189" s="4">
        <f>IF('True_Odds_Calculator_2-way'!B190="","",'True_Odds_Calculator_2-way'!B190)</f>
        <v>1.56</v>
      </c>
      <c r="C189" s="4">
        <f t="shared" si="22"/>
        <v>0.40160642570281119</v>
      </c>
      <c r="D189">
        <f t="shared" si="23"/>
        <v>0.64102564102564097</v>
      </c>
      <c r="E189">
        <f t="shared" si="24"/>
        <v>4.26320667284521E-2</v>
      </c>
      <c r="F189">
        <f t="shared" si="25"/>
        <v>-0.21480794974770889</v>
      </c>
      <c r="G189">
        <v>0</v>
      </c>
      <c r="H189">
        <f t="shared" si="26"/>
        <v>0.25744001647616099</v>
      </c>
      <c r="I189">
        <f t="shared" si="27"/>
        <v>-1.0947447024610961</v>
      </c>
      <c r="J189">
        <f t="shared" si="28"/>
        <v>1.0947447024610961</v>
      </c>
      <c r="K189">
        <f t="shared" si="29"/>
        <v>0.38005911799305264</v>
      </c>
      <c r="L189">
        <f t="shared" si="30"/>
        <v>0.61994088200694741</v>
      </c>
      <c r="M189">
        <f t="shared" si="31"/>
        <v>2.6311696066670334</v>
      </c>
      <c r="N189">
        <f t="shared" si="32"/>
        <v>1.6130570333782139</v>
      </c>
    </row>
    <row r="190" spans="1:14" x14ac:dyDescent="0.25">
      <c r="A190" s="4">
        <f>IF('True_Odds_Calculator_2-way'!A191="","",'True_Odds_Calculator_2-way'!A191)</f>
        <v>3.03</v>
      </c>
      <c r="B190" s="4">
        <f>IF('True_Odds_Calculator_2-way'!B191="","",'True_Odds_Calculator_2-way'!B191)</f>
        <v>1.39</v>
      </c>
      <c r="C190" s="4">
        <f t="shared" si="22"/>
        <v>0.33003300330033003</v>
      </c>
      <c r="D190">
        <f t="shared" si="23"/>
        <v>0.71942446043165476</v>
      </c>
      <c r="E190">
        <f t="shared" si="24"/>
        <v>4.9457463731984674E-2</v>
      </c>
      <c r="F190">
        <f t="shared" si="25"/>
        <v>-0.18797635159199377</v>
      </c>
      <c r="G190">
        <v>0</v>
      </c>
      <c r="H190">
        <f t="shared" si="26"/>
        <v>0.23743381532397848</v>
      </c>
      <c r="I190">
        <f t="shared" si="27"/>
        <v>-1.1238793135299596</v>
      </c>
      <c r="J190">
        <f t="shared" si="28"/>
        <v>1.1238793135299596</v>
      </c>
      <c r="K190">
        <f t="shared" si="29"/>
        <v>0.3047410076351641</v>
      </c>
      <c r="L190">
        <f t="shared" si="30"/>
        <v>0.6952589923648359</v>
      </c>
      <c r="M190">
        <f t="shared" si="31"/>
        <v>3.281475006465818</v>
      </c>
      <c r="N190">
        <f t="shared" si="32"/>
        <v>1.4383129322766843</v>
      </c>
    </row>
    <row r="191" spans="1:14" x14ac:dyDescent="0.25">
      <c r="A191" s="4">
        <f>IF('True_Odds_Calculator_2-way'!A192="","",'True_Odds_Calculator_2-way'!A192)</f>
        <v>2.63</v>
      </c>
      <c r="B191" s="4">
        <f>IF('True_Odds_Calculator_2-way'!B192="","",'True_Odds_Calculator_2-way'!B192)</f>
        <v>1.51</v>
      </c>
      <c r="C191" s="4">
        <f t="shared" si="22"/>
        <v>0.38022813688212931</v>
      </c>
      <c r="D191">
        <f t="shared" si="23"/>
        <v>0.66225165562913912</v>
      </c>
      <c r="E191">
        <f t="shared" si="24"/>
        <v>4.2479792511268322E-2</v>
      </c>
      <c r="F191">
        <f t="shared" si="25"/>
        <v>-0.20932692065570468</v>
      </c>
      <c r="G191">
        <v>0</v>
      </c>
      <c r="H191">
        <f t="shared" si="26"/>
        <v>0.25180671316697306</v>
      </c>
      <c r="I191">
        <f t="shared" si="27"/>
        <v>-1.0967840087249536</v>
      </c>
      <c r="J191">
        <f t="shared" si="28"/>
        <v>1.0967840087249536</v>
      </c>
      <c r="K191">
        <f t="shared" si="29"/>
        <v>0.35871120219022673</v>
      </c>
      <c r="L191">
        <f t="shared" si="30"/>
        <v>0.64128879780977321</v>
      </c>
      <c r="M191">
        <f t="shared" si="31"/>
        <v>2.7877579342216747</v>
      </c>
      <c r="N191">
        <f t="shared" si="32"/>
        <v>1.5593598444497263</v>
      </c>
    </row>
    <row r="192" spans="1:14" x14ac:dyDescent="0.25">
      <c r="A192" s="4">
        <f>IF('True_Odds_Calculator_2-way'!A193="","",'True_Odds_Calculator_2-way'!A193)</f>
        <v>2.57</v>
      </c>
      <c r="B192" s="4">
        <f>IF('True_Odds_Calculator_2-way'!B193="","",'True_Odds_Calculator_2-way'!B193)</f>
        <v>1.53</v>
      </c>
      <c r="C192" s="4">
        <f t="shared" si="22"/>
        <v>0.38910505836575876</v>
      </c>
      <c r="D192">
        <f t="shared" si="23"/>
        <v>0.65359477124183007</v>
      </c>
      <c r="E192">
        <f t="shared" si="24"/>
        <v>4.2699829607588891E-2</v>
      </c>
      <c r="F192">
        <f t="shared" si="25"/>
        <v>-0.21161720200401812</v>
      </c>
      <c r="G192">
        <v>0</v>
      </c>
      <c r="H192">
        <f t="shared" si="26"/>
        <v>0.25431703161160701</v>
      </c>
      <c r="I192">
        <f t="shared" si="27"/>
        <v>-1.0962566453052482</v>
      </c>
      <c r="J192">
        <f t="shared" si="28"/>
        <v>1.0962566453052482</v>
      </c>
      <c r="K192">
        <f t="shared" si="29"/>
        <v>0.36749534092163155</v>
      </c>
      <c r="L192">
        <f t="shared" si="30"/>
        <v>0.6325046590783685</v>
      </c>
      <c r="M192">
        <f t="shared" si="31"/>
        <v>2.7211229331292399</v>
      </c>
      <c r="N192">
        <f t="shared" si="32"/>
        <v>1.5810160220117813</v>
      </c>
    </row>
    <row r="193" spans="1:14" x14ac:dyDescent="0.25">
      <c r="A193" s="4">
        <f>IF('True_Odds_Calculator_2-way'!A194="","",'True_Odds_Calculator_2-way'!A194)</f>
        <v>2.23</v>
      </c>
      <c r="B193" s="4">
        <f>IF('True_Odds_Calculator_2-way'!B194="","",'True_Odds_Calculator_2-way'!B194)</f>
        <v>1.71</v>
      </c>
      <c r="C193" s="4">
        <f t="shared" si="22"/>
        <v>0.44843049327354262</v>
      </c>
      <c r="D193">
        <f t="shared" si="23"/>
        <v>0.58479532163742687</v>
      </c>
      <c r="E193">
        <f t="shared" si="24"/>
        <v>3.3225814910969431E-2</v>
      </c>
      <c r="F193">
        <f t="shared" si="25"/>
        <v>-0.22901423963496192</v>
      </c>
      <c r="G193">
        <v>0</v>
      </c>
      <c r="H193">
        <f t="shared" si="26"/>
        <v>0.26224005454593136</v>
      </c>
      <c r="I193">
        <f t="shared" si="27"/>
        <v>-1.070084984173661</v>
      </c>
      <c r="J193">
        <f t="shared" si="28"/>
        <v>1.070084984173661</v>
      </c>
      <c r="K193">
        <f t="shared" si="29"/>
        <v>0.43174080130549697</v>
      </c>
      <c r="L193">
        <f t="shared" si="30"/>
        <v>0.56825919869450314</v>
      </c>
      <c r="M193">
        <f t="shared" si="31"/>
        <v>2.3162045305336028</v>
      </c>
      <c r="N193">
        <f t="shared" si="32"/>
        <v>1.7597603387632996</v>
      </c>
    </row>
    <row r="194" spans="1:14" x14ac:dyDescent="0.25">
      <c r="A194" s="4">
        <f>IF('True_Odds_Calculator_2-way'!A195="","",'True_Odds_Calculator_2-way'!A195)</f>
        <v>1.62</v>
      </c>
      <c r="B194" s="4">
        <f>IF('True_Odds_Calculator_2-way'!B195="","",'True_Odds_Calculator_2-way'!B195)</f>
        <v>2.41</v>
      </c>
      <c r="C194" s="4">
        <f t="shared" si="22"/>
        <v>0.61728395061728392</v>
      </c>
      <c r="D194">
        <f t="shared" si="23"/>
        <v>0.41493775933609955</v>
      </c>
      <c r="E194">
        <f t="shared" si="24"/>
        <v>3.2221709953383471E-2</v>
      </c>
      <c r="F194">
        <f t="shared" si="25"/>
        <v>-0.22391270938988783</v>
      </c>
      <c r="G194">
        <v>0</v>
      </c>
      <c r="H194">
        <f t="shared" si="26"/>
        <v>0.2561344193432713</v>
      </c>
      <c r="I194">
        <f t="shared" si="27"/>
        <v>-1.0695340092890231</v>
      </c>
      <c r="J194">
        <f t="shared" si="28"/>
        <v>1.0695340092890231</v>
      </c>
      <c r="K194">
        <f t="shared" si="29"/>
        <v>0.60128274567029871</v>
      </c>
      <c r="L194">
        <f t="shared" si="30"/>
        <v>0.39871725432970118</v>
      </c>
      <c r="M194">
        <f t="shared" si="31"/>
        <v>1.6631110857591944</v>
      </c>
      <c r="N194">
        <f t="shared" si="32"/>
        <v>2.5080429530975232</v>
      </c>
    </row>
    <row r="195" spans="1:14" x14ac:dyDescent="0.25">
      <c r="A195" s="4">
        <f>IF('True_Odds_Calculator_2-way'!A196="","",'True_Odds_Calculator_2-way'!A196)</f>
        <v>1.89</v>
      </c>
      <c r="B195" s="4">
        <f>IF('True_Odds_Calculator_2-way'!B196="","",'True_Odds_Calculator_2-way'!B196)</f>
        <v>2</v>
      </c>
      <c r="C195" s="4">
        <f t="shared" ref="C195:C258" si="33">1/A195</f>
        <v>0.52910052910052918</v>
      </c>
      <c r="D195">
        <f t="shared" ref="D195:D258" si="34">1/B195</f>
        <v>0.5</v>
      </c>
      <c r="E195">
        <f t="shared" ref="E195:E258" si="35">C195+D195-1</f>
        <v>2.9100529100529293E-2</v>
      </c>
      <c r="F195">
        <f t="shared" ref="F195:F258" si="36">C195+D195-(C195*D195)-1</f>
        <v>-0.23544973544973535</v>
      </c>
      <c r="G195">
        <v>0</v>
      </c>
      <c r="H195">
        <f t="shared" ref="H195:H258" si="37">C195*D195</f>
        <v>0.26455026455026459</v>
      </c>
      <c r="I195">
        <f t="shared" ref="I195:I258" si="38">((-4*F195*H195)^0.5)/(2*F195)</f>
        <v>-1.0599978800063603</v>
      </c>
      <c r="J195">
        <f t="shared" ref="J195:J258" si="39">(-((-4*F195*H195)^0.5))/(2*F195)</f>
        <v>1.0599978800063603</v>
      </c>
      <c r="K195">
        <f t="shared" ref="K195:K258" si="40">IF(A195="","",(C195/($J195+C195-($J195*C195))))</f>
        <v>0.51456260722126923</v>
      </c>
      <c r="L195">
        <f t="shared" ref="L195:L258" si="41">IF(B195="","",(D195/($J195+D195-($J195*D195))))</f>
        <v>0.48543739277873066</v>
      </c>
      <c r="M195">
        <f t="shared" ref="M195:M258" si="42">IF(A195="","",1/K195)</f>
        <v>1.9433981132056606</v>
      </c>
      <c r="N195">
        <f t="shared" ref="N195:N258" si="43">IF(B195="","",1/L195)</f>
        <v>2.0599978800063603</v>
      </c>
    </row>
    <row r="196" spans="1:14" x14ac:dyDescent="0.25">
      <c r="A196" s="4">
        <f>IF('True_Odds_Calculator_2-way'!A197="","",'True_Odds_Calculator_2-way'!A197)</f>
        <v>1.8</v>
      </c>
      <c r="B196" s="4">
        <f>IF('True_Odds_Calculator_2-way'!B197="","",'True_Odds_Calculator_2-way'!B197)</f>
        <v>2.1</v>
      </c>
      <c r="C196" s="4">
        <f t="shared" si="33"/>
        <v>0.55555555555555558</v>
      </c>
      <c r="D196">
        <f t="shared" si="34"/>
        <v>0.47619047619047616</v>
      </c>
      <c r="E196">
        <f t="shared" si="35"/>
        <v>3.1746031746031633E-2</v>
      </c>
      <c r="F196">
        <f t="shared" si="36"/>
        <v>-0.2328042328042329</v>
      </c>
      <c r="G196">
        <v>0</v>
      </c>
      <c r="H196">
        <f t="shared" si="37"/>
        <v>0.26455026455026454</v>
      </c>
      <c r="I196">
        <f t="shared" si="38"/>
        <v>-1.066003581778052</v>
      </c>
      <c r="J196">
        <f t="shared" si="39"/>
        <v>1.066003581778052</v>
      </c>
      <c r="K196">
        <f t="shared" si="40"/>
        <v>0.53972282678438044</v>
      </c>
      <c r="L196">
        <f t="shared" si="41"/>
        <v>0.46027717321561978</v>
      </c>
      <c r="M196">
        <f t="shared" si="42"/>
        <v>1.8528028654224413</v>
      </c>
      <c r="N196">
        <f t="shared" si="43"/>
        <v>2.1726039399558572</v>
      </c>
    </row>
    <row r="197" spans="1:14" x14ac:dyDescent="0.25">
      <c r="A197" s="4">
        <f>IF('True_Odds_Calculator_2-way'!A198="","",'True_Odds_Calculator_2-way'!A198)</f>
        <v>1.93</v>
      </c>
      <c r="B197" s="4">
        <f>IF('True_Odds_Calculator_2-way'!B198="","",'True_Odds_Calculator_2-way'!B198)</f>
        <v>1.97</v>
      </c>
      <c r="C197" s="4">
        <f t="shared" si="33"/>
        <v>0.5181347150259068</v>
      </c>
      <c r="D197">
        <f t="shared" si="34"/>
        <v>0.50761421319796951</v>
      </c>
      <c r="E197">
        <f t="shared" si="35"/>
        <v>2.5748928223876311E-2</v>
      </c>
      <c r="F197">
        <f t="shared" si="36"/>
        <v>-0.23726361747455349</v>
      </c>
      <c r="G197">
        <v>0</v>
      </c>
      <c r="H197">
        <f t="shared" si="37"/>
        <v>0.26301254569842986</v>
      </c>
      <c r="I197">
        <f t="shared" si="38"/>
        <v>-1.0528649266733445</v>
      </c>
      <c r="J197">
        <f t="shared" si="39"/>
        <v>1.0528649266733445</v>
      </c>
      <c r="K197">
        <f t="shared" si="40"/>
        <v>0.50526374119939821</v>
      </c>
      <c r="L197">
        <f t="shared" si="41"/>
        <v>0.49473625880060179</v>
      </c>
      <c r="M197">
        <f t="shared" si="42"/>
        <v>1.9791643818062103</v>
      </c>
      <c r="N197">
        <f t="shared" si="43"/>
        <v>2.021278978873144</v>
      </c>
    </row>
    <row r="198" spans="1:14" x14ac:dyDescent="0.25">
      <c r="A198" s="4">
        <f>IF('True_Odds_Calculator_2-way'!A199="","",'True_Odds_Calculator_2-way'!A199)</f>
        <v>1.56</v>
      </c>
      <c r="B198" s="4">
        <f>IF('True_Odds_Calculator_2-way'!B199="","",'True_Odds_Calculator_2-way'!B199)</f>
        <v>2.4700000000000002</v>
      </c>
      <c r="C198" s="4">
        <f t="shared" si="33"/>
        <v>0.64102564102564097</v>
      </c>
      <c r="D198">
        <f t="shared" si="34"/>
        <v>0.40485829959514169</v>
      </c>
      <c r="E198">
        <f t="shared" si="35"/>
        <v>4.5883940620782715E-2</v>
      </c>
      <c r="F198">
        <f t="shared" si="36"/>
        <v>-0.21364061040174398</v>
      </c>
      <c r="G198">
        <v>0</v>
      </c>
      <c r="H198">
        <f t="shared" si="37"/>
        <v>0.25952455102252669</v>
      </c>
      <c r="I198">
        <f t="shared" si="38"/>
        <v>-1.1021667854435135</v>
      </c>
      <c r="J198">
        <f t="shared" si="39"/>
        <v>1.1021667854435135</v>
      </c>
      <c r="K198">
        <f t="shared" si="40"/>
        <v>0.61834758486032915</v>
      </c>
      <c r="L198">
        <f t="shared" si="41"/>
        <v>0.3816524151396708</v>
      </c>
      <c r="M198">
        <f t="shared" si="42"/>
        <v>1.6172133998483678</v>
      </c>
      <c r="N198">
        <f t="shared" si="43"/>
        <v>2.6201851746019651</v>
      </c>
    </row>
    <row r="199" spans="1:14" x14ac:dyDescent="0.25">
      <c r="A199" s="4">
        <f>IF('True_Odds_Calculator_2-way'!A200="","",'True_Odds_Calculator_2-way'!A200)</f>
        <v>1.67</v>
      </c>
      <c r="B199" s="4">
        <f>IF('True_Odds_Calculator_2-way'!B200="","",'True_Odds_Calculator_2-way'!B200)</f>
        <v>2.27</v>
      </c>
      <c r="C199" s="4">
        <f t="shared" si="33"/>
        <v>0.5988023952095809</v>
      </c>
      <c r="D199">
        <f t="shared" si="34"/>
        <v>0.44052863436123346</v>
      </c>
      <c r="E199">
        <f t="shared" si="35"/>
        <v>3.9331029570814469E-2</v>
      </c>
      <c r="F199">
        <f t="shared" si="36"/>
        <v>-0.22445857184309781</v>
      </c>
      <c r="G199">
        <v>0</v>
      </c>
      <c r="H199">
        <f t="shared" si="37"/>
        <v>0.26378960141391228</v>
      </c>
      <c r="I199">
        <f t="shared" si="38"/>
        <v>-1.0840785170131719</v>
      </c>
      <c r="J199">
        <f t="shared" si="39"/>
        <v>1.0840785170131719</v>
      </c>
      <c r="K199">
        <f t="shared" si="40"/>
        <v>0.57926264978915398</v>
      </c>
      <c r="L199">
        <f t="shared" si="41"/>
        <v>0.42073735021084574</v>
      </c>
      <c r="M199">
        <f t="shared" si="42"/>
        <v>1.7263326063988251</v>
      </c>
      <c r="N199">
        <f t="shared" si="43"/>
        <v>2.376779716606729</v>
      </c>
    </row>
    <row r="200" spans="1:14" x14ac:dyDescent="0.25">
      <c r="A200" s="4">
        <f>IF('True_Odds_Calculator_2-way'!A201="","",'True_Odds_Calculator_2-way'!A201)</f>
        <v>1.51</v>
      </c>
      <c r="B200" s="4">
        <f>IF('True_Odds_Calculator_2-way'!B201="","",'True_Odds_Calculator_2-way'!B201)</f>
        <v>2.69</v>
      </c>
      <c r="C200" s="4">
        <f t="shared" si="33"/>
        <v>0.66225165562913912</v>
      </c>
      <c r="D200">
        <f t="shared" si="34"/>
        <v>0.37174721189591081</v>
      </c>
      <c r="E200">
        <f t="shared" si="35"/>
        <v>3.3998867525049992E-2</v>
      </c>
      <c r="F200">
        <f t="shared" si="36"/>
        <v>-0.21219133902853338</v>
      </c>
      <c r="G200">
        <v>0</v>
      </c>
      <c r="H200">
        <f t="shared" si="37"/>
        <v>0.24619020655358334</v>
      </c>
      <c r="I200">
        <f t="shared" si="38"/>
        <v>-1.0771385261753925</v>
      </c>
      <c r="J200">
        <f t="shared" si="39"/>
        <v>1.0771385261753925</v>
      </c>
      <c r="K200">
        <f t="shared" si="40"/>
        <v>0.64543585109273682</v>
      </c>
      <c r="L200">
        <f t="shared" si="41"/>
        <v>0.35456414890726312</v>
      </c>
      <c r="M200">
        <f t="shared" si="42"/>
        <v>1.5493406483494501</v>
      </c>
      <c r="N200">
        <f t="shared" si="43"/>
        <v>2.8203641092364129</v>
      </c>
    </row>
    <row r="201" spans="1:14" x14ac:dyDescent="0.25">
      <c r="A201" s="4">
        <f>IF('True_Odds_Calculator_2-way'!A202="","",'True_Odds_Calculator_2-way'!A202)</f>
        <v>2.63</v>
      </c>
      <c r="B201" s="4">
        <f>IF('True_Odds_Calculator_2-way'!B202="","",'True_Odds_Calculator_2-way'!B202)</f>
        <v>1.51</v>
      </c>
      <c r="C201" s="4">
        <f t="shared" si="33"/>
        <v>0.38022813688212931</v>
      </c>
      <c r="D201">
        <f t="shared" si="34"/>
        <v>0.66225165562913912</v>
      </c>
      <c r="E201">
        <f t="shared" si="35"/>
        <v>4.2479792511268322E-2</v>
      </c>
      <c r="F201">
        <f t="shared" si="36"/>
        <v>-0.20932692065570468</v>
      </c>
      <c r="G201">
        <v>0</v>
      </c>
      <c r="H201">
        <f t="shared" si="37"/>
        <v>0.25180671316697306</v>
      </c>
      <c r="I201">
        <f t="shared" si="38"/>
        <v>-1.0967840087249536</v>
      </c>
      <c r="J201">
        <f t="shared" si="39"/>
        <v>1.0967840087249536</v>
      </c>
      <c r="K201">
        <f t="shared" si="40"/>
        <v>0.35871120219022673</v>
      </c>
      <c r="L201">
        <f t="shared" si="41"/>
        <v>0.64128879780977321</v>
      </c>
      <c r="M201">
        <f t="shared" si="42"/>
        <v>2.7877579342216747</v>
      </c>
      <c r="N201">
        <f t="shared" si="43"/>
        <v>1.5593598444497263</v>
      </c>
    </row>
    <row r="202" spans="1:14" x14ac:dyDescent="0.25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1.75</v>
      </c>
      <c r="C202" s="4">
        <f t="shared" si="33"/>
        <v>0.46511627906976744</v>
      </c>
      <c r="D202">
        <f t="shared" si="34"/>
        <v>0.5714285714285714</v>
      </c>
      <c r="E202">
        <f t="shared" si="35"/>
        <v>3.6544850498338777E-2</v>
      </c>
      <c r="F202">
        <f t="shared" si="36"/>
        <v>-0.22923588039867115</v>
      </c>
      <c r="G202">
        <v>0</v>
      </c>
      <c r="H202">
        <f t="shared" si="37"/>
        <v>0.26578073089700993</v>
      </c>
      <c r="I202">
        <f t="shared" si="38"/>
        <v>-1.0767638041163308</v>
      </c>
      <c r="J202">
        <f t="shared" si="39"/>
        <v>1.0767638041163308</v>
      </c>
      <c r="K202">
        <f t="shared" si="40"/>
        <v>0.44677195262583885</v>
      </c>
      <c r="L202">
        <f t="shared" si="41"/>
        <v>0.5532280473741612</v>
      </c>
      <c r="M202">
        <f t="shared" si="42"/>
        <v>2.2382783747337802</v>
      </c>
      <c r="N202">
        <f t="shared" si="43"/>
        <v>1.8075728530872484</v>
      </c>
    </row>
    <row r="203" spans="1:14" x14ac:dyDescent="0.25">
      <c r="A203" s="4">
        <f>IF('True_Odds_Calculator_2-way'!A204="","",'True_Odds_Calculator_2-way'!A204)</f>
        <v>1.99</v>
      </c>
      <c r="B203" s="4">
        <f>IF('True_Odds_Calculator_2-way'!B204="","",'True_Odds_Calculator_2-way'!B204)</f>
        <v>1.88</v>
      </c>
      <c r="C203" s="4">
        <f t="shared" si="33"/>
        <v>0.50251256281407031</v>
      </c>
      <c r="D203">
        <f t="shared" si="34"/>
        <v>0.53191489361702127</v>
      </c>
      <c r="E203">
        <f t="shared" si="35"/>
        <v>3.4427456431091574E-2</v>
      </c>
      <c r="F203">
        <f t="shared" si="36"/>
        <v>-0.23286645995937127</v>
      </c>
      <c r="G203">
        <v>0</v>
      </c>
      <c r="H203">
        <f t="shared" si="37"/>
        <v>0.2672939163904629</v>
      </c>
      <c r="I203">
        <f t="shared" si="38"/>
        <v>-1.0713739108887084</v>
      </c>
      <c r="J203">
        <f t="shared" si="39"/>
        <v>1.0713739108887084</v>
      </c>
      <c r="K203">
        <f t="shared" si="40"/>
        <v>0.48528137423857021</v>
      </c>
      <c r="L203">
        <f t="shared" si="41"/>
        <v>0.51471862576142968</v>
      </c>
      <c r="M203">
        <f t="shared" si="42"/>
        <v>2.0606601717798219</v>
      </c>
      <c r="N203">
        <f t="shared" si="43"/>
        <v>1.9428090415820634</v>
      </c>
    </row>
    <row r="204" spans="1:14" x14ac:dyDescent="0.25">
      <c r="A204" s="4">
        <f>IF('True_Odds_Calculator_2-way'!A205="","",'True_Odds_Calculator_2-way'!A205)</f>
        <v>2.08</v>
      </c>
      <c r="B204" s="4">
        <f>IF('True_Odds_Calculator_2-way'!B205="","",'True_Odds_Calculator_2-way'!B205)</f>
        <v>1.79</v>
      </c>
      <c r="C204" s="4">
        <f t="shared" si="33"/>
        <v>0.48076923076923073</v>
      </c>
      <c r="D204">
        <f t="shared" si="34"/>
        <v>0.55865921787709494</v>
      </c>
      <c r="E204">
        <f t="shared" si="35"/>
        <v>3.9428448646325664E-2</v>
      </c>
      <c r="F204">
        <f t="shared" si="36"/>
        <v>-0.22915771379458527</v>
      </c>
      <c r="G204">
        <v>0</v>
      </c>
      <c r="H204">
        <f t="shared" si="37"/>
        <v>0.26858616244091099</v>
      </c>
      <c r="I204">
        <f t="shared" si="38"/>
        <v>-1.0826163374360513</v>
      </c>
      <c r="J204">
        <f t="shared" si="39"/>
        <v>1.0826163374360513</v>
      </c>
      <c r="K204">
        <f t="shared" si="40"/>
        <v>0.46099399689806597</v>
      </c>
      <c r="L204">
        <f t="shared" si="41"/>
        <v>0.53900600310193403</v>
      </c>
      <c r="M204">
        <f t="shared" si="42"/>
        <v>2.1692256444309357</v>
      </c>
      <c r="N204">
        <f t="shared" si="43"/>
        <v>1.8552669065744805</v>
      </c>
    </row>
    <row r="205" spans="1:14" x14ac:dyDescent="0.25">
      <c r="A205" s="4">
        <f>IF('True_Odds_Calculator_2-way'!A206="","",'True_Odds_Calculator_2-way'!A206)</f>
        <v>1.99</v>
      </c>
      <c r="B205" s="4">
        <f>IF('True_Odds_Calculator_2-way'!B206="","",'True_Odds_Calculator_2-way'!B206)</f>
        <v>1.88</v>
      </c>
      <c r="C205" s="4">
        <f t="shared" si="33"/>
        <v>0.50251256281407031</v>
      </c>
      <c r="D205">
        <f t="shared" si="34"/>
        <v>0.53191489361702127</v>
      </c>
      <c r="E205">
        <f t="shared" si="35"/>
        <v>3.4427456431091574E-2</v>
      </c>
      <c r="F205">
        <f t="shared" si="36"/>
        <v>-0.23286645995937127</v>
      </c>
      <c r="G205">
        <v>0</v>
      </c>
      <c r="H205">
        <f t="shared" si="37"/>
        <v>0.2672939163904629</v>
      </c>
      <c r="I205">
        <f t="shared" si="38"/>
        <v>-1.0713739108887084</v>
      </c>
      <c r="J205">
        <f t="shared" si="39"/>
        <v>1.0713739108887084</v>
      </c>
      <c r="K205">
        <f t="shared" si="40"/>
        <v>0.48528137423857021</v>
      </c>
      <c r="L205">
        <f t="shared" si="41"/>
        <v>0.51471862576142968</v>
      </c>
      <c r="M205">
        <f t="shared" si="42"/>
        <v>2.0606601717798219</v>
      </c>
      <c r="N205">
        <f t="shared" si="43"/>
        <v>1.9428090415820634</v>
      </c>
    </row>
    <row r="206" spans="1:14" x14ac:dyDescent="0.25">
      <c r="A206" s="4">
        <f>IF('True_Odds_Calculator_2-way'!A207="","",'True_Odds_Calculator_2-way'!A207)</f>
        <v>1.79</v>
      </c>
      <c r="B206" s="4">
        <f>IF('True_Odds_Calculator_2-way'!B207="","",'True_Odds_Calculator_2-way'!B207)</f>
        <v>2.04</v>
      </c>
      <c r="C206" s="4">
        <f t="shared" si="33"/>
        <v>0.55865921787709494</v>
      </c>
      <c r="D206">
        <f t="shared" si="34"/>
        <v>0.49019607843137253</v>
      </c>
      <c r="E206">
        <f t="shared" si="35"/>
        <v>4.8855296308467411E-2</v>
      </c>
      <c r="F206">
        <f t="shared" si="36"/>
        <v>-0.22499726147442223</v>
      </c>
      <c r="G206">
        <v>0</v>
      </c>
      <c r="H206">
        <f t="shared" si="37"/>
        <v>0.27385255778288964</v>
      </c>
      <c r="I206">
        <f t="shared" si="38"/>
        <v>-1.1032394541017194</v>
      </c>
      <c r="J206">
        <f t="shared" si="39"/>
        <v>1.1032394541017194</v>
      </c>
      <c r="K206">
        <f t="shared" si="40"/>
        <v>0.53431385804010889</v>
      </c>
      <c r="L206">
        <f t="shared" si="41"/>
        <v>0.46568614195989111</v>
      </c>
      <c r="M206">
        <f t="shared" si="42"/>
        <v>1.8715591687403583</v>
      </c>
      <c r="N206">
        <f t="shared" si="43"/>
        <v>2.1473690322657886</v>
      </c>
    </row>
    <row r="207" spans="1:14" x14ac:dyDescent="0.25">
      <c r="A207" s="4">
        <f>IF('True_Odds_Calculator_2-way'!A208="","",'True_Odds_Calculator_2-way'!A208)</f>
        <v>2.38</v>
      </c>
      <c r="B207" s="4">
        <f>IF('True_Odds_Calculator_2-way'!B208="","",'True_Odds_Calculator_2-way'!B208)</f>
        <v>1.62</v>
      </c>
      <c r="C207" s="4">
        <f t="shared" si="33"/>
        <v>0.42016806722689076</v>
      </c>
      <c r="D207">
        <f t="shared" si="34"/>
        <v>0.61728395061728392</v>
      </c>
      <c r="E207">
        <f t="shared" si="35"/>
        <v>3.7452017844174623E-2</v>
      </c>
      <c r="F207">
        <f t="shared" si="36"/>
        <v>-0.22191098661686903</v>
      </c>
      <c r="G207">
        <v>0</v>
      </c>
      <c r="H207">
        <f t="shared" si="37"/>
        <v>0.25936300446104366</v>
      </c>
      <c r="I207">
        <f t="shared" si="38"/>
        <v>-1.0810968751610261</v>
      </c>
      <c r="J207">
        <f t="shared" si="39"/>
        <v>1.0810968751610261</v>
      </c>
      <c r="K207">
        <f t="shared" si="40"/>
        <v>0.4012980084049661</v>
      </c>
      <c r="L207">
        <f t="shared" si="41"/>
        <v>0.59870199159503401</v>
      </c>
      <c r="M207">
        <f t="shared" si="42"/>
        <v>2.4919136877222163</v>
      </c>
      <c r="N207">
        <f t="shared" si="43"/>
        <v>1.6702800625998362</v>
      </c>
    </row>
    <row r="208" spans="1:14" x14ac:dyDescent="0.25">
      <c r="A208" s="4">
        <f>IF('True_Odds_Calculator_2-way'!A209="","",'True_Odds_Calculator_2-way'!A209)</f>
        <v>2.65</v>
      </c>
      <c r="B208" s="4">
        <f>IF('True_Odds_Calculator_2-way'!B209="","",'True_Odds_Calculator_2-way'!B209)</f>
        <v>1.51</v>
      </c>
      <c r="C208" s="4">
        <f t="shared" si="33"/>
        <v>0.37735849056603776</v>
      </c>
      <c r="D208">
        <f t="shared" si="34"/>
        <v>0.66225165562913912</v>
      </c>
      <c r="E208">
        <f t="shared" si="35"/>
        <v>3.9610146195176998E-2</v>
      </c>
      <c r="F208">
        <f t="shared" si="36"/>
        <v>-0.21029613894789434</v>
      </c>
      <c r="G208">
        <v>0</v>
      </c>
      <c r="H208">
        <f t="shared" si="37"/>
        <v>0.24990628514307139</v>
      </c>
      <c r="I208">
        <f t="shared" si="38"/>
        <v>-1.0901165669462149</v>
      </c>
      <c r="J208">
        <f t="shared" si="39"/>
        <v>1.0901165669462149</v>
      </c>
      <c r="K208">
        <f t="shared" si="40"/>
        <v>0.35730972902213964</v>
      </c>
      <c r="L208">
        <f t="shared" si="41"/>
        <v>0.64269027097786013</v>
      </c>
      <c r="M208">
        <f t="shared" si="42"/>
        <v>2.7986923354612547</v>
      </c>
      <c r="N208">
        <f t="shared" si="43"/>
        <v>1.5559594491425695</v>
      </c>
    </row>
    <row r="209" spans="1:14" x14ac:dyDescent="0.25">
      <c r="A209" s="4">
        <f>IF('True_Odds_Calculator_2-way'!A210="","",'True_Odds_Calculator_2-way'!A210)</f>
        <v>2.0499999999999998</v>
      </c>
      <c r="B209" s="4">
        <f>IF('True_Odds_Calculator_2-way'!B210="","",'True_Odds_Calculator_2-way'!B210)</f>
        <v>1.79</v>
      </c>
      <c r="C209" s="4">
        <f t="shared" si="33"/>
        <v>0.48780487804878053</v>
      </c>
      <c r="D209">
        <f t="shared" si="34"/>
        <v>0.55865921787709494</v>
      </c>
      <c r="E209">
        <f t="shared" si="35"/>
        <v>4.6464095925875526E-2</v>
      </c>
      <c r="F209">
        <f t="shared" si="36"/>
        <v>-0.22605259572148784</v>
      </c>
      <c r="G209">
        <v>0</v>
      </c>
      <c r="H209">
        <f t="shared" si="37"/>
        <v>0.27251669164736342</v>
      </c>
      <c r="I209">
        <f t="shared" si="38"/>
        <v>-1.0979733645872189</v>
      </c>
      <c r="J209">
        <f t="shared" si="39"/>
        <v>1.0979733645872189</v>
      </c>
      <c r="K209">
        <f t="shared" si="40"/>
        <v>0.46449579201960772</v>
      </c>
      <c r="L209">
        <f t="shared" si="41"/>
        <v>0.53550420798039233</v>
      </c>
      <c r="M209">
        <f t="shared" si="42"/>
        <v>2.1528720328165796</v>
      </c>
      <c r="N209">
        <f t="shared" si="43"/>
        <v>1.8673989580239028</v>
      </c>
    </row>
    <row r="210" spans="1:14" x14ac:dyDescent="0.25">
      <c r="A210" s="4">
        <f>IF('True_Odds_Calculator_2-way'!A211="","",'True_Odds_Calculator_2-way'!A211)</f>
        <v>2.08</v>
      </c>
      <c r="B210" s="4">
        <f>IF('True_Odds_Calculator_2-way'!B211="","",'True_Odds_Calculator_2-way'!B211)</f>
        <v>1.76</v>
      </c>
      <c r="C210" s="4">
        <f t="shared" si="33"/>
        <v>0.48076923076923073</v>
      </c>
      <c r="D210">
        <f t="shared" si="34"/>
        <v>0.56818181818181823</v>
      </c>
      <c r="E210">
        <f t="shared" si="35"/>
        <v>4.8951048951048959E-2</v>
      </c>
      <c r="F210">
        <f t="shared" si="36"/>
        <v>-0.22421328671328666</v>
      </c>
      <c r="G210">
        <v>0</v>
      </c>
      <c r="H210">
        <f t="shared" si="37"/>
        <v>0.27316433566433568</v>
      </c>
      <c r="I210">
        <f t="shared" si="38"/>
        <v>-1.1037769642208699</v>
      </c>
      <c r="J210">
        <f t="shared" si="39"/>
        <v>1.1037769642208699</v>
      </c>
      <c r="K210">
        <f t="shared" si="40"/>
        <v>0.45618791322653113</v>
      </c>
      <c r="L210">
        <f t="shared" si="41"/>
        <v>0.54381208677346893</v>
      </c>
      <c r="M210">
        <f t="shared" si="42"/>
        <v>2.1920791213585393</v>
      </c>
      <c r="N210">
        <f t="shared" si="43"/>
        <v>1.838870492807861</v>
      </c>
    </row>
    <row r="211" spans="1:14" x14ac:dyDescent="0.25">
      <c r="A211" s="4">
        <f>IF('True_Odds_Calculator_2-way'!A212="","",'True_Odds_Calculator_2-way'!A212)</f>
        <v>2.09</v>
      </c>
      <c r="B211" s="4">
        <f>IF('True_Odds_Calculator_2-way'!B212="","",'True_Odds_Calculator_2-way'!B212)</f>
        <v>1.79</v>
      </c>
      <c r="C211" s="4">
        <f t="shared" si="33"/>
        <v>0.47846889952153115</v>
      </c>
      <c r="D211">
        <f t="shared" si="34"/>
        <v>0.55865921787709494</v>
      </c>
      <c r="E211">
        <f t="shared" si="35"/>
        <v>3.7128117398625982E-2</v>
      </c>
      <c r="F211">
        <f t="shared" si="36"/>
        <v>-0.23017294378658693</v>
      </c>
      <c r="G211">
        <v>0</v>
      </c>
      <c r="H211">
        <f t="shared" si="37"/>
        <v>0.26730106118521291</v>
      </c>
      <c r="I211">
        <f t="shared" si="38"/>
        <v>-1.077638764691236</v>
      </c>
      <c r="J211">
        <f t="shared" si="39"/>
        <v>1.077638764691236</v>
      </c>
      <c r="K211">
        <f t="shared" si="40"/>
        <v>0.45984913425207868</v>
      </c>
      <c r="L211">
        <f t="shared" si="41"/>
        <v>0.54015086574792148</v>
      </c>
      <c r="M211">
        <f t="shared" si="42"/>
        <v>2.1746262535134471</v>
      </c>
      <c r="N211">
        <f t="shared" si="43"/>
        <v>1.8513346241060764</v>
      </c>
    </row>
    <row r="212" spans="1:14" x14ac:dyDescent="0.25">
      <c r="A212" s="4">
        <f>IF('True_Odds_Calculator_2-way'!A213="","",'True_Odds_Calculator_2-way'!A213)</f>
        <v>2.02</v>
      </c>
      <c r="B212" s="4">
        <f>IF('True_Odds_Calculator_2-way'!B213="","",'True_Odds_Calculator_2-way'!B213)</f>
        <v>1.83</v>
      </c>
      <c r="C212" s="4">
        <f t="shared" si="33"/>
        <v>0.49504950495049505</v>
      </c>
      <c r="D212">
        <f t="shared" si="34"/>
        <v>0.54644808743169393</v>
      </c>
      <c r="E212">
        <f t="shared" si="35"/>
        <v>4.1497592382188975E-2</v>
      </c>
      <c r="F212">
        <f t="shared" si="36"/>
        <v>-0.22902126278201596</v>
      </c>
      <c r="G212">
        <v>0</v>
      </c>
      <c r="H212">
        <f t="shared" si="37"/>
        <v>0.27051885516420493</v>
      </c>
      <c r="I212">
        <f t="shared" si="38"/>
        <v>-1.0868281233544477</v>
      </c>
      <c r="J212">
        <f t="shared" si="39"/>
        <v>1.0868281233544477</v>
      </c>
      <c r="K212">
        <f t="shared" si="40"/>
        <v>0.47425625911513414</v>
      </c>
      <c r="L212">
        <f t="shared" si="41"/>
        <v>0.52574374088486586</v>
      </c>
      <c r="M212">
        <f t="shared" si="42"/>
        <v>2.1085646858215363</v>
      </c>
      <c r="N212">
        <f t="shared" si="43"/>
        <v>1.9020673423841918</v>
      </c>
    </row>
    <row r="213" spans="1:14" x14ac:dyDescent="0.25">
      <c r="A213" s="4">
        <f>IF('True_Odds_Calculator_2-way'!A214="","",'True_Odds_Calculator_2-way'!A214)</f>
        <v>2.79</v>
      </c>
      <c r="B213" s="4">
        <f>IF('True_Odds_Calculator_2-way'!B214="","",'True_Odds_Calculator_2-way'!B214)</f>
        <v>1.45</v>
      </c>
      <c r="C213" s="4">
        <f t="shared" si="33"/>
        <v>0.35842293906810035</v>
      </c>
      <c r="D213">
        <f t="shared" si="34"/>
        <v>0.68965517241379315</v>
      </c>
      <c r="E213">
        <f t="shared" si="35"/>
        <v>4.807811148189356E-2</v>
      </c>
      <c r="F213">
        <f t="shared" si="36"/>
        <v>-0.19911012235817571</v>
      </c>
      <c r="G213">
        <v>0</v>
      </c>
      <c r="H213">
        <f t="shared" si="37"/>
        <v>0.24718823384006922</v>
      </c>
      <c r="I213">
        <f t="shared" si="38"/>
        <v>-1.1142104507747927</v>
      </c>
      <c r="J213">
        <f t="shared" si="39"/>
        <v>1.1142104507747927</v>
      </c>
      <c r="K213">
        <f t="shared" si="40"/>
        <v>0.33395262544708615</v>
      </c>
      <c r="L213">
        <f t="shared" si="41"/>
        <v>0.66604737455291385</v>
      </c>
      <c r="M213">
        <f t="shared" si="42"/>
        <v>2.9944367068868791</v>
      </c>
      <c r="N213">
        <f t="shared" si="43"/>
        <v>1.5013947028486567</v>
      </c>
    </row>
    <row r="214" spans="1:14" x14ac:dyDescent="0.25">
      <c r="A214" s="4">
        <f>IF('True_Odds_Calculator_2-way'!A215="","",'True_Odds_Calculator_2-way'!A215)</f>
        <v>2.0299999999999998</v>
      </c>
      <c r="B214" s="4">
        <f>IF('True_Odds_Calculator_2-way'!B215="","",'True_Odds_Calculator_2-way'!B215)</f>
        <v>1.85</v>
      </c>
      <c r="C214" s="4">
        <f t="shared" si="33"/>
        <v>0.49261083743842371</v>
      </c>
      <c r="D214">
        <f t="shared" si="34"/>
        <v>0.54054054054054046</v>
      </c>
      <c r="E214">
        <f t="shared" si="35"/>
        <v>3.315137797896428E-2</v>
      </c>
      <c r="F214">
        <f t="shared" si="36"/>
        <v>-0.23312475036612956</v>
      </c>
      <c r="G214">
        <v>0</v>
      </c>
      <c r="H214">
        <f t="shared" si="37"/>
        <v>0.26627612834509384</v>
      </c>
      <c r="I214">
        <f t="shared" si="38"/>
        <v>-1.0687396570715308</v>
      </c>
      <c r="J214">
        <f t="shared" si="39"/>
        <v>1.0687396570715308</v>
      </c>
      <c r="K214">
        <f t="shared" si="40"/>
        <v>0.47600872092291718</v>
      </c>
      <c r="L214">
        <f t="shared" si="41"/>
        <v>0.52399127907708287</v>
      </c>
      <c r="M214">
        <f t="shared" si="42"/>
        <v>2.1008018467836762</v>
      </c>
      <c r="N214">
        <f t="shared" si="43"/>
        <v>1.9084287085108012</v>
      </c>
    </row>
    <row r="215" spans="1:14" x14ac:dyDescent="0.25">
      <c r="A215" s="4">
        <f>IF('True_Odds_Calculator_2-way'!A216="","",'True_Odds_Calculator_2-way'!A216)</f>
        <v>2.09</v>
      </c>
      <c r="B215" s="4">
        <f>IF('True_Odds_Calculator_2-way'!B216="","",'True_Odds_Calculator_2-way'!B216)</f>
        <v>1.76</v>
      </c>
      <c r="C215" s="4">
        <f t="shared" si="33"/>
        <v>0.47846889952153115</v>
      </c>
      <c r="D215">
        <f t="shared" si="34"/>
        <v>0.56818181818181823</v>
      </c>
      <c r="E215">
        <f t="shared" si="35"/>
        <v>4.6650717703349276E-2</v>
      </c>
      <c r="F215">
        <f t="shared" si="36"/>
        <v>-0.22520661157024802</v>
      </c>
      <c r="G215">
        <v>0</v>
      </c>
      <c r="H215">
        <f t="shared" si="37"/>
        <v>0.27185732927359729</v>
      </c>
      <c r="I215">
        <f t="shared" si="38"/>
        <v>-1.0987021007226223</v>
      </c>
      <c r="J215">
        <f t="shared" si="39"/>
        <v>1.0987021007226223</v>
      </c>
      <c r="K215">
        <f t="shared" si="40"/>
        <v>0.45504490981400092</v>
      </c>
      <c r="L215">
        <f t="shared" si="41"/>
        <v>0.54495509018599919</v>
      </c>
      <c r="M215">
        <f t="shared" si="42"/>
        <v>2.197585289787658</v>
      </c>
      <c r="N215">
        <f t="shared" si="43"/>
        <v>1.8350135965491927</v>
      </c>
    </row>
    <row r="216" spans="1:14" x14ac:dyDescent="0.25">
      <c r="A216" s="4">
        <f>IF('True_Odds_Calculator_2-way'!A217="","",'True_Odds_Calculator_2-way'!A217)</f>
        <v>2.0699999999999998</v>
      </c>
      <c r="B216" s="4">
        <f>IF('True_Odds_Calculator_2-way'!B217="","",'True_Odds_Calculator_2-way'!B217)</f>
        <v>1.81</v>
      </c>
      <c r="C216" s="4">
        <f t="shared" si="33"/>
        <v>0.48309178743961356</v>
      </c>
      <c r="D216">
        <f t="shared" si="34"/>
        <v>0.5524861878453039</v>
      </c>
      <c r="E216">
        <f t="shared" si="35"/>
        <v>3.5577975284917462E-2</v>
      </c>
      <c r="F216">
        <f t="shared" si="36"/>
        <v>-0.23132356473696847</v>
      </c>
      <c r="G216">
        <v>0</v>
      </c>
      <c r="H216">
        <f t="shared" si="37"/>
        <v>0.26690154002188599</v>
      </c>
      <c r="I216">
        <f t="shared" si="38"/>
        <v>-1.0741516544951821</v>
      </c>
      <c r="J216">
        <f t="shared" si="39"/>
        <v>1.0741516544951821</v>
      </c>
      <c r="K216">
        <f t="shared" si="40"/>
        <v>0.46525861134990021</v>
      </c>
      <c r="L216">
        <f t="shared" si="41"/>
        <v>0.53474138865009979</v>
      </c>
      <c r="M216">
        <f t="shared" si="42"/>
        <v>2.1493422703098441</v>
      </c>
      <c r="N216">
        <f t="shared" si="43"/>
        <v>1.8700628401410975</v>
      </c>
    </row>
    <row r="217" spans="1:14" x14ac:dyDescent="0.25">
      <c r="A217" s="4">
        <f>IF('True_Odds_Calculator_2-way'!A218="","",'True_Odds_Calculator_2-way'!A218)</f>
        <v>1.93</v>
      </c>
      <c r="B217" s="4">
        <f>IF('True_Odds_Calculator_2-way'!B218="","",'True_Odds_Calculator_2-way'!B218)</f>
        <v>1.97</v>
      </c>
      <c r="C217" s="4">
        <f t="shared" si="33"/>
        <v>0.5181347150259068</v>
      </c>
      <c r="D217">
        <f t="shared" si="34"/>
        <v>0.50761421319796951</v>
      </c>
      <c r="E217">
        <f t="shared" si="35"/>
        <v>2.5748928223876311E-2</v>
      </c>
      <c r="F217">
        <f t="shared" si="36"/>
        <v>-0.23726361747455349</v>
      </c>
      <c r="G217">
        <v>0</v>
      </c>
      <c r="H217">
        <f t="shared" si="37"/>
        <v>0.26301254569842986</v>
      </c>
      <c r="I217">
        <f t="shared" si="38"/>
        <v>-1.0528649266733445</v>
      </c>
      <c r="J217">
        <f t="shared" si="39"/>
        <v>1.0528649266733445</v>
      </c>
      <c r="K217">
        <f t="shared" si="40"/>
        <v>0.50526374119939821</v>
      </c>
      <c r="L217">
        <f t="shared" si="41"/>
        <v>0.49473625880060179</v>
      </c>
      <c r="M217">
        <f t="shared" si="42"/>
        <v>1.9791643818062103</v>
      </c>
      <c r="N217">
        <f t="shared" si="43"/>
        <v>2.021278978873144</v>
      </c>
    </row>
    <row r="218" spans="1:14" x14ac:dyDescent="0.25">
      <c r="A218" s="4">
        <f>IF('True_Odds_Calculator_2-way'!A219="","",'True_Odds_Calculator_2-way'!A219)</f>
        <v>1.56</v>
      </c>
      <c r="B218" s="4">
        <f>IF('True_Odds_Calculator_2-way'!B219="","",'True_Odds_Calculator_2-way'!B219)</f>
        <v>2.59</v>
      </c>
      <c r="C218" s="4">
        <f t="shared" si="33"/>
        <v>0.64102564102564097</v>
      </c>
      <c r="D218">
        <f t="shared" si="34"/>
        <v>0.38610038610038611</v>
      </c>
      <c r="E218">
        <f t="shared" si="35"/>
        <v>2.7126027126027186E-2</v>
      </c>
      <c r="F218">
        <f t="shared" si="36"/>
        <v>-0.22037422037422028</v>
      </c>
      <c r="G218">
        <v>0</v>
      </c>
      <c r="H218">
        <f t="shared" si="37"/>
        <v>0.24750024750024749</v>
      </c>
      <c r="I218">
        <f t="shared" si="38"/>
        <v>-1.0597597584982437</v>
      </c>
      <c r="J218">
        <f t="shared" si="39"/>
        <v>1.0597597584982437</v>
      </c>
      <c r="K218">
        <f t="shared" si="40"/>
        <v>0.62756302042054757</v>
      </c>
      <c r="L218">
        <f t="shared" si="41"/>
        <v>0.37243697957945238</v>
      </c>
      <c r="M218">
        <f t="shared" si="42"/>
        <v>1.5934654647590165</v>
      </c>
      <c r="N218">
        <f t="shared" si="43"/>
        <v>2.685018016012207</v>
      </c>
    </row>
    <row r="219" spans="1:14" x14ac:dyDescent="0.25">
      <c r="A219" s="4">
        <f>IF('True_Odds_Calculator_2-way'!A220="","",'True_Odds_Calculator_2-way'!A220)</f>
        <v>1.76</v>
      </c>
      <c r="B219" s="4">
        <f>IF('True_Odds_Calculator_2-way'!B220="","",'True_Odds_Calculator_2-way'!B220)</f>
        <v>2.1800000000000002</v>
      </c>
      <c r="C219" s="4">
        <f t="shared" si="33"/>
        <v>0.56818181818181823</v>
      </c>
      <c r="D219">
        <f t="shared" si="34"/>
        <v>0.4587155963302752</v>
      </c>
      <c r="E219">
        <f t="shared" si="35"/>
        <v>2.6897414512093487E-2</v>
      </c>
      <c r="F219">
        <f t="shared" si="36"/>
        <v>-0.23373644703919927</v>
      </c>
      <c r="G219">
        <v>0</v>
      </c>
      <c r="H219">
        <f t="shared" si="37"/>
        <v>0.26063386155129276</v>
      </c>
      <c r="I219">
        <f t="shared" si="38"/>
        <v>-1.0559715077387792</v>
      </c>
      <c r="J219">
        <f t="shared" si="39"/>
        <v>1.0559715077387792</v>
      </c>
      <c r="K219">
        <f t="shared" si="40"/>
        <v>0.55477321871395913</v>
      </c>
      <c r="L219">
        <f t="shared" si="41"/>
        <v>0.44522678128604087</v>
      </c>
      <c r="M219">
        <f t="shared" si="42"/>
        <v>1.8025383458814721</v>
      </c>
      <c r="N219">
        <f t="shared" si="43"/>
        <v>2.2460463791317595</v>
      </c>
    </row>
    <row r="220" spans="1:14" x14ac:dyDescent="0.25">
      <c r="A220" s="4">
        <f>IF('True_Odds_Calculator_2-way'!A221="","",'True_Odds_Calculator_2-way'!A221)</f>
        <v>2.11</v>
      </c>
      <c r="B220" s="4">
        <f>IF('True_Odds_Calculator_2-way'!B221="","",'True_Odds_Calculator_2-way'!B221)</f>
        <v>1.78</v>
      </c>
      <c r="C220" s="4">
        <f t="shared" si="33"/>
        <v>0.47393364928909953</v>
      </c>
      <c r="D220">
        <f t="shared" si="34"/>
        <v>0.5617977528089888</v>
      </c>
      <c r="E220">
        <f t="shared" si="35"/>
        <v>3.5731402098088338E-2</v>
      </c>
      <c r="F220">
        <f t="shared" si="36"/>
        <v>-0.23052345705309119</v>
      </c>
      <c r="G220">
        <v>0</v>
      </c>
      <c r="H220">
        <f t="shared" si="37"/>
        <v>0.26625485915117952</v>
      </c>
      <c r="I220">
        <f t="shared" si="38"/>
        <v>-1.0747098003652684</v>
      </c>
      <c r="J220">
        <f t="shared" si="39"/>
        <v>1.0747098003652684</v>
      </c>
      <c r="K220">
        <f t="shared" si="40"/>
        <v>0.45601134895833134</v>
      </c>
      <c r="L220">
        <f t="shared" si="41"/>
        <v>0.54398865104166871</v>
      </c>
      <c r="M220">
        <f t="shared" si="42"/>
        <v>2.192927878405448</v>
      </c>
      <c r="N220">
        <f t="shared" si="43"/>
        <v>1.838273644284909</v>
      </c>
    </row>
    <row r="221" spans="1:14" x14ac:dyDescent="0.25">
      <c r="A221" s="4">
        <f>IF('True_Odds_Calculator_2-way'!A222="","",'True_Odds_Calculator_2-way'!A222)</f>
        <v>2.0299999999999998</v>
      </c>
      <c r="B221" s="4">
        <f>IF('True_Odds_Calculator_2-way'!B222="","",'True_Odds_Calculator_2-way'!B222)</f>
        <v>1.86</v>
      </c>
      <c r="C221" s="4">
        <f t="shared" si="33"/>
        <v>0.49261083743842371</v>
      </c>
      <c r="D221">
        <f t="shared" si="34"/>
        <v>0.5376344086021505</v>
      </c>
      <c r="E221">
        <f t="shared" si="35"/>
        <v>3.0245246040574214E-2</v>
      </c>
      <c r="F221">
        <f t="shared" si="36"/>
        <v>-0.23459929021664283</v>
      </c>
      <c r="G221">
        <v>0</v>
      </c>
      <c r="H221">
        <f t="shared" si="37"/>
        <v>0.26484453625721704</v>
      </c>
      <c r="I221">
        <f t="shared" si="38"/>
        <v>-1.0625078858299792</v>
      </c>
      <c r="J221">
        <f t="shared" si="39"/>
        <v>1.0625078858299792</v>
      </c>
      <c r="K221">
        <f t="shared" si="40"/>
        <v>0.47746756040114985</v>
      </c>
      <c r="L221">
        <f t="shared" si="41"/>
        <v>0.5225324395988501</v>
      </c>
      <c r="M221">
        <f t="shared" si="42"/>
        <v>2.0943831224048783</v>
      </c>
      <c r="N221">
        <f t="shared" si="43"/>
        <v>1.9137567818137824</v>
      </c>
    </row>
    <row r="222" spans="1:14" x14ac:dyDescent="0.25">
      <c r="A222" s="4">
        <f>IF('True_Odds_Calculator_2-way'!A223="","",'True_Odds_Calculator_2-way'!A223)</f>
        <v>2.2000000000000002</v>
      </c>
      <c r="B222" s="4">
        <f>IF('True_Odds_Calculator_2-way'!B223="","",'True_Odds_Calculator_2-way'!B223)</f>
        <v>1.73</v>
      </c>
      <c r="C222" s="4">
        <f t="shared" si="33"/>
        <v>0.45454545454545453</v>
      </c>
      <c r="D222">
        <f t="shared" si="34"/>
        <v>0.5780346820809249</v>
      </c>
      <c r="E222">
        <f t="shared" si="35"/>
        <v>3.2580136626379375E-2</v>
      </c>
      <c r="F222">
        <f t="shared" si="36"/>
        <v>-0.23016290068313194</v>
      </c>
      <c r="G222">
        <v>0</v>
      </c>
      <c r="H222">
        <f t="shared" si="37"/>
        <v>0.26274303730951132</v>
      </c>
      <c r="I222">
        <f t="shared" si="38"/>
        <v>-1.0684346079267204</v>
      </c>
      <c r="J222">
        <f t="shared" si="39"/>
        <v>1.0684346079267204</v>
      </c>
      <c r="K222">
        <f t="shared" si="40"/>
        <v>0.43818875860384515</v>
      </c>
      <c r="L222">
        <f t="shared" si="41"/>
        <v>0.5618112413961549</v>
      </c>
      <c r="M222">
        <f t="shared" si="42"/>
        <v>2.2821215295120645</v>
      </c>
      <c r="N222">
        <f t="shared" si="43"/>
        <v>1.7799572637865058</v>
      </c>
    </row>
    <row r="223" spans="1:14" x14ac:dyDescent="0.25">
      <c r="A223" s="4">
        <f>IF('True_Odds_Calculator_2-way'!A224="","",'True_Odds_Calculator_2-way'!A224)</f>
        <v>1.79</v>
      </c>
      <c r="B223" s="4">
        <f>IF('True_Odds_Calculator_2-way'!B224="","",'True_Odds_Calculator_2-way'!B224)</f>
        <v>2.1</v>
      </c>
      <c r="C223" s="4">
        <f t="shared" si="33"/>
        <v>0.55865921787709494</v>
      </c>
      <c r="D223">
        <f t="shared" si="34"/>
        <v>0.47619047619047616</v>
      </c>
      <c r="E223">
        <f t="shared" si="35"/>
        <v>3.4849694067571102E-2</v>
      </c>
      <c r="F223">
        <f t="shared" si="36"/>
        <v>-0.2311785049215217</v>
      </c>
      <c r="G223">
        <v>0</v>
      </c>
      <c r="H223">
        <f t="shared" si="37"/>
        <v>0.2660281989890928</v>
      </c>
      <c r="I223">
        <f t="shared" si="38"/>
        <v>-1.072729223145815</v>
      </c>
      <c r="J223">
        <f t="shared" si="39"/>
        <v>1.072729223145815</v>
      </c>
      <c r="K223">
        <f t="shared" si="40"/>
        <v>0.5412848551170536</v>
      </c>
      <c r="L223">
        <f t="shared" si="41"/>
        <v>0.4587151448829464</v>
      </c>
      <c r="M223">
        <f t="shared" si="42"/>
        <v>1.8474560862851939</v>
      </c>
      <c r="N223">
        <f t="shared" si="43"/>
        <v>2.1800021454603971</v>
      </c>
    </row>
    <row r="224" spans="1:14" x14ac:dyDescent="0.25">
      <c r="A224" s="4">
        <f>IF('True_Odds_Calculator_2-way'!A225="","",'True_Odds_Calculator_2-way'!A225)</f>
        <v>2.21</v>
      </c>
      <c r="B224" s="4">
        <f>IF('True_Odds_Calculator_2-way'!B225="","",'True_Odds_Calculator_2-way'!B225)</f>
        <v>1.72</v>
      </c>
      <c r="C224" s="4">
        <f t="shared" si="33"/>
        <v>0.45248868778280543</v>
      </c>
      <c r="D224">
        <f t="shared" si="34"/>
        <v>0.58139534883720934</v>
      </c>
      <c r="E224">
        <f t="shared" si="35"/>
        <v>3.3884036620014824E-2</v>
      </c>
      <c r="F224">
        <f t="shared" si="36"/>
        <v>-0.2291907818583605</v>
      </c>
      <c r="G224">
        <v>0</v>
      </c>
      <c r="H224">
        <f t="shared" si="37"/>
        <v>0.26307481847837527</v>
      </c>
      <c r="I224">
        <f t="shared" si="38"/>
        <v>-1.0713739108887084</v>
      </c>
      <c r="J224">
        <f t="shared" si="39"/>
        <v>1.0713739108887084</v>
      </c>
      <c r="K224">
        <f t="shared" si="40"/>
        <v>0.43547132891069945</v>
      </c>
      <c r="L224">
        <f t="shared" si="41"/>
        <v>0.56452867108930049</v>
      </c>
      <c r="M224">
        <f t="shared" si="42"/>
        <v>2.2963624321753371</v>
      </c>
      <c r="N224">
        <f t="shared" si="43"/>
        <v>1.7713892158398703</v>
      </c>
    </row>
    <row r="225" spans="1:14" x14ac:dyDescent="0.25">
      <c r="A225" s="4">
        <f>IF('True_Odds_Calculator_2-way'!A226="","",'True_Odds_Calculator_2-way'!A226)</f>
        <v>2.44</v>
      </c>
      <c r="B225" s="4">
        <f>IF('True_Odds_Calculator_2-way'!B226="","",'True_Odds_Calculator_2-way'!B226)</f>
        <v>1.6</v>
      </c>
      <c r="C225" s="4">
        <f t="shared" si="33"/>
        <v>0.4098360655737705</v>
      </c>
      <c r="D225">
        <f t="shared" si="34"/>
        <v>0.625</v>
      </c>
      <c r="E225">
        <f t="shared" si="35"/>
        <v>3.4836065573770503E-2</v>
      </c>
      <c r="F225">
        <f t="shared" si="36"/>
        <v>-0.22131147540983609</v>
      </c>
      <c r="G225">
        <v>0</v>
      </c>
      <c r="H225">
        <f t="shared" si="37"/>
        <v>0.25614754098360659</v>
      </c>
      <c r="I225">
        <f t="shared" si="38"/>
        <v>-1.075828707279838</v>
      </c>
      <c r="J225">
        <f t="shared" si="39"/>
        <v>1.075828707279838</v>
      </c>
      <c r="K225">
        <f t="shared" si="40"/>
        <v>0.39228095605926194</v>
      </c>
      <c r="L225">
        <f t="shared" si="41"/>
        <v>0.60771904394073795</v>
      </c>
      <c r="M225">
        <f t="shared" si="42"/>
        <v>2.5491933384829668</v>
      </c>
      <c r="N225">
        <f t="shared" si="43"/>
        <v>1.6454972243679031</v>
      </c>
    </row>
    <row r="226" spans="1:14" x14ac:dyDescent="0.25">
      <c r="A226" s="4">
        <f>IF('True_Odds_Calculator_2-way'!A227="","",'True_Odds_Calculator_2-way'!A227)</f>
        <v>2.17</v>
      </c>
      <c r="B226" s="4">
        <f>IF('True_Odds_Calculator_2-way'!B227="","",'True_Odds_Calculator_2-way'!B227)</f>
        <v>1.75</v>
      </c>
      <c r="C226" s="4">
        <f t="shared" si="33"/>
        <v>0.46082949308755761</v>
      </c>
      <c r="D226">
        <f t="shared" si="34"/>
        <v>0.5714285714285714</v>
      </c>
      <c r="E226">
        <f t="shared" si="35"/>
        <v>3.2258064516129004E-2</v>
      </c>
      <c r="F226">
        <f t="shared" si="36"/>
        <v>-0.23107307439104674</v>
      </c>
      <c r="G226">
        <v>0</v>
      </c>
      <c r="H226">
        <f t="shared" si="37"/>
        <v>0.26333113890717574</v>
      </c>
      <c r="I226">
        <f t="shared" si="38"/>
        <v>-1.0675210253672476</v>
      </c>
      <c r="J226">
        <f t="shared" si="39"/>
        <v>1.0675210253672476</v>
      </c>
      <c r="K226">
        <f t="shared" si="40"/>
        <v>0.44464214228514221</v>
      </c>
      <c r="L226">
        <f t="shared" si="41"/>
        <v>0.55535785771485779</v>
      </c>
      <c r="M226">
        <f t="shared" si="42"/>
        <v>2.2489995996796797</v>
      </c>
      <c r="N226">
        <f t="shared" si="43"/>
        <v>1.8006407690254356</v>
      </c>
    </row>
    <row r="227" spans="1:14" x14ac:dyDescent="0.25">
      <c r="A227" s="4">
        <f>IF('True_Odds_Calculator_2-way'!A228="","",'True_Odds_Calculator_2-way'!A228)</f>
        <v>1.29</v>
      </c>
      <c r="B227" s="4">
        <f>IF('True_Odds_Calculator_2-way'!B228="","",'True_Odds_Calculator_2-way'!B228)</f>
        <v>3.74</v>
      </c>
      <c r="C227" s="4">
        <f t="shared" si="33"/>
        <v>0.77519379844961234</v>
      </c>
      <c r="D227">
        <f t="shared" si="34"/>
        <v>0.26737967914438499</v>
      </c>
      <c r="E227">
        <f t="shared" si="35"/>
        <v>4.2573477593997211E-2</v>
      </c>
      <c r="F227">
        <f t="shared" si="36"/>
        <v>-0.16469759151017715</v>
      </c>
      <c r="G227">
        <v>0</v>
      </c>
      <c r="H227">
        <f t="shared" si="37"/>
        <v>0.20727106910417439</v>
      </c>
      <c r="I227">
        <f t="shared" si="38"/>
        <v>-1.1218265642117564</v>
      </c>
      <c r="J227">
        <f t="shared" si="39"/>
        <v>1.1218265642117564</v>
      </c>
      <c r="K227">
        <f t="shared" si="40"/>
        <v>0.75452922941932166</v>
      </c>
      <c r="L227">
        <f t="shared" si="41"/>
        <v>0.24547077058067845</v>
      </c>
      <c r="M227">
        <f t="shared" si="42"/>
        <v>1.3253297036214093</v>
      </c>
      <c r="N227">
        <f t="shared" si="43"/>
        <v>4.0738047859402133</v>
      </c>
    </row>
    <row r="228" spans="1:14" x14ac:dyDescent="0.25">
      <c r="A228" s="4">
        <f>IF('True_Odds_Calculator_2-way'!A229="","",'True_Odds_Calculator_2-way'!A229)</f>
        <v>1.78</v>
      </c>
      <c r="B228" s="4">
        <f>IF('True_Odds_Calculator_2-way'!B229="","",'True_Odds_Calculator_2-way'!B229)</f>
        <v>2.11</v>
      </c>
      <c r="C228" s="4">
        <f t="shared" si="33"/>
        <v>0.5617977528089888</v>
      </c>
      <c r="D228">
        <f t="shared" si="34"/>
        <v>0.47393364928909953</v>
      </c>
      <c r="E228">
        <f t="shared" si="35"/>
        <v>3.5731402098088338E-2</v>
      </c>
      <c r="F228">
        <f t="shared" si="36"/>
        <v>-0.23052345705309119</v>
      </c>
      <c r="G228">
        <v>0</v>
      </c>
      <c r="H228">
        <f t="shared" si="37"/>
        <v>0.26625485915117952</v>
      </c>
      <c r="I228">
        <f t="shared" si="38"/>
        <v>-1.0747098003652684</v>
      </c>
      <c r="J228">
        <f t="shared" si="39"/>
        <v>1.0747098003652684</v>
      </c>
      <c r="K228">
        <f t="shared" si="40"/>
        <v>0.54398865104166871</v>
      </c>
      <c r="L228">
        <f t="shared" si="41"/>
        <v>0.45601134895833134</v>
      </c>
      <c r="M228">
        <f t="shared" si="42"/>
        <v>1.838273644284909</v>
      </c>
      <c r="N228">
        <f t="shared" si="43"/>
        <v>2.192927878405448</v>
      </c>
    </row>
    <row r="229" spans="1:14" x14ac:dyDescent="0.25">
      <c r="A229" s="4">
        <f>IF('True_Odds_Calculator_2-way'!A230="","",'True_Odds_Calculator_2-way'!A230)</f>
        <v>2.69</v>
      </c>
      <c r="B229" s="4">
        <f>IF('True_Odds_Calculator_2-way'!B230="","",'True_Odds_Calculator_2-way'!B230)</f>
        <v>1.52</v>
      </c>
      <c r="C229" s="4">
        <f t="shared" si="33"/>
        <v>0.37174721189591081</v>
      </c>
      <c r="D229">
        <f t="shared" si="34"/>
        <v>0.65789473684210531</v>
      </c>
      <c r="E229">
        <f t="shared" si="35"/>
        <v>2.9641948738016177E-2</v>
      </c>
      <c r="F229">
        <f t="shared" si="36"/>
        <v>-0.21492858540403037</v>
      </c>
      <c r="G229">
        <v>0</v>
      </c>
      <c r="H229">
        <f t="shared" si="37"/>
        <v>0.2445705341420466</v>
      </c>
      <c r="I229">
        <f t="shared" si="38"/>
        <v>-1.0667311465869795</v>
      </c>
      <c r="J229">
        <f t="shared" si="39"/>
        <v>1.0667311465869795</v>
      </c>
      <c r="K229">
        <f t="shared" si="40"/>
        <v>0.35678917232533086</v>
      </c>
      <c r="L229">
        <f t="shared" si="41"/>
        <v>0.64321082767466897</v>
      </c>
      <c r="M229">
        <f t="shared" si="42"/>
        <v>2.8027756377319952</v>
      </c>
      <c r="N229">
        <f t="shared" si="43"/>
        <v>1.5547001962252294</v>
      </c>
    </row>
    <row r="230" spans="1:14" x14ac:dyDescent="0.25">
      <c r="A230" s="4">
        <f>IF('True_Odds_Calculator_2-way'!A231="","",'True_Odds_Calculator_2-way'!A231)</f>
        <v>2.5299999999999998</v>
      </c>
      <c r="B230" s="4">
        <f>IF('True_Odds_Calculator_2-way'!B231="","",'True_Odds_Calculator_2-way'!B231)</f>
        <v>1.58</v>
      </c>
      <c r="C230" s="4">
        <f t="shared" si="33"/>
        <v>0.39525691699604748</v>
      </c>
      <c r="D230">
        <f t="shared" si="34"/>
        <v>0.63291139240506322</v>
      </c>
      <c r="E230">
        <f t="shared" si="35"/>
        <v>2.8168309401110703E-2</v>
      </c>
      <c r="F230">
        <f t="shared" si="36"/>
        <v>-0.22199429629259027</v>
      </c>
      <c r="G230">
        <v>0</v>
      </c>
      <c r="H230">
        <f t="shared" si="37"/>
        <v>0.25016260569370091</v>
      </c>
      <c r="I230">
        <f t="shared" si="38"/>
        <v>-1.0615495921641365</v>
      </c>
      <c r="J230">
        <f t="shared" si="39"/>
        <v>1.0615495921641365</v>
      </c>
      <c r="K230">
        <f t="shared" si="40"/>
        <v>0.38107274535416313</v>
      </c>
      <c r="L230">
        <f t="shared" si="41"/>
        <v>0.61892725464583687</v>
      </c>
      <c r="M230">
        <f t="shared" si="42"/>
        <v>2.6241708760111284</v>
      </c>
      <c r="N230">
        <f t="shared" si="43"/>
        <v>1.6156987634551996</v>
      </c>
    </row>
    <row r="231" spans="1:14" x14ac:dyDescent="0.25">
      <c r="A231" s="4">
        <f>IF('True_Odds_Calculator_2-way'!A232="","",'True_Odds_Calculator_2-way'!A232)</f>
        <v>1.89</v>
      </c>
      <c r="B231" s="4">
        <f>IF('True_Odds_Calculator_2-way'!B232="","",'True_Odds_Calculator_2-way'!B232)</f>
        <v>2.0099999999999998</v>
      </c>
      <c r="C231" s="4">
        <f t="shared" si="33"/>
        <v>0.52910052910052918</v>
      </c>
      <c r="D231">
        <f t="shared" si="34"/>
        <v>0.49751243781094534</v>
      </c>
      <c r="E231">
        <f t="shared" si="35"/>
        <v>2.6612966911474523E-2</v>
      </c>
      <c r="F231">
        <f t="shared" si="36"/>
        <v>-0.23662112716839079</v>
      </c>
      <c r="G231">
        <v>0</v>
      </c>
      <c r="H231">
        <f t="shared" si="37"/>
        <v>0.26323409407986531</v>
      </c>
      <c r="I231">
        <f t="shared" si="38"/>
        <v>-1.0547373121500738</v>
      </c>
      <c r="J231">
        <f t="shared" si="39"/>
        <v>1.0547373121500738</v>
      </c>
      <c r="K231">
        <f t="shared" si="40"/>
        <v>0.51580525090249008</v>
      </c>
      <c r="L231">
        <f t="shared" si="41"/>
        <v>0.48419474909751009</v>
      </c>
      <c r="M231">
        <f t="shared" si="42"/>
        <v>1.9387162078135651</v>
      </c>
      <c r="N231">
        <f t="shared" si="43"/>
        <v>2.0652846852715743</v>
      </c>
    </row>
    <row r="232" spans="1:14" x14ac:dyDescent="0.25">
      <c r="A232" s="4">
        <f>IF('True_Odds_Calculator_2-way'!A233="","",'True_Odds_Calculator_2-way'!A233)</f>
        <v>1.85</v>
      </c>
      <c r="B232" s="4">
        <f>IF('True_Odds_Calculator_2-way'!B233="","",'True_Odds_Calculator_2-way'!B233)</f>
        <v>2.0499999999999998</v>
      </c>
      <c r="C232" s="4">
        <f t="shared" si="33"/>
        <v>0.54054054054054046</v>
      </c>
      <c r="D232">
        <f t="shared" si="34"/>
        <v>0.48780487804878053</v>
      </c>
      <c r="E232">
        <f t="shared" si="35"/>
        <v>2.8345418589321048E-2</v>
      </c>
      <c r="F232">
        <f t="shared" si="36"/>
        <v>-0.2353328938694792</v>
      </c>
      <c r="G232">
        <v>0</v>
      </c>
      <c r="H232">
        <f t="shared" si="37"/>
        <v>0.26367831245880025</v>
      </c>
      <c r="I232">
        <f t="shared" si="38"/>
        <v>-1.0585122480499263</v>
      </c>
      <c r="J232">
        <f t="shared" si="39"/>
        <v>1.0585122480499263</v>
      </c>
      <c r="K232">
        <f t="shared" si="40"/>
        <v>0.52638909307720383</v>
      </c>
      <c r="L232">
        <f t="shared" si="41"/>
        <v>0.47361090692279612</v>
      </c>
      <c r="M232">
        <f t="shared" si="42"/>
        <v>1.8997354108424378</v>
      </c>
      <c r="N232">
        <f t="shared" si="43"/>
        <v>2.1114378604524222</v>
      </c>
    </row>
    <row r="233" spans="1:14" x14ac:dyDescent="0.25">
      <c r="A233" s="4">
        <f>IF('True_Odds_Calculator_2-way'!A234="","",'True_Odds_Calculator_2-way'!A234)</f>
        <v>1.92</v>
      </c>
      <c r="B233" s="4">
        <f>IF('True_Odds_Calculator_2-way'!B234="","",'True_Odds_Calculator_2-way'!B234)</f>
        <v>1.96</v>
      </c>
      <c r="C233" s="4">
        <f t="shared" si="33"/>
        <v>0.52083333333333337</v>
      </c>
      <c r="D233">
        <f t="shared" si="34"/>
        <v>0.51020408163265307</v>
      </c>
      <c r="E233">
        <f t="shared" si="35"/>
        <v>3.1037414965986443E-2</v>
      </c>
      <c r="F233">
        <f t="shared" si="36"/>
        <v>-0.23469387755102034</v>
      </c>
      <c r="G233">
        <v>0</v>
      </c>
      <c r="H233">
        <f t="shared" si="37"/>
        <v>0.26573129251700683</v>
      </c>
      <c r="I233">
        <f t="shared" si="38"/>
        <v>-1.064070663448436</v>
      </c>
      <c r="J233">
        <f t="shared" si="39"/>
        <v>1.064070663448436</v>
      </c>
      <c r="K233">
        <f t="shared" si="40"/>
        <v>0.50531975105853888</v>
      </c>
      <c r="L233">
        <f t="shared" si="41"/>
        <v>0.49468024894146106</v>
      </c>
      <c r="M233">
        <f t="shared" si="42"/>
        <v>1.9789450103725608</v>
      </c>
      <c r="N233">
        <f t="shared" si="43"/>
        <v>2.0215078369104988</v>
      </c>
    </row>
    <row r="234" spans="1:14" x14ac:dyDescent="0.25">
      <c r="A234" s="4">
        <f>IF('True_Odds_Calculator_2-way'!A235="","",'True_Odds_Calculator_2-way'!A235)</f>
        <v>1.55</v>
      </c>
      <c r="B234" s="4">
        <f>IF('True_Odds_Calculator_2-way'!B235="","",'True_Odds_Calculator_2-way'!B235)</f>
        <v>2.59</v>
      </c>
      <c r="C234" s="4">
        <f t="shared" si="33"/>
        <v>0.64516129032258063</v>
      </c>
      <c r="D234">
        <f t="shared" si="34"/>
        <v>0.38610038610038611</v>
      </c>
      <c r="E234">
        <f t="shared" si="35"/>
        <v>3.1261676422966733E-2</v>
      </c>
      <c r="F234">
        <f t="shared" si="36"/>
        <v>-0.21783534686760497</v>
      </c>
      <c r="G234">
        <v>0</v>
      </c>
      <c r="H234">
        <f t="shared" si="37"/>
        <v>0.24909702329057168</v>
      </c>
      <c r="I234">
        <f t="shared" si="38"/>
        <v>-1.0693505400348575</v>
      </c>
      <c r="J234">
        <f t="shared" si="39"/>
        <v>1.0693505400348575</v>
      </c>
      <c r="K234">
        <f t="shared" si="40"/>
        <v>0.62966630071107399</v>
      </c>
      <c r="L234">
        <f t="shared" si="41"/>
        <v>0.37033369928892601</v>
      </c>
      <c r="M234">
        <f t="shared" si="42"/>
        <v>1.5881427970191719</v>
      </c>
      <c r="N234">
        <f t="shared" si="43"/>
        <v>2.7002673586554233</v>
      </c>
    </row>
    <row r="235" spans="1:14" x14ac:dyDescent="0.25">
      <c r="A235" s="4">
        <f>IF('True_Odds_Calculator_2-way'!A236="","",'True_Odds_Calculator_2-way'!A236)</f>
        <v>2.08</v>
      </c>
      <c r="B235" s="4">
        <f>IF('True_Odds_Calculator_2-way'!B236="","",'True_Odds_Calculator_2-way'!B236)</f>
        <v>1.83</v>
      </c>
      <c r="C235" s="4">
        <f t="shared" si="33"/>
        <v>0.48076923076923073</v>
      </c>
      <c r="D235">
        <f t="shared" si="34"/>
        <v>0.54644808743169393</v>
      </c>
      <c r="E235">
        <f t="shared" si="35"/>
        <v>2.7217318200924545E-2</v>
      </c>
      <c r="F235">
        <f t="shared" si="36"/>
        <v>-0.23549810844892827</v>
      </c>
      <c r="G235">
        <v>0</v>
      </c>
      <c r="H235">
        <f t="shared" si="37"/>
        <v>0.26271542664985281</v>
      </c>
      <c r="I235">
        <f t="shared" si="38"/>
        <v>-1.0562070842074627</v>
      </c>
      <c r="J235">
        <f t="shared" si="39"/>
        <v>1.0562070842074627</v>
      </c>
      <c r="K235">
        <f t="shared" si="40"/>
        <v>0.46713612113428016</v>
      </c>
      <c r="L235">
        <f t="shared" si="41"/>
        <v>0.53286387886572006</v>
      </c>
      <c r="M235">
        <f t="shared" si="42"/>
        <v>2.1407036509440598</v>
      </c>
      <c r="N235">
        <f t="shared" si="43"/>
        <v>1.8766518798921943</v>
      </c>
    </row>
    <row r="236" spans="1:14" x14ac:dyDescent="0.25">
      <c r="A236" s="4">
        <f>IF('True_Odds_Calculator_2-way'!A237="","",'True_Odds_Calculator_2-way'!A237)</f>
        <v>1.55</v>
      </c>
      <c r="B236" s="4">
        <f>IF('True_Odds_Calculator_2-way'!B237="","",'True_Odds_Calculator_2-way'!B237)</f>
        <v>2.48</v>
      </c>
      <c r="C236" s="4">
        <f t="shared" si="33"/>
        <v>0.64516129032258063</v>
      </c>
      <c r="D236">
        <f t="shared" si="34"/>
        <v>0.40322580645161293</v>
      </c>
      <c r="E236">
        <f t="shared" si="35"/>
        <v>4.8387096774193505E-2</v>
      </c>
      <c r="F236">
        <f t="shared" si="36"/>
        <v>-0.21175858480749232</v>
      </c>
      <c r="G236">
        <v>0</v>
      </c>
      <c r="H236">
        <f t="shared" si="37"/>
        <v>0.26014568158168577</v>
      </c>
      <c r="I236">
        <f t="shared" si="38"/>
        <v>-1.1083777463036815</v>
      </c>
      <c r="J236">
        <f t="shared" si="39"/>
        <v>1.1083777463036815</v>
      </c>
      <c r="K236">
        <f t="shared" si="40"/>
        <v>0.62126937043957342</v>
      </c>
      <c r="L236">
        <f t="shared" si="41"/>
        <v>0.3787306295604268</v>
      </c>
      <c r="M236">
        <f t="shared" si="42"/>
        <v>1.6096077604670245</v>
      </c>
      <c r="N236">
        <f t="shared" si="43"/>
        <v>2.6403990645294484</v>
      </c>
    </row>
    <row r="237" spans="1:14" x14ac:dyDescent="0.25">
      <c r="A237" s="4">
        <f>IF('True_Odds_Calculator_2-way'!A238="","",'True_Odds_Calculator_2-way'!A238)</f>
        <v>2.23</v>
      </c>
      <c r="B237" s="4">
        <f>IF('True_Odds_Calculator_2-way'!B238="","",'True_Odds_Calculator_2-way'!B238)</f>
        <v>1.72</v>
      </c>
      <c r="C237" s="4">
        <f t="shared" si="33"/>
        <v>0.44843049327354262</v>
      </c>
      <c r="D237">
        <f t="shared" si="34"/>
        <v>0.58139534883720934</v>
      </c>
      <c r="E237">
        <f t="shared" si="35"/>
        <v>2.982584211075201E-2</v>
      </c>
      <c r="F237">
        <f t="shared" si="36"/>
        <v>-0.23088956095526114</v>
      </c>
      <c r="G237">
        <v>0</v>
      </c>
      <c r="H237">
        <f t="shared" si="37"/>
        <v>0.26071540306601315</v>
      </c>
      <c r="I237">
        <f t="shared" si="38"/>
        <v>-1.0626278551055641</v>
      </c>
      <c r="J237">
        <f t="shared" si="39"/>
        <v>1.0626278551055641</v>
      </c>
      <c r="K237">
        <f t="shared" si="40"/>
        <v>0.43345731074801436</v>
      </c>
      <c r="L237">
        <f t="shared" si="41"/>
        <v>0.56654268925198559</v>
      </c>
      <c r="M237">
        <f t="shared" si="42"/>
        <v>2.3070322617798436</v>
      </c>
      <c r="N237">
        <f t="shared" si="43"/>
        <v>1.7650920556760061</v>
      </c>
    </row>
    <row r="238" spans="1:14" x14ac:dyDescent="0.25">
      <c r="A238" s="4">
        <f>IF('True_Odds_Calculator_2-way'!A239="","",'True_Odds_Calculator_2-way'!A239)</f>
        <v>1.88</v>
      </c>
      <c r="B238" s="4">
        <f>IF('True_Odds_Calculator_2-way'!B239="","",'True_Odds_Calculator_2-way'!B239)</f>
        <v>2.0299999999999998</v>
      </c>
      <c r="C238" s="4">
        <f t="shared" si="33"/>
        <v>0.53191489361702127</v>
      </c>
      <c r="D238">
        <f t="shared" si="34"/>
        <v>0.49261083743842371</v>
      </c>
      <c r="E238">
        <f t="shared" si="35"/>
        <v>2.4525731055444977E-2</v>
      </c>
      <c r="F238">
        <f t="shared" si="36"/>
        <v>-0.23750131013520592</v>
      </c>
      <c r="G238">
        <v>0</v>
      </c>
      <c r="H238">
        <f t="shared" si="37"/>
        <v>0.2620270411906509</v>
      </c>
      <c r="I238">
        <f t="shared" si="38"/>
        <v>-1.0503645397539194</v>
      </c>
      <c r="J238">
        <f t="shared" si="39"/>
        <v>1.0503645397539194</v>
      </c>
      <c r="K238">
        <f t="shared" si="40"/>
        <v>0.51966387444698414</v>
      </c>
      <c r="L238">
        <f t="shared" si="41"/>
        <v>0.48033612555301569</v>
      </c>
      <c r="M238">
        <f t="shared" si="42"/>
        <v>1.9243207949834495</v>
      </c>
      <c r="N238">
        <f t="shared" si="43"/>
        <v>2.081875475946537</v>
      </c>
    </row>
    <row r="239" spans="1:14" x14ac:dyDescent="0.25">
      <c r="A239" s="4">
        <f>IF('True_Odds_Calculator_2-way'!A240="","",'True_Odds_Calculator_2-way'!A240)</f>
        <v>1.75</v>
      </c>
      <c r="B239" s="4">
        <f>IF('True_Odds_Calculator_2-way'!B240="","",'True_Odds_Calculator_2-way'!B240)</f>
        <v>2.1800000000000002</v>
      </c>
      <c r="C239" s="4">
        <f t="shared" si="33"/>
        <v>0.5714285714285714</v>
      </c>
      <c r="D239">
        <f t="shared" si="34"/>
        <v>0.4587155963302752</v>
      </c>
      <c r="E239">
        <f t="shared" si="35"/>
        <v>3.0144167758846541E-2</v>
      </c>
      <c r="F239">
        <f t="shared" si="36"/>
        <v>-0.23197903014416776</v>
      </c>
      <c r="G239">
        <v>0</v>
      </c>
      <c r="H239">
        <f t="shared" si="37"/>
        <v>0.26212319790301436</v>
      </c>
      <c r="I239">
        <f t="shared" si="38"/>
        <v>-1.0629880069054676</v>
      </c>
      <c r="J239">
        <f t="shared" si="39"/>
        <v>1.0629880069054676</v>
      </c>
      <c r="K239">
        <f t="shared" si="40"/>
        <v>0.55640840439223493</v>
      </c>
      <c r="L239">
        <f t="shared" si="41"/>
        <v>0.44359159560776512</v>
      </c>
      <c r="M239">
        <f t="shared" si="42"/>
        <v>1.797241005179101</v>
      </c>
      <c r="N239">
        <f t="shared" si="43"/>
        <v>2.2543258481484516</v>
      </c>
    </row>
    <row r="240" spans="1:14" x14ac:dyDescent="0.25">
      <c r="A240" s="4">
        <f>IF('True_Odds_Calculator_2-way'!A241="","",'True_Odds_Calculator_2-way'!A241)</f>
        <v>2.04</v>
      </c>
      <c r="B240" s="4">
        <f>IF('True_Odds_Calculator_2-way'!B241="","",'True_Odds_Calculator_2-way'!B241)</f>
        <v>1.88</v>
      </c>
      <c r="C240" s="4">
        <f t="shared" si="33"/>
        <v>0.49019607843137253</v>
      </c>
      <c r="D240">
        <f t="shared" si="34"/>
        <v>0.53191489361702127</v>
      </c>
      <c r="E240">
        <f t="shared" si="35"/>
        <v>2.2110972048393851E-2</v>
      </c>
      <c r="F240">
        <f t="shared" si="36"/>
        <v>-0.23863162286191075</v>
      </c>
      <c r="G240">
        <v>0</v>
      </c>
      <c r="H240">
        <f t="shared" si="37"/>
        <v>0.26074259491030455</v>
      </c>
      <c r="I240">
        <f t="shared" si="38"/>
        <v>-1.0453025125088635</v>
      </c>
      <c r="J240">
        <f t="shared" si="39"/>
        <v>1.0453025125088635</v>
      </c>
      <c r="K240">
        <f t="shared" si="40"/>
        <v>0.47913037155069899</v>
      </c>
      <c r="L240">
        <f t="shared" si="41"/>
        <v>0.52086962844930107</v>
      </c>
      <c r="M240">
        <f t="shared" si="42"/>
        <v>2.0871146130092182</v>
      </c>
      <c r="N240">
        <f t="shared" si="43"/>
        <v>1.9198662110077995</v>
      </c>
    </row>
    <row r="241" spans="1:14" x14ac:dyDescent="0.25">
      <c r="A241" s="4">
        <f>IF('True_Odds_Calculator_2-way'!A242="","",'True_Odds_Calculator_2-way'!A242)</f>
        <v>2.02</v>
      </c>
      <c r="B241" s="4">
        <f>IF('True_Odds_Calculator_2-way'!B242="","",'True_Odds_Calculator_2-way'!B242)</f>
        <v>1.88</v>
      </c>
      <c r="C241" s="4">
        <f t="shared" si="33"/>
        <v>0.49504950495049505</v>
      </c>
      <c r="D241">
        <f t="shared" si="34"/>
        <v>0.53191489361702127</v>
      </c>
      <c r="E241">
        <f t="shared" si="35"/>
        <v>2.6964398567516312E-2</v>
      </c>
      <c r="F241">
        <f t="shared" si="36"/>
        <v>-0.23635980619338537</v>
      </c>
      <c r="G241">
        <v>0</v>
      </c>
      <c r="H241">
        <f t="shared" si="37"/>
        <v>0.26332420476090163</v>
      </c>
      <c r="I241">
        <f t="shared" si="38"/>
        <v>-1.0555008273018724</v>
      </c>
      <c r="J241">
        <f t="shared" si="39"/>
        <v>1.0555008273018724</v>
      </c>
      <c r="K241">
        <f t="shared" si="40"/>
        <v>0.48155387561543506</v>
      </c>
      <c r="L241">
        <f t="shared" si="41"/>
        <v>0.51844612438456505</v>
      </c>
      <c r="M241">
        <f t="shared" si="42"/>
        <v>2.0766108438479098</v>
      </c>
      <c r="N241">
        <f t="shared" si="43"/>
        <v>1.9288407280256479</v>
      </c>
    </row>
    <row r="242" spans="1:14" x14ac:dyDescent="0.25">
      <c r="A242" s="4">
        <f>IF('True_Odds_Calculator_2-way'!A243="","",'True_Odds_Calculator_2-way'!A243)</f>
        <v>2.08</v>
      </c>
      <c r="B242" s="4">
        <f>IF('True_Odds_Calculator_2-way'!B243="","",'True_Odds_Calculator_2-way'!B243)</f>
        <v>1.84</v>
      </c>
      <c r="C242" s="4">
        <f t="shared" si="33"/>
        <v>0.48076923076923073</v>
      </c>
      <c r="D242">
        <f t="shared" si="34"/>
        <v>0.54347826086956519</v>
      </c>
      <c r="E242">
        <f t="shared" si="35"/>
        <v>2.4247491638795804E-2</v>
      </c>
      <c r="F242">
        <f t="shared" si="36"/>
        <v>-0.23704013377926436</v>
      </c>
      <c r="G242">
        <v>0</v>
      </c>
      <c r="H242">
        <f t="shared" si="37"/>
        <v>0.26128762541806017</v>
      </c>
      <c r="I242">
        <f t="shared" si="38"/>
        <v>-1.0499013139145197</v>
      </c>
      <c r="J242">
        <f t="shared" si="39"/>
        <v>1.0499013139145197</v>
      </c>
      <c r="K242">
        <f t="shared" si="40"/>
        <v>0.46862696659688596</v>
      </c>
      <c r="L242">
        <f t="shared" si="41"/>
        <v>0.53137303340311415</v>
      </c>
      <c r="M242">
        <f t="shared" si="42"/>
        <v>2.1338934190276815</v>
      </c>
      <c r="N242">
        <f t="shared" si="43"/>
        <v>1.8819171036881968</v>
      </c>
    </row>
    <row r="243" spans="1:14" x14ac:dyDescent="0.25">
      <c r="A243" s="4">
        <f>IF('True_Odds_Calculator_2-way'!A244="","",'True_Odds_Calculator_2-way'!A244)</f>
        <v>1.94</v>
      </c>
      <c r="B243" s="4">
        <f>IF('True_Odds_Calculator_2-way'!B244="","",'True_Odds_Calculator_2-way'!B244)</f>
        <v>1.96</v>
      </c>
      <c r="C243" s="4">
        <f t="shared" si="33"/>
        <v>0.51546391752577325</v>
      </c>
      <c r="D243">
        <f t="shared" si="34"/>
        <v>0.51020408163265307</v>
      </c>
      <c r="E243">
        <f t="shared" si="35"/>
        <v>2.5667999158426325E-2</v>
      </c>
      <c r="F243">
        <f t="shared" si="36"/>
        <v>-0.23732379549758043</v>
      </c>
      <c r="G243">
        <v>0</v>
      </c>
      <c r="H243">
        <f t="shared" si="37"/>
        <v>0.26299179465600675</v>
      </c>
      <c r="I243">
        <f t="shared" si="38"/>
        <v>-1.052689901333149</v>
      </c>
      <c r="J243">
        <f t="shared" si="39"/>
        <v>1.052689901333149</v>
      </c>
      <c r="K243">
        <f t="shared" si="40"/>
        <v>0.50263165184833114</v>
      </c>
      <c r="L243">
        <f t="shared" si="41"/>
        <v>0.49736834815166897</v>
      </c>
      <c r="M243">
        <f t="shared" si="42"/>
        <v>1.9895285072531594</v>
      </c>
      <c r="N243">
        <f t="shared" si="43"/>
        <v>2.0105823052798226</v>
      </c>
    </row>
    <row r="244" spans="1:14" x14ac:dyDescent="0.25">
      <c r="A244" s="4">
        <f>IF('True_Odds_Calculator_2-way'!A245="","",'True_Odds_Calculator_2-way'!A245)</f>
        <v>2.06</v>
      </c>
      <c r="B244" s="4">
        <f>IF('True_Odds_Calculator_2-way'!B245="","",'True_Odds_Calculator_2-way'!B245)</f>
        <v>1.85</v>
      </c>
      <c r="C244" s="4">
        <f t="shared" si="33"/>
        <v>0.4854368932038835</v>
      </c>
      <c r="D244">
        <f t="shared" si="34"/>
        <v>0.54054054054054046</v>
      </c>
      <c r="E244">
        <f t="shared" si="35"/>
        <v>2.5977433744424072E-2</v>
      </c>
      <c r="F244">
        <f t="shared" si="36"/>
        <v>-0.23642088690632379</v>
      </c>
      <c r="G244">
        <v>0</v>
      </c>
      <c r="H244">
        <f t="shared" si="37"/>
        <v>0.26239832065074781</v>
      </c>
      <c r="I244">
        <f t="shared" si="38"/>
        <v>-1.0535074339697479</v>
      </c>
      <c r="J244">
        <f t="shared" si="39"/>
        <v>1.0535074339697479</v>
      </c>
      <c r="K244">
        <f t="shared" si="40"/>
        <v>0.47242951431782315</v>
      </c>
      <c r="L244">
        <f t="shared" si="41"/>
        <v>0.52757048568217679</v>
      </c>
      <c r="M244">
        <f t="shared" si="42"/>
        <v>2.1167178800079327</v>
      </c>
      <c r="N244">
        <f t="shared" si="43"/>
        <v>1.8954813188742858</v>
      </c>
    </row>
    <row r="245" spans="1:14" x14ac:dyDescent="0.25">
      <c r="A245" s="4">
        <f>IF('True_Odds_Calculator_2-way'!A246="","",'True_Odds_Calculator_2-way'!A246)</f>
        <v>1.55</v>
      </c>
      <c r="B245" s="4">
        <f>IF('True_Odds_Calculator_2-way'!B246="","",'True_Odds_Calculator_2-way'!B246)</f>
        <v>2.61</v>
      </c>
      <c r="C245" s="4">
        <f t="shared" si="33"/>
        <v>0.64516129032258063</v>
      </c>
      <c r="D245">
        <f t="shared" si="34"/>
        <v>0.38314176245210729</v>
      </c>
      <c r="E245">
        <f t="shared" si="35"/>
        <v>2.830305277468792E-2</v>
      </c>
      <c r="F245">
        <f t="shared" si="36"/>
        <v>-0.21888518106538135</v>
      </c>
      <c r="G245">
        <v>0</v>
      </c>
      <c r="H245">
        <f t="shared" si="37"/>
        <v>0.24718823384006922</v>
      </c>
      <c r="I245">
        <f t="shared" si="38"/>
        <v>-1.0626878549845029</v>
      </c>
      <c r="J245">
        <f t="shared" si="39"/>
        <v>1.0626878549845029</v>
      </c>
      <c r="K245">
        <f t="shared" si="40"/>
        <v>0.63112255133134187</v>
      </c>
      <c r="L245">
        <f t="shared" si="41"/>
        <v>0.36887744866865801</v>
      </c>
      <c r="M245">
        <f t="shared" si="42"/>
        <v>1.5844783202414772</v>
      </c>
      <c r="N245">
        <f t="shared" si="43"/>
        <v>2.7109274465250492</v>
      </c>
    </row>
    <row r="246" spans="1:14" x14ac:dyDescent="0.25">
      <c r="A246" s="4">
        <f>IF('True_Odds_Calculator_2-way'!A247="","",'True_Odds_Calculator_2-way'!A247)</f>
        <v>1.46</v>
      </c>
      <c r="B246" s="4">
        <f>IF('True_Odds_Calculator_2-way'!B247="","",'True_Odds_Calculator_2-way'!B247)</f>
        <v>2.83</v>
      </c>
      <c r="C246" s="4">
        <f t="shared" si="33"/>
        <v>0.68493150684931503</v>
      </c>
      <c r="D246">
        <f t="shared" si="34"/>
        <v>0.35335689045936397</v>
      </c>
      <c r="E246">
        <f t="shared" si="35"/>
        <v>3.8288397308678945E-2</v>
      </c>
      <c r="F246">
        <f t="shared" si="36"/>
        <v>-0.20373687012924158</v>
      </c>
      <c r="G246">
        <v>0</v>
      </c>
      <c r="H246">
        <f t="shared" si="37"/>
        <v>0.24202526743792052</v>
      </c>
      <c r="I246">
        <f t="shared" si="38"/>
        <v>-1.0899223022085145</v>
      </c>
      <c r="J246">
        <f t="shared" si="39"/>
        <v>1.0899223022085145</v>
      </c>
      <c r="K246">
        <f t="shared" si="40"/>
        <v>0.66606088029260768</v>
      </c>
      <c r="L246">
        <f t="shared" si="41"/>
        <v>0.33393911970739243</v>
      </c>
      <c r="M246">
        <f t="shared" si="42"/>
        <v>1.5013642590159164</v>
      </c>
      <c r="N246">
        <f t="shared" si="43"/>
        <v>2.9945578130415815</v>
      </c>
    </row>
    <row r="247" spans="1:14" x14ac:dyDescent="0.25">
      <c r="A247" s="4">
        <f>IF('True_Odds_Calculator_2-way'!A248="","",'True_Odds_Calculator_2-way'!A248)</f>
        <v>2.2200000000000002</v>
      </c>
      <c r="B247" s="4">
        <f>IF('True_Odds_Calculator_2-way'!B248="","",'True_Odds_Calculator_2-way'!B248)</f>
        <v>1.65</v>
      </c>
      <c r="C247" s="4">
        <f t="shared" si="33"/>
        <v>0.4504504504504504</v>
      </c>
      <c r="D247">
        <f t="shared" si="34"/>
        <v>0.60606060606060608</v>
      </c>
      <c r="E247">
        <f t="shared" si="35"/>
        <v>5.6511056511056479E-2</v>
      </c>
      <c r="F247">
        <f t="shared" si="36"/>
        <v>-0.21648921648921648</v>
      </c>
      <c r="G247">
        <v>0</v>
      </c>
      <c r="H247">
        <f t="shared" si="37"/>
        <v>0.27300027300027296</v>
      </c>
      <c r="I247">
        <f t="shared" si="38"/>
        <v>-1.1229577231219765</v>
      </c>
      <c r="J247">
        <f t="shared" si="39"/>
        <v>1.1229577231219765</v>
      </c>
      <c r="K247">
        <f t="shared" si="40"/>
        <v>0.4219394288346095</v>
      </c>
      <c r="L247">
        <f t="shared" si="41"/>
        <v>0.57806057116539045</v>
      </c>
      <c r="M247">
        <f t="shared" si="42"/>
        <v>2.3700084222088118</v>
      </c>
      <c r="N247">
        <f t="shared" si="43"/>
        <v>1.7299225200292849</v>
      </c>
    </row>
    <row r="248" spans="1:14" x14ac:dyDescent="0.25">
      <c r="A248" s="4">
        <f>IF('True_Odds_Calculator_2-way'!A249="","",'True_Odds_Calculator_2-way'!A249)</f>
        <v>1.43</v>
      </c>
      <c r="B248" s="4">
        <f>IF('True_Odds_Calculator_2-way'!B249="","",'True_Odds_Calculator_2-way'!B249)</f>
        <v>2.72</v>
      </c>
      <c r="C248" s="4">
        <f t="shared" si="33"/>
        <v>0.69930069930069938</v>
      </c>
      <c r="D248">
        <f t="shared" si="34"/>
        <v>0.36764705882352938</v>
      </c>
      <c r="E248">
        <f t="shared" si="35"/>
        <v>6.6947758124228818E-2</v>
      </c>
      <c r="F248">
        <f t="shared" si="36"/>
        <v>-0.19014808720691057</v>
      </c>
      <c r="G248">
        <v>0</v>
      </c>
      <c r="H248">
        <f t="shared" si="37"/>
        <v>0.25709584533113944</v>
      </c>
      <c r="I248">
        <f t="shared" si="38"/>
        <v>-1.1627906976744191</v>
      </c>
      <c r="J248">
        <f t="shared" si="39"/>
        <v>1.1627906976744191</v>
      </c>
      <c r="K248">
        <f t="shared" si="40"/>
        <v>0.66666666666666663</v>
      </c>
      <c r="L248">
        <f t="shared" si="41"/>
        <v>0.3333333333333332</v>
      </c>
      <c r="M248">
        <f t="shared" si="42"/>
        <v>1.5</v>
      </c>
      <c r="N248">
        <f t="shared" si="43"/>
        <v>3.0000000000000013</v>
      </c>
    </row>
    <row r="249" spans="1:14" x14ac:dyDescent="0.25">
      <c r="A249" s="4">
        <f>IF('True_Odds_Calculator_2-way'!A250="","",'True_Odds_Calculator_2-way'!A250)</f>
        <v>2.06</v>
      </c>
      <c r="B249" s="4">
        <f>IF('True_Odds_Calculator_2-way'!B250="","",'True_Odds_Calculator_2-way'!B250)</f>
        <v>1.75</v>
      </c>
      <c r="C249" s="4">
        <f t="shared" si="33"/>
        <v>0.4854368932038835</v>
      </c>
      <c r="D249">
        <f t="shared" si="34"/>
        <v>0.5714285714285714</v>
      </c>
      <c r="E249">
        <f t="shared" si="35"/>
        <v>5.6865464632454898E-2</v>
      </c>
      <c r="F249">
        <f t="shared" si="36"/>
        <v>-0.22052704576976423</v>
      </c>
      <c r="G249">
        <v>0</v>
      </c>
      <c r="H249">
        <f t="shared" si="37"/>
        <v>0.27739251040221913</v>
      </c>
      <c r="I249">
        <f t="shared" si="38"/>
        <v>-1.1215443081840883</v>
      </c>
      <c r="J249">
        <f t="shared" si="39"/>
        <v>1.1215443081840883</v>
      </c>
      <c r="K249">
        <f t="shared" si="40"/>
        <v>0.4568636290527433</v>
      </c>
      <c r="L249">
        <f t="shared" si="41"/>
        <v>0.54313637094725686</v>
      </c>
      <c r="M249">
        <f t="shared" si="42"/>
        <v>2.1888369666751335</v>
      </c>
      <c r="N249">
        <f t="shared" si="43"/>
        <v>1.8411582311380661</v>
      </c>
    </row>
    <row r="250" spans="1:14" x14ac:dyDescent="0.25">
      <c r="A250" s="4">
        <f>IF('True_Odds_Calculator_2-way'!A251="","",'True_Odds_Calculator_2-way'!A251)</f>
        <v>1.79</v>
      </c>
      <c r="B250" s="4">
        <f>IF('True_Odds_Calculator_2-way'!B251="","",'True_Odds_Calculator_2-way'!B251)</f>
        <v>2.02</v>
      </c>
      <c r="C250" s="4">
        <f t="shared" si="33"/>
        <v>0.55865921787709494</v>
      </c>
      <c r="D250">
        <f t="shared" si="34"/>
        <v>0.49504950495049505</v>
      </c>
      <c r="E250">
        <f t="shared" si="35"/>
        <v>5.3708722827590094E-2</v>
      </c>
      <c r="F250">
        <f t="shared" si="36"/>
        <v>-0.22285524641849652</v>
      </c>
      <c r="G250">
        <v>0</v>
      </c>
      <c r="H250">
        <f t="shared" si="37"/>
        <v>0.27656396924608662</v>
      </c>
      <c r="I250">
        <f t="shared" si="38"/>
        <v>-1.1140030207346867</v>
      </c>
      <c r="J250">
        <f t="shared" si="39"/>
        <v>1.1140030207346867</v>
      </c>
      <c r="K250">
        <f t="shared" si="40"/>
        <v>0.53189724300865027</v>
      </c>
      <c r="L250">
        <f t="shared" si="41"/>
        <v>0.46810275699134951</v>
      </c>
      <c r="M250">
        <f t="shared" si="42"/>
        <v>1.8800623863804027</v>
      </c>
      <c r="N250">
        <f t="shared" si="43"/>
        <v>2.1362830811493807</v>
      </c>
    </row>
    <row r="251" spans="1:14" x14ac:dyDescent="0.25">
      <c r="A251" s="4">
        <f>IF('True_Odds_Calculator_2-way'!A252="","",'True_Odds_Calculator_2-way'!A252)</f>
        <v>2.1800000000000002</v>
      </c>
      <c r="B251" s="4">
        <f>IF('True_Odds_Calculator_2-way'!B252="","",'True_Odds_Calculator_2-way'!B252)</f>
        <v>1.68</v>
      </c>
      <c r="C251" s="4">
        <f t="shared" si="33"/>
        <v>0.4587155963302752</v>
      </c>
      <c r="D251">
        <f t="shared" si="34"/>
        <v>0.59523809523809523</v>
      </c>
      <c r="E251">
        <f t="shared" si="35"/>
        <v>5.3953691568370488E-2</v>
      </c>
      <c r="F251">
        <f t="shared" si="36"/>
        <v>-0.21909130624726947</v>
      </c>
      <c r="G251">
        <v>0</v>
      </c>
      <c r="H251">
        <f t="shared" si="37"/>
        <v>0.27304499781564001</v>
      </c>
      <c r="I251">
        <f t="shared" si="38"/>
        <v>-1.1163607017227666</v>
      </c>
      <c r="J251">
        <f t="shared" si="39"/>
        <v>1.1163607017227666</v>
      </c>
      <c r="K251">
        <f t="shared" si="40"/>
        <v>0.4315356541246953</v>
      </c>
      <c r="L251">
        <f t="shared" si="41"/>
        <v>0.5684643458753047</v>
      </c>
      <c r="M251">
        <f t="shared" si="42"/>
        <v>2.3173056280328646</v>
      </c>
      <c r="N251">
        <f t="shared" si="43"/>
        <v>1.7591252771714809</v>
      </c>
    </row>
    <row r="252" spans="1:14" x14ac:dyDescent="0.25">
      <c r="A252" s="4">
        <f>IF('True_Odds_Calculator_2-way'!A253="","",'True_Odds_Calculator_2-way'!A253)</f>
        <v>2.08</v>
      </c>
      <c r="B252" s="4">
        <f>IF('True_Odds_Calculator_2-way'!B253="","",'True_Odds_Calculator_2-way'!B253)</f>
        <v>1.84</v>
      </c>
      <c r="C252" s="4">
        <f t="shared" si="33"/>
        <v>0.48076923076923073</v>
      </c>
      <c r="D252">
        <f t="shared" si="34"/>
        <v>0.54347826086956519</v>
      </c>
      <c r="E252">
        <f t="shared" si="35"/>
        <v>2.4247491638795804E-2</v>
      </c>
      <c r="F252">
        <f t="shared" si="36"/>
        <v>-0.23704013377926436</v>
      </c>
      <c r="G252">
        <v>0</v>
      </c>
      <c r="H252">
        <f t="shared" si="37"/>
        <v>0.26128762541806017</v>
      </c>
      <c r="I252">
        <f t="shared" si="38"/>
        <v>-1.0499013139145197</v>
      </c>
      <c r="J252">
        <f t="shared" si="39"/>
        <v>1.0499013139145197</v>
      </c>
      <c r="K252">
        <f t="shared" si="40"/>
        <v>0.46862696659688596</v>
      </c>
      <c r="L252">
        <f t="shared" si="41"/>
        <v>0.53137303340311415</v>
      </c>
      <c r="M252">
        <f t="shared" si="42"/>
        <v>2.1338934190276815</v>
      </c>
      <c r="N252">
        <f t="shared" si="43"/>
        <v>1.8819171036881968</v>
      </c>
    </row>
    <row r="253" spans="1:14" x14ac:dyDescent="0.25">
      <c r="A253" s="4">
        <f>IF('True_Odds_Calculator_2-way'!A254="","",'True_Odds_Calculator_2-way'!A254)</f>
        <v>1.58</v>
      </c>
      <c r="B253" s="4">
        <f>IF('True_Odds_Calculator_2-way'!B254="","",'True_Odds_Calculator_2-way'!B254)</f>
        <v>2.5299999999999998</v>
      </c>
      <c r="C253" s="4">
        <f t="shared" si="33"/>
        <v>0.63291139240506322</v>
      </c>
      <c r="D253">
        <f t="shared" si="34"/>
        <v>0.39525691699604748</v>
      </c>
      <c r="E253">
        <f t="shared" si="35"/>
        <v>2.8168309401110703E-2</v>
      </c>
      <c r="F253">
        <f t="shared" si="36"/>
        <v>-0.22199429629259027</v>
      </c>
      <c r="G253">
        <v>0</v>
      </c>
      <c r="H253">
        <f t="shared" si="37"/>
        <v>0.25016260569370091</v>
      </c>
      <c r="I253">
        <f t="shared" si="38"/>
        <v>-1.0615495921641365</v>
      </c>
      <c r="J253">
        <f t="shared" si="39"/>
        <v>1.0615495921641365</v>
      </c>
      <c r="K253">
        <f t="shared" si="40"/>
        <v>0.61892725464583687</v>
      </c>
      <c r="L253">
        <f t="shared" si="41"/>
        <v>0.38107274535416313</v>
      </c>
      <c r="M253">
        <f t="shared" si="42"/>
        <v>1.6156987634551996</v>
      </c>
      <c r="N253">
        <f t="shared" si="43"/>
        <v>2.6241708760111284</v>
      </c>
    </row>
    <row r="254" spans="1:14" x14ac:dyDescent="0.25">
      <c r="A254" s="4">
        <f>IF('True_Odds_Calculator_2-way'!A255="","",'True_Odds_Calculator_2-way'!A255)</f>
        <v>1.72</v>
      </c>
      <c r="B254" s="4">
        <f>IF('True_Odds_Calculator_2-way'!B255="","",'True_Odds_Calculator_2-way'!B255)</f>
        <v>2.2200000000000002</v>
      </c>
      <c r="C254" s="4">
        <f t="shared" si="33"/>
        <v>0.58139534883720934</v>
      </c>
      <c r="D254">
        <f t="shared" si="34"/>
        <v>0.4504504504504504</v>
      </c>
      <c r="E254">
        <f t="shared" si="35"/>
        <v>3.1845799287659737E-2</v>
      </c>
      <c r="F254">
        <f t="shared" si="36"/>
        <v>-0.23004399748585791</v>
      </c>
      <c r="G254">
        <v>0</v>
      </c>
      <c r="H254">
        <f t="shared" si="37"/>
        <v>0.2618897967735177</v>
      </c>
      <c r="I254">
        <f t="shared" si="38"/>
        <v>-1.0669739994407998</v>
      </c>
      <c r="J254">
        <f t="shared" si="39"/>
        <v>1.0669739994407998</v>
      </c>
      <c r="K254">
        <f t="shared" si="40"/>
        <v>0.56554007778240289</v>
      </c>
      <c r="L254">
        <f t="shared" si="41"/>
        <v>0.43445992221759705</v>
      </c>
      <c r="M254">
        <f t="shared" si="42"/>
        <v>1.768221279597376</v>
      </c>
      <c r="N254">
        <f t="shared" si="43"/>
        <v>2.3017082793177757</v>
      </c>
    </row>
    <row r="255" spans="1:14" x14ac:dyDescent="0.25">
      <c r="A255" s="4">
        <f>IF('True_Odds_Calculator_2-way'!A256="","",'True_Odds_Calculator_2-way'!A256)</f>
        <v>1.46</v>
      </c>
      <c r="B255" s="4">
        <f>IF('True_Odds_Calculator_2-way'!B256="","",'True_Odds_Calculator_2-way'!B256)</f>
        <v>2.81</v>
      </c>
      <c r="C255" s="4">
        <f t="shared" si="33"/>
        <v>0.68493150684931503</v>
      </c>
      <c r="D255">
        <f t="shared" si="34"/>
        <v>0.35587188612099646</v>
      </c>
      <c r="E255">
        <f t="shared" si="35"/>
        <v>4.0803392970311547E-2</v>
      </c>
      <c r="F255">
        <f t="shared" si="36"/>
        <v>-0.20294447423585038</v>
      </c>
      <c r="G255">
        <v>0</v>
      </c>
      <c r="H255">
        <f t="shared" si="37"/>
        <v>0.24374786720616196</v>
      </c>
      <c r="I255">
        <f t="shared" si="38"/>
        <v>-1.0959274292116641</v>
      </c>
      <c r="J255">
        <f t="shared" si="39"/>
        <v>1.0959274292116641</v>
      </c>
      <c r="K255">
        <f t="shared" si="40"/>
        <v>0.66483764625064323</v>
      </c>
      <c r="L255">
        <f t="shared" si="41"/>
        <v>0.3351623537493566</v>
      </c>
      <c r="M255">
        <f t="shared" si="42"/>
        <v>1.5041266174373658</v>
      </c>
      <c r="N255">
        <f t="shared" si="43"/>
        <v>2.9836286468731115</v>
      </c>
    </row>
    <row r="256" spans="1:14" x14ac:dyDescent="0.25">
      <c r="A256" s="4">
        <f>IF('True_Odds_Calculator_2-way'!A257="","",'True_Odds_Calculator_2-way'!A257)</f>
        <v>2.09</v>
      </c>
      <c r="B256" s="4">
        <f>IF('True_Odds_Calculator_2-way'!B257="","",'True_Odds_Calculator_2-way'!B257)</f>
        <v>1.82</v>
      </c>
      <c r="C256" s="4">
        <f t="shared" si="33"/>
        <v>0.47846889952153115</v>
      </c>
      <c r="D256">
        <f t="shared" si="34"/>
        <v>0.54945054945054939</v>
      </c>
      <c r="E256">
        <f t="shared" si="35"/>
        <v>2.7919448972080652E-2</v>
      </c>
      <c r="F256">
        <f t="shared" si="36"/>
        <v>-0.23497555076502441</v>
      </c>
      <c r="G256">
        <v>0</v>
      </c>
      <c r="H256">
        <f t="shared" si="37"/>
        <v>0.26289499973710501</v>
      </c>
      <c r="I256">
        <f t="shared" si="38"/>
        <v>-1.0577421839157299</v>
      </c>
      <c r="J256">
        <f t="shared" si="39"/>
        <v>1.0577421839157299</v>
      </c>
      <c r="K256">
        <f t="shared" si="40"/>
        <v>0.46448134808844194</v>
      </c>
      <c r="L256">
        <f t="shared" si="41"/>
        <v>0.53551865191155801</v>
      </c>
      <c r="M256">
        <f t="shared" si="42"/>
        <v>2.1529389804681456</v>
      </c>
      <c r="N256">
        <f t="shared" si="43"/>
        <v>1.8673485908108987</v>
      </c>
    </row>
    <row r="257" spans="1:14" x14ac:dyDescent="0.25">
      <c r="A257" s="4">
        <f>IF('True_Odds_Calculator_2-way'!A258="","",'True_Odds_Calculator_2-way'!A258)</f>
        <v>2.08</v>
      </c>
      <c r="B257" s="4">
        <f>IF('True_Odds_Calculator_2-way'!B258="","",'True_Odds_Calculator_2-way'!B258)</f>
        <v>1.83</v>
      </c>
      <c r="C257" s="4">
        <f t="shared" si="33"/>
        <v>0.48076923076923073</v>
      </c>
      <c r="D257">
        <f t="shared" si="34"/>
        <v>0.54644808743169393</v>
      </c>
      <c r="E257">
        <f t="shared" si="35"/>
        <v>2.7217318200924545E-2</v>
      </c>
      <c r="F257">
        <f t="shared" si="36"/>
        <v>-0.23549810844892827</v>
      </c>
      <c r="G257">
        <v>0</v>
      </c>
      <c r="H257">
        <f t="shared" si="37"/>
        <v>0.26271542664985281</v>
      </c>
      <c r="I257">
        <f t="shared" si="38"/>
        <v>-1.0562070842074627</v>
      </c>
      <c r="J257">
        <f t="shared" si="39"/>
        <v>1.0562070842074627</v>
      </c>
      <c r="K257">
        <f t="shared" si="40"/>
        <v>0.46713612113428016</v>
      </c>
      <c r="L257">
        <f t="shared" si="41"/>
        <v>0.53286387886572006</v>
      </c>
      <c r="M257">
        <f t="shared" si="42"/>
        <v>2.1407036509440598</v>
      </c>
      <c r="N257">
        <f t="shared" si="43"/>
        <v>1.8766518798921943</v>
      </c>
    </row>
    <row r="258" spans="1:14" x14ac:dyDescent="0.25">
      <c r="A258" s="4">
        <f>IF('True_Odds_Calculator_2-way'!A259="","",'True_Odds_Calculator_2-way'!A259)</f>
        <v>1.53</v>
      </c>
      <c r="B258" s="4">
        <f>IF('True_Odds_Calculator_2-way'!B259="","",'True_Odds_Calculator_2-way'!B259)</f>
        <v>2.59</v>
      </c>
      <c r="C258" s="4">
        <f t="shared" si="33"/>
        <v>0.65359477124183007</v>
      </c>
      <c r="D258">
        <f t="shared" si="34"/>
        <v>0.38610038610038611</v>
      </c>
      <c r="E258">
        <f t="shared" si="35"/>
        <v>3.9695157342216181E-2</v>
      </c>
      <c r="F258">
        <f t="shared" si="36"/>
        <v>-0.21265803618744794</v>
      </c>
      <c r="G258">
        <v>0</v>
      </c>
      <c r="H258">
        <f t="shared" si="37"/>
        <v>0.25235319352966412</v>
      </c>
      <c r="I258">
        <f t="shared" si="38"/>
        <v>-1.0893401305464636</v>
      </c>
      <c r="J258">
        <f t="shared" si="39"/>
        <v>1.0893401305464636</v>
      </c>
      <c r="K258">
        <f t="shared" si="40"/>
        <v>0.63397459621556129</v>
      </c>
      <c r="L258">
        <f t="shared" si="41"/>
        <v>0.36602540378443871</v>
      </c>
      <c r="M258">
        <f t="shared" si="42"/>
        <v>1.577350269189626</v>
      </c>
      <c r="N258">
        <f t="shared" si="43"/>
        <v>2.7320508075688767</v>
      </c>
    </row>
    <row r="259" spans="1:14" x14ac:dyDescent="0.25">
      <c r="A259" s="4">
        <f>IF('True_Odds_Calculator_2-way'!A260="","",'True_Odds_Calculator_2-way'!A260)</f>
        <v>1.81</v>
      </c>
      <c r="B259" s="4">
        <f>IF('True_Odds_Calculator_2-way'!B260="","",'True_Odds_Calculator_2-way'!B260)</f>
        <v>2.08</v>
      </c>
      <c r="C259" s="4">
        <f t="shared" ref="C259:C322" si="44">1/A259</f>
        <v>0.5524861878453039</v>
      </c>
      <c r="D259">
        <f t="shared" ref="D259:D322" si="45">1/B259</f>
        <v>0.48076923076923073</v>
      </c>
      <c r="E259">
        <f t="shared" ref="E259:E322" si="46">C259+D259-1</f>
        <v>3.3255418614534626E-2</v>
      </c>
      <c r="F259">
        <f t="shared" ref="F259:F322" si="47">C259+D259-(C259*D259)-1</f>
        <v>-0.23236294092647691</v>
      </c>
      <c r="G259">
        <v>0</v>
      </c>
      <c r="H259">
        <f t="shared" ref="H259:H322" si="48">C259*D259</f>
        <v>0.26561835954101148</v>
      </c>
      <c r="I259">
        <f t="shared" ref="I259:I322" si="49">((-4*F259*H259)^0.5)/(2*F259)</f>
        <v>-1.0691671651659735</v>
      </c>
      <c r="J259">
        <f t="shared" ref="J259:J322" si="50">(-((-4*F259*H259)^0.5))/(2*F259)</f>
        <v>1.0691671651659735</v>
      </c>
      <c r="K259">
        <f t="shared" ref="K259:K322" si="51">IF(A259="","",(C259/($J259+C259-($J259*C259))))</f>
        <v>0.5358983848622455</v>
      </c>
      <c r="L259">
        <f t="shared" ref="L259:L322" si="52">IF(B259="","",(D259/($J259+D259-($J259*D259))))</f>
        <v>0.4641016151377545</v>
      </c>
      <c r="M259">
        <f t="shared" ref="M259:M322" si="53">IF(A259="","",1/K259)</f>
        <v>1.8660254037844384</v>
      </c>
      <c r="N259">
        <f t="shared" ref="N259:N322" si="54">IF(B259="","",1/L259)</f>
        <v>2.1547005383792519</v>
      </c>
    </row>
    <row r="260" spans="1:14" x14ac:dyDescent="0.25">
      <c r="A260" s="4">
        <f>IF('True_Odds_Calculator_2-way'!A261="","",'True_Odds_Calculator_2-way'!A261)</f>
        <v>1.86</v>
      </c>
      <c r="B260" s="4">
        <f>IF('True_Odds_Calculator_2-way'!B261="","",'True_Odds_Calculator_2-way'!B261)</f>
        <v>2.0299999999999998</v>
      </c>
      <c r="C260" s="4">
        <f t="shared" si="44"/>
        <v>0.5376344086021505</v>
      </c>
      <c r="D260">
        <f t="shared" si="45"/>
        <v>0.49261083743842371</v>
      </c>
      <c r="E260">
        <f t="shared" si="46"/>
        <v>3.0245246040574214E-2</v>
      </c>
      <c r="F260">
        <f t="shared" si="47"/>
        <v>-0.23459929021664283</v>
      </c>
      <c r="G260">
        <v>0</v>
      </c>
      <c r="H260">
        <f t="shared" si="48"/>
        <v>0.26484453625721704</v>
      </c>
      <c r="I260">
        <f t="shared" si="49"/>
        <v>-1.0625078858299792</v>
      </c>
      <c r="J260">
        <f t="shared" si="50"/>
        <v>1.0625078858299792</v>
      </c>
      <c r="K260">
        <f t="shared" si="51"/>
        <v>0.5225324395988501</v>
      </c>
      <c r="L260">
        <f t="shared" si="52"/>
        <v>0.47746756040114985</v>
      </c>
      <c r="M260">
        <f t="shared" si="53"/>
        <v>1.9137567818137824</v>
      </c>
      <c r="N260">
        <f t="shared" si="54"/>
        <v>2.0943831224048783</v>
      </c>
    </row>
    <row r="261" spans="1:14" x14ac:dyDescent="0.25">
      <c r="A261" s="4">
        <f>IF('True_Odds_Calculator_2-way'!A262="","",'True_Odds_Calculator_2-way'!A262)</f>
        <v>1.52</v>
      </c>
      <c r="B261" s="4">
        <f>IF('True_Odds_Calculator_2-way'!B262="","",'True_Odds_Calculator_2-way'!B262)</f>
        <v>2.62</v>
      </c>
      <c r="C261" s="4">
        <f t="shared" si="44"/>
        <v>0.65789473684210531</v>
      </c>
      <c r="D261">
        <f t="shared" si="45"/>
        <v>0.38167938931297707</v>
      </c>
      <c r="E261">
        <f t="shared" si="46"/>
        <v>3.9574126155082379E-2</v>
      </c>
      <c r="F261">
        <f t="shared" si="47"/>
        <v>-0.21153073523503418</v>
      </c>
      <c r="G261">
        <v>0</v>
      </c>
      <c r="H261">
        <f t="shared" si="48"/>
        <v>0.25110486139011651</v>
      </c>
      <c r="I261">
        <f t="shared" si="49"/>
        <v>-1.0895340841010224</v>
      </c>
      <c r="J261">
        <f t="shared" si="50"/>
        <v>1.0895340841010224</v>
      </c>
      <c r="K261">
        <f t="shared" si="51"/>
        <v>0.63834226141208994</v>
      </c>
      <c r="L261">
        <f t="shared" si="52"/>
        <v>0.36165773858791023</v>
      </c>
      <c r="M261">
        <f t="shared" si="53"/>
        <v>1.5665577237325312</v>
      </c>
      <c r="N261">
        <f t="shared" si="54"/>
        <v>2.7650452162436565</v>
      </c>
    </row>
    <row r="262" spans="1:14" x14ac:dyDescent="0.25">
      <c r="A262" s="4">
        <f>IF('True_Odds_Calculator_2-way'!A263="","",'True_Odds_Calculator_2-way'!A263)</f>
        <v>2.0499999999999998</v>
      </c>
      <c r="B262" s="4">
        <f>IF('True_Odds_Calculator_2-way'!B263="","",'True_Odds_Calculator_2-way'!B263)</f>
        <v>1.85</v>
      </c>
      <c r="C262" s="4">
        <f t="shared" si="44"/>
        <v>0.48780487804878053</v>
      </c>
      <c r="D262">
        <f t="shared" si="45"/>
        <v>0.54054054054054046</v>
      </c>
      <c r="E262">
        <f t="shared" si="46"/>
        <v>2.8345418589321048E-2</v>
      </c>
      <c r="F262">
        <f t="shared" si="47"/>
        <v>-0.2353328938694792</v>
      </c>
      <c r="G262">
        <v>0</v>
      </c>
      <c r="H262">
        <f t="shared" si="48"/>
        <v>0.26367831245880025</v>
      </c>
      <c r="I262">
        <f t="shared" si="49"/>
        <v>-1.0585122480499263</v>
      </c>
      <c r="J262">
        <f t="shared" si="50"/>
        <v>1.0585122480499263</v>
      </c>
      <c r="K262">
        <f t="shared" si="51"/>
        <v>0.47361090692279612</v>
      </c>
      <c r="L262">
        <f t="shared" si="52"/>
        <v>0.52638909307720383</v>
      </c>
      <c r="M262">
        <f t="shared" si="53"/>
        <v>2.1114378604524222</v>
      </c>
      <c r="N262">
        <f t="shared" si="54"/>
        <v>1.8997354108424378</v>
      </c>
    </row>
    <row r="263" spans="1:14" x14ac:dyDescent="0.25">
      <c r="A263" s="4">
        <f>IF('True_Odds_Calculator_2-way'!A264="","",'True_Odds_Calculator_2-way'!A264)</f>
        <v>2.46</v>
      </c>
      <c r="B263" s="4">
        <f>IF('True_Odds_Calculator_2-way'!B264="","",'True_Odds_Calculator_2-way'!B264)</f>
        <v>1.61</v>
      </c>
      <c r="C263" s="4">
        <f t="shared" si="44"/>
        <v>0.4065040650406504</v>
      </c>
      <c r="D263">
        <f t="shared" si="45"/>
        <v>0.6211180124223602</v>
      </c>
      <c r="E263">
        <f t="shared" si="46"/>
        <v>2.7622077463010708E-2</v>
      </c>
      <c r="F263">
        <f t="shared" si="47"/>
        <v>-0.22486491945664788</v>
      </c>
      <c r="G263">
        <v>0</v>
      </c>
      <c r="H263">
        <f t="shared" si="48"/>
        <v>0.25248699691965859</v>
      </c>
      <c r="I263">
        <f t="shared" si="49"/>
        <v>-1.0596407579073908</v>
      </c>
      <c r="J263">
        <f t="shared" si="50"/>
        <v>1.0596407579073908</v>
      </c>
      <c r="K263">
        <f t="shared" si="51"/>
        <v>0.39260712822626126</v>
      </c>
      <c r="L263">
        <f t="shared" si="52"/>
        <v>0.60739287177373846</v>
      </c>
      <c r="M263">
        <f t="shared" si="53"/>
        <v>2.5470755065447905</v>
      </c>
      <c r="N263">
        <f t="shared" si="54"/>
        <v>1.646380862323509</v>
      </c>
    </row>
    <row r="264" spans="1:14" x14ac:dyDescent="0.25">
      <c r="A264" s="4">
        <f>IF('True_Odds_Calculator_2-way'!A265="","",'True_Odds_Calculator_2-way'!A265)</f>
        <v>2.12</v>
      </c>
      <c r="B264" s="4">
        <f>IF('True_Odds_Calculator_2-way'!B265="","",'True_Odds_Calculator_2-way'!B265)</f>
        <v>1.79</v>
      </c>
      <c r="C264" s="4">
        <f t="shared" si="44"/>
        <v>0.47169811320754712</v>
      </c>
      <c r="D264">
        <f t="shared" si="45"/>
        <v>0.55865921787709494</v>
      </c>
      <c r="E264">
        <f t="shared" si="46"/>
        <v>3.0357331084642114E-2</v>
      </c>
      <c r="F264">
        <f t="shared" si="47"/>
        <v>-0.23316116791398755</v>
      </c>
      <c r="G264">
        <v>0</v>
      </c>
      <c r="H264">
        <f t="shared" si="48"/>
        <v>0.26351849899862967</v>
      </c>
      <c r="I264">
        <f t="shared" si="49"/>
        <v>-1.0631081389064057</v>
      </c>
      <c r="J264">
        <f t="shared" si="50"/>
        <v>1.0631081389064057</v>
      </c>
      <c r="K264">
        <f t="shared" si="51"/>
        <v>0.4564790342557204</v>
      </c>
      <c r="L264">
        <f t="shared" si="52"/>
        <v>0.54352096574427933</v>
      </c>
      <c r="M264">
        <f t="shared" si="53"/>
        <v>2.1906811155751749</v>
      </c>
      <c r="N264">
        <f t="shared" si="54"/>
        <v>1.8398554297360612</v>
      </c>
    </row>
    <row r="265" spans="1:14" x14ac:dyDescent="0.25">
      <c r="A265" s="4">
        <f>IF('True_Odds_Calculator_2-way'!A266="","",'True_Odds_Calculator_2-way'!A266)</f>
        <v>1.6</v>
      </c>
      <c r="B265" s="4">
        <f>IF('True_Odds_Calculator_2-way'!B266="","",'True_Odds_Calculator_2-way'!B266)</f>
        <v>2.4500000000000002</v>
      </c>
      <c r="C265" s="4">
        <f t="shared" si="44"/>
        <v>0.625</v>
      </c>
      <c r="D265">
        <f t="shared" si="45"/>
        <v>0.4081632653061224</v>
      </c>
      <c r="E265">
        <f t="shared" si="46"/>
        <v>3.3163265306122458E-2</v>
      </c>
      <c r="F265">
        <f t="shared" si="47"/>
        <v>-0.22193877551020402</v>
      </c>
      <c r="G265">
        <v>0</v>
      </c>
      <c r="H265">
        <f t="shared" si="48"/>
        <v>0.25510204081632648</v>
      </c>
      <c r="I265">
        <f t="shared" si="49"/>
        <v>-1.0721125348377949</v>
      </c>
      <c r="J265">
        <f t="shared" si="50"/>
        <v>1.0721125348377949</v>
      </c>
      <c r="K265">
        <f t="shared" si="51"/>
        <v>0.60854364081308054</v>
      </c>
      <c r="L265">
        <f t="shared" si="52"/>
        <v>0.39145635918691934</v>
      </c>
      <c r="M265">
        <f t="shared" si="53"/>
        <v>1.643267520902677</v>
      </c>
      <c r="N265">
        <f t="shared" si="54"/>
        <v>2.5545631755148031</v>
      </c>
    </row>
    <row r="266" spans="1:14" x14ac:dyDescent="0.25">
      <c r="A266" s="4">
        <f>IF('True_Odds_Calculator_2-way'!A267="","",'True_Odds_Calculator_2-way'!A267)</f>
        <v>2.15</v>
      </c>
      <c r="B266" s="4">
        <f>IF('True_Odds_Calculator_2-way'!B267="","",'True_Odds_Calculator_2-way'!B267)</f>
        <v>1.77</v>
      </c>
      <c r="C266" s="4">
        <f t="shared" si="44"/>
        <v>0.46511627906976744</v>
      </c>
      <c r="D266">
        <f t="shared" si="45"/>
        <v>0.56497175141242939</v>
      </c>
      <c r="E266">
        <f t="shared" si="46"/>
        <v>3.0088030482196881E-2</v>
      </c>
      <c r="F266">
        <f t="shared" si="47"/>
        <v>-0.23268952831428191</v>
      </c>
      <c r="G266">
        <v>0</v>
      </c>
      <c r="H266">
        <f t="shared" si="48"/>
        <v>0.26277755879647879</v>
      </c>
      <c r="I266">
        <f t="shared" si="49"/>
        <v>-1.0626878549845031</v>
      </c>
      <c r="J266">
        <f t="shared" si="50"/>
        <v>1.0626878549845031</v>
      </c>
      <c r="K266">
        <f t="shared" si="51"/>
        <v>0.45002656733888785</v>
      </c>
      <c r="L266">
        <f t="shared" si="52"/>
        <v>0.54997343266111198</v>
      </c>
      <c r="M266">
        <f t="shared" si="53"/>
        <v>2.2220910332321786</v>
      </c>
      <c r="N266">
        <f t="shared" si="54"/>
        <v>1.8182696483380676</v>
      </c>
    </row>
    <row r="267" spans="1:14" x14ac:dyDescent="0.25">
      <c r="A267" s="4">
        <f>IF('True_Odds_Calculator_2-way'!A268="","",'True_Odds_Calculator_2-way'!A268)</f>
        <v>2.0299999999999998</v>
      </c>
      <c r="B267" s="4">
        <f>IF('True_Odds_Calculator_2-way'!B268="","",'True_Odds_Calculator_2-way'!B268)</f>
        <v>1.86</v>
      </c>
      <c r="C267" s="4">
        <f t="shared" si="44"/>
        <v>0.49261083743842371</v>
      </c>
      <c r="D267">
        <f t="shared" si="45"/>
        <v>0.5376344086021505</v>
      </c>
      <c r="E267">
        <f t="shared" si="46"/>
        <v>3.0245246040574214E-2</v>
      </c>
      <c r="F267">
        <f t="shared" si="47"/>
        <v>-0.23459929021664283</v>
      </c>
      <c r="G267">
        <v>0</v>
      </c>
      <c r="H267">
        <f t="shared" si="48"/>
        <v>0.26484453625721704</v>
      </c>
      <c r="I267">
        <f t="shared" si="49"/>
        <v>-1.0625078858299792</v>
      </c>
      <c r="J267">
        <f t="shared" si="50"/>
        <v>1.0625078858299792</v>
      </c>
      <c r="K267">
        <f t="shared" si="51"/>
        <v>0.47746756040114985</v>
      </c>
      <c r="L267">
        <f t="shared" si="52"/>
        <v>0.5225324395988501</v>
      </c>
      <c r="M267">
        <f t="shared" si="53"/>
        <v>2.0943831224048783</v>
      </c>
      <c r="N267">
        <f t="shared" si="54"/>
        <v>1.9137567818137824</v>
      </c>
    </row>
    <row r="268" spans="1:14" x14ac:dyDescent="0.25">
      <c r="A268" s="4">
        <f>IF('True_Odds_Calculator_2-way'!A269="","",'True_Odds_Calculator_2-way'!A269)</f>
        <v>2.04</v>
      </c>
      <c r="B268" s="4">
        <f>IF('True_Odds_Calculator_2-way'!B269="","",'True_Odds_Calculator_2-way'!B269)</f>
        <v>1.85</v>
      </c>
      <c r="C268" s="4">
        <f t="shared" si="44"/>
        <v>0.49019607843137253</v>
      </c>
      <c r="D268">
        <f t="shared" si="45"/>
        <v>0.54054054054054046</v>
      </c>
      <c r="E268">
        <f t="shared" si="46"/>
        <v>3.0736618971912932E-2</v>
      </c>
      <c r="F268">
        <f t="shared" si="47"/>
        <v>-0.23423423423423428</v>
      </c>
      <c r="G268">
        <v>0</v>
      </c>
      <c r="H268">
        <f t="shared" si="48"/>
        <v>0.26497085320614727</v>
      </c>
      <c r="I268">
        <f t="shared" si="49"/>
        <v>-1.0635890745287924</v>
      </c>
      <c r="J268">
        <f t="shared" si="50"/>
        <v>1.0635890745287924</v>
      </c>
      <c r="K268">
        <f t="shared" si="51"/>
        <v>0.47480390464975097</v>
      </c>
      <c r="L268">
        <f t="shared" si="52"/>
        <v>0.52519609535024903</v>
      </c>
      <c r="M268">
        <f t="shared" si="53"/>
        <v>2.1061326375099441</v>
      </c>
      <c r="N268">
        <f t="shared" si="54"/>
        <v>1.904050713349474</v>
      </c>
    </row>
    <row r="269" spans="1:14" x14ac:dyDescent="0.25">
      <c r="A269" s="4">
        <f>IF('True_Odds_Calculator_2-way'!A270="","",'True_Odds_Calculator_2-way'!A270)</f>
        <v>1.85</v>
      </c>
      <c r="B269" s="4">
        <f>IF('True_Odds_Calculator_2-way'!B270="","",'True_Odds_Calculator_2-way'!B270)</f>
        <v>2.0499999999999998</v>
      </c>
      <c r="C269" s="4">
        <f t="shared" si="44"/>
        <v>0.54054054054054046</v>
      </c>
      <c r="D269">
        <f t="shared" si="45"/>
        <v>0.48780487804878053</v>
      </c>
      <c r="E269">
        <f t="shared" si="46"/>
        <v>2.8345418589321048E-2</v>
      </c>
      <c r="F269">
        <f t="shared" si="47"/>
        <v>-0.2353328938694792</v>
      </c>
      <c r="G269">
        <v>0</v>
      </c>
      <c r="H269">
        <f t="shared" si="48"/>
        <v>0.26367831245880025</v>
      </c>
      <c r="I269">
        <f t="shared" si="49"/>
        <v>-1.0585122480499263</v>
      </c>
      <c r="J269">
        <f t="shared" si="50"/>
        <v>1.0585122480499263</v>
      </c>
      <c r="K269">
        <f t="shared" si="51"/>
        <v>0.52638909307720383</v>
      </c>
      <c r="L269">
        <f t="shared" si="52"/>
        <v>0.47361090692279612</v>
      </c>
      <c r="M269">
        <f t="shared" si="53"/>
        <v>1.8997354108424378</v>
      </c>
      <c r="N269">
        <f t="shared" si="54"/>
        <v>2.1114378604524222</v>
      </c>
    </row>
    <row r="270" spans="1:14" x14ac:dyDescent="0.25">
      <c r="A270" s="4">
        <f>IF('True_Odds_Calculator_2-way'!A271="","",'True_Odds_Calculator_2-way'!A271)</f>
        <v>1.75</v>
      </c>
      <c r="B270" s="4">
        <f>IF('True_Odds_Calculator_2-way'!B271="","",'True_Odds_Calculator_2-way'!B271)</f>
        <v>2.11</v>
      </c>
      <c r="C270" s="4">
        <f t="shared" si="44"/>
        <v>0.5714285714285714</v>
      </c>
      <c r="D270">
        <f t="shared" si="45"/>
        <v>0.47393364928909953</v>
      </c>
      <c r="E270">
        <f t="shared" si="46"/>
        <v>4.5362220717670931E-2</v>
      </c>
      <c r="F270">
        <f t="shared" si="47"/>
        <v>-0.22545700744752883</v>
      </c>
      <c r="G270">
        <v>0</v>
      </c>
      <c r="H270">
        <f t="shared" si="48"/>
        <v>0.27081922816519971</v>
      </c>
      <c r="I270">
        <f t="shared" si="49"/>
        <v>-1.0959932487023818</v>
      </c>
      <c r="J270">
        <f t="shared" si="50"/>
        <v>1.0959932487023818</v>
      </c>
      <c r="K270">
        <f t="shared" si="51"/>
        <v>0.54884894570907516</v>
      </c>
      <c r="L270">
        <f t="shared" si="52"/>
        <v>0.45115105429092489</v>
      </c>
      <c r="M270">
        <f t="shared" si="53"/>
        <v>1.8219949365267862</v>
      </c>
      <c r="N270">
        <f t="shared" si="54"/>
        <v>2.216552506059644</v>
      </c>
    </row>
    <row r="271" spans="1:14" x14ac:dyDescent="0.25">
      <c r="A271" s="4">
        <f>IF('True_Odds_Calculator_2-way'!A272="","",'True_Odds_Calculator_2-way'!A272)</f>
        <v>2.64</v>
      </c>
      <c r="B271" s="4">
        <f>IF('True_Odds_Calculator_2-way'!B272="","",'True_Odds_Calculator_2-way'!B272)</f>
        <v>1.47</v>
      </c>
      <c r="C271" s="4">
        <f t="shared" si="44"/>
        <v>0.37878787878787878</v>
      </c>
      <c r="D271">
        <f t="shared" si="45"/>
        <v>0.68027210884353739</v>
      </c>
      <c r="E271">
        <f t="shared" si="46"/>
        <v>5.9059987631416178E-2</v>
      </c>
      <c r="F271">
        <f t="shared" si="47"/>
        <v>-0.19861884147598441</v>
      </c>
      <c r="G271">
        <v>0</v>
      </c>
      <c r="H271">
        <f t="shared" si="48"/>
        <v>0.25767882910740053</v>
      </c>
      <c r="I271">
        <f t="shared" si="49"/>
        <v>-1.1390142225037863</v>
      </c>
      <c r="J271">
        <f t="shared" si="50"/>
        <v>1.1390142225037863</v>
      </c>
      <c r="K271">
        <f t="shared" si="51"/>
        <v>0.34867706214181099</v>
      </c>
      <c r="L271">
        <f t="shared" si="52"/>
        <v>0.65132293785818896</v>
      </c>
      <c r="M271">
        <f t="shared" si="53"/>
        <v>2.8679833249062092</v>
      </c>
      <c r="N271">
        <f t="shared" si="54"/>
        <v>1.5353366845767802</v>
      </c>
    </row>
    <row r="272" spans="1:14" x14ac:dyDescent="0.25">
      <c r="A272" s="4">
        <f>IF('True_Odds_Calculator_2-way'!A273="","",'True_Odds_Calculator_2-way'!A273)</f>
        <v>2.12</v>
      </c>
      <c r="B272" s="4">
        <f>IF('True_Odds_Calculator_2-way'!B273="","",'True_Odds_Calculator_2-way'!B273)</f>
        <v>1.71</v>
      </c>
      <c r="C272" s="4">
        <f t="shared" si="44"/>
        <v>0.47169811320754712</v>
      </c>
      <c r="D272">
        <f t="shared" si="45"/>
        <v>0.58479532163742687</v>
      </c>
      <c r="E272">
        <f t="shared" si="46"/>
        <v>5.6493434844973933E-2</v>
      </c>
      <c r="F272">
        <f t="shared" si="47"/>
        <v>-0.21935341498400096</v>
      </c>
      <c r="G272">
        <v>0</v>
      </c>
      <c r="H272">
        <f t="shared" si="48"/>
        <v>0.27584684982897489</v>
      </c>
      <c r="I272">
        <f t="shared" si="49"/>
        <v>-1.1214032600406412</v>
      </c>
      <c r="J272">
        <f t="shared" si="50"/>
        <v>1.1214032600406412</v>
      </c>
      <c r="K272">
        <f t="shared" si="51"/>
        <v>0.44326798142516627</v>
      </c>
      <c r="L272">
        <f t="shared" si="52"/>
        <v>0.5567320185748339</v>
      </c>
      <c r="M272">
        <f t="shared" si="53"/>
        <v>2.2559716512455181</v>
      </c>
      <c r="N272">
        <f t="shared" si="54"/>
        <v>1.7961963146288551</v>
      </c>
    </row>
    <row r="273" spans="1:14" x14ac:dyDescent="0.25">
      <c r="A273" s="4">
        <f>IF('True_Odds_Calculator_2-way'!A274="","",'True_Odds_Calculator_2-way'!A274)</f>
        <v>1.79</v>
      </c>
      <c r="B273" s="4">
        <f>IF('True_Odds_Calculator_2-way'!B274="","",'True_Odds_Calculator_2-way'!B274)</f>
        <v>2.13</v>
      </c>
      <c r="C273" s="4">
        <f t="shared" si="44"/>
        <v>0.55865921787709494</v>
      </c>
      <c r="D273">
        <f t="shared" si="45"/>
        <v>0.46948356807511737</v>
      </c>
      <c r="E273">
        <f t="shared" si="46"/>
        <v>2.8142785952212312E-2</v>
      </c>
      <c r="F273">
        <f t="shared" si="47"/>
        <v>-0.2341385369947806</v>
      </c>
      <c r="G273">
        <v>0</v>
      </c>
      <c r="H273">
        <f t="shared" si="48"/>
        <v>0.26228132294699291</v>
      </c>
      <c r="I273">
        <f t="shared" si="49"/>
        <v>-1.0583936671670078</v>
      </c>
      <c r="J273">
        <f t="shared" si="50"/>
        <v>1.0583936671670078</v>
      </c>
      <c r="K273">
        <f t="shared" si="51"/>
        <v>0.5446234509412119</v>
      </c>
      <c r="L273">
        <f t="shared" si="52"/>
        <v>0.45537654905878816</v>
      </c>
      <c r="M273">
        <f t="shared" si="53"/>
        <v>1.8361309970619364</v>
      </c>
      <c r="N273">
        <f t="shared" si="54"/>
        <v>2.1959848438987186</v>
      </c>
    </row>
    <row r="274" spans="1:14" x14ac:dyDescent="0.25">
      <c r="A274" s="4">
        <f>IF('True_Odds_Calculator_2-way'!A275="","",'True_Odds_Calculator_2-way'!A275)</f>
        <v>1.74</v>
      </c>
      <c r="B274" s="4">
        <f>IF('True_Odds_Calculator_2-way'!B275="","",'True_Odds_Calculator_2-way'!B275)</f>
        <v>2.21</v>
      </c>
      <c r="C274" s="4">
        <f t="shared" si="44"/>
        <v>0.57471264367816088</v>
      </c>
      <c r="D274">
        <f t="shared" si="45"/>
        <v>0.45248868778280543</v>
      </c>
      <c r="E274">
        <f t="shared" si="46"/>
        <v>2.720133146096626E-2</v>
      </c>
      <c r="F274">
        <f t="shared" si="47"/>
        <v>-0.23284963852915186</v>
      </c>
      <c r="G274">
        <v>0</v>
      </c>
      <c r="H274">
        <f t="shared" si="48"/>
        <v>0.26005096999011806</v>
      </c>
      <c r="I274">
        <f t="shared" si="49"/>
        <v>-1.0567967158529021</v>
      </c>
      <c r="J274">
        <f t="shared" si="50"/>
        <v>1.0567967158529021</v>
      </c>
      <c r="K274">
        <f t="shared" si="51"/>
        <v>0.56115791622406608</v>
      </c>
      <c r="L274">
        <f t="shared" si="52"/>
        <v>0.43884208377593403</v>
      </c>
      <c r="M274">
        <f t="shared" si="53"/>
        <v>1.7820295697311479</v>
      </c>
      <c r="N274">
        <f t="shared" si="54"/>
        <v>2.2787240261820116</v>
      </c>
    </row>
    <row r="275" spans="1:14" x14ac:dyDescent="0.25">
      <c r="A275" s="4">
        <f>IF('True_Odds_Calculator_2-way'!A276="","",'True_Odds_Calculator_2-way'!A276)</f>
        <v>1.64</v>
      </c>
      <c r="B275" s="4">
        <f>IF('True_Odds_Calculator_2-way'!B276="","",'True_Odds_Calculator_2-way'!B276)</f>
        <v>2.38</v>
      </c>
      <c r="C275" s="4">
        <f t="shared" si="44"/>
        <v>0.6097560975609756</v>
      </c>
      <c r="D275">
        <f t="shared" si="45"/>
        <v>0.42016806722689076</v>
      </c>
      <c r="E275">
        <f t="shared" si="46"/>
        <v>2.9924164787866303E-2</v>
      </c>
      <c r="F275">
        <f t="shared" si="47"/>
        <v>-0.22627587620414025</v>
      </c>
      <c r="G275">
        <v>0</v>
      </c>
      <c r="H275">
        <f t="shared" si="48"/>
        <v>0.25620004099200655</v>
      </c>
      <c r="I275">
        <f t="shared" si="49"/>
        <v>-1.0640706634484356</v>
      </c>
      <c r="J275">
        <f t="shared" si="50"/>
        <v>1.0640706634484356</v>
      </c>
      <c r="K275">
        <f t="shared" si="51"/>
        <v>0.59488214870586709</v>
      </c>
      <c r="L275">
        <f t="shared" si="52"/>
        <v>0.40511785129413308</v>
      </c>
      <c r="M275">
        <f t="shared" si="53"/>
        <v>1.6810052246069986</v>
      </c>
      <c r="N275">
        <f t="shared" si="54"/>
        <v>2.468417515558841</v>
      </c>
    </row>
    <row r="276" spans="1:14" x14ac:dyDescent="0.25">
      <c r="A276" s="4">
        <f>IF('True_Odds_Calculator_2-way'!A277="","",'True_Odds_Calculator_2-way'!A277)</f>
        <v>1.68</v>
      </c>
      <c r="B276" s="4">
        <f>IF('True_Odds_Calculator_2-way'!B277="","",'True_Odds_Calculator_2-way'!B277)</f>
        <v>2.2799999999999998</v>
      </c>
      <c r="C276" s="4">
        <f t="shared" si="44"/>
        <v>0.59523809523809523</v>
      </c>
      <c r="D276">
        <f t="shared" si="45"/>
        <v>0.43859649122807021</v>
      </c>
      <c r="E276">
        <f t="shared" si="46"/>
        <v>3.383458646616555E-2</v>
      </c>
      <c r="F276">
        <f t="shared" si="47"/>
        <v>-0.2272347535505429</v>
      </c>
      <c r="G276">
        <v>0</v>
      </c>
      <c r="H276">
        <f t="shared" si="48"/>
        <v>0.26106934001670845</v>
      </c>
      <c r="I276">
        <f t="shared" si="49"/>
        <v>-1.0718661571406805</v>
      </c>
      <c r="J276">
        <f t="shared" si="50"/>
        <v>1.0718661571406805</v>
      </c>
      <c r="K276">
        <f t="shared" si="51"/>
        <v>0.57841282804125305</v>
      </c>
      <c r="L276">
        <f t="shared" si="52"/>
        <v>0.42158717195874679</v>
      </c>
      <c r="M276">
        <f t="shared" si="53"/>
        <v>1.728868986855663</v>
      </c>
      <c r="N276">
        <f t="shared" si="54"/>
        <v>2.3719886811400706</v>
      </c>
    </row>
    <row r="277" spans="1:14" x14ac:dyDescent="0.25">
      <c r="A277" s="4">
        <f>IF('True_Odds_Calculator_2-way'!A278="","",'True_Odds_Calculator_2-way'!A278)</f>
        <v>1.67</v>
      </c>
      <c r="B277" s="4">
        <f>IF('True_Odds_Calculator_2-way'!B278="","",'True_Odds_Calculator_2-way'!B278)</f>
        <v>2.29</v>
      </c>
      <c r="C277" s="4">
        <f t="shared" si="44"/>
        <v>0.5988023952095809</v>
      </c>
      <c r="D277">
        <f t="shared" si="45"/>
        <v>0.4366812227074236</v>
      </c>
      <c r="E277">
        <f t="shared" si="46"/>
        <v>3.5483617917004384E-2</v>
      </c>
      <c r="F277">
        <f t="shared" si="47"/>
        <v>-0.22600214418324938</v>
      </c>
      <c r="G277">
        <v>0</v>
      </c>
      <c r="H277">
        <f t="shared" si="48"/>
        <v>0.2614857621002537</v>
      </c>
      <c r="I277">
        <f t="shared" si="49"/>
        <v>-1.0756419800880679</v>
      </c>
      <c r="J277">
        <f t="shared" si="50"/>
        <v>1.0756419800880679</v>
      </c>
      <c r="K277">
        <f t="shared" si="51"/>
        <v>0.58116554291916578</v>
      </c>
      <c r="L277">
        <f t="shared" si="52"/>
        <v>0.41883445708083428</v>
      </c>
      <c r="M277">
        <f t="shared" si="53"/>
        <v>1.7206801266590057</v>
      </c>
      <c r="N277">
        <f t="shared" si="54"/>
        <v>2.3875781543136072</v>
      </c>
    </row>
    <row r="278" spans="1:14" x14ac:dyDescent="0.25">
      <c r="A278" s="4">
        <f>IF('True_Odds_Calculator_2-way'!A279="","",'True_Odds_Calculator_2-way'!A279)</f>
        <v>2.0699999999999998</v>
      </c>
      <c r="B278" s="4">
        <f>IF('True_Odds_Calculator_2-way'!B279="","",'True_Odds_Calculator_2-way'!B279)</f>
        <v>1.85</v>
      </c>
      <c r="C278" s="4">
        <f t="shared" si="44"/>
        <v>0.48309178743961356</v>
      </c>
      <c r="D278">
        <f t="shared" si="45"/>
        <v>0.54054054054054046</v>
      </c>
      <c r="E278">
        <f t="shared" si="46"/>
        <v>2.3632327980154022E-2</v>
      </c>
      <c r="F278">
        <f t="shared" si="47"/>
        <v>-0.2374983679331506</v>
      </c>
      <c r="G278">
        <v>0</v>
      </c>
      <c r="H278">
        <f t="shared" si="48"/>
        <v>0.26113069591330457</v>
      </c>
      <c r="I278">
        <f t="shared" si="49"/>
        <v>-1.0485729457933801</v>
      </c>
      <c r="J278">
        <f t="shared" si="50"/>
        <v>1.0485729457933801</v>
      </c>
      <c r="K278">
        <f t="shared" si="51"/>
        <v>0.47125951908672531</v>
      </c>
      <c r="L278">
        <f t="shared" si="52"/>
        <v>0.52874048091327497</v>
      </c>
      <c r="M278">
        <f t="shared" si="53"/>
        <v>2.1219730519989164</v>
      </c>
      <c r="N278">
        <f t="shared" si="54"/>
        <v>1.8912870039243732</v>
      </c>
    </row>
    <row r="279" spans="1:14" x14ac:dyDescent="0.25">
      <c r="A279" s="4">
        <f>IF('True_Odds_Calculator_2-way'!A280="","",'True_Odds_Calculator_2-way'!A280)</f>
        <v>2.17</v>
      </c>
      <c r="B279" s="4">
        <f>IF('True_Odds_Calculator_2-way'!B280="","",'True_Odds_Calculator_2-way'!B280)</f>
        <v>1.76</v>
      </c>
      <c r="C279" s="4">
        <f t="shared" si="44"/>
        <v>0.46082949308755761</v>
      </c>
      <c r="D279">
        <f t="shared" si="45"/>
        <v>0.56818181818181823</v>
      </c>
      <c r="E279">
        <f t="shared" si="46"/>
        <v>2.9011311269375728E-2</v>
      </c>
      <c r="F279">
        <f t="shared" si="47"/>
        <v>-0.2328236279849184</v>
      </c>
      <c r="G279">
        <v>0</v>
      </c>
      <c r="H279">
        <f t="shared" si="48"/>
        <v>0.26183493925429413</v>
      </c>
      <c r="I279">
        <f t="shared" si="49"/>
        <v>-1.0604746049596294</v>
      </c>
      <c r="J279">
        <f t="shared" si="50"/>
        <v>1.0604746049596294</v>
      </c>
      <c r="K279">
        <f t="shared" si="51"/>
        <v>0.44627809446366512</v>
      </c>
      <c r="L279">
        <f t="shared" si="52"/>
        <v>0.55372190553633505</v>
      </c>
      <c r="M279">
        <f t="shared" si="53"/>
        <v>2.2407552878027661</v>
      </c>
      <c r="N279">
        <f t="shared" si="54"/>
        <v>1.8059606997693183</v>
      </c>
    </row>
    <row r="280" spans="1:14" x14ac:dyDescent="0.25">
      <c r="A280" s="4">
        <f>IF('True_Odds_Calculator_2-way'!A281="","",'True_Odds_Calculator_2-way'!A281)</f>
        <v>1.66</v>
      </c>
      <c r="B280" s="4">
        <f>IF('True_Odds_Calculator_2-way'!B281="","",'True_Odds_Calculator_2-way'!B281)</f>
        <v>2.35</v>
      </c>
      <c r="C280" s="4">
        <f t="shared" si="44"/>
        <v>0.60240963855421692</v>
      </c>
      <c r="D280">
        <f t="shared" si="45"/>
        <v>0.42553191489361702</v>
      </c>
      <c r="E280">
        <f t="shared" si="46"/>
        <v>2.7941553447834E-2</v>
      </c>
      <c r="F280">
        <f t="shared" si="47"/>
        <v>-0.22840297359651363</v>
      </c>
      <c r="G280">
        <v>0</v>
      </c>
      <c r="H280">
        <f t="shared" si="48"/>
        <v>0.25634452704434763</v>
      </c>
      <c r="I280">
        <f t="shared" si="49"/>
        <v>-1.0594028769395474</v>
      </c>
      <c r="J280">
        <f t="shared" si="50"/>
        <v>1.0594028769395474</v>
      </c>
      <c r="K280">
        <f t="shared" si="51"/>
        <v>0.58851019803893267</v>
      </c>
      <c r="L280">
        <f t="shared" si="52"/>
        <v>0.41148980196106721</v>
      </c>
      <c r="M280">
        <f t="shared" si="53"/>
        <v>1.6992058987801013</v>
      </c>
      <c r="N280">
        <f t="shared" si="54"/>
        <v>2.4301938838683887</v>
      </c>
    </row>
    <row r="281" spans="1:14" x14ac:dyDescent="0.25">
      <c r="A281" s="4">
        <f>IF('True_Odds_Calculator_2-way'!A282="","",'True_Odds_Calculator_2-way'!A282)</f>
        <v>1.93</v>
      </c>
      <c r="B281" s="4">
        <f>IF('True_Odds_Calculator_2-way'!B282="","",'True_Odds_Calculator_2-way'!B282)</f>
        <v>1.96</v>
      </c>
      <c r="C281" s="4">
        <f t="shared" si="44"/>
        <v>0.5181347150259068</v>
      </c>
      <c r="D281">
        <f t="shared" si="45"/>
        <v>0.51020408163265307</v>
      </c>
      <c r="E281">
        <f t="shared" si="46"/>
        <v>2.8338796658559762E-2</v>
      </c>
      <c r="F281">
        <f t="shared" si="47"/>
        <v>-0.23601564978322942</v>
      </c>
      <c r="G281">
        <v>0</v>
      </c>
      <c r="H281">
        <f t="shared" si="48"/>
        <v>0.26435444644178918</v>
      </c>
      <c r="I281">
        <f t="shared" si="49"/>
        <v>-1.0583343916682539</v>
      </c>
      <c r="J281">
        <f t="shared" si="50"/>
        <v>1.0583343916682539</v>
      </c>
      <c r="K281">
        <f t="shared" si="51"/>
        <v>0.50396850395275605</v>
      </c>
      <c r="L281">
        <f t="shared" si="52"/>
        <v>0.49603149604724417</v>
      </c>
      <c r="M281">
        <f t="shared" si="53"/>
        <v>1.9842509842514759</v>
      </c>
      <c r="N281">
        <f t="shared" si="54"/>
        <v>2.0160010160015238</v>
      </c>
    </row>
    <row r="282" spans="1:14" x14ac:dyDescent="0.25">
      <c r="A282" s="4">
        <f>IF('True_Odds_Calculator_2-way'!A283="","",'True_Odds_Calculator_2-way'!A283)</f>
        <v>1.88</v>
      </c>
      <c r="B282" s="4">
        <f>IF('True_Odds_Calculator_2-way'!B283="","",'True_Odds_Calculator_2-way'!B283)</f>
        <v>2.0099999999999998</v>
      </c>
      <c r="C282" s="4">
        <f t="shared" si="44"/>
        <v>0.53191489361702127</v>
      </c>
      <c r="D282">
        <f t="shared" si="45"/>
        <v>0.49751243781094534</v>
      </c>
      <c r="E282">
        <f t="shared" si="46"/>
        <v>2.9427331427966497E-2</v>
      </c>
      <c r="F282">
        <f t="shared" si="47"/>
        <v>-0.23520694400338749</v>
      </c>
      <c r="G282">
        <v>0</v>
      </c>
      <c r="H282">
        <f t="shared" si="48"/>
        <v>0.26463427543135393</v>
      </c>
      <c r="I282">
        <f t="shared" si="49"/>
        <v>-1.060713208766217</v>
      </c>
      <c r="J282">
        <f t="shared" si="50"/>
        <v>1.060713208766217</v>
      </c>
      <c r="K282">
        <f t="shared" si="51"/>
        <v>0.5172161542198922</v>
      </c>
      <c r="L282">
        <f t="shared" si="52"/>
        <v>0.48278384578010813</v>
      </c>
      <c r="M282">
        <f t="shared" si="53"/>
        <v>1.9334276237142709</v>
      </c>
      <c r="N282">
        <f t="shared" si="54"/>
        <v>2.0713203408538785</v>
      </c>
    </row>
    <row r="283" spans="1:14" x14ac:dyDescent="0.25">
      <c r="A283" s="4">
        <f>IF('True_Odds_Calculator_2-way'!A284="","",'True_Odds_Calculator_2-way'!A284)</f>
        <v>1.72</v>
      </c>
      <c r="B283" s="4">
        <f>IF('True_Odds_Calculator_2-way'!B284="","",'True_Odds_Calculator_2-way'!B284)</f>
        <v>2.21</v>
      </c>
      <c r="C283" s="4">
        <f t="shared" si="44"/>
        <v>0.58139534883720934</v>
      </c>
      <c r="D283">
        <f t="shared" si="45"/>
        <v>0.45248868778280543</v>
      </c>
      <c r="E283">
        <f t="shared" si="46"/>
        <v>3.3884036620014824E-2</v>
      </c>
      <c r="F283">
        <f t="shared" si="47"/>
        <v>-0.2291907818583605</v>
      </c>
      <c r="G283">
        <v>0</v>
      </c>
      <c r="H283">
        <f t="shared" si="48"/>
        <v>0.26307481847837527</v>
      </c>
      <c r="I283">
        <f t="shared" si="49"/>
        <v>-1.0713739108887084</v>
      </c>
      <c r="J283">
        <f t="shared" si="50"/>
        <v>1.0713739108887084</v>
      </c>
      <c r="K283">
        <f t="shared" si="51"/>
        <v>0.56452867108930049</v>
      </c>
      <c r="L283">
        <f t="shared" si="52"/>
        <v>0.43547132891069945</v>
      </c>
      <c r="M283">
        <f t="shared" si="53"/>
        <v>1.7713892158398703</v>
      </c>
      <c r="N283">
        <f t="shared" si="54"/>
        <v>2.2963624321753371</v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59" activePane="bottomLeft" state="frozen"/>
      <selection pane="bottomLeft" activeCell="X203" sqref="X203:X28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2" t="s">
        <v>9</v>
      </c>
      <c r="B1" s="53"/>
      <c r="C1" s="18"/>
      <c r="D1" s="54" t="s">
        <v>25</v>
      </c>
      <c r="E1" s="53"/>
      <c r="F1" s="54" t="s">
        <v>23</v>
      </c>
      <c r="G1" s="53"/>
      <c r="H1" s="54" t="s">
        <v>11</v>
      </c>
      <c r="I1" s="53"/>
      <c r="J1" s="54" t="s">
        <v>10</v>
      </c>
      <c r="K1" s="53"/>
      <c r="L1" s="50" t="s">
        <v>151</v>
      </c>
      <c r="M1" s="51"/>
      <c r="N1" s="13" t="s">
        <v>150</v>
      </c>
      <c r="O1" s="13" t="s">
        <v>152</v>
      </c>
      <c r="P1" s="13" t="s">
        <v>153</v>
      </c>
      <c r="Q1" s="13" t="s">
        <v>154</v>
      </c>
      <c r="R1" s="13" t="s">
        <v>155</v>
      </c>
      <c r="S1" s="13" t="s">
        <v>156</v>
      </c>
      <c r="T1" s="13" t="s">
        <v>157</v>
      </c>
      <c r="U1" s="13" t="s">
        <v>32</v>
      </c>
      <c r="V1" s="13" t="s">
        <v>33</v>
      </c>
      <c r="W1" s="13" t="s">
        <v>173</v>
      </c>
      <c r="X1" s="26" t="s">
        <v>137</v>
      </c>
      <c r="Y1" s="43" t="s">
        <v>159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1.88</v>
      </c>
      <c r="B3">
        <v>1.98</v>
      </c>
      <c r="C3" s="29">
        <f t="shared" ref="C3:C66" si="0">IF(OR($A3="",$B3=""),"",(1/A3)+(1/B3)-1)</f>
        <v>3.6965398667526461E-2</v>
      </c>
      <c r="D3" s="30">
        <f>IF(OR($A3="",$B3=""),"",A3*'MPTO_working_2-way'!$G2)</f>
        <v>1.9494949494949496</v>
      </c>
      <c r="E3" s="32">
        <f>IF(OR($A3="",$B3=""),"",B3*'MPTO_working_2-way'!$G2)</f>
        <v>2.0531914893617023</v>
      </c>
      <c r="F3" s="30">
        <f>IF(OR($A3="",$B3=""),"",'MPTO_working_2-way'!D2)</f>
        <v>1.9476768522394308</v>
      </c>
      <c r="G3" s="32">
        <f>IF(OR($A3="",$B3=""),"",'MPTO_working_2-way'!E2)</f>
        <v>2.0552120141342756</v>
      </c>
      <c r="H3" s="30">
        <f>IF(OR($A3="",$B3=""),"",'OddsRatio_working_2-way'!M2)</f>
        <v>1.947607082958686</v>
      </c>
      <c r="I3" s="30">
        <f>IF(OR($A3="",$B3=""),"",'OddsRatio_working_2-way'!N2)</f>
        <v>2.0552897060221729</v>
      </c>
      <c r="J3" s="30">
        <f>IF('Log_working_2-way'!$D2="","",A3^('Log_working_2-way'!$D2))</f>
        <v>1.9467780797695502</v>
      </c>
      <c r="K3" s="32">
        <f>IF('Log_working_2-way'!$D2="","",B3^('Log_working_2-way'!$D2))</f>
        <v>2.0562137224842738</v>
      </c>
      <c r="L3" s="37">
        <f>(1/D3)</f>
        <v>0.5129533678756476</v>
      </c>
      <c r="M3" s="37">
        <f>(1/E3)</f>
        <v>0.48704663212435229</v>
      </c>
      <c r="N3" s="38">
        <v>100</v>
      </c>
      <c r="O3" s="38">
        <f>(1/A3)*((N3*A3)-N3)</f>
        <v>46.808510638297875</v>
      </c>
      <c r="P3" s="38">
        <f>(1/B3)*((N3*B3)-N3)</f>
        <v>49.494949494949495</v>
      </c>
      <c r="Q3" s="38">
        <f>(1/B3)*N3</f>
        <v>50.505050505050505</v>
      </c>
      <c r="R3" s="38">
        <f>(1/A3)*N3</f>
        <v>53.191489361702125</v>
      </c>
      <c r="S3" s="39">
        <f>O3-Q3</f>
        <v>-3.6965398667526301</v>
      </c>
      <c r="T3" s="39">
        <f>P3-R3</f>
        <v>-3.6965398667526301</v>
      </c>
      <c r="U3" t="s">
        <v>280</v>
      </c>
      <c r="V3" t="s">
        <v>193</v>
      </c>
      <c r="W3" t="s">
        <v>315</v>
      </c>
      <c r="X3" s="48" t="s">
        <v>483</v>
      </c>
      <c r="Y3" s="41"/>
    </row>
    <row r="4" spans="1:25" s="12" customFormat="1" ht="15" x14ac:dyDescent="0.25">
      <c r="A4">
        <v>1.87</v>
      </c>
      <c r="B4">
        <v>2.04</v>
      </c>
      <c r="C4" s="29">
        <f t="shared" si="0"/>
        <v>2.4955436720142554E-2</v>
      </c>
      <c r="D4" s="30">
        <f>IF(OR($A4="",$B4=""),"",A4*'MPTO_working_2-way'!$G3)</f>
        <v>1.9166666666666667</v>
      </c>
      <c r="E4" s="32">
        <f>IF(OR($A4="",$B4=""),"",B4*'MPTO_working_2-way'!$G3)</f>
        <v>2.0909090909090908</v>
      </c>
      <c r="F4" s="30">
        <f>IF(OR($A4="",$B4=""),"",'MPTO_working_2-way'!D3)</f>
        <v>1.9146757679180888</v>
      </c>
      <c r="G4" s="32">
        <f>IF(OR($A4="",$B4=""),"",'MPTO_working_2-way'!E3)</f>
        <v>2.0932835820895521</v>
      </c>
      <c r="H4" s="30">
        <f>IF(OR($A4="",$B4=""),"",'OddsRatio_working_2-way'!M3)</f>
        <v>1.9146247654303168</v>
      </c>
      <c r="I4" s="30">
        <f>IF(OR($A4="",$B4=""),"",'OddsRatio_working_2-way'!N3)</f>
        <v>2.0933445471810685</v>
      </c>
      <c r="J4" s="30">
        <f>IF('Log_working_2-way'!$D3="","",A4^('Log_working_2-way'!$D3))</f>
        <v>1.9137261145840778</v>
      </c>
      <c r="K4" s="32">
        <f>IF('Log_working_2-way'!$D3="","",B4^('Log_working_2-way'!$D3))</f>
        <v>2.0944198529941209</v>
      </c>
      <c r="L4" s="37">
        <f t="shared" ref="L4:L67" si="1">(1/D4)</f>
        <v>0.52173913043478259</v>
      </c>
      <c r="M4" s="37">
        <f t="shared" ref="M4:M67" si="2">(1/E4)</f>
        <v>0.47826086956521741</v>
      </c>
      <c r="N4" s="38">
        <v>101</v>
      </c>
      <c r="O4" s="38">
        <f t="shared" ref="O4:O67" si="3">(1/A4)*((N4*A4)-N4)</f>
        <v>46.98930481283422</v>
      </c>
      <c r="P4" s="38">
        <f t="shared" ref="P4:P67" si="4">(1/B4)*((N4*B4)-N4)</f>
        <v>51.490196078431367</v>
      </c>
      <c r="Q4" s="38">
        <f t="shared" ref="Q4:Q67" si="5">(1/B4)*N4</f>
        <v>49.509803921568626</v>
      </c>
      <c r="R4" s="38">
        <f t="shared" ref="R4:R67" si="6">(1/A4)*N4</f>
        <v>54.010695187165766</v>
      </c>
      <c r="S4" s="39">
        <f t="shared" ref="S4:S67" si="7">O4-Q4</f>
        <v>-2.5204991087344055</v>
      </c>
      <c r="T4" s="39">
        <f t="shared" ref="T4:T67" si="8">P4-R4</f>
        <v>-2.5204991087343984</v>
      </c>
      <c r="U4" t="s">
        <v>202</v>
      </c>
      <c r="V4" t="s">
        <v>175</v>
      </c>
      <c r="W4" t="s">
        <v>178</v>
      </c>
      <c r="X4" s="48" t="s">
        <v>483</v>
      </c>
      <c r="Y4" s="41"/>
    </row>
    <row r="5" spans="1:25" s="12" customFormat="1" ht="15" x14ac:dyDescent="0.25">
      <c r="A5">
        <v>2.04</v>
      </c>
      <c r="B5">
        <v>1.85</v>
      </c>
      <c r="C5" s="29">
        <f t="shared" si="0"/>
        <v>3.0736618971912932E-2</v>
      </c>
      <c r="D5" s="30">
        <f>IF(OR($A5="",$B5=""),"",A5*'MPTO_working_2-way'!$G4)</f>
        <v>2.1027027027027025</v>
      </c>
      <c r="E5" s="32">
        <f>IF(OR($A5="",$B5=""),"",B5*'MPTO_working_2-way'!$G4)</f>
        <v>1.9068627450980391</v>
      </c>
      <c r="F5" s="30">
        <f>IF(OR($A5="",$B5=""),"",'MPTO_working_2-way'!D4)</f>
        <v>2.1060267857142851</v>
      </c>
      <c r="G5" s="32">
        <f>IF(OR($A5="",$B5=""),"",'MPTO_working_2-way'!E4)</f>
        <v>1.9041372351160444</v>
      </c>
      <c r="H5" s="30">
        <f>IF(OR($A5="",$B5=""),"",'OddsRatio_working_2-way'!M4)</f>
        <v>2.1061326375099441</v>
      </c>
      <c r="I5" s="30">
        <f>IF(OR($A5="",$B5=""),"",'OddsRatio_working_2-way'!N4)</f>
        <v>1.904050713349474</v>
      </c>
      <c r="J5" s="30">
        <f>IF('Log_working_2-way'!$D4="","",A5^('Log_working_2-way'!$D4))</f>
        <v>2.1076465292124213</v>
      </c>
      <c r="K5" s="32">
        <f>IF('Log_working_2-way'!$D4="","",B5^('Log_working_2-way'!$D4))</f>
        <v>1.9028150891340896</v>
      </c>
      <c r="L5" s="37">
        <f t="shared" si="1"/>
        <v>0.47557840616966585</v>
      </c>
      <c r="M5" s="37">
        <f t="shared" si="2"/>
        <v>0.52442159383033427</v>
      </c>
      <c r="N5" s="38">
        <v>102</v>
      </c>
      <c r="O5" s="38">
        <f t="shared" si="3"/>
        <v>52.000000000000007</v>
      </c>
      <c r="P5" s="38">
        <f t="shared" si="4"/>
        <v>46.86486486486487</v>
      </c>
      <c r="Q5" s="38">
        <f t="shared" si="5"/>
        <v>55.13513513513513</v>
      </c>
      <c r="R5" s="38">
        <f t="shared" si="6"/>
        <v>50</v>
      </c>
      <c r="S5" s="39">
        <f t="shared" si="7"/>
        <v>-3.1351351351351227</v>
      </c>
      <c r="T5" s="39">
        <f t="shared" si="8"/>
        <v>-3.1351351351351298</v>
      </c>
      <c r="U5" t="s">
        <v>287</v>
      </c>
      <c r="V5" t="s">
        <v>372</v>
      </c>
      <c r="W5" t="s">
        <v>179</v>
      </c>
      <c r="X5" s="48" t="s">
        <v>483</v>
      </c>
      <c r="Y5" s="41"/>
    </row>
    <row r="6" spans="1:25" s="12" customFormat="1" ht="15" x14ac:dyDescent="0.25">
      <c r="A6">
        <v>1.73</v>
      </c>
      <c r="B6">
        <v>2.2000000000000002</v>
      </c>
      <c r="C6" s="29">
        <f t="shared" si="0"/>
        <v>3.2580136626379375E-2</v>
      </c>
      <c r="D6" s="30">
        <f>IF(OR($A6="",$B6=""),"",A6*'MPTO_working_2-way'!$G5)</f>
        <v>1.7863636363636364</v>
      </c>
      <c r="E6" s="32">
        <f>IF(OR($A6="",$B6=""),"",B6*'MPTO_working_2-way'!$G5)</f>
        <v>2.2716763005780347</v>
      </c>
      <c r="F6" s="30">
        <f>IF(OR($A6="",$B6=""),"",'MPTO_working_2-way'!D5)</f>
        <v>1.7801683816651075</v>
      </c>
      <c r="G6" s="32">
        <f>IF(OR($A6="",$B6=""),"",'MPTO_working_2-way'!E5)</f>
        <v>2.2817745803357314</v>
      </c>
      <c r="H6" s="30">
        <f>IF(OR($A6="",$B6=""),"",'OddsRatio_working_2-way'!M5)</f>
        <v>1.7799572637865058</v>
      </c>
      <c r="I6" s="30">
        <f>IF(OR($A6="",$B6=""),"",'OddsRatio_working_2-way'!N5)</f>
        <v>2.2821215295120645</v>
      </c>
      <c r="J6" s="30">
        <f>IF('Log_working_2-way'!$D5="","",A6^('Log_working_2-way'!$D5))</f>
        <v>1.7771471488652957</v>
      </c>
      <c r="K6" s="32">
        <f>IF('Log_working_2-way'!$D5="","",B6^('Log_working_2-way'!$D5))</f>
        <v>2.2867575998445693</v>
      </c>
      <c r="L6" s="37">
        <f t="shared" si="1"/>
        <v>0.55979643765903309</v>
      </c>
      <c r="M6" s="37">
        <f t="shared" si="2"/>
        <v>0.44020356234096691</v>
      </c>
      <c r="N6" s="38">
        <v>103</v>
      </c>
      <c r="O6" s="38">
        <f t="shared" si="3"/>
        <v>43.462427745664741</v>
      </c>
      <c r="P6" s="38">
        <f t="shared" si="4"/>
        <v>56.181818181818187</v>
      </c>
      <c r="Q6" s="38">
        <f t="shared" si="5"/>
        <v>46.81818181818182</v>
      </c>
      <c r="R6" s="38">
        <f t="shared" si="6"/>
        <v>59.537572254335267</v>
      </c>
      <c r="S6" s="39">
        <f t="shared" si="7"/>
        <v>-3.3557540725170796</v>
      </c>
      <c r="T6" s="39">
        <f t="shared" si="8"/>
        <v>-3.3557540725170796</v>
      </c>
      <c r="U6" t="s">
        <v>206</v>
      </c>
      <c r="V6" t="s">
        <v>487</v>
      </c>
      <c r="W6" t="s">
        <v>179</v>
      </c>
      <c r="X6" s="48" t="s">
        <v>483</v>
      </c>
      <c r="Y6" s="41"/>
    </row>
    <row r="7" spans="1:25" s="12" customFormat="1" ht="15" x14ac:dyDescent="0.25">
      <c r="A7">
        <v>1.66</v>
      </c>
      <c r="B7">
        <v>2.34</v>
      </c>
      <c r="C7" s="29">
        <f t="shared" si="0"/>
        <v>2.9760065904644417E-2</v>
      </c>
      <c r="D7" s="30">
        <f>IF(OR($A7="",$B7=""),"",A7*'MPTO_working_2-way'!$G6)</f>
        <v>1.7094017094017095</v>
      </c>
      <c r="E7" s="32">
        <f>IF(OR($A7="",$B7=""),"",B7*'MPTO_working_2-way'!$G6)</f>
        <v>2.4096385542168677</v>
      </c>
      <c r="F7" s="30">
        <f>IF(OR($A7="",$B7=""),"",'MPTO_working_2-way'!D6)</f>
        <v>1.7020418894049603</v>
      </c>
      <c r="G7" s="32">
        <f>IF(OR($A7="",$B7=""),"",'MPTO_working_2-way'!E6)</f>
        <v>2.4244164274123086</v>
      </c>
      <c r="H7" s="30">
        <f>IF(OR($A7="",$B7=""),"",'OddsRatio_working_2-way'!M6)</f>
        <v>1.7018100265975373</v>
      </c>
      <c r="I7" s="30">
        <f>IF(OR($A7="",$B7=""),"",'OddsRatio_working_2-way'!N6)</f>
        <v>2.4248870236980302</v>
      </c>
      <c r="J7" s="30">
        <f>IF('Log_working_2-way'!$D6="","",A7^('Log_working_2-way'!$D6))</f>
        <v>1.6984752676475883</v>
      </c>
      <c r="K7" s="32">
        <f>IF('Log_working_2-way'!$D6="","",B7^('Log_working_2-way'!$D6))</f>
        <v>2.4316899199135542</v>
      </c>
      <c r="L7" s="37">
        <f t="shared" si="1"/>
        <v>0.58499999999999996</v>
      </c>
      <c r="M7" s="37">
        <f t="shared" si="2"/>
        <v>0.41499999999999998</v>
      </c>
      <c r="N7" s="38">
        <v>104</v>
      </c>
      <c r="O7" s="38">
        <f t="shared" si="3"/>
        <v>41.349397590361441</v>
      </c>
      <c r="P7" s="38">
        <f t="shared" si="4"/>
        <v>59.555555555555557</v>
      </c>
      <c r="Q7" s="38">
        <f t="shared" si="5"/>
        <v>44.44444444444445</v>
      </c>
      <c r="R7" s="38">
        <f t="shared" si="6"/>
        <v>62.650602409638559</v>
      </c>
      <c r="S7" s="39">
        <f t="shared" si="7"/>
        <v>-3.0950468540830087</v>
      </c>
      <c r="T7" s="39">
        <f t="shared" si="8"/>
        <v>-3.0950468540830016</v>
      </c>
      <c r="U7" t="s">
        <v>60</v>
      </c>
      <c r="V7" t="s">
        <v>105</v>
      </c>
      <c r="W7" t="s">
        <v>319</v>
      </c>
      <c r="X7" s="48" t="s">
        <v>483</v>
      </c>
      <c r="Y7" s="41"/>
    </row>
    <row r="8" spans="1:25" ht="15" x14ac:dyDescent="0.25">
      <c r="A8">
        <v>2.2000000000000002</v>
      </c>
      <c r="B8">
        <v>1.74</v>
      </c>
      <c r="C8" s="29">
        <f t="shared" si="0"/>
        <v>2.925809822361547E-2</v>
      </c>
      <c r="D8" s="30">
        <f>IF(OR($A8="",$B8=""),"",A8*'MPTO_working_2-way'!$G7)</f>
        <v>2.264367816091954</v>
      </c>
      <c r="E8" s="32">
        <f>IF(OR($A8="",$B8=""),"",B8*'MPTO_working_2-way'!$G7)</f>
        <v>1.790909090909091</v>
      </c>
      <c r="F8" s="30">
        <f>IF(OR($A8="",$B8=""),"",'MPTO_working_2-way'!D7)</f>
        <v>2.2731591448931119</v>
      </c>
      <c r="G8" s="32">
        <f>IF(OR($A8="",$B8=""),"",'MPTO_working_2-way'!E7)</f>
        <v>1.78544776119403</v>
      </c>
      <c r="H8" s="30">
        <f>IF(OR($A8="",$B8=""),"",'OddsRatio_working_2-way'!M7)</f>
        <v>2.2734290799340271</v>
      </c>
      <c r="I8" s="30">
        <f>IF(OR($A8="",$B8=""),"",'OddsRatio_working_2-way'!N7)</f>
        <v>1.7852812659593167</v>
      </c>
      <c r="J8" s="30">
        <f>IF('Log_working_2-way'!$D7="","",A8^('Log_working_2-way'!$D7))</f>
        <v>2.2774497365044657</v>
      </c>
      <c r="K8" s="32">
        <f>IF('Log_working_2-way'!$D7="","",B8^('Log_working_2-way'!$D7))</f>
        <v>1.7828096647750074</v>
      </c>
      <c r="L8" s="37">
        <f t="shared" si="1"/>
        <v>0.44162436548223349</v>
      </c>
      <c r="M8" s="37">
        <f t="shared" si="2"/>
        <v>0.55837563451776651</v>
      </c>
      <c r="N8" s="38">
        <v>105</v>
      </c>
      <c r="O8" s="38">
        <f t="shared" si="3"/>
        <v>57.27272727272728</v>
      </c>
      <c r="P8" s="38">
        <f t="shared" si="4"/>
        <v>44.655172413793096</v>
      </c>
      <c r="Q8" s="38">
        <f t="shared" si="5"/>
        <v>60.34482758620689</v>
      </c>
      <c r="R8" s="38">
        <f t="shared" si="6"/>
        <v>47.727272727272727</v>
      </c>
      <c r="S8" s="39">
        <f t="shared" si="7"/>
        <v>-3.0721003134796092</v>
      </c>
      <c r="T8" s="39">
        <f t="shared" si="8"/>
        <v>-3.0721003134796305</v>
      </c>
      <c r="U8" t="s">
        <v>296</v>
      </c>
      <c r="V8" t="s">
        <v>293</v>
      </c>
      <c r="W8" t="s">
        <v>317</v>
      </c>
      <c r="X8" s="48" t="s">
        <v>483</v>
      </c>
      <c r="Y8" s="41"/>
    </row>
    <row r="9" spans="1:25" ht="15" x14ac:dyDescent="0.25">
      <c r="A9">
        <v>2.4300000000000002</v>
      </c>
      <c r="B9">
        <v>1.57</v>
      </c>
      <c r="C9" s="29">
        <f t="shared" si="0"/>
        <v>4.846530890409162E-2</v>
      </c>
      <c r="D9" s="30">
        <f>IF(OR($A9="",$B9=""),"",A9*'MPTO_working_2-way'!$G8)</f>
        <v>2.547770700636943</v>
      </c>
      <c r="E9" s="32">
        <f>IF(OR($A9="",$B9=""),"",B9*'MPTO_working_2-way'!$G8)</f>
        <v>1.6460905349794239</v>
      </c>
      <c r="F9" s="30">
        <f>IF(OR($A9="",$B9=""),"",'MPTO_working_2-way'!D8)</f>
        <v>2.5820446008595312</v>
      </c>
      <c r="G9" s="32">
        <f>IF(OR($A9="",$B9=""),"",'MPTO_working_2-way'!E8)</f>
        <v>1.6320934311565529</v>
      </c>
      <c r="H9" s="30">
        <f>IF(OR($A9="",$B9=""),"",'OddsRatio_working_2-way'!M8)</f>
        <v>2.5839103288458478</v>
      </c>
      <c r="I9" s="30">
        <f>IF(OR($A9="",$B9=""),"",'OddsRatio_working_2-way'!N8)</f>
        <v>1.6313488723371565</v>
      </c>
      <c r="J9" s="30">
        <f>IF('Log_working_2-way'!$D8="","",A9^('Log_working_2-way'!$D8))</f>
        <v>2.6001815147642611</v>
      </c>
      <c r="K9" s="32">
        <f>IF('Log_working_2-way'!$D8="","",B9^('Log_working_2-way'!$D8))</f>
        <v>1.6249291038371019</v>
      </c>
      <c r="L9" s="37">
        <f t="shared" si="1"/>
        <v>0.39249999999999996</v>
      </c>
      <c r="M9" s="37">
        <f t="shared" si="2"/>
        <v>0.60749999999999993</v>
      </c>
      <c r="N9" s="38">
        <v>106</v>
      </c>
      <c r="O9" s="38">
        <f t="shared" si="3"/>
        <v>62.378600823045275</v>
      </c>
      <c r="P9" s="38">
        <f t="shared" si="4"/>
        <v>38.484076433121025</v>
      </c>
      <c r="Q9" s="38">
        <f t="shared" si="5"/>
        <v>67.515923566878982</v>
      </c>
      <c r="R9" s="38">
        <f t="shared" si="6"/>
        <v>43.621399176954725</v>
      </c>
      <c r="S9" s="39">
        <f t="shared" si="7"/>
        <v>-5.1373227438337068</v>
      </c>
      <c r="T9" s="39">
        <f t="shared" si="8"/>
        <v>-5.1373227438336997</v>
      </c>
      <c r="U9" t="s">
        <v>476</v>
      </c>
      <c r="V9" t="s">
        <v>479</v>
      </c>
      <c r="W9" t="s">
        <v>481</v>
      </c>
      <c r="X9" s="48" t="s">
        <v>483</v>
      </c>
      <c r="Y9" s="41"/>
    </row>
    <row r="10" spans="1:25" ht="14.25" customHeight="1" x14ac:dyDescent="0.25">
      <c r="A10">
        <v>1.58</v>
      </c>
      <c r="B10">
        <v>2.5299999999999998</v>
      </c>
      <c r="C10" s="29">
        <f t="shared" si="0"/>
        <v>2.8168309401110703E-2</v>
      </c>
      <c r="D10" s="30">
        <f>IF(OR($A10="",$B10=""),"",A10*'MPTO_working_2-way'!$G9)</f>
        <v>1.6245059288537549</v>
      </c>
      <c r="E10" s="32">
        <f>IF(OR($A10="",$B10=""),"",B10*'MPTO_working_2-way'!$G9)</f>
        <v>2.6012658227848098</v>
      </c>
      <c r="F10" s="30">
        <f>IF(OR($A10="",$B10=""),"",'MPTO_working_2-way'!D9)</f>
        <v>1.6159598981283099</v>
      </c>
      <c r="G10" s="32">
        <f>IF(OR($A10="",$B10=""),"",'MPTO_working_2-way'!E9)</f>
        <v>2.6234823127912317</v>
      </c>
      <c r="H10" s="30">
        <f>IF(OR($A10="",$B10=""),"",'OddsRatio_working_2-way'!M9)</f>
        <v>1.6156987634551996</v>
      </c>
      <c r="I10" s="30">
        <f>IF(OR($A10="",$B10=""),"",'OddsRatio_working_2-way'!N9)</f>
        <v>2.6241708760111284</v>
      </c>
      <c r="J10" s="30">
        <f>IF('Log_working_2-way'!$D9="","",A10^('Log_working_2-way'!$D9))</f>
        <v>1.6118203487716556</v>
      </c>
      <c r="K10" s="32">
        <f>IF('Log_working_2-way'!$D9="","",B10^('Log_working_2-way'!$D9))</f>
        <v>2.6344667221475415</v>
      </c>
      <c r="L10" s="37">
        <f t="shared" si="1"/>
        <v>0.61557177615571779</v>
      </c>
      <c r="M10" s="37">
        <f t="shared" si="2"/>
        <v>0.38442822384428227</v>
      </c>
      <c r="N10" s="38">
        <v>107</v>
      </c>
      <c r="O10" s="38">
        <f t="shared" si="3"/>
        <v>39.278481012658226</v>
      </c>
      <c r="P10" s="38">
        <f t="shared" si="4"/>
        <v>64.707509881422922</v>
      </c>
      <c r="Q10" s="38">
        <f t="shared" si="5"/>
        <v>42.292490118577078</v>
      </c>
      <c r="R10" s="38">
        <f t="shared" si="6"/>
        <v>67.721518987341767</v>
      </c>
      <c r="S10" s="39">
        <f t="shared" si="7"/>
        <v>-3.0140091059188521</v>
      </c>
      <c r="T10" s="39">
        <f t="shared" si="8"/>
        <v>-3.014009105918845</v>
      </c>
      <c r="U10" t="s">
        <v>398</v>
      </c>
      <c r="V10" t="s">
        <v>401</v>
      </c>
      <c r="W10" t="s">
        <v>455</v>
      </c>
      <c r="X10" s="48" t="s">
        <v>483</v>
      </c>
      <c r="Y10" s="41"/>
    </row>
    <row r="11" spans="1:25" ht="15" x14ac:dyDescent="0.25">
      <c r="A11">
        <v>2.44</v>
      </c>
      <c r="B11">
        <v>1.6</v>
      </c>
      <c r="C11" s="29">
        <f t="shared" si="0"/>
        <v>3.4836065573770503E-2</v>
      </c>
      <c r="D11" s="30">
        <f>IF(OR($A11="",$B11=""),"",A11*'MPTO_working_2-way'!$G10)</f>
        <v>2.5249999999999999</v>
      </c>
      <c r="E11" s="32">
        <f>IF(OR($A11="",$B11=""),"",B11*'MPTO_working_2-way'!$G10)</f>
        <v>1.6557377049180328</v>
      </c>
      <c r="F11" s="30">
        <f>IF(OR($A11="",$B11=""),"",'MPTO_working_2-way'!D10)</f>
        <v>2.548302872062663</v>
      </c>
      <c r="G11" s="32">
        <f>IF(OR($A11="",$B11=""),"",'MPTO_working_2-way'!E10)</f>
        <v>1.6458684654300169</v>
      </c>
      <c r="H11" s="30">
        <f>IF(OR($A11="",$B11=""),"",'OddsRatio_working_2-way'!M10)</f>
        <v>2.5491933384829668</v>
      </c>
      <c r="I11" s="30">
        <f>IF(OR($A11="",$B11=""),"",'OddsRatio_working_2-way'!N10)</f>
        <v>1.6454972243679031</v>
      </c>
      <c r="J11" s="30">
        <f>IF('Log_working_2-way'!$D10="","",A11^('Log_working_2-way'!$D10))</f>
        <v>2.5600465119993632</v>
      </c>
      <c r="K11" s="32">
        <f>IF('Log_working_2-way'!$D10="","",B11^('Log_working_2-way'!$D10))</f>
        <v>1.6410065291696188</v>
      </c>
      <c r="L11" s="37">
        <f t="shared" si="1"/>
        <v>0.39603960396039606</v>
      </c>
      <c r="M11" s="37">
        <f t="shared" si="2"/>
        <v>0.60396039603960394</v>
      </c>
      <c r="N11" s="38">
        <v>108</v>
      </c>
      <c r="O11" s="38">
        <f t="shared" si="3"/>
        <v>63.737704918032783</v>
      </c>
      <c r="P11" s="38">
        <f t="shared" si="4"/>
        <v>40.500000000000007</v>
      </c>
      <c r="Q11" s="38">
        <f t="shared" si="5"/>
        <v>67.5</v>
      </c>
      <c r="R11" s="38">
        <f t="shared" si="6"/>
        <v>44.262295081967217</v>
      </c>
      <c r="S11" s="39">
        <f t="shared" si="7"/>
        <v>-3.762295081967217</v>
      </c>
      <c r="T11" s="39">
        <f t="shared" si="8"/>
        <v>-3.7622950819672099</v>
      </c>
      <c r="U11" t="s">
        <v>437</v>
      </c>
      <c r="V11" t="s">
        <v>378</v>
      </c>
      <c r="W11" t="s">
        <v>452</v>
      </c>
      <c r="X11" s="48" t="s">
        <v>483</v>
      </c>
      <c r="Y11" s="41"/>
    </row>
    <row r="12" spans="1:25" ht="15" x14ac:dyDescent="0.25">
      <c r="A12">
        <v>1.73</v>
      </c>
      <c r="B12">
        <v>2.2000000000000002</v>
      </c>
      <c r="C12" s="29">
        <f t="shared" si="0"/>
        <v>3.2580136626379375E-2</v>
      </c>
      <c r="D12" s="30">
        <f>IF(OR($A12="",$B12=""),"",A12*'MPTO_working_2-way'!$G11)</f>
        <v>1.7863636363636364</v>
      </c>
      <c r="E12" s="32">
        <f>IF(OR($A12="",$B12=""),"",B12*'MPTO_working_2-way'!$G11)</f>
        <v>2.2716763005780347</v>
      </c>
      <c r="F12" s="30">
        <f>IF(OR($A12="",$B12=""),"",'MPTO_working_2-way'!D11)</f>
        <v>1.7801683816651075</v>
      </c>
      <c r="G12" s="32">
        <f>IF(OR($A12="",$B12=""),"",'MPTO_working_2-way'!E11)</f>
        <v>2.2817745803357314</v>
      </c>
      <c r="H12" s="30">
        <f>IF(OR($A12="",$B12=""),"",'OddsRatio_working_2-way'!M11)</f>
        <v>1.7799572637865058</v>
      </c>
      <c r="I12" s="30">
        <f>IF(OR($A12="",$B12=""),"",'OddsRatio_working_2-way'!N11)</f>
        <v>2.2821215295120645</v>
      </c>
      <c r="J12" s="30">
        <f>IF('Log_working_2-way'!$D11="","",A12^('Log_working_2-way'!$D11))</f>
        <v>1.7771471488652957</v>
      </c>
      <c r="K12" s="32">
        <f>IF('Log_working_2-way'!$D11="","",B12^('Log_working_2-way'!$D11))</f>
        <v>2.2867575998445693</v>
      </c>
      <c r="L12" s="37">
        <f t="shared" si="1"/>
        <v>0.55979643765903309</v>
      </c>
      <c r="M12" s="37">
        <f t="shared" si="2"/>
        <v>0.44020356234096691</v>
      </c>
      <c r="N12" s="38">
        <v>109</v>
      </c>
      <c r="O12" s="38">
        <f t="shared" si="3"/>
        <v>45.994219653179194</v>
      </c>
      <c r="P12" s="38">
        <f t="shared" si="4"/>
        <v>59.45454545454546</v>
      </c>
      <c r="Q12" s="38">
        <f t="shared" si="5"/>
        <v>49.545454545454547</v>
      </c>
      <c r="R12" s="38">
        <f t="shared" si="6"/>
        <v>63.005780346820814</v>
      </c>
      <c r="S12" s="39">
        <f t="shared" si="7"/>
        <v>-3.5512348922753532</v>
      </c>
      <c r="T12" s="39">
        <f t="shared" si="8"/>
        <v>-3.5512348922753532</v>
      </c>
      <c r="U12" t="s">
        <v>429</v>
      </c>
      <c r="V12" t="s">
        <v>436</v>
      </c>
      <c r="W12" t="s">
        <v>452</v>
      </c>
      <c r="X12" s="48" t="s">
        <v>483</v>
      </c>
      <c r="Y12" s="41"/>
    </row>
    <row r="13" spans="1:25" ht="15" x14ac:dyDescent="0.25">
      <c r="A13">
        <v>2.02</v>
      </c>
      <c r="B13">
        <v>1.87</v>
      </c>
      <c r="C13" s="29">
        <f t="shared" si="0"/>
        <v>2.9808863239265015E-2</v>
      </c>
      <c r="D13" s="30">
        <f>IF(OR($A13="",$B13=""),"",A13*'MPTO_working_2-way'!$G12)</f>
        <v>2.0802139037433154</v>
      </c>
      <c r="E13" s="32">
        <f>IF(OR($A13="",$B13=""),"",B13*'MPTO_working_2-way'!$G12)</f>
        <v>1.9257425742574257</v>
      </c>
      <c r="F13" s="30">
        <f>IF(OR($A13="",$B13=""),"",'MPTO_working_2-way'!D12)</f>
        <v>2.082703865027292</v>
      </c>
      <c r="G13" s="32">
        <f>IF(OR($A13="",$B13=""),"",'MPTO_working_2-way'!E12)</f>
        <v>1.9236135865967305</v>
      </c>
      <c r="H13" s="30">
        <f>IF(OR($A13="",$B13=""),"",'OddsRatio_working_2-way'!M12)</f>
        <v>2.0827805840074194</v>
      </c>
      <c r="I13" s="30">
        <f>IF(OR($A13="",$B13=""),"",'OddsRatio_working_2-way'!N12)</f>
        <v>1.9235481451827992</v>
      </c>
      <c r="J13" s="30">
        <f>IF('Log_working_2-way'!$D12="","",A13^('Log_working_2-way'!$D12))</f>
        <v>2.0839128581602959</v>
      </c>
      <c r="K13" s="32">
        <f>IF('Log_working_2-way'!$D12="","",B13^('Log_working_2-way'!$D12))</f>
        <v>1.9225833907877643</v>
      </c>
      <c r="L13" s="37">
        <f t="shared" si="1"/>
        <v>0.48071979434447304</v>
      </c>
      <c r="M13" s="37">
        <f t="shared" si="2"/>
        <v>0.51928020565552702</v>
      </c>
      <c r="N13" s="38">
        <v>110</v>
      </c>
      <c r="O13" s="38">
        <f t="shared" si="3"/>
        <v>55.544554455445535</v>
      </c>
      <c r="P13" s="38">
        <f t="shared" si="4"/>
        <v>51.176470588235297</v>
      </c>
      <c r="Q13" s="38">
        <f t="shared" si="5"/>
        <v>58.823529411764696</v>
      </c>
      <c r="R13" s="38">
        <f t="shared" si="6"/>
        <v>54.455445544554458</v>
      </c>
      <c r="S13" s="39">
        <f t="shared" si="7"/>
        <v>-3.2789749563191606</v>
      </c>
      <c r="T13" s="39">
        <f t="shared" si="8"/>
        <v>-3.2789749563191606</v>
      </c>
      <c r="U13" t="s">
        <v>308</v>
      </c>
      <c r="V13" t="s">
        <v>367</v>
      </c>
      <c r="W13" t="s">
        <v>322</v>
      </c>
      <c r="X13" s="48" t="s">
        <v>483</v>
      </c>
      <c r="Y13" s="41"/>
    </row>
    <row r="14" spans="1:25" s="35" customFormat="1" ht="15" x14ac:dyDescent="0.25">
      <c r="A14">
        <v>2.69</v>
      </c>
      <c r="B14">
        <v>1.51</v>
      </c>
      <c r="C14" s="29">
        <f t="shared" si="0"/>
        <v>3.3998867525049992E-2</v>
      </c>
      <c r="D14" s="30">
        <f>IF(OR($A14="",$B14=""),"",A14*'MPTO_working_2-way'!$G13)</f>
        <v>2.7814569536423845</v>
      </c>
      <c r="E14" s="32">
        <f>IF(OR($A14="",$B14=""),"",B14*'MPTO_working_2-way'!$G13)</f>
        <v>1.5613382899628254</v>
      </c>
      <c r="F14" s="30">
        <f>IF(OR($A14="",$B14=""),"",'MPTO_working_2-way'!D13)</f>
        <v>2.8189041951490341</v>
      </c>
      <c r="G14" s="32">
        <f>IF(OR($A14="",$B14=""),"",'MPTO_working_2-way'!E13)</f>
        <v>1.5497815677521511</v>
      </c>
      <c r="H14" s="30">
        <f>IF(OR($A14="",$B14=""),"",'OddsRatio_working_2-way'!M13)</f>
        <v>2.8203641092364129</v>
      </c>
      <c r="I14" s="30">
        <f>IF(OR($A14="",$B14=""),"",'OddsRatio_working_2-way'!N13)</f>
        <v>1.5493406483494501</v>
      </c>
      <c r="J14" s="30">
        <f>IF('Log_working_2-way'!$D13="","",A14^('Log_working_2-way'!$D13))</f>
        <v>2.8380197684281701</v>
      </c>
      <c r="K14" s="32">
        <f>IF('Log_working_2-way'!$D13="","",B14^('Log_working_2-way'!$D13))</f>
        <v>1.5440637892893805</v>
      </c>
      <c r="L14" s="37">
        <f t="shared" si="1"/>
        <v>0.35952380952380947</v>
      </c>
      <c r="M14" s="37">
        <f t="shared" si="2"/>
        <v>0.64047619047619042</v>
      </c>
      <c r="N14" s="38">
        <v>111</v>
      </c>
      <c r="O14" s="38">
        <f t="shared" si="3"/>
        <v>69.736059479553901</v>
      </c>
      <c r="P14" s="38">
        <f t="shared" si="4"/>
        <v>37.490066225165577</v>
      </c>
      <c r="Q14" s="38">
        <f t="shared" si="5"/>
        <v>73.509933774834437</v>
      </c>
      <c r="R14" s="38">
        <f t="shared" si="6"/>
        <v>41.263940520446099</v>
      </c>
      <c r="S14" s="39">
        <f t="shared" si="7"/>
        <v>-3.7738742952805353</v>
      </c>
      <c r="T14" s="39">
        <f t="shared" si="8"/>
        <v>-3.7738742952805211</v>
      </c>
      <c r="U14" t="s">
        <v>107</v>
      </c>
      <c r="V14" t="s">
        <v>131</v>
      </c>
      <c r="W14" t="s">
        <v>312</v>
      </c>
      <c r="X14" s="48" t="s">
        <v>483</v>
      </c>
      <c r="Y14" s="41"/>
    </row>
    <row r="15" spans="1:25" ht="15" x14ac:dyDescent="0.25">
      <c r="A15">
        <v>1.92</v>
      </c>
      <c r="B15">
        <v>1.9</v>
      </c>
      <c r="C15" s="29">
        <f t="shared" si="0"/>
        <v>4.7149122807017552E-2</v>
      </c>
      <c r="D15" s="30">
        <f>IF(OR($A15="",$B15=""),"",A15*'MPTO_working_2-way'!$G14)</f>
        <v>2.0105263157894737</v>
      </c>
      <c r="E15" s="32">
        <f>IF(OR($A15="",$B15=""),"",B15*'MPTO_working_2-way'!$G14)</f>
        <v>1.9895833333333333</v>
      </c>
      <c r="F15" s="30">
        <f>IF(OR($A15="",$B15=""),"",'MPTO_working_2-way'!D14)</f>
        <v>2.0110253583241455</v>
      </c>
      <c r="G15" s="32">
        <f>IF(OR($A15="",$B15=""),"",'MPTO_working_2-way'!E14)</f>
        <v>1.9890948745910577</v>
      </c>
      <c r="H15" s="30">
        <f>IF(OR($A15="",$B15=""),"",'OddsRatio_working_2-way'!M14)</f>
        <v>2.0110500592068727</v>
      </c>
      <c r="I15" s="30">
        <f>IF(OR($A15="",$B15=""),"",'OddsRatio_working_2-way'!N14)</f>
        <v>1.9890707100936806</v>
      </c>
      <c r="J15" s="30">
        <f>IF('Log_working_2-way'!$D14="","",A15^('Log_working_2-way'!$D14))</f>
        <v>2.0112800109902316</v>
      </c>
      <c r="K15" s="32">
        <f>IF('Log_working_2-way'!$D14="","",B15^('Log_working_2-way'!$D14))</f>
        <v>1.9888458084128613</v>
      </c>
      <c r="L15" s="37">
        <f t="shared" si="1"/>
        <v>0.49738219895287955</v>
      </c>
      <c r="M15" s="37">
        <f t="shared" si="2"/>
        <v>0.50261780104712039</v>
      </c>
      <c r="N15" s="38">
        <v>112</v>
      </c>
      <c r="O15" s="38">
        <f t="shared" si="3"/>
        <v>53.666666666666664</v>
      </c>
      <c r="P15" s="38">
        <f t="shared" si="4"/>
        <v>53.052631578947356</v>
      </c>
      <c r="Q15" s="38">
        <f t="shared" si="5"/>
        <v>58.94736842105263</v>
      </c>
      <c r="R15" s="38">
        <f t="shared" si="6"/>
        <v>58.333333333333336</v>
      </c>
      <c r="S15" s="39">
        <f t="shared" si="7"/>
        <v>-5.2807017543859658</v>
      </c>
      <c r="T15" s="39">
        <f t="shared" si="8"/>
        <v>-5.28070175438598</v>
      </c>
      <c r="U15" t="s">
        <v>347</v>
      </c>
      <c r="V15" t="s">
        <v>355</v>
      </c>
      <c r="W15" t="s">
        <v>357</v>
      </c>
      <c r="X15" s="48" t="s">
        <v>483</v>
      </c>
      <c r="Y15" s="41"/>
    </row>
    <row r="16" spans="1:25" ht="15" x14ac:dyDescent="0.25">
      <c r="A16">
        <v>1.94</v>
      </c>
      <c r="B16">
        <v>1.96</v>
      </c>
      <c r="C16" s="29">
        <f t="shared" si="0"/>
        <v>2.5667999158426325E-2</v>
      </c>
      <c r="D16" s="30">
        <f>IF(OR($A16="",$B16=""),"",A16*'MPTO_working_2-way'!$G15)</f>
        <v>1.989795918367347</v>
      </c>
      <c r="E16" s="32">
        <f>IF(OR($A16="",$B16=""),"",B16*'MPTO_working_2-way'!$G15)</f>
        <v>2.0103092783505154</v>
      </c>
      <c r="F16" s="30">
        <f>IF(OR($A16="",$B16=""),"",'MPTO_working_2-way'!D15)</f>
        <v>1.9895353704478862</v>
      </c>
      <c r="G16" s="32">
        <f>IF(OR($A16="",$B16=""),"",'MPTO_working_2-way'!E15)</f>
        <v>2.0105752961082914</v>
      </c>
      <c r="H16" s="30">
        <f>IF(OR($A16="",$B16=""),"",'OddsRatio_working_2-way'!M15)</f>
        <v>1.9895285072531594</v>
      </c>
      <c r="I16" s="30">
        <f>IF(OR($A16="",$B16=""),"",'OddsRatio_working_2-way'!N15)</f>
        <v>2.0105823052798226</v>
      </c>
      <c r="J16" s="30">
        <f>IF('Log_working_2-way'!$D15="","",A16^('Log_working_2-way'!$D15))</f>
        <v>1.9894107081664238</v>
      </c>
      <c r="K16" s="32">
        <f>IF('Log_working_2-way'!$D15="","",B16^('Log_working_2-way'!$D15))</f>
        <v>2.0107026250536491</v>
      </c>
      <c r="L16" s="37">
        <f t="shared" si="1"/>
        <v>0.50256410256410255</v>
      </c>
      <c r="M16" s="37">
        <f t="shared" si="2"/>
        <v>0.49743589743589745</v>
      </c>
      <c r="N16" s="38">
        <v>113</v>
      </c>
      <c r="O16" s="38">
        <f t="shared" si="3"/>
        <v>54.752577319587637</v>
      </c>
      <c r="P16" s="38">
        <f t="shared" si="4"/>
        <v>55.346938775510203</v>
      </c>
      <c r="Q16" s="38">
        <f t="shared" si="5"/>
        <v>57.653061224489797</v>
      </c>
      <c r="R16" s="38">
        <f t="shared" si="6"/>
        <v>58.247422680412377</v>
      </c>
      <c r="S16" s="39">
        <f t="shared" si="7"/>
        <v>-2.9004839049021598</v>
      </c>
      <c r="T16" s="39">
        <f t="shared" si="8"/>
        <v>-2.900483904902174</v>
      </c>
      <c r="U16" t="s">
        <v>51</v>
      </c>
      <c r="V16" t="s">
        <v>56</v>
      </c>
      <c r="W16" t="s">
        <v>313</v>
      </c>
      <c r="X16" s="48" t="s">
        <v>483</v>
      </c>
      <c r="Y16" s="41"/>
    </row>
    <row r="17" spans="1:25" ht="15" x14ac:dyDescent="0.25">
      <c r="A17">
        <v>2.48</v>
      </c>
      <c r="B17">
        <v>1.58</v>
      </c>
      <c r="C17" s="29">
        <f t="shared" si="0"/>
        <v>3.61371988566761E-2</v>
      </c>
      <c r="D17" s="30">
        <f>IF(OR($A17="",$B17=""),"",A17*'MPTO_working_2-way'!$G16)</f>
        <v>2.5696202531645569</v>
      </c>
      <c r="E17" s="32">
        <f>IF(OR($A17="",$B17=""),"",B17*'MPTO_working_2-way'!$G16)</f>
        <v>1.6370967741935483</v>
      </c>
      <c r="F17" s="30">
        <f>IF(OR($A17="",$B17=""),"",'MPTO_working_2-way'!D16)</f>
        <v>2.5963424330771265</v>
      </c>
      <c r="G17" s="32">
        <f>IF(OR($A17="",$B17=""),"",'MPTO_working_2-way'!E16)</f>
        <v>1.6264320106259338</v>
      </c>
      <c r="H17" s="30">
        <f>IF(OR($A17="",$B17=""),"",'OddsRatio_working_2-way'!M16)</f>
        <v>2.5974116995724779</v>
      </c>
      <c r="I17" s="30">
        <f>IF(OR($A17="",$B17=""),"",'OddsRatio_working_2-way'!N16)</f>
        <v>1.6260126930757011</v>
      </c>
      <c r="J17" s="30">
        <f>IF('Log_working_2-way'!$D16="","",A17^('Log_working_2-way'!$D16))</f>
        <v>2.6099071390443571</v>
      </c>
      <c r="K17" s="32">
        <f>IF('Log_working_2-way'!$D16="","",B17^('Log_working_2-way'!$D16))</f>
        <v>1.6211538390924995</v>
      </c>
      <c r="L17" s="37">
        <f t="shared" si="1"/>
        <v>0.3891625615763547</v>
      </c>
      <c r="M17" s="37">
        <f t="shared" si="2"/>
        <v>0.61083743842364535</v>
      </c>
      <c r="N17" s="38">
        <v>114</v>
      </c>
      <c r="O17" s="38">
        <f t="shared" si="3"/>
        <v>68.032258064516128</v>
      </c>
      <c r="P17" s="38">
        <f t="shared" si="4"/>
        <v>41.848101265822784</v>
      </c>
      <c r="Q17" s="38">
        <f t="shared" si="5"/>
        <v>72.151898734177209</v>
      </c>
      <c r="R17" s="38">
        <f t="shared" si="6"/>
        <v>45.967741935483872</v>
      </c>
      <c r="S17" s="39">
        <f t="shared" si="7"/>
        <v>-4.1196406696610808</v>
      </c>
      <c r="T17" s="39">
        <f t="shared" si="8"/>
        <v>-4.1196406696610879</v>
      </c>
      <c r="U17" t="s">
        <v>89</v>
      </c>
      <c r="V17" t="s">
        <v>120</v>
      </c>
      <c r="W17" t="s">
        <v>314</v>
      </c>
      <c r="X17" s="48" t="s">
        <v>483</v>
      </c>
      <c r="Y17" s="41"/>
    </row>
    <row r="18" spans="1:25" ht="15" x14ac:dyDescent="0.25">
      <c r="A18">
        <v>2.06</v>
      </c>
      <c r="B18">
        <v>1.83</v>
      </c>
      <c r="C18" s="29">
        <f t="shared" si="0"/>
        <v>3.1884980635577431E-2</v>
      </c>
      <c r="D18" s="30">
        <f>IF(OR($A18="",$B18=""),"",A18*'MPTO_working_2-way'!$G17)</f>
        <v>2.1256830601092895</v>
      </c>
      <c r="E18" s="32">
        <f>IF(OR($A18="",$B18=""),"",B18*'MPTO_working_2-way'!$G17)</f>
        <v>1.8883495145631068</v>
      </c>
      <c r="F18" s="30">
        <f>IF(OR($A18="",$B18=""),"",'MPTO_working_2-way'!D17)</f>
        <v>2.1299508446804905</v>
      </c>
      <c r="G18" s="32">
        <f>IF(OR($A18="",$B18=""),"",'MPTO_working_2-way'!E17)</f>
        <v>1.8849942497124856</v>
      </c>
      <c r="H18" s="30">
        <f>IF(OR($A18="",$B18=""),"",'OddsRatio_working_2-way'!M17)</f>
        <v>2.1300922235529893</v>
      </c>
      <c r="I18" s="30">
        <f>IF(OR($A18="",$B18=""),"",'OddsRatio_working_2-way'!N17)</f>
        <v>1.8848835335367746</v>
      </c>
      <c r="J18" s="30">
        <f>IF('Log_working_2-way'!$D17="","",A18^('Log_working_2-way'!$D17))</f>
        <v>2.1320394516231058</v>
      </c>
      <c r="K18" s="32">
        <f>IF('Log_working_2-way'!$D17="","",B18^('Log_working_2-way'!$D17))</f>
        <v>1.8833614398916756</v>
      </c>
      <c r="L18" s="37">
        <f t="shared" si="1"/>
        <v>0.47043701799485865</v>
      </c>
      <c r="M18" s="37">
        <f t="shared" si="2"/>
        <v>0.5295629820051414</v>
      </c>
      <c r="N18" s="38">
        <v>115</v>
      </c>
      <c r="O18" s="38">
        <f t="shared" si="3"/>
        <v>59.174757281553404</v>
      </c>
      <c r="P18" s="38">
        <f t="shared" si="4"/>
        <v>52.158469945355193</v>
      </c>
      <c r="Q18" s="38">
        <f t="shared" si="5"/>
        <v>62.841530054644799</v>
      </c>
      <c r="R18" s="38">
        <f t="shared" si="6"/>
        <v>55.825242718446603</v>
      </c>
      <c r="S18" s="39">
        <f t="shared" si="7"/>
        <v>-3.6667727730913953</v>
      </c>
      <c r="T18" s="39">
        <f t="shared" si="8"/>
        <v>-3.6667727730914095</v>
      </c>
      <c r="U18" t="s">
        <v>370</v>
      </c>
      <c r="V18" t="s">
        <v>98</v>
      </c>
      <c r="W18" t="s">
        <v>318</v>
      </c>
      <c r="X18" s="48" t="s">
        <v>483</v>
      </c>
      <c r="Y18" s="41"/>
    </row>
    <row r="19" spans="1:25" ht="15" x14ac:dyDescent="0.25">
      <c r="A19">
        <v>1.94</v>
      </c>
      <c r="B19">
        <v>1.94</v>
      </c>
      <c r="C19" s="29">
        <f t="shared" si="0"/>
        <v>3.0927835051546504E-2</v>
      </c>
      <c r="D19" s="30">
        <f>IF(OR($A19="",$B19=""),"",A19*'MPTO_working_2-way'!$G18)</f>
        <v>2</v>
      </c>
      <c r="E19" s="32">
        <f>IF(OR($A19="",$B19=""),"",B19*'MPTO_working_2-way'!$G18)</f>
        <v>2</v>
      </c>
      <c r="F19" s="30">
        <f>IF(OR($A19="",$B19=""),"",'MPTO_working_2-way'!D18)</f>
        <v>2.0000000000000004</v>
      </c>
      <c r="G19" s="32">
        <f>IF(OR($A19="",$B19=""),"",'MPTO_working_2-way'!E18)</f>
        <v>2.0000000000000004</v>
      </c>
      <c r="H19" s="30">
        <f>IF(OR($A19="",$B19=""),"",'OddsRatio_working_2-way'!M18)</f>
        <v>2.0000000000000004</v>
      </c>
      <c r="I19" s="30">
        <f>IF(OR($A19="",$B19=""),"",'OddsRatio_working_2-way'!N18)</f>
        <v>2.0000000000000004</v>
      </c>
      <c r="J19" s="30">
        <f>IF('Log_working_2-way'!$D18="","",A19^('Log_working_2-way'!$D18))</f>
        <v>1.9999999999999891</v>
      </c>
      <c r="K19" s="32">
        <f>IF('Log_working_2-way'!$D18="","",B19^('Log_working_2-way'!$D18))</f>
        <v>1.9999999999999891</v>
      </c>
      <c r="L19" s="37">
        <f t="shared" si="1"/>
        <v>0.5</v>
      </c>
      <c r="M19" s="37">
        <f t="shared" si="2"/>
        <v>0.5</v>
      </c>
      <c r="N19" s="38">
        <v>116</v>
      </c>
      <c r="O19" s="38">
        <f t="shared" si="3"/>
        <v>56.206185567010309</v>
      </c>
      <c r="P19" s="38">
        <f t="shared" si="4"/>
        <v>56.206185567010309</v>
      </c>
      <c r="Q19" s="38">
        <f t="shared" si="5"/>
        <v>59.793814432989699</v>
      </c>
      <c r="R19" s="38">
        <f t="shared" si="6"/>
        <v>59.793814432989699</v>
      </c>
      <c r="S19" s="39">
        <f t="shared" si="7"/>
        <v>-3.58762886597939</v>
      </c>
      <c r="T19" s="39">
        <f t="shared" si="8"/>
        <v>-3.58762886597939</v>
      </c>
      <c r="U19" t="s">
        <v>93</v>
      </c>
      <c r="V19" t="s">
        <v>190</v>
      </c>
      <c r="W19" t="s">
        <v>318</v>
      </c>
      <c r="X19" s="48" t="s">
        <v>483</v>
      </c>
      <c r="Y19" s="41"/>
    </row>
    <row r="20" spans="1:25" ht="15" x14ac:dyDescent="0.25">
      <c r="A20">
        <v>1.7</v>
      </c>
      <c r="B20">
        <v>2.17</v>
      </c>
      <c r="C20" s="29">
        <f t="shared" si="0"/>
        <v>4.9064787205204574E-2</v>
      </c>
      <c r="D20" s="30">
        <f>IF(OR($A20="",$B20=""),"",A20*'MPTO_working_2-way'!$G19)</f>
        <v>1.7834101382488476</v>
      </c>
      <c r="E20" s="32">
        <f>IF(OR($A20="",$B20=""),"",B20*'MPTO_working_2-way'!$G19)</f>
        <v>2.276470588235294</v>
      </c>
      <c r="F20" s="30">
        <f>IF(OR($A20="",$B20=""),"",'MPTO_working_2-way'!D19)</f>
        <v>1.773984130800673</v>
      </c>
      <c r="G20" s="32">
        <f>IF(OR($A20="",$B20=""),"",'MPTO_working_2-way'!E19)</f>
        <v>2.2920161540851192</v>
      </c>
      <c r="H20" s="30">
        <f>IF(OR($A20="",$B20=""),"",'OddsRatio_working_2-way'!M19)</f>
        <v>1.773492468153762</v>
      </c>
      <c r="I20" s="30">
        <f>IF(OR($A20="",$B20=""),"",'OddsRatio_working_2-way'!N19)</f>
        <v>2.2928374110570013</v>
      </c>
      <c r="J20" s="30">
        <f>IF('Log_working_2-way'!$D19="","",A20^('Log_working_2-way'!$D19))</f>
        <v>1.7691685682513487</v>
      </c>
      <c r="K20" s="32">
        <f>IF('Log_working_2-way'!$D19="","",B20^('Log_working_2-way'!$D19))</f>
        <v>2.3001051281546463</v>
      </c>
      <c r="L20" s="37">
        <f t="shared" si="1"/>
        <v>0.56072351421188638</v>
      </c>
      <c r="M20" s="37">
        <f t="shared" si="2"/>
        <v>0.43927648578811374</v>
      </c>
      <c r="N20" s="38">
        <v>117</v>
      </c>
      <c r="O20" s="38">
        <f t="shared" si="3"/>
        <v>48.176470588235297</v>
      </c>
      <c r="P20" s="38">
        <f t="shared" si="4"/>
        <v>63.082949308755758</v>
      </c>
      <c r="Q20" s="38">
        <f t="shared" si="5"/>
        <v>53.917050691244242</v>
      </c>
      <c r="R20" s="38">
        <f t="shared" si="6"/>
        <v>68.82352941176471</v>
      </c>
      <c r="S20" s="39">
        <f t="shared" si="7"/>
        <v>-5.7405801030089449</v>
      </c>
      <c r="T20" s="39">
        <f t="shared" si="8"/>
        <v>-5.7405801030089521</v>
      </c>
      <c r="U20" t="s">
        <v>276</v>
      </c>
      <c r="V20" t="s">
        <v>195</v>
      </c>
      <c r="W20" t="s">
        <v>315</v>
      </c>
      <c r="X20" s="48" t="s">
        <v>484</v>
      </c>
      <c r="Y20" s="41"/>
    </row>
    <row r="21" spans="1:25" ht="15" x14ac:dyDescent="0.25">
      <c r="A21">
        <v>1.43</v>
      </c>
      <c r="B21">
        <v>2.82</v>
      </c>
      <c r="C21" s="29">
        <f t="shared" si="0"/>
        <v>5.3910628378713632E-2</v>
      </c>
      <c r="D21" s="30">
        <f>IF(OR($A21="",$B21=""),"",A21*'MPTO_working_2-way'!$G20)</f>
        <v>1.5070921985815604</v>
      </c>
      <c r="E21" s="32">
        <f>IF(OR($A21="",$B21=""),"",B21*'MPTO_working_2-way'!$G20)</f>
        <v>2.9720279720279721</v>
      </c>
      <c r="F21" s="30">
        <f>IF(OR($A21="",$B21=""),"",'MPTO_working_2-way'!D20)</f>
        <v>1.4873308007229005</v>
      </c>
      <c r="G21" s="32">
        <f>IF(OR($A21="",$B21=""),"",'MPTO_working_2-way'!E20)</f>
        <v>3.0519942480890037</v>
      </c>
      <c r="H21" s="30">
        <f>IF(OR($A21="",$B21=""),"",'OddsRatio_working_2-way'!M20)</f>
        <v>1.4860696825186039</v>
      </c>
      <c r="I21" s="30">
        <f>IF(OR($A21="",$B21=""),"",'OddsRatio_working_2-way'!N20)</f>
        <v>3.0573181911252538</v>
      </c>
      <c r="J21" s="30">
        <f>IF('Log_working_2-way'!$D20="","",A21^('Log_working_2-way'!$D20))</f>
        <v>1.4769349528966507</v>
      </c>
      <c r="K21" s="32">
        <f>IF('Log_working_2-way'!$D20="","",B21^('Log_working_2-way'!$D20))</f>
        <v>3.0967219825572672</v>
      </c>
      <c r="L21" s="37">
        <f t="shared" si="1"/>
        <v>0.66352941176470581</v>
      </c>
      <c r="M21" s="37">
        <f t="shared" si="2"/>
        <v>0.33647058823529413</v>
      </c>
      <c r="N21" s="38">
        <v>118</v>
      </c>
      <c r="O21" s="38">
        <f t="shared" si="3"/>
        <v>35.482517482517473</v>
      </c>
      <c r="P21" s="38">
        <f t="shared" si="4"/>
        <v>76.156028368794324</v>
      </c>
      <c r="Q21" s="38">
        <f t="shared" si="5"/>
        <v>41.843971631205676</v>
      </c>
      <c r="R21" s="38">
        <f t="shared" si="6"/>
        <v>82.51748251748252</v>
      </c>
      <c r="S21" s="39">
        <f t="shared" si="7"/>
        <v>-6.3614541486882032</v>
      </c>
      <c r="T21" s="39">
        <f t="shared" si="8"/>
        <v>-6.3614541486881961</v>
      </c>
      <c r="U21" t="s">
        <v>191</v>
      </c>
      <c r="V21" t="s">
        <v>194</v>
      </c>
      <c r="W21" t="s">
        <v>315</v>
      </c>
      <c r="X21" s="48" t="s">
        <v>484</v>
      </c>
      <c r="Y21" s="41"/>
    </row>
    <row r="22" spans="1:25" ht="15" x14ac:dyDescent="0.25">
      <c r="A22">
        <v>1.41</v>
      </c>
      <c r="B22">
        <v>2.89</v>
      </c>
      <c r="C22" s="29">
        <f t="shared" si="0"/>
        <v>5.5240619401703217E-2</v>
      </c>
      <c r="D22" s="30">
        <f>IF(OR($A22="",$B22=""),"",A22*'MPTO_working_2-way'!$G21)</f>
        <v>1.4878892733564015</v>
      </c>
      <c r="E22" s="32">
        <f>IF(OR($A22="",$B22=""),"",B22*'MPTO_working_2-way'!$G21)</f>
        <v>3.0496453900709226</v>
      </c>
      <c r="F22" s="30">
        <f>IF(OR($A22="",$B22=""),"",'MPTO_working_2-way'!D21)</f>
        <v>1.4671371221804175</v>
      </c>
      <c r="G22" s="32">
        <f>IF(OR($A22="",$B22=""),"",'MPTO_working_2-way'!E21)</f>
        <v>3.140699063547729</v>
      </c>
      <c r="H22" s="30">
        <f>IF(OR($A22="",$B22=""),"",'OddsRatio_working_2-way'!M21)</f>
        <v>1.4657587540038477</v>
      </c>
      <c r="I22" s="30">
        <f>IF(OR($A22="",$B22=""),"",'OddsRatio_working_2-way'!N21)</f>
        <v>3.1470342562616413</v>
      </c>
      <c r="J22" s="30">
        <f>IF('Log_working_2-way'!$D21="","",A22^('Log_working_2-way'!$D21))</f>
        <v>1.4561490430592956</v>
      </c>
      <c r="K22" s="32">
        <f>IF('Log_working_2-way'!$D21="","",B22^('Log_working_2-way'!$D21))</f>
        <v>3.1922659165864933</v>
      </c>
      <c r="L22" s="37">
        <f t="shared" si="1"/>
        <v>0.67209302325581388</v>
      </c>
      <c r="M22" s="37">
        <f t="shared" si="2"/>
        <v>0.32790697674418595</v>
      </c>
      <c r="N22" s="38">
        <v>119</v>
      </c>
      <c r="O22" s="38">
        <f t="shared" si="3"/>
        <v>34.602836879432623</v>
      </c>
      <c r="P22" s="38">
        <f t="shared" si="4"/>
        <v>77.82352941176471</v>
      </c>
      <c r="Q22" s="38">
        <f t="shared" si="5"/>
        <v>41.17647058823529</v>
      </c>
      <c r="R22" s="38">
        <f t="shared" si="6"/>
        <v>84.397163120567384</v>
      </c>
      <c r="S22" s="39">
        <f t="shared" si="7"/>
        <v>-6.5736337088026673</v>
      </c>
      <c r="T22" s="39">
        <f t="shared" si="8"/>
        <v>-6.5736337088026744</v>
      </c>
      <c r="U22" t="s">
        <v>337</v>
      </c>
      <c r="V22" t="s">
        <v>275</v>
      </c>
      <c r="W22" t="s">
        <v>315</v>
      </c>
      <c r="X22" s="48" t="s">
        <v>484</v>
      </c>
      <c r="Y22" s="41"/>
    </row>
    <row r="23" spans="1:25" ht="15" x14ac:dyDescent="0.25">
      <c r="A23">
        <v>1.64</v>
      </c>
      <c r="B23">
        <v>2.2799999999999998</v>
      </c>
      <c r="C23" s="29">
        <f t="shared" si="0"/>
        <v>4.8352588789045914E-2</v>
      </c>
      <c r="D23" s="30">
        <f>IF(OR($A23="",$B23=""),"",A23*'MPTO_working_2-way'!$G22)</f>
        <v>1.7192982456140351</v>
      </c>
      <c r="E23" s="32">
        <f>IF(OR($A23="",$B23=""),"",B23*'MPTO_working_2-way'!$G22)</f>
        <v>2.3902439024390243</v>
      </c>
      <c r="F23" s="30">
        <f>IF(OR($A23="",$B23=""),"",'MPTO_working_2-way'!D22)</f>
        <v>1.7077091706247716</v>
      </c>
      <c r="G23" s="32">
        <f>IF(OR($A23="",$B23=""),"",'MPTO_working_2-way'!E22)</f>
        <v>2.4130098089829635</v>
      </c>
      <c r="H23" s="30">
        <f>IF(OR($A23="",$B23=""),"",'OddsRatio_working_2-way'!M22)</f>
        <v>1.7071067811865481</v>
      </c>
      <c r="I23" s="30">
        <f>IF(OR($A23="",$B23=""),"",'OddsRatio_working_2-way'!N22)</f>
        <v>2.4142135623730954</v>
      </c>
      <c r="J23" s="30">
        <f>IF('Log_working_2-way'!$D22="","",A23^('Log_working_2-way'!$D22))</f>
        <v>1.7017951730654413</v>
      </c>
      <c r="K23" s="32">
        <f>IF('Log_working_2-way'!$D22="","",B23^('Log_working_2-way'!$D22))</f>
        <v>2.4249171815058794</v>
      </c>
      <c r="L23" s="37">
        <f t="shared" si="1"/>
        <v>0.58163265306122447</v>
      </c>
      <c r="M23" s="37">
        <f t="shared" si="2"/>
        <v>0.41836734693877553</v>
      </c>
      <c r="N23" s="38">
        <v>120</v>
      </c>
      <c r="O23" s="38">
        <f t="shared" si="3"/>
        <v>46.829268292682919</v>
      </c>
      <c r="P23" s="38">
        <f t="shared" si="4"/>
        <v>67.368421052631575</v>
      </c>
      <c r="Q23" s="38">
        <f t="shared" si="5"/>
        <v>52.631578947368425</v>
      </c>
      <c r="R23" s="38">
        <f t="shared" si="6"/>
        <v>73.170731707317074</v>
      </c>
      <c r="S23" s="39">
        <f t="shared" si="7"/>
        <v>-5.8023106546855061</v>
      </c>
      <c r="T23" s="39">
        <f t="shared" si="8"/>
        <v>-5.802310654685499</v>
      </c>
      <c r="U23" t="s">
        <v>197</v>
      </c>
      <c r="V23" t="s">
        <v>273</v>
      </c>
      <c r="W23" t="s">
        <v>315</v>
      </c>
      <c r="X23" s="48" t="s">
        <v>484</v>
      </c>
      <c r="Y23" s="41"/>
    </row>
    <row r="24" spans="1:25" ht="15" x14ac:dyDescent="0.25">
      <c r="A24">
        <v>1.6</v>
      </c>
      <c r="B24">
        <v>2.48</v>
      </c>
      <c r="C24" s="29">
        <f t="shared" si="0"/>
        <v>2.8225806451612989E-2</v>
      </c>
      <c r="D24" s="30">
        <f>IF(OR($A24="",$B24=""),"",A24*'MPTO_working_2-way'!$G23)</f>
        <v>1.645161290322581</v>
      </c>
      <c r="E24" s="32">
        <f>IF(OR($A24="",$B24=""),"",B24*'MPTO_working_2-way'!$G23)</f>
        <v>2.5500000000000003</v>
      </c>
      <c r="F24" s="30">
        <f>IF(OR($A24="",$B24=""),"",'MPTO_working_2-way'!D23)</f>
        <v>1.6369636963696372</v>
      </c>
      <c r="G24" s="32">
        <f>IF(OR($A24="",$B24=""),"",'MPTO_working_2-way'!E23)</f>
        <v>2.5699481865284977</v>
      </c>
      <c r="H24" s="30">
        <f>IF(OR($A24="",$B24=""),"",'OddsRatio_working_2-way'!M23)</f>
        <v>1.6367145399670135</v>
      </c>
      <c r="I24" s="30">
        <f>IF(OR($A24="",$B24=""),"",'OddsRatio_working_2-way'!N23)</f>
        <v>2.5705625319186329</v>
      </c>
      <c r="J24" s="30">
        <f>IF('Log_working_2-way'!$D23="","",A24^('Log_working_2-way'!$D23))</f>
        <v>1.6329971102948844</v>
      </c>
      <c r="K24" s="32">
        <f>IF('Log_working_2-way'!$D23="","",B24^('Log_working_2-way'!$D23))</f>
        <v>2.5797860428369455</v>
      </c>
      <c r="L24" s="37">
        <f t="shared" si="1"/>
        <v>0.6078431372549018</v>
      </c>
      <c r="M24" s="37">
        <f t="shared" si="2"/>
        <v>0.39215686274509798</v>
      </c>
      <c r="N24" s="38">
        <v>121</v>
      </c>
      <c r="O24" s="38">
        <f t="shared" si="3"/>
        <v>45.375000000000014</v>
      </c>
      <c r="P24" s="38">
        <f t="shared" si="4"/>
        <v>72.209677419354833</v>
      </c>
      <c r="Q24" s="38">
        <f t="shared" si="5"/>
        <v>48.790322580645167</v>
      </c>
      <c r="R24" s="38">
        <f t="shared" si="6"/>
        <v>75.625</v>
      </c>
      <c r="S24" s="39">
        <f t="shared" si="7"/>
        <v>-3.415322580645153</v>
      </c>
      <c r="T24" s="39">
        <f t="shared" si="8"/>
        <v>-3.4153225806451672</v>
      </c>
      <c r="U24" t="s">
        <v>200</v>
      </c>
      <c r="V24" t="s">
        <v>204</v>
      </c>
      <c r="W24" t="s">
        <v>178</v>
      </c>
      <c r="X24" s="48" t="s">
        <v>484</v>
      </c>
      <c r="Y24" s="41"/>
    </row>
    <row r="25" spans="1:25" ht="15" x14ac:dyDescent="0.25">
      <c r="A25">
        <v>1.2</v>
      </c>
      <c r="B25">
        <v>4.75</v>
      </c>
      <c r="C25" s="29">
        <f t="shared" si="0"/>
        <v>4.3859649122806932E-2</v>
      </c>
      <c r="D25" s="30">
        <f>IF(OR($A25="",$B25=""),"",A25*'MPTO_working_2-way'!$G24)</f>
        <v>1.2526315789473683</v>
      </c>
      <c r="E25" s="32">
        <f>IF(OR($A25="",$B25=""),"",B25*'MPTO_working_2-way'!$G24)</f>
        <v>4.958333333333333</v>
      </c>
      <c r="F25" s="30">
        <f>IF(OR($A25="",$B25=""),"",'MPTO_working_2-way'!D24)</f>
        <v>1.2324324324324323</v>
      </c>
      <c r="G25" s="32">
        <f>IF(OR($A25="",$B25=""),"",'MPTO_working_2-way'!E24)</f>
        <v>5.3023255813953476</v>
      </c>
      <c r="H25" s="30">
        <f>IF(OR($A25="",$B25=""),"",'OddsRatio_working_2-way'!M24)</f>
        <v>1.2309401076758502</v>
      </c>
      <c r="I25" s="30">
        <f>IF(OR($A25="",$B25=""),"",'OddsRatio_working_2-way'!N24)</f>
        <v>5.3301270189221919</v>
      </c>
      <c r="J25" s="30">
        <f>IF('Log_working_2-way'!$D24="","",A25^('Log_working_2-way'!$D24))</f>
        <v>1.2212667175393335</v>
      </c>
      <c r="K25" s="32">
        <f>IF('Log_working_2-way'!$D24="","",B25^('Log_working_2-way'!$D24))</f>
        <v>5.5194325239673949</v>
      </c>
      <c r="L25" s="37">
        <f t="shared" si="1"/>
        <v>0.79831932773109249</v>
      </c>
      <c r="M25" s="37">
        <f t="shared" si="2"/>
        <v>0.20168067226890757</v>
      </c>
      <c r="N25" s="38">
        <v>122</v>
      </c>
      <c r="O25" s="38">
        <f t="shared" si="3"/>
        <v>20.333333333333339</v>
      </c>
      <c r="P25" s="38">
        <f t="shared" si="4"/>
        <v>96.315789473684205</v>
      </c>
      <c r="Q25" s="38">
        <f t="shared" si="5"/>
        <v>25.684210526315788</v>
      </c>
      <c r="R25" s="38">
        <f t="shared" si="6"/>
        <v>101.66666666666667</v>
      </c>
      <c r="S25" s="39">
        <f t="shared" si="7"/>
        <v>-5.3508771929824483</v>
      </c>
      <c r="T25" s="39">
        <f t="shared" si="8"/>
        <v>-5.3508771929824661</v>
      </c>
      <c r="U25" t="s">
        <v>174</v>
      </c>
      <c r="V25" t="s">
        <v>285</v>
      </c>
      <c r="W25" t="s">
        <v>178</v>
      </c>
      <c r="X25" s="48" t="s">
        <v>484</v>
      </c>
      <c r="Y25" s="41"/>
    </row>
    <row r="26" spans="1:25" ht="15" x14ac:dyDescent="0.25">
      <c r="A26">
        <v>1.78</v>
      </c>
      <c r="B26">
        <v>2.15</v>
      </c>
      <c r="C26" s="29">
        <f t="shared" si="0"/>
        <v>2.6914031878756184E-2</v>
      </c>
      <c r="D26" s="30">
        <f>IF(OR($A26="",$B26=""),"",A26*'MPTO_working_2-way'!$G25)</f>
        <v>1.827906976744186</v>
      </c>
      <c r="E26" s="32">
        <f>IF(OR($A26="",$B26=""),"",B26*'MPTO_working_2-way'!$G25)</f>
        <v>2.2078651685393256</v>
      </c>
      <c r="F26" s="30">
        <f>IF(OR($A26="",$B26=""),"",'MPTO_working_2-way'!D25)</f>
        <v>1.8236835835120324</v>
      </c>
      <c r="G26" s="32">
        <f>IF(OR($A26="",$B26=""),"",'MPTO_working_2-way'!E25)</f>
        <v>2.2140584321666186</v>
      </c>
      <c r="H26" s="30">
        <f>IF(OR($A26="",$B26=""),"",'OddsRatio_working_2-way'!M25)</f>
        <v>1.8235659473079355</v>
      </c>
      <c r="I26" s="30">
        <f>IF(OR($A26="",$B26=""),"",'OddsRatio_working_2-way'!N25)</f>
        <v>2.214231845389905</v>
      </c>
      <c r="J26" s="30">
        <f>IF('Log_working_2-way'!$D25="","",A26^('Log_working_2-way'!$D25))</f>
        <v>1.821657795971604</v>
      </c>
      <c r="K26" s="32">
        <f>IF('Log_working_2-way'!$D25="","",B26^('Log_working_2-way'!$D25))</f>
        <v>2.2170516788166044</v>
      </c>
      <c r="L26" s="37">
        <f t="shared" si="1"/>
        <v>0.54707379134860057</v>
      </c>
      <c r="M26" s="37">
        <f t="shared" si="2"/>
        <v>0.45292620865139954</v>
      </c>
      <c r="N26" s="38">
        <v>123</v>
      </c>
      <c r="O26" s="38">
        <f t="shared" si="3"/>
        <v>53.898876404494388</v>
      </c>
      <c r="P26" s="38">
        <f t="shared" si="4"/>
        <v>65.790697674418595</v>
      </c>
      <c r="Q26" s="38">
        <f t="shared" si="5"/>
        <v>57.209302325581397</v>
      </c>
      <c r="R26" s="38">
        <f t="shared" si="6"/>
        <v>69.101123595505626</v>
      </c>
      <c r="S26" s="39">
        <f t="shared" si="7"/>
        <v>-3.3104259210870097</v>
      </c>
      <c r="T26" s="39">
        <f t="shared" si="8"/>
        <v>-3.310425921087031</v>
      </c>
      <c r="U26" t="s">
        <v>282</v>
      </c>
      <c r="V26" t="s">
        <v>198</v>
      </c>
      <c r="W26" t="s">
        <v>178</v>
      </c>
      <c r="X26" s="48" t="s">
        <v>484</v>
      </c>
      <c r="Y26" s="41"/>
    </row>
    <row r="27" spans="1:25" ht="15" x14ac:dyDescent="0.25">
      <c r="A27">
        <v>1.85</v>
      </c>
      <c r="B27">
        <v>2.06</v>
      </c>
      <c r="C27" s="29">
        <f t="shared" si="0"/>
        <v>2.5977433744424072E-2</v>
      </c>
      <c r="D27" s="30">
        <f>IF(OR($A27="",$B27=""),"",A27*'MPTO_working_2-way'!$G26)</f>
        <v>1.8980582524271847</v>
      </c>
      <c r="E27" s="32">
        <f>IF(OR($A27="",$B27=""),"",B27*'MPTO_working_2-way'!$G26)</f>
        <v>2.1135135135135137</v>
      </c>
      <c r="F27" s="30">
        <f>IF(OR($A27="",$B27=""),"",'MPTO_working_2-way'!D26)</f>
        <v>1.8955483710519774</v>
      </c>
      <c r="G27" s="32">
        <f>IF(OR($A27="",$B27=""),"",'MPTO_working_2-way'!E26)</f>
        <v>2.1166342682588173</v>
      </c>
      <c r="H27" s="30">
        <f>IF(OR($A27="",$B27=""),"",'OddsRatio_working_2-way'!M26)</f>
        <v>1.8954813188742858</v>
      </c>
      <c r="I27" s="30">
        <f>IF(OR($A27="",$B27=""),"",'OddsRatio_working_2-way'!N26)</f>
        <v>2.1167178800079327</v>
      </c>
      <c r="J27" s="30">
        <f>IF('Log_working_2-way'!$D26="","",A27^('Log_working_2-way'!$D26))</f>
        <v>1.8943477245799318</v>
      </c>
      <c r="K27" s="32">
        <f>IF('Log_working_2-way'!$D26="","",B27^('Log_working_2-way'!$D26))</f>
        <v>2.1181333306010104</v>
      </c>
      <c r="L27" s="37">
        <f t="shared" si="1"/>
        <v>0.52685421994884907</v>
      </c>
      <c r="M27" s="37">
        <f t="shared" si="2"/>
        <v>0.47314578005115088</v>
      </c>
      <c r="N27" s="38">
        <v>124</v>
      </c>
      <c r="O27" s="38">
        <f t="shared" si="3"/>
        <v>56.972972972972968</v>
      </c>
      <c r="P27" s="38">
        <f t="shared" si="4"/>
        <v>63.805825242718448</v>
      </c>
      <c r="Q27" s="38">
        <f t="shared" si="5"/>
        <v>60.194174757281552</v>
      </c>
      <c r="R27" s="38">
        <f t="shared" si="6"/>
        <v>67.027027027027017</v>
      </c>
      <c r="S27" s="39">
        <f t="shared" si="7"/>
        <v>-3.2212017843085832</v>
      </c>
      <c r="T27" s="39">
        <f t="shared" si="8"/>
        <v>-3.221201784308569</v>
      </c>
      <c r="U27" t="s">
        <v>183</v>
      </c>
      <c r="V27" t="s">
        <v>284</v>
      </c>
      <c r="W27" t="s">
        <v>178</v>
      </c>
      <c r="X27" s="48" t="s">
        <v>484</v>
      </c>
      <c r="Y27" s="41"/>
    </row>
    <row r="28" spans="1:25" ht="15" x14ac:dyDescent="0.25">
      <c r="A28">
        <v>1.6</v>
      </c>
      <c r="B28">
        <v>2.48</v>
      </c>
      <c r="C28" s="29">
        <f t="shared" si="0"/>
        <v>2.8225806451612989E-2</v>
      </c>
      <c r="D28" s="30">
        <f>IF(OR($A28="",$B28=""),"",A28*'MPTO_working_2-way'!$G27)</f>
        <v>1.645161290322581</v>
      </c>
      <c r="E28" s="32">
        <f>IF(OR($A28="",$B28=""),"",B28*'MPTO_working_2-way'!$G27)</f>
        <v>2.5500000000000003</v>
      </c>
      <c r="F28" s="30">
        <f>IF(OR($A28="",$B28=""),"",'MPTO_working_2-way'!D27)</f>
        <v>1.6369636963696372</v>
      </c>
      <c r="G28" s="32">
        <f>IF(OR($A28="",$B28=""),"",'MPTO_working_2-way'!E27)</f>
        <v>2.5699481865284977</v>
      </c>
      <c r="H28" s="30">
        <f>IF(OR($A28="",$B28=""),"",'OddsRatio_working_2-way'!M27)</f>
        <v>1.6367145399670135</v>
      </c>
      <c r="I28" s="30">
        <f>IF(OR($A28="",$B28=""),"",'OddsRatio_working_2-way'!N27)</f>
        <v>2.5705625319186329</v>
      </c>
      <c r="J28" s="30">
        <f>IF('Log_working_2-way'!$D27="","",A28^('Log_working_2-way'!$D27))</f>
        <v>1.6329971102948844</v>
      </c>
      <c r="K28" s="32">
        <f>IF('Log_working_2-way'!$D27="","",B28^('Log_working_2-way'!$D27))</f>
        <v>2.5797860428369455</v>
      </c>
      <c r="L28" s="37">
        <f t="shared" si="1"/>
        <v>0.6078431372549018</v>
      </c>
      <c r="M28" s="37">
        <f t="shared" si="2"/>
        <v>0.39215686274509798</v>
      </c>
      <c r="N28" s="38">
        <v>125</v>
      </c>
      <c r="O28" s="38">
        <f t="shared" si="3"/>
        <v>46.875</v>
      </c>
      <c r="P28" s="38">
        <f t="shared" si="4"/>
        <v>74.596774193548399</v>
      </c>
      <c r="Q28" s="38">
        <f t="shared" si="5"/>
        <v>50.403225806451616</v>
      </c>
      <c r="R28" s="38">
        <f t="shared" si="6"/>
        <v>78.125</v>
      </c>
      <c r="S28" s="39">
        <f t="shared" si="7"/>
        <v>-3.5282258064516157</v>
      </c>
      <c r="T28" s="39">
        <f t="shared" si="8"/>
        <v>-3.5282258064516014</v>
      </c>
      <c r="U28" t="s">
        <v>281</v>
      </c>
      <c r="V28" t="s">
        <v>207</v>
      </c>
      <c r="W28" t="s">
        <v>178</v>
      </c>
      <c r="X28" s="48" t="s">
        <v>484</v>
      </c>
      <c r="Y28" s="41"/>
    </row>
    <row r="29" spans="1:25" ht="15" x14ac:dyDescent="0.25">
      <c r="A29">
        <v>1.73</v>
      </c>
      <c r="B29">
        <v>2.19</v>
      </c>
      <c r="C29" s="29">
        <f t="shared" si="0"/>
        <v>3.4655686647135031E-2</v>
      </c>
      <c r="D29" s="30">
        <f>IF(OR($A29="",$B29=""),"",A29*'MPTO_working_2-way'!$G28)</f>
        <v>1.7899543378995435</v>
      </c>
      <c r="E29" s="32">
        <f>IF(OR($A29="",$B29=""),"",B29*'MPTO_working_2-way'!$G28)</f>
        <v>2.2658959537572256</v>
      </c>
      <c r="F29" s="30">
        <f>IF(OR($A29="",$B29=""),"",'MPTO_working_2-way'!D28)</f>
        <v>1.7834631769717797</v>
      </c>
      <c r="G29" s="32">
        <f>IF(OR($A29="",$B29=""),"",'MPTO_working_2-way'!E28)</f>
        <v>2.2763841740018629</v>
      </c>
      <c r="H29" s="30">
        <f>IF(OR($A29="",$B29=""),"",'OddsRatio_working_2-way'!M28)</f>
        <v>1.7832275391935992</v>
      </c>
      <c r="I29" s="30">
        <f>IF(OR($A29="",$B29=""),"",'OddsRatio_working_2-way'!N28)</f>
        <v>2.2767681803292916</v>
      </c>
      <c r="J29" s="30">
        <f>IF('Log_working_2-way'!$D28="","",A29^('Log_working_2-way'!$D28))</f>
        <v>1.7802790428165938</v>
      </c>
      <c r="K29" s="32">
        <f>IF('Log_working_2-way'!$D28="","",B29^('Log_working_2-way'!$D28))</f>
        <v>2.2815927958159761</v>
      </c>
      <c r="L29" s="37">
        <f t="shared" si="1"/>
        <v>0.55867346938775508</v>
      </c>
      <c r="M29" s="37">
        <f t="shared" si="2"/>
        <v>0.44132653061224486</v>
      </c>
      <c r="N29" s="38">
        <v>126</v>
      </c>
      <c r="O29" s="38">
        <f t="shared" si="3"/>
        <v>53.167630057803464</v>
      </c>
      <c r="P29" s="38">
        <f t="shared" si="4"/>
        <v>68.465753424657535</v>
      </c>
      <c r="Q29" s="38">
        <f t="shared" si="5"/>
        <v>57.534246575342472</v>
      </c>
      <c r="R29" s="38">
        <f t="shared" si="6"/>
        <v>72.832369942196536</v>
      </c>
      <c r="S29" s="39">
        <f t="shared" si="7"/>
        <v>-4.3666165175390077</v>
      </c>
      <c r="T29" s="39">
        <f t="shared" si="8"/>
        <v>-4.3666165175390006</v>
      </c>
      <c r="U29" t="s">
        <v>185</v>
      </c>
      <c r="V29" t="s">
        <v>212</v>
      </c>
      <c r="W29" t="s">
        <v>179</v>
      </c>
      <c r="X29" s="48" t="s">
        <v>484</v>
      </c>
      <c r="Y29" s="41"/>
    </row>
    <row r="30" spans="1:25" ht="15" x14ac:dyDescent="0.25">
      <c r="A30">
        <v>1.7</v>
      </c>
      <c r="B30">
        <v>2.2400000000000002</v>
      </c>
      <c r="C30" s="29">
        <f t="shared" si="0"/>
        <v>3.4663865546218364E-2</v>
      </c>
      <c r="D30" s="30">
        <f>IF(OR($A30="",$B30=""),"",A30*'MPTO_working_2-way'!$G29)</f>
        <v>1.7589285714285712</v>
      </c>
      <c r="E30" s="32">
        <f>IF(OR($A30="",$B30=""),"",B30*'MPTO_working_2-way'!$G29)</f>
        <v>2.3176470588235292</v>
      </c>
      <c r="F30" s="30">
        <f>IF(OR($A30="",$B30=""),"",'MPTO_working_2-way'!D29)</f>
        <v>1.7516099356025756</v>
      </c>
      <c r="G30" s="32">
        <f>IF(OR($A30="",$B30=""),"",'MPTO_working_2-way'!E29)</f>
        <v>2.3304773561811505</v>
      </c>
      <c r="H30" s="30">
        <f>IF(OR($A30="",$B30=""),"",'OddsRatio_working_2-way'!M29)</f>
        <v>1.7513428837969105</v>
      </c>
      <c r="I30" s="30">
        <f>IF(OR($A30="",$B30=""),"",'OddsRatio_working_2-way'!N29)</f>
        <v>2.3309502512973848</v>
      </c>
      <c r="J30" s="30">
        <f>IF('Log_working_2-way'!$D29="","",A30^('Log_working_2-way'!$D29))</f>
        <v>1.7480183212340654</v>
      </c>
      <c r="K30" s="32">
        <f>IF('Log_working_2-way'!$D29="","",B30^('Log_working_2-way'!$D29))</f>
        <v>2.3368656510313084</v>
      </c>
      <c r="L30" s="37">
        <f t="shared" si="1"/>
        <v>0.56852791878172593</v>
      </c>
      <c r="M30" s="37">
        <f t="shared" si="2"/>
        <v>0.43147208121827418</v>
      </c>
      <c r="N30" s="38">
        <v>127</v>
      </c>
      <c r="O30" s="38">
        <f t="shared" si="3"/>
        <v>52.294117647058826</v>
      </c>
      <c r="P30" s="38">
        <f t="shared" si="4"/>
        <v>70.303571428571431</v>
      </c>
      <c r="Q30" s="38">
        <f t="shared" si="5"/>
        <v>56.696428571428569</v>
      </c>
      <c r="R30" s="38">
        <f t="shared" si="6"/>
        <v>74.705882352941174</v>
      </c>
      <c r="S30" s="39">
        <f t="shared" si="7"/>
        <v>-4.4023109243697434</v>
      </c>
      <c r="T30" s="39">
        <f t="shared" si="8"/>
        <v>-4.4023109243697434</v>
      </c>
      <c r="U30" t="s">
        <v>211</v>
      </c>
      <c r="V30" t="s">
        <v>180</v>
      </c>
      <c r="W30" t="s">
        <v>179</v>
      </c>
      <c r="X30" s="48" t="s">
        <v>484</v>
      </c>
      <c r="Y30" s="41"/>
    </row>
    <row r="31" spans="1:25" ht="15" x14ac:dyDescent="0.25">
      <c r="A31">
        <v>1.94</v>
      </c>
      <c r="B31">
        <v>1.94</v>
      </c>
      <c r="C31" s="29">
        <f t="shared" si="0"/>
        <v>3.0927835051546504E-2</v>
      </c>
      <c r="D31" s="30">
        <f>IF(OR($A31="",$B31=""),"",A31*'MPTO_working_2-way'!$G30)</f>
        <v>2</v>
      </c>
      <c r="E31" s="32">
        <f>IF(OR($A31="",$B31=""),"",B31*'MPTO_working_2-way'!$G30)</f>
        <v>2</v>
      </c>
      <c r="F31" s="30">
        <f>IF(OR($A31="",$B31=""),"",'MPTO_working_2-way'!D30)</f>
        <v>2.0000000000000004</v>
      </c>
      <c r="G31" s="32">
        <f>IF(OR($A31="",$B31=""),"",'MPTO_working_2-way'!E30)</f>
        <v>2.0000000000000004</v>
      </c>
      <c r="H31" s="30">
        <f>IF(OR($A31="",$B31=""),"",'OddsRatio_working_2-way'!M30)</f>
        <v>2.0000000000000004</v>
      </c>
      <c r="I31" s="30">
        <f>IF(OR($A31="",$B31=""),"",'OddsRatio_working_2-way'!N30)</f>
        <v>2.0000000000000004</v>
      </c>
      <c r="J31" s="30">
        <f>IF('Log_working_2-way'!$D30="","",A31^('Log_working_2-way'!$D30))</f>
        <v>1.9999999999999891</v>
      </c>
      <c r="K31" s="32">
        <f>IF('Log_working_2-way'!$D30="","",B31^('Log_working_2-way'!$D30))</f>
        <v>1.9999999999999891</v>
      </c>
      <c r="L31" s="37">
        <f t="shared" si="1"/>
        <v>0.5</v>
      </c>
      <c r="M31" s="37">
        <f t="shared" si="2"/>
        <v>0.5</v>
      </c>
      <c r="N31" s="38">
        <v>128</v>
      </c>
      <c r="O31" s="38">
        <f t="shared" si="3"/>
        <v>62.020618556701031</v>
      </c>
      <c r="P31" s="38">
        <f t="shared" si="4"/>
        <v>62.020618556701031</v>
      </c>
      <c r="Q31" s="38">
        <f t="shared" si="5"/>
        <v>65.979381443298976</v>
      </c>
      <c r="R31" s="38">
        <f t="shared" si="6"/>
        <v>65.979381443298976</v>
      </c>
      <c r="S31" s="39">
        <f t="shared" si="7"/>
        <v>-3.9587628865979454</v>
      </c>
      <c r="T31" s="39">
        <f t="shared" si="8"/>
        <v>-3.9587628865979454</v>
      </c>
      <c r="U31" t="s">
        <v>176</v>
      </c>
      <c r="V31" t="s">
        <v>177</v>
      </c>
      <c r="W31" t="s">
        <v>179</v>
      </c>
      <c r="X31" s="48" t="s">
        <v>484</v>
      </c>
      <c r="Y31" s="41"/>
    </row>
    <row r="32" spans="1:25" ht="15" x14ac:dyDescent="0.25">
      <c r="A32">
        <v>1.62</v>
      </c>
      <c r="B32">
        <v>2.4</v>
      </c>
      <c r="C32" s="29">
        <f t="shared" si="0"/>
        <v>3.3950617283950546E-2</v>
      </c>
      <c r="D32" s="30">
        <f>IF(OR($A32="",$B32=""),"",A32*'MPTO_working_2-way'!$G31)</f>
        <v>1.675</v>
      </c>
      <c r="E32" s="32">
        <f>IF(OR($A32="",$B32=""),"",B32*'MPTO_working_2-way'!$G31)</f>
        <v>2.4814814814814814</v>
      </c>
      <c r="F32" s="30">
        <f>IF(OR($A32="",$B32=""),"",'MPTO_working_2-way'!D31)</f>
        <v>1.6658097686375322</v>
      </c>
      <c r="G32" s="32">
        <f>IF(OR($A32="",$B32=""),"",'MPTO_working_2-way'!E31)</f>
        <v>2.5019305019305014</v>
      </c>
      <c r="H32" s="30">
        <f>IF(OR($A32="",$B32=""),"",'OddsRatio_working_2-way'!M31)</f>
        <v>1.6654751256486924</v>
      </c>
      <c r="I32" s="30">
        <f>IF(OR($A32="",$B32=""),"",'OddsRatio_working_2-way'!N31)</f>
        <v>2.502685767593821</v>
      </c>
      <c r="J32" s="30">
        <f>IF('Log_working_2-way'!$D31="","",A32^('Log_working_2-way'!$D31))</f>
        <v>1.6612975476246807</v>
      </c>
      <c r="K32" s="32">
        <f>IF('Log_working_2-way'!$D31="","",B32^('Log_working_2-way'!$D31))</f>
        <v>2.5121786003771214</v>
      </c>
      <c r="L32" s="37">
        <f t="shared" si="1"/>
        <v>0.59701492537313428</v>
      </c>
      <c r="M32" s="37">
        <f t="shared" si="2"/>
        <v>0.40298507462686567</v>
      </c>
      <c r="N32" s="38">
        <v>129</v>
      </c>
      <c r="O32" s="38">
        <f t="shared" si="3"/>
        <v>49.370370370370381</v>
      </c>
      <c r="P32" s="38">
        <f t="shared" si="4"/>
        <v>75.249999999999986</v>
      </c>
      <c r="Q32" s="38">
        <f t="shared" si="5"/>
        <v>53.75</v>
      </c>
      <c r="R32" s="38">
        <f t="shared" si="6"/>
        <v>79.629629629629619</v>
      </c>
      <c r="S32" s="39">
        <f t="shared" si="7"/>
        <v>-4.3796296296296191</v>
      </c>
      <c r="T32" s="39">
        <f t="shared" si="8"/>
        <v>-4.3796296296296333</v>
      </c>
      <c r="U32" t="s">
        <v>205</v>
      </c>
      <c r="V32" t="s">
        <v>209</v>
      </c>
      <c r="W32" t="s">
        <v>179</v>
      </c>
      <c r="X32" s="48" t="s">
        <v>484</v>
      </c>
      <c r="Y32" s="41"/>
    </row>
    <row r="33" spans="1:25" ht="15" x14ac:dyDescent="0.25">
      <c r="A33">
        <v>2.57</v>
      </c>
      <c r="B33">
        <v>1.56</v>
      </c>
      <c r="C33" s="29">
        <f t="shared" si="0"/>
        <v>3.0130699391399673E-2</v>
      </c>
      <c r="D33" s="30">
        <f>IF(OR($A33="",$B33=""),"",A33*'MPTO_working_2-way'!$G32)</f>
        <v>2.6474358974358969</v>
      </c>
      <c r="E33" s="32">
        <f>IF(OR($A33="",$B33=""),"",B33*'MPTO_working_2-way'!$G32)</f>
        <v>1.6070038910505835</v>
      </c>
      <c r="F33" s="30">
        <f>IF(OR($A33="",$B33=""),"",'MPTO_working_2-way'!D32)</f>
        <v>2.6735129367831414</v>
      </c>
      <c r="G33" s="32">
        <f>IF(OR($A33="",$B33=""),"",'MPTO_working_2-way'!E32)</f>
        <v>1.597545425565827</v>
      </c>
      <c r="H33" s="30">
        <f>IF(OR($A33="",$B33=""),"",'OddsRatio_working_2-way'!M32)</f>
        <v>2.6743868813901486</v>
      </c>
      <c r="I33" s="30">
        <f>IF(OR($A33="",$B33=""),"",'OddsRatio_working_2-way'!N32)</f>
        <v>1.5972335373111359</v>
      </c>
      <c r="J33" s="30">
        <f>IF('Log_working_2-way'!$D32="","",A33^('Log_working_2-way'!$D32))</f>
        <v>2.6865304227890037</v>
      </c>
      <c r="K33" s="32">
        <f>IF('Log_working_2-way'!$D32="","",B33^('Log_working_2-way'!$D32))</f>
        <v>1.5929332708663844</v>
      </c>
      <c r="L33" s="37">
        <f t="shared" si="1"/>
        <v>0.37772397094430998</v>
      </c>
      <c r="M33" s="37">
        <f t="shared" si="2"/>
        <v>0.62227602905569013</v>
      </c>
      <c r="N33" s="38">
        <v>130</v>
      </c>
      <c r="O33" s="38">
        <f t="shared" si="3"/>
        <v>79.416342412451343</v>
      </c>
      <c r="P33" s="38">
        <f t="shared" si="4"/>
        <v>46.666666666666671</v>
      </c>
      <c r="Q33" s="38">
        <f t="shared" si="5"/>
        <v>83.333333333333329</v>
      </c>
      <c r="R33" s="38">
        <f t="shared" si="6"/>
        <v>50.583657587548636</v>
      </c>
      <c r="S33" s="39">
        <f t="shared" si="7"/>
        <v>-3.916990920881986</v>
      </c>
      <c r="T33" s="39">
        <f t="shared" si="8"/>
        <v>-3.9169909208819647</v>
      </c>
      <c r="U33" t="s">
        <v>62</v>
      </c>
      <c r="V33" t="s">
        <v>41</v>
      </c>
      <c r="W33" t="s">
        <v>319</v>
      </c>
      <c r="X33" s="48" t="s">
        <v>484</v>
      </c>
      <c r="Y33" s="41"/>
    </row>
    <row r="34" spans="1:25" ht="15" x14ac:dyDescent="0.25">
      <c r="A34">
        <v>2.02</v>
      </c>
      <c r="B34">
        <v>1.89</v>
      </c>
      <c r="C34" s="29">
        <f t="shared" si="0"/>
        <v>2.4150034051024338E-2</v>
      </c>
      <c r="D34" s="30">
        <f>IF(OR($A34="",$B34=""),"",A34*'MPTO_working_2-way'!$G33)</f>
        <v>2.0687830687830693</v>
      </c>
      <c r="E34" s="32">
        <f>IF(OR($A34="",$B34=""),"",B34*'MPTO_working_2-way'!$G33)</f>
        <v>1.9356435643564358</v>
      </c>
      <c r="F34" s="30">
        <f>IF(OR($A34="",$B34=""),"",'MPTO_working_2-way'!D33)</f>
        <v>2.0705027387602368</v>
      </c>
      <c r="G34" s="32">
        <f>IF(OR($A34="",$B34=""),"",'MPTO_working_2-way'!E33)</f>
        <v>1.9341405339682862</v>
      </c>
      <c r="H34" s="30">
        <f>IF(OR($A34="",$B34=""),"",'OddsRatio_working_2-way'!M33)</f>
        <v>2.0705453823777571</v>
      </c>
      <c r="I34" s="30">
        <f>IF(OR($A34="",$B34=""),"",'OddsRatio_working_2-way'!N33)</f>
        <v>1.9341033238394147</v>
      </c>
      <c r="J34" s="30">
        <f>IF('Log_working_2-way'!$D33="","",A34^('Log_working_2-way'!$D33))</f>
        <v>2.0713231559049405</v>
      </c>
      <c r="K34" s="32">
        <f>IF('Log_working_2-way'!$D33="","",B34^('Log_working_2-way'!$D33))</f>
        <v>1.9334251710029571</v>
      </c>
      <c r="L34" s="37">
        <f t="shared" si="1"/>
        <v>0.48337595907928377</v>
      </c>
      <c r="M34" s="37">
        <f t="shared" si="2"/>
        <v>0.51662404092071612</v>
      </c>
      <c r="N34" s="38">
        <v>131</v>
      </c>
      <c r="O34" s="38">
        <f t="shared" si="3"/>
        <v>66.148514851485146</v>
      </c>
      <c r="P34" s="38">
        <f t="shared" si="4"/>
        <v>61.687830687830683</v>
      </c>
      <c r="Q34" s="38">
        <f t="shared" si="5"/>
        <v>69.312169312169317</v>
      </c>
      <c r="R34" s="38">
        <f t="shared" si="6"/>
        <v>64.851485148514854</v>
      </c>
      <c r="S34" s="39">
        <f t="shared" si="7"/>
        <v>-3.163654460684171</v>
      </c>
      <c r="T34" s="39">
        <f t="shared" si="8"/>
        <v>-3.163654460684171</v>
      </c>
      <c r="U34" t="s">
        <v>64</v>
      </c>
      <c r="V34" t="s">
        <v>38</v>
      </c>
      <c r="W34" t="s">
        <v>319</v>
      </c>
      <c r="X34" s="48" t="s">
        <v>484</v>
      </c>
      <c r="Y34" s="41"/>
    </row>
    <row r="35" spans="1:25" ht="15" x14ac:dyDescent="0.25">
      <c r="A35">
        <v>1.52</v>
      </c>
      <c r="B35">
        <v>2.64</v>
      </c>
      <c r="C35" s="29">
        <f t="shared" si="0"/>
        <v>3.6682615629984205E-2</v>
      </c>
      <c r="D35" s="30">
        <f>IF(OR($A35="",$B35=""),"",A35*'MPTO_working_2-way'!$G34)</f>
        <v>1.5757575757575759</v>
      </c>
      <c r="E35" s="32">
        <f>IF(OR($A35="",$B35=""),"",B35*'MPTO_working_2-way'!$G34)</f>
        <v>2.7368421052631584</v>
      </c>
      <c r="F35" s="30">
        <f>IF(OR($A35="",$B35=""),"",'MPTO_working_2-way'!D34)</f>
        <v>1.5635910224438905</v>
      </c>
      <c r="G35" s="32">
        <f>IF(OR($A35="",$B35=""),"",'MPTO_working_2-way'!E34)</f>
        <v>2.7743362831858414</v>
      </c>
      <c r="H35" s="30">
        <f>IF(OR($A35="",$B35=""),"",'OddsRatio_working_2-way'!M34)</f>
        <v>1.5630925063714729</v>
      </c>
      <c r="I35" s="30">
        <f>IF(OR($A35="",$B35=""),"",'OddsRatio_working_2-way'!N34)</f>
        <v>2.7759071354792617</v>
      </c>
      <c r="J35" s="30">
        <f>IF('Log_working_2-way'!$D34="","",A35^('Log_working_2-way'!$D34))</f>
        <v>1.5575341822183606</v>
      </c>
      <c r="K35" s="32">
        <f>IF('Log_working_2-way'!$D34="","",B35^('Log_working_2-way'!$D34))</f>
        <v>2.793612000650485</v>
      </c>
      <c r="L35" s="37">
        <f t="shared" si="1"/>
        <v>0.63461538461538458</v>
      </c>
      <c r="M35" s="37">
        <f t="shared" si="2"/>
        <v>0.36538461538461531</v>
      </c>
      <c r="N35" s="38">
        <v>132</v>
      </c>
      <c r="O35" s="38">
        <f t="shared" si="3"/>
        <v>45.157894736842117</v>
      </c>
      <c r="P35" s="38">
        <f t="shared" si="4"/>
        <v>82</v>
      </c>
      <c r="Q35" s="38">
        <f t="shared" si="5"/>
        <v>50</v>
      </c>
      <c r="R35" s="38">
        <f t="shared" si="6"/>
        <v>86.842105263157904</v>
      </c>
      <c r="S35" s="39">
        <f t="shared" si="7"/>
        <v>-4.8421052631578831</v>
      </c>
      <c r="T35" s="39">
        <f t="shared" si="8"/>
        <v>-4.8421052631579045</v>
      </c>
      <c r="U35" t="s">
        <v>66</v>
      </c>
      <c r="V35" t="s">
        <v>34</v>
      </c>
      <c r="W35" t="s">
        <v>319</v>
      </c>
      <c r="X35" s="48" t="s">
        <v>484</v>
      </c>
      <c r="Y35" s="41"/>
    </row>
    <row r="36" spans="1:25" ht="15" x14ac:dyDescent="0.25">
      <c r="A36">
        <v>1.42</v>
      </c>
      <c r="B36">
        <v>2.99</v>
      </c>
      <c r="C36" s="29">
        <f t="shared" si="0"/>
        <v>3.8673512647793284E-2</v>
      </c>
      <c r="D36" s="30">
        <f>IF(OR($A36="",$B36=""),"",A36*'MPTO_working_2-way'!$G35)</f>
        <v>1.4749163879598663</v>
      </c>
      <c r="E36" s="32">
        <f>IF(OR($A36="",$B36=""),"",B36*'MPTO_working_2-way'!$G35)</f>
        <v>3.1056338028169019</v>
      </c>
      <c r="F36" s="30">
        <f>IF(OR($A36="",$B36=""),"",'MPTO_working_2-way'!D35)</f>
        <v>1.4600914749475566</v>
      </c>
      <c r="G36" s="32">
        <f>IF(OR($A36="",$B36=""),"",'MPTO_working_2-way'!E35)</f>
        <v>3.1734808281635409</v>
      </c>
      <c r="H36" s="30">
        <f>IF(OR($A36="",$B36=""),"",'OddsRatio_working_2-way'!M35)</f>
        <v>1.4594075275633931</v>
      </c>
      <c r="I36" s="30">
        <f>IF(OR($A36="",$B36=""),"",'OddsRatio_working_2-way'!N35)</f>
        <v>3.1767166186932192</v>
      </c>
      <c r="J36" s="30">
        <f>IF('Log_working_2-way'!$D35="","",A36^('Log_working_2-way'!$D35))</f>
        <v>1.4525811122689745</v>
      </c>
      <c r="K36" s="32">
        <f>IF('Log_working_2-way'!$D35="","",B36^('Log_working_2-way'!$D35))</f>
        <v>3.2095486817499332</v>
      </c>
      <c r="L36" s="37">
        <f t="shared" si="1"/>
        <v>0.67800453514739223</v>
      </c>
      <c r="M36" s="37">
        <f t="shared" si="2"/>
        <v>0.32199546485260766</v>
      </c>
      <c r="N36" s="38">
        <v>133</v>
      </c>
      <c r="O36" s="38">
        <f t="shared" si="3"/>
        <v>39.338028169014081</v>
      </c>
      <c r="P36" s="38">
        <f t="shared" si="4"/>
        <v>88.518394648829442</v>
      </c>
      <c r="Q36" s="38">
        <f t="shared" si="5"/>
        <v>44.481605351170572</v>
      </c>
      <c r="R36" s="38">
        <f t="shared" si="6"/>
        <v>93.661971830985919</v>
      </c>
      <c r="S36" s="39">
        <f t="shared" si="7"/>
        <v>-5.1435771821564913</v>
      </c>
      <c r="T36" s="39">
        <f t="shared" si="8"/>
        <v>-5.1435771821564771</v>
      </c>
      <c r="U36" t="s">
        <v>59</v>
      </c>
      <c r="V36" t="s">
        <v>102</v>
      </c>
      <c r="W36" t="s">
        <v>319</v>
      </c>
      <c r="X36" s="48" t="s">
        <v>484</v>
      </c>
      <c r="Y36" s="41"/>
    </row>
    <row r="37" spans="1:25" ht="15" x14ac:dyDescent="0.25">
      <c r="A37">
        <v>2.13</v>
      </c>
      <c r="B37">
        <v>1.79</v>
      </c>
      <c r="C37" s="29">
        <f t="shared" si="0"/>
        <v>2.8142785952212312E-2</v>
      </c>
      <c r="D37" s="30">
        <f>IF(OR($A37="",$B37=""),"",A37*'MPTO_working_2-way'!$G36)</f>
        <v>2.1899441340782122</v>
      </c>
      <c r="E37" s="32">
        <f>IF(OR($A37="",$B37=""),"",B37*'MPTO_working_2-way'!$G36)</f>
        <v>1.84037558685446</v>
      </c>
      <c r="F37" s="30">
        <f>IF(OR($A37="",$B37=""),"",'MPTO_working_2-way'!D36)</f>
        <v>2.1958130561234772</v>
      </c>
      <c r="G37" s="32">
        <f>IF(OR($A37="",$B37=""),"",'MPTO_working_2-way'!E36)</f>
        <v>1.8362511137332338</v>
      </c>
      <c r="H37" s="30">
        <f>IF(OR($A37="",$B37=""),"",'OddsRatio_working_2-way'!M36)</f>
        <v>2.1959848438987186</v>
      </c>
      <c r="I37" s="30">
        <f>IF(OR($A37="",$B37=""),"",'OddsRatio_working_2-way'!N36)</f>
        <v>1.8361309970619364</v>
      </c>
      <c r="J37" s="30">
        <f>IF('Log_working_2-way'!$D36="","",A37^('Log_working_2-way'!$D36))</f>
        <v>2.1986586658056355</v>
      </c>
      <c r="K37" s="32">
        <f>IF('Log_working_2-way'!$D36="","",B37^('Log_working_2-way'!$D36))</f>
        <v>1.8342658577685029</v>
      </c>
      <c r="L37" s="37">
        <f t="shared" si="1"/>
        <v>0.45663265306122452</v>
      </c>
      <c r="M37" s="37">
        <f t="shared" si="2"/>
        <v>0.54336734693877553</v>
      </c>
      <c r="N37" s="38">
        <v>134</v>
      </c>
      <c r="O37" s="38">
        <f t="shared" si="3"/>
        <v>71.089201877934258</v>
      </c>
      <c r="P37" s="38">
        <f t="shared" si="4"/>
        <v>59.139664804469277</v>
      </c>
      <c r="Q37" s="38">
        <f t="shared" si="5"/>
        <v>74.860335195530723</v>
      </c>
      <c r="R37" s="38">
        <f t="shared" si="6"/>
        <v>62.910798122065728</v>
      </c>
      <c r="S37" s="39">
        <f t="shared" si="7"/>
        <v>-3.7711333175964654</v>
      </c>
      <c r="T37" s="39">
        <f t="shared" si="8"/>
        <v>-3.7711333175964512</v>
      </c>
      <c r="U37" t="s">
        <v>37</v>
      </c>
      <c r="V37" t="s">
        <v>36</v>
      </c>
      <c r="W37" t="s">
        <v>319</v>
      </c>
      <c r="X37" s="48" t="s">
        <v>484</v>
      </c>
      <c r="Y37" s="41"/>
    </row>
    <row r="38" spans="1:25" ht="15" x14ac:dyDescent="0.25">
      <c r="A38">
        <v>2.06</v>
      </c>
      <c r="B38">
        <v>1.85</v>
      </c>
      <c r="C38" s="29">
        <f t="shared" si="0"/>
        <v>2.5977433744424072E-2</v>
      </c>
      <c r="D38" s="30">
        <f>IF(OR($A38="",$B38=""),"",A38*'MPTO_working_2-way'!$G37)</f>
        <v>2.1135135135135137</v>
      </c>
      <c r="E38" s="32">
        <f>IF(OR($A38="",$B38=""),"",B38*'MPTO_working_2-way'!$G37)</f>
        <v>1.8980582524271847</v>
      </c>
      <c r="F38" s="30">
        <f>IF(OR($A38="",$B38=""),"",'MPTO_working_2-way'!D37)</f>
        <v>2.1166342682588173</v>
      </c>
      <c r="G38" s="32">
        <f>IF(OR($A38="",$B38=""),"",'MPTO_working_2-way'!E37)</f>
        <v>1.8955483710519774</v>
      </c>
      <c r="H38" s="30">
        <f>IF(OR($A38="",$B38=""),"",'OddsRatio_working_2-way'!M37)</f>
        <v>2.1167178800079327</v>
      </c>
      <c r="I38" s="30">
        <f>IF(OR($A38="",$B38=""),"",'OddsRatio_working_2-way'!N37)</f>
        <v>1.8954813188742858</v>
      </c>
      <c r="J38" s="30">
        <f>IF('Log_working_2-way'!$D37="","",A38^('Log_working_2-way'!$D37))</f>
        <v>2.1181333306010104</v>
      </c>
      <c r="K38" s="32">
        <f>IF('Log_working_2-way'!$D37="","",B38^('Log_working_2-way'!$D37))</f>
        <v>1.8943477245799318</v>
      </c>
      <c r="L38" s="37">
        <f t="shared" si="1"/>
        <v>0.47314578005115088</v>
      </c>
      <c r="M38" s="37">
        <f t="shared" si="2"/>
        <v>0.52685421994884907</v>
      </c>
      <c r="N38" s="38">
        <v>135</v>
      </c>
      <c r="O38" s="38">
        <f t="shared" si="3"/>
        <v>69.466019417475735</v>
      </c>
      <c r="P38" s="38">
        <f t="shared" si="4"/>
        <v>62.027027027027017</v>
      </c>
      <c r="Q38" s="38">
        <f t="shared" si="5"/>
        <v>72.972972972972968</v>
      </c>
      <c r="R38" s="38">
        <f t="shared" si="6"/>
        <v>65.533980582524279</v>
      </c>
      <c r="S38" s="39">
        <f t="shared" si="7"/>
        <v>-3.5069535554972333</v>
      </c>
      <c r="T38" s="39">
        <f t="shared" si="8"/>
        <v>-3.5069535554972617</v>
      </c>
      <c r="U38" t="s">
        <v>103</v>
      </c>
      <c r="V38" t="s">
        <v>101</v>
      </c>
      <c r="W38" t="s">
        <v>319</v>
      </c>
      <c r="X38" s="48" t="s">
        <v>484</v>
      </c>
      <c r="Y38" s="41"/>
    </row>
    <row r="39" spans="1:25" ht="15" x14ac:dyDescent="0.25">
      <c r="A39">
        <v>2.35</v>
      </c>
      <c r="B39">
        <v>1.65</v>
      </c>
      <c r="C39" s="29">
        <f t="shared" si="0"/>
        <v>3.1592520954223158E-2</v>
      </c>
      <c r="D39" s="30">
        <f>IF(OR($A39="",$B39=""),"",A39*'MPTO_working_2-way'!$G38)</f>
        <v>2.4242424242424243</v>
      </c>
      <c r="E39" s="32">
        <f>IF(OR($A39="",$B39=""),"",B39*'MPTO_working_2-way'!$G38)</f>
        <v>1.7021276595744681</v>
      </c>
      <c r="F39" s="30">
        <f>IF(OR($A39="",$B39=""),"",'MPTO_working_2-way'!D38)</f>
        <v>2.4405979543666407</v>
      </c>
      <c r="G39" s="32">
        <f>IF(OR($A39="",$B39=""),"",'MPTO_working_2-way'!E38)</f>
        <v>1.6941561987984708</v>
      </c>
      <c r="H39" s="30">
        <f>IF(OR($A39="",$B39=""),"",'OddsRatio_working_2-way'!M38)</f>
        <v>2.4411533842457849</v>
      </c>
      <c r="I39" s="30">
        <f>IF(OR($A39="",$B39=""),"",'OddsRatio_working_2-way'!N38)</f>
        <v>1.6938886664887112</v>
      </c>
      <c r="J39" s="30">
        <f>IF('Log_working_2-way'!$D38="","",A39^('Log_working_2-way'!$D38))</f>
        <v>2.4487037782009757</v>
      </c>
      <c r="K39" s="32">
        <f>IF('Log_working_2-way'!$D38="","",B39^('Log_working_2-way'!$D38))</f>
        <v>1.6902722385674813</v>
      </c>
      <c r="L39" s="37">
        <f t="shared" si="1"/>
        <v>0.41249999999999998</v>
      </c>
      <c r="M39" s="37">
        <f t="shared" si="2"/>
        <v>0.58750000000000002</v>
      </c>
      <c r="N39" s="38">
        <v>136</v>
      </c>
      <c r="O39" s="38">
        <f t="shared" si="3"/>
        <v>78.127659574468098</v>
      </c>
      <c r="P39" s="38">
        <f t="shared" si="4"/>
        <v>53.575757575757564</v>
      </c>
      <c r="Q39" s="38">
        <f t="shared" si="5"/>
        <v>82.424242424242422</v>
      </c>
      <c r="R39" s="38">
        <f t="shared" si="6"/>
        <v>57.872340425531917</v>
      </c>
      <c r="S39" s="39">
        <f t="shared" si="7"/>
        <v>-4.2965828497743246</v>
      </c>
      <c r="T39" s="39">
        <f t="shared" si="8"/>
        <v>-4.296582849774353</v>
      </c>
      <c r="U39" t="s">
        <v>74</v>
      </c>
      <c r="V39" t="s">
        <v>61</v>
      </c>
      <c r="W39" t="s">
        <v>311</v>
      </c>
      <c r="X39" s="48" t="s">
        <v>484</v>
      </c>
      <c r="Y39" s="41"/>
    </row>
    <row r="40" spans="1:25" ht="15" x14ac:dyDescent="0.25">
      <c r="A40">
        <v>2.27</v>
      </c>
      <c r="B40">
        <v>1.69</v>
      </c>
      <c r="C40" s="29">
        <f t="shared" si="0"/>
        <v>3.2244610692594433E-2</v>
      </c>
      <c r="D40" s="30">
        <f>IF(OR($A40="",$B40=""),"",A40*'MPTO_working_2-way'!$G39)</f>
        <v>2.3431952662721893</v>
      </c>
      <c r="E40" s="32">
        <f>IF(OR($A40="",$B40=""),"",B40*'MPTO_working_2-way'!$G39)</f>
        <v>1.7444933920704846</v>
      </c>
      <c r="F40" s="30">
        <f>IF(OR($A40="",$B40=""),"",'MPTO_working_2-way'!D39)</f>
        <v>2.3562325338574457</v>
      </c>
      <c r="G40" s="32">
        <f>IF(OR($A40="",$B40=""),"",'MPTO_working_2-way'!E39)</f>
        <v>1.7373366845549443</v>
      </c>
      <c r="H40" s="30">
        <f>IF(OR($A40="",$B40=""),"",'OddsRatio_working_2-way'!M39)</f>
        <v>2.3566796637913199</v>
      </c>
      <c r="I40" s="30">
        <f>IF(OR($A40="",$B40=""),"",'OddsRatio_working_2-way'!N39)</f>
        <v>1.7370936756031574</v>
      </c>
      <c r="J40" s="30">
        <f>IF('Log_working_2-way'!$D39="","",A40^('Log_working_2-way'!$D39))</f>
        <v>2.3626810133503287</v>
      </c>
      <c r="K40" s="32">
        <f>IF('Log_working_2-way'!$D39="","",B40^('Log_working_2-way'!$D39))</f>
        <v>1.733847459679009</v>
      </c>
      <c r="L40" s="37">
        <f t="shared" si="1"/>
        <v>0.4267676767676768</v>
      </c>
      <c r="M40" s="37">
        <f t="shared" si="2"/>
        <v>0.5732323232323232</v>
      </c>
      <c r="N40" s="38">
        <v>137</v>
      </c>
      <c r="O40" s="38">
        <f t="shared" si="3"/>
        <v>76.647577092511014</v>
      </c>
      <c r="P40" s="38">
        <f t="shared" si="4"/>
        <v>55.934911242603555</v>
      </c>
      <c r="Q40" s="38">
        <f t="shared" si="5"/>
        <v>81.065088757396452</v>
      </c>
      <c r="R40" s="38">
        <f t="shared" si="6"/>
        <v>60.352422907488986</v>
      </c>
      <c r="S40" s="39">
        <f t="shared" si="7"/>
        <v>-4.4175116648854384</v>
      </c>
      <c r="T40" s="39">
        <f t="shared" si="8"/>
        <v>-4.4175116648854313</v>
      </c>
      <c r="U40" t="s">
        <v>44</v>
      </c>
      <c r="V40" t="s">
        <v>48</v>
      </c>
      <c r="W40" t="s">
        <v>311</v>
      </c>
      <c r="X40" s="48" t="s">
        <v>484</v>
      </c>
      <c r="Y40" s="41"/>
    </row>
    <row r="41" spans="1:25" ht="15" x14ac:dyDescent="0.25">
      <c r="A41">
        <v>2.12</v>
      </c>
      <c r="B41">
        <v>1.78</v>
      </c>
      <c r="C41" s="29">
        <f t="shared" si="0"/>
        <v>3.3495866016535869E-2</v>
      </c>
      <c r="D41" s="30">
        <f>IF(OR($A41="",$B41=""),"",A41*'MPTO_working_2-way'!$G40)</f>
        <v>2.191011235955056</v>
      </c>
      <c r="E41" s="32">
        <f>IF(OR($A41="",$B41=""),"",B41*'MPTO_working_2-way'!$G40)</f>
        <v>1.8396226415094339</v>
      </c>
      <c r="F41" s="30">
        <f>IF(OR($A41="",$B41=""),"",'MPTO_working_2-way'!D40)</f>
        <v>2.1980428704566637</v>
      </c>
      <c r="G41" s="32">
        <f>IF(OR($A41="",$B41=""),"",'MPTO_working_2-way'!E40)</f>
        <v>1.8346946713341112</v>
      </c>
      <c r="H41" s="30">
        <f>IF(OR($A41="",$B41=""),"",'OddsRatio_working_2-way'!M40)</f>
        <v>2.1982893790305562</v>
      </c>
      <c r="I41" s="30">
        <f>IF(OR($A41="",$B41=""),"",'OddsRatio_working_2-way'!N40)</f>
        <v>1.83452296039628</v>
      </c>
      <c r="J41" s="30">
        <f>IF('Log_working_2-way'!$D40="","",A41^('Log_working_2-way'!$D40))</f>
        <v>2.2015102621380289</v>
      </c>
      <c r="K41" s="32">
        <f>IF('Log_working_2-way'!$D40="","",B41^('Log_working_2-way'!$D40))</f>
        <v>1.8322858584832242</v>
      </c>
      <c r="L41" s="37">
        <f t="shared" si="1"/>
        <v>0.45641025641025645</v>
      </c>
      <c r="M41" s="37">
        <f t="shared" si="2"/>
        <v>0.54358974358974366</v>
      </c>
      <c r="N41" s="38">
        <v>138</v>
      </c>
      <c r="O41" s="38">
        <f t="shared" si="3"/>
        <v>72.905660377358487</v>
      </c>
      <c r="P41" s="38">
        <f t="shared" si="4"/>
        <v>60.471910112359566</v>
      </c>
      <c r="Q41" s="38">
        <f t="shared" si="5"/>
        <v>77.528089887640448</v>
      </c>
      <c r="R41" s="38">
        <f t="shared" si="6"/>
        <v>65.094339622641499</v>
      </c>
      <c r="S41" s="39">
        <f t="shared" si="7"/>
        <v>-4.622429510281961</v>
      </c>
      <c r="T41" s="39">
        <f t="shared" si="8"/>
        <v>-4.6224295102819326</v>
      </c>
      <c r="U41" t="s">
        <v>47</v>
      </c>
      <c r="V41" t="s">
        <v>99</v>
      </c>
      <c r="W41" t="s">
        <v>311</v>
      </c>
      <c r="X41" s="48" t="s">
        <v>484</v>
      </c>
      <c r="Y41" s="41"/>
    </row>
    <row r="42" spans="1:25" ht="15" x14ac:dyDescent="0.25">
      <c r="A42">
        <v>2.4700000000000002</v>
      </c>
      <c r="B42">
        <v>1.59</v>
      </c>
      <c r="C42" s="29">
        <f t="shared" si="0"/>
        <v>3.37891172052045E-2</v>
      </c>
      <c r="D42" s="30">
        <f>IF(OR($A42="",$B42=""),"",A42*'MPTO_working_2-way'!$G41)</f>
        <v>2.5534591194968552</v>
      </c>
      <c r="E42" s="32">
        <f>IF(OR($A42="",$B42=""),"",B42*'MPTO_working_2-way'!$G41)</f>
        <v>1.6437246963562753</v>
      </c>
      <c r="F42" s="30">
        <f>IF(OR($A42="",$B42=""),"",'MPTO_working_2-way'!D41)</f>
        <v>2.5775604633610079</v>
      </c>
      <c r="G42" s="32">
        <f>IF(OR($A42="",$B42=""),"",'MPTO_working_2-way'!E41)</f>
        <v>1.6338901254342355</v>
      </c>
      <c r="H42" s="30">
        <f>IF(OR($A42="",$B42=""),"",'OddsRatio_working_2-way'!M41)</f>
        <v>2.5784566588059405</v>
      </c>
      <c r="I42" s="30">
        <f>IF(OR($A42="",$B42=""),"",'OddsRatio_working_2-way'!N41)</f>
        <v>1.6335302236023845</v>
      </c>
      <c r="J42" s="30">
        <f>IF('Log_working_2-way'!$D41="","",A42^('Log_working_2-way'!$D41))</f>
        <v>2.5896826442672194</v>
      </c>
      <c r="K42" s="32">
        <f>IF('Log_working_2-way'!$D41="","",B42^('Log_working_2-way'!$D41))</f>
        <v>1.6290563739914652</v>
      </c>
      <c r="L42" s="37">
        <f t="shared" si="1"/>
        <v>0.39162561576354682</v>
      </c>
      <c r="M42" s="37">
        <f t="shared" si="2"/>
        <v>0.60837438423645318</v>
      </c>
      <c r="N42" s="38">
        <v>139</v>
      </c>
      <c r="O42" s="38">
        <f t="shared" si="3"/>
        <v>82.724696356275317</v>
      </c>
      <c r="P42" s="38">
        <f t="shared" si="4"/>
        <v>51.578616352201266</v>
      </c>
      <c r="Q42" s="38">
        <f t="shared" si="5"/>
        <v>87.421383647798734</v>
      </c>
      <c r="R42" s="38">
        <f t="shared" si="6"/>
        <v>56.275303643724698</v>
      </c>
      <c r="S42" s="39">
        <f t="shared" si="7"/>
        <v>-4.6966872915234177</v>
      </c>
      <c r="T42" s="39">
        <f t="shared" si="8"/>
        <v>-4.6966872915234319</v>
      </c>
      <c r="U42" t="s">
        <v>70</v>
      </c>
      <c r="V42" t="s">
        <v>106</v>
      </c>
      <c r="W42" t="s">
        <v>311</v>
      </c>
      <c r="X42" s="48" t="s">
        <v>484</v>
      </c>
      <c r="Y42" s="41"/>
    </row>
    <row r="43" spans="1:25" ht="15" x14ac:dyDescent="0.25">
      <c r="A43">
        <v>1.7</v>
      </c>
      <c r="B43">
        <v>2.2400000000000002</v>
      </c>
      <c r="C43" s="29">
        <f t="shared" si="0"/>
        <v>3.4663865546218364E-2</v>
      </c>
      <c r="D43" s="30">
        <f>IF(OR($A43="",$B43=""),"",A43*'MPTO_working_2-way'!$G42)</f>
        <v>1.7589285714285712</v>
      </c>
      <c r="E43" s="32">
        <f>IF(OR($A43="",$B43=""),"",B43*'MPTO_working_2-way'!$G42)</f>
        <v>2.3176470588235292</v>
      </c>
      <c r="F43" s="30">
        <f>IF(OR($A43="",$B43=""),"",'MPTO_working_2-way'!D42)</f>
        <v>1.7516099356025756</v>
      </c>
      <c r="G43" s="32">
        <f>IF(OR($A43="",$B43=""),"",'MPTO_working_2-way'!E42)</f>
        <v>2.3304773561811505</v>
      </c>
      <c r="H43" s="30">
        <f>IF(OR($A43="",$B43=""),"",'OddsRatio_working_2-way'!M42)</f>
        <v>1.7513428837969105</v>
      </c>
      <c r="I43" s="30">
        <f>IF(OR($A43="",$B43=""),"",'OddsRatio_working_2-way'!N42)</f>
        <v>2.3309502512973848</v>
      </c>
      <c r="J43" s="30">
        <f>IF('Log_working_2-way'!$D42="","",A43^('Log_working_2-way'!$D42))</f>
        <v>1.7480183212340654</v>
      </c>
      <c r="K43" s="32">
        <f>IF('Log_working_2-way'!$D42="","",B43^('Log_working_2-way'!$D42))</f>
        <v>2.3368656510313084</v>
      </c>
      <c r="L43" s="37">
        <f t="shared" si="1"/>
        <v>0.56852791878172593</v>
      </c>
      <c r="M43" s="37">
        <f t="shared" si="2"/>
        <v>0.43147208121827418</v>
      </c>
      <c r="N43" s="38">
        <v>140</v>
      </c>
      <c r="O43" s="38">
        <f t="shared" si="3"/>
        <v>57.647058823529413</v>
      </c>
      <c r="P43" s="38">
        <f t="shared" si="4"/>
        <v>77.5</v>
      </c>
      <c r="Q43" s="38">
        <f t="shared" si="5"/>
        <v>62.499999999999993</v>
      </c>
      <c r="R43" s="38">
        <f t="shared" si="6"/>
        <v>82.352941176470594</v>
      </c>
      <c r="S43" s="39">
        <f t="shared" si="7"/>
        <v>-4.8529411764705799</v>
      </c>
      <c r="T43" s="39">
        <f t="shared" si="8"/>
        <v>-4.8529411764705941</v>
      </c>
      <c r="U43" t="s">
        <v>40</v>
      </c>
      <c r="V43" t="s">
        <v>45</v>
      </c>
      <c r="W43" t="s">
        <v>311</v>
      </c>
      <c r="X43" s="48" t="s">
        <v>484</v>
      </c>
      <c r="Y43" s="41"/>
    </row>
    <row r="44" spans="1:25" ht="15" x14ac:dyDescent="0.25">
      <c r="A44">
        <v>2.19</v>
      </c>
      <c r="B44">
        <v>1.73</v>
      </c>
      <c r="C44" s="29">
        <f t="shared" si="0"/>
        <v>3.4655686647135031E-2</v>
      </c>
      <c r="D44" s="30">
        <f>IF(OR($A44="",$B44=""),"",A44*'MPTO_working_2-way'!$G43)</f>
        <v>2.2658959537572256</v>
      </c>
      <c r="E44" s="32">
        <f>IF(OR($A44="",$B44=""),"",B44*'MPTO_working_2-way'!$G43)</f>
        <v>1.7899543378995435</v>
      </c>
      <c r="F44" s="30">
        <f>IF(OR($A44="",$B44=""),"",'MPTO_working_2-way'!D43)</f>
        <v>2.2763841740018629</v>
      </c>
      <c r="G44" s="32">
        <f>IF(OR($A44="",$B44=""),"",'MPTO_working_2-way'!E43)</f>
        <v>1.7834631769717797</v>
      </c>
      <c r="H44" s="30">
        <f>IF(OR($A44="",$B44=""),"",'OddsRatio_working_2-way'!M43)</f>
        <v>2.2767681803292916</v>
      </c>
      <c r="I44" s="30">
        <f>IF(OR($A44="",$B44=""),"",'OddsRatio_working_2-way'!N43)</f>
        <v>1.7832275391935992</v>
      </c>
      <c r="J44" s="30">
        <f>IF('Log_working_2-way'!$D43="","",A44^('Log_working_2-way'!$D43))</f>
        <v>2.2815927958159761</v>
      </c>
      <c r="K44" s="32">
        <f>IF('Log_working_2-way'!$D43="","",B44^('Log_working_2-way'!$D43))</f>
        <v>1.7802790428165938</v>
      </c>
      <c r="L44" s="37">
        <f t="shared" si="1"/>
        <v>0.44132653061224486</v>
      </c>
      <c r="M44" s="37">
        <f t="shared" si="2"/>
        <v>0.55867346938775508</v>
      </c>
      <c r="N44" s="38">
        <v>141</v>
      </c>
      <c r="O44" s="38">
        <f t="shared" si="3"/>
        <v>76.616438356164394</v>
      </c>
      <c r="P44" s="38">
        <f t="shared" si="4"/>
        <v>59.4971098265896</v>
      </c>
      <c r="Q44" s="38">
        <f t="shared" si="5"/>
        <v>81.502890173410407</v>
      </c>
      <c r="R44" s="38">
        <f t="shared" si="6"/>
        <v>64.38356164383562</v>
      </c>
      <c r="S44" s="39">
        <f t="shared" si="7"/>
        <v>-4.8864518172460123</v>
      </c>
      <c r="T44" s="39">
        <f t="shared" si="8"/>
        <v>-4.8864518172460194</v>
      </c>
      <c r="U44" t="s">
        <v>46</v>
      </c>
      <c r="V44" t="s">
        <v>215</v>
      </c>
      <c r="W44" t="s">
        <v>311</v>
      </c>
      <c r="X44" s="48" t="s">
        <v>484</v>
      </c>
      <c r="Y44" s="41"/>
    </row>
    <row r="45" spans="1:25" ht="15" x14ac:dyDescent="0.25">
      <c r="A45">
        <v>2.15</v>
      </c>
      <c r="B45">
        <v>1.76</v>
      </c>
      <c r="C45" s="29">
        <f t="shared" si="0"/>
        <v>3.3298097251585723E-2</v>
      </c>
      <c r="D45" s="30">
        <f>IF(OR($A45="",$B45=""),"",A45*'MPTO_working_2-way'!$G44)</f>
        <v>2.2215909090909092</v>
      </c>
      <c r="E45" s="32">
        <f>IF(OR($A45="",$B45=""),"",B45*'MPTO_working_2-way'!$G44)</f>
        <v>1.8186046511627909</v>
      </c>
      <c r="F45" s="30">
        <f>IF(OR($A45="",$B45=""),"",'MPTO_working_2-way'!D44)</f>
        <v>2.2298173246906305</v>
      </c>
      <c r="G45" s="32">
        <f>IF(OR($A45="",$B45=""),"",'MPTO_working_2-way'!E44)</f>
        <v>1.8131288931480596</v>
      </c>
      <c r="H45" s="30">
        <f>IF(OR($A45="",$B45=""),"",'OddsRatio_working_2-way'!M44)</f>
        <v>2.2301048307916052</v>
      </c>
      <c r="I45" s="30">
        <f>IF(OR($A45="",$B45=""),"",'OddsRatio_working_2-way'!N44)</f>
        <v>1.8129388446970602</v>
      </c>
      <c r="J45" s="30">
        <f>IF('Log_working_2-way'!$D44="","",A45^('Log_working_2-way'!$D44))</f>
        <v>2.2338767288490446</v>
      </c>
      <c r="K45" s="32">
        <f>IF('Log_working_2-way'!$D44="","",B45^('Log_working_2-way'!$D44))</f>
        <v>1.8104537322239227</v>
      </c>
      <c r="L45" s="37">
        <f t="shared" si="1"/>
        <v>0.45012787723785164</v>
      </c>
      <c r="M45" s="37">
        <f t="shared" si="2"/>
        <v>0.54987212276214825</v>
      </c>
      <c r="N45" s="38">
        <v>142</v>
      </c>
      <c r="O45" s="38">
        <f t="shared" si="3"/>
        <v>75.953488372093034</v>
      </c>
      <c r="P45" s="38">
        <f t="shared" si="4"/>
        <v>61.318181818181813</v>
      </c>
      <c r="Q45" s="38">
        <f t="shared" si="5"/>
        <v>80.681818181818187</v>
      </c>
      <c r="R45" s="38">
        <f t="shared" si="6"/>
        <v>66.04651162790698</v>
      </c>
      <c r="S45" s="39">
        <f t="shared" si="7"/>
        <v>-4.7283298097251532</v>
      </c>
      <c r="T45" s="39">
        <f t="shared" si="8"/>
        <v>-4.7283298097251674</v>
      </c>
      <c r="U45" t="s">
        <v>43</v>
      </c>
      <c r="V45" t="s">
        <v>72</v>
      </c>
      <c r="W45" t="s">
        <v>311</v>
      </c>
      <c r="X45" s="48" t="s">
        <v>484</v>
      </c>
      <c r="Y45" s="41"/>
    </row>
    <row r="46" spans="1:25" ht="15" x14ac:dyDescent="0.25">
      <c r="A46">
        <v>2.23</v>
      </c>
      <c r="B46">
        <v>1.71</v>
      </c>
      <c r="C46" s="29">
        <f t="shared" si="0"/>
        <v>3.3225814910969431E-2</v>
      </c>
      <c r="D46" s="30">
        <f>IF(OR($A46="",$B46=""),"",A46*'MPTO_working_2-way'!$G45)</f>
        <v>2.3040935672514617</v>
      </c>
      <c r="E46" s="32">
        <f>IF(OR($A46="",$B46=""),"",B46*'MPTO_working_2-way'!$G45)</f>
        <v>1.7668161434977576</v>
      </c>
      <c r="F46" s="30">
        <f>IF(OR($A46="",$B46=""),"",'MPTO_working_2-way'!D45)</f>
        <v>2.315792669966295</v>
      </c>
      <c r="G46" s="32">
        <f>IF(OR($A46="",$B46=""),"",'MPTO_working_2-way'!E45)</f>
        <v>1.7599981538319522</v>
      </c>
      <c r="H46" s="30">
        <f>IF(OR($A46="",$B46=""),"",'OddsRatio_working_2-way'!M45)</f>
        <v>2.3162045305336028</v>
      </c>
      <c r="I46" s="30">
        <f>IF(OR($A46="",$B46=""),"",'OddsRatio_working_2-way'!N45)</f>
        <v>1.7597603387632996</v>
      </c>
      <c r="J46" s="30">
        <f>IF('Log_working_2-way'!$D45="","",A46^('Log_working_2-way'!$D45))</f>
        <v>2.3215866387713424</v>
      </c>
      <c r="K46" s="32">
        <f>IF('Log_working_2-way'!$D45="","",B46^('Log_working_2-way'!$D45))</f>
        <v>1.7566662454529891</v>
      </c>
      <c r="L46" s="37">
        <f t="shared" si="1"/>
        <v>0.43401015228426398</v>
      </c>
      <c r="M46" s="37">
        <f t="shared" si="2"/>
        <v>0.56598984771573613</v>
      </c>
      <c r="N46" s="38">
        <v>143</v>
      </c>
      <c r="O46" s="38">
        <f t="shared" si="3"/>
        <v>78.874439461883412</v>
      </c>
      <c r="P46" s="38">
        <f t="shared" si="4"/>
        <v>59.37426900584795</v>
      </c>
      <c r="Q46" s="38">
        <f t="shared" si="5"/>
        <v>83.625730994152036</v>
      </c>
      <c r="R46" s="38">
        <f t="shared" si="6"/>
        <v>64.125560538116588</v>
      </c>
      <c r="S46" s="39">
        <f t="shared" si="7"/>
        <v>-4.751291532268624</v>
      </c>
      <c r="T46" s="39">
        <f t="shared" si="8"/>
        <v>-4.7512915322686382</v>
      </c>
      <c r="U46" t="s">
        <v>68</v>
      </c>
      <c r="V46" t="s">
        <v>323</v>
      </c>
      <c r="W46" t="s">
        <v>311</v>
      </c>
      <c r="X46" s="48" t="s">
        <v>484</v>
      </c>
      <c r="Y46" s="41"/>
    </row>
    <row r="47" spans="1:25" ht="15" x14ac:dyDescent="0.25">
      <c r="A47">
        <v>2.4</v>
      </c>
      <c r="B47">
        <v>1.62</v>
      </c>
      <c r="C47" s="29">
        <f t="shared" si="0"/>
        <v>3.3950617283950546E-2</v>
      </c>
      <c r="D47" s="30">
        <f>IF(OR($A47="",$B47=""),"",A47*'MPTO_working_2-way'!$G46)</f>
        <v>2.4814814814814814</v>
      </c>
      <c r="E47" s="32">
        <f>IF(OR($A47="",$B47=""),"",B47*'MPTO_working_2-way'!$G46)</f>
        <v>1.675</v>
      </c>
      <c r="F47" s="30">
        <f>IF(OR($A47="",$B47=""),"",'MPTO_working_2-way'!D46)</f>
        <v>2.5019305019305014</v>
      </c>
      <c r="G47" s="32">
        <f>IF(OR($A47="",$B47=""),"",'MPTO_working_2-way'!E46)</f>
        <v>1.6658097686375322</v>
      </c>
      <c r="H47" s="30">
        <f>IF(OR($A47="",$B47=""),"",'OddsRatio_working_2-way'!M46)</f>
        <v>2.502685767593821</v>
      </c>
      <c r="I47" s="30">
        <f>IF(OR($A47="",$B47=""),"",'OddsRatio_working_2-way'!N46)</f>
        <v>1.6654751256486924</v>
      </c>
      <c r="J47" s="30">
        <f>IF('Log_working_2-way'!$D46="","",A47^('Log_working_2-way'!$D46))</f>
        <v>2.5121786003771214</v>
      </c>
      <c r="K47" s="32">
        <f>IF('Log_working_2-way'!$D46="","",B47^('Log_working_2-way'!$D46))</f>
        <v>1.6612975476246807</v>
      </c>
      <c r="L47" s="37">
        <f t="shared" si="1"/>
        <v>0.40298507462686567</v>
      </c>
      <c r="M47" s="37">
        <f t="shared" si="2"/>
        <v>0.59701492537313428</v>
      </c>
      <c r="N47" s="38">
        <v>144</v>
      </c>
      <c r="O47" s="38">
        <f t="shared" si="3"/>
        <v>83.999999999999986</v>
      </c>
      <c r="P47" s="38">
        <f t="shared" si="4"/>
        <v>55.111111111111128</v>
      </c>
      <c r="Q47" s="38">
        <f t="shared" si="5"/>
        <v>88.888888888888886</v>
      </c>
      <c r="R47" s="38">
        <f t="shared" si="6"/>
        <v>60</v>
      </c>
      <c r="S47" s="39">
        <f t="shared" si="7"/>
        <v>-4.8888888888888999</v>
      </c>
      <c r="T47" s="39">
        <f t="shared" si="8"/>
        <v>-4.8888888888888715</v>
      </c>
      <c r="U47" t="s">
        <v>67</v>
      </c>
      <c r="V47" t="s">
        <v>158</v>
      </c>
      <c r="W47" t="s">
        <v>311</v>
      </c>
      <c r="X47" s="48" t="s">
        <v>484</v>
      </c>
      <c r="Y47" s="41"/>
    </row>
    <row r="48" spans="1:25" ht="15" x14ac:dyDescent="0.25">
      <c r="A48">
        <v>2.12</v>
      </c>
      <c r="B48">
        <v>1.78</v>
      </c>
      <c r="C48" s="29">
        <f t="shared" si="0"/>
        <v>3.3495866016535869E-2</v>
      </c>
      <c r="D48" s="30">
        <f>IF(OR($A48="",$B48=""),"",A48*'MPTO_working_2-way'!$G47)</f>
        <v>2.191011235955056</v>
      </c>
      <c r="E48" s="32">
        <f>IF(OR($A48="",$B48=""),"",B48*'MPTO_working_2-way'!$G47)</f>
        <v>1.8396226415094339</v>
      </c>
      <c r="F48" s="30">
        <f>IF(OR($A48="",$B48=""),"",'MPTO_working_2-way'!D47)</f>
        <v>2.1980428704566637</v>
      </c>
      <c r="G48" s="32">
        <f>IF(OR($A48="",$B48=""),"",'MPTO_working_2-way'!E47)</f>
        <v>1.8346946713341112</v>
      </c>
      <c r="H48" s="30">
        <f>IF(OR($A48="",$B48=""),"",'OddsRatio_working_2-way'!M47)</f>
        <v>2.1982893790305562</v>
      </c>
      <c r="I48" s="30">
        <f>IF(OR($A48="",$B48=""),"",'OddsRatio_working_2-way'!N47)</f>
        <v>1.83452296039628</v>
      </c>
      <c r="J48" s="30">
        <f>IF('Log_working_2-way'!$D47="","",A48^('Log_working_2-way'!$D47))</f>
        <v>2.2015102621380289</v>
      </c>
      <c r="K48" s="32">
        <f>IF('Log_working_2-way'!$D47="","",B48^('Log_working_2-way'!$D47))</f>
        <v>1.8322858584832242</v>
      </c>
      <c r="L48" s="37">
        <f t="shared" si="1"/>
        <v>0.45641025641025645</v>
      </c>
      <c r="M48" s="37">
        <f t="shared" si="2"/>
        <v>0.54358974358974366</v>
      </c>
      <c r="N48" s="38">
        <v>145</v>
      </c>
      <c r="O48" s="38">
        <f t="shared" si="3"/>
        <v>76.603773584905667</v>
      </c>
      <c r="P48" s="38">
        <f t="shared" si="4"/>
        <v>63.539325842696648</v>
      </c>
      <c r="Q48" s="38">
        <f t="shared" si="5"/>
        <v>81.460674157303373</v>
      </c>
      <c r="R48" s="38">
        <f t="shared" si="6"/>
        <v>68.396226415094333</v>
      </c>
      <c r="S48" s="39">
        <f t="shared" si="7"/>
        <v>-4.8569005723977057</v>
      </c>
      <c r="T48" s="39">
        <f t="shared" si="8"/>
        <v>-4.8569005723976844</v>
      </c>
      <c r="U48" t="s">
        <v>232</v>
      </c>
      <c r="V48" t="s">
        <v>71</v>
      </c>
      <c r="W48" t="s">
        <v>311</v>
      </c>
      <c r="X48" s="48" t="s">
        <v>484</v>
      </c>
      <c r="Y48" s="41"/>
    </row>
    <row r="49" spans="1:25" ht="15" x14ac:dyDescent="0.25">
      <c r="A49">
        <v>1.97</v>
      </c>
      <c r="B49">
        <v>1.92</v>
      </c>
      <c r="C49" s="29">
        <f t="shared" si="0"/>
        <v>2.844754653130277E-2</v>
      </c>
      <c r="D49" s="30">
        <f>IF(OR($A49="",$B49=""),"",A49*'MPTO_working_2-way'!$G48)</f>
        <v>2.0260416666666665</v>
      </c>
      <c r="E49" s="32">
        <f>IF(OR($A49="",$B49=""),"",B49*'MPTO_working_2-way'!$G48)</f>
        <v>1.9746192893401013</v>
      </c>
      <c r="F49" s="30">
        <f>IF(OR($A49="",$B49=""),"",'MPTO_working_2-way'!D48)</f>
        <v>2.0267924123888115</v>
      </c>
      <c r="G49" s="32">
        <f>IF(OR($A49="",$B49=""),"",'MPTO_working_2-way'!E48)</f>
        <v>1.9739066903246005</v>
      </c>
      <c r="H49" s="30">
        <f>IF(OR($A49="",$B49=""),"",'OddsRatio_working_2-way'!M48)</f>
        <v>2.0268144068364817</v>
      </c>
      <c r="I49" s="30">
        <f>IF(OR($A49="",$B49=""),"",'OddsRatio_working_2-way'!N48)</f>
        <v>1.9738858291644976</v>
      </c>
      <c r="J49" s="30">
        <f>IF('Log_working_2-way'!$D48="","",A49^('Log_working_2-way'!$D48))</f>
        <v>2.0271548987306875</v>
      </c>
      <c r="K49" s="32">
        <f>IF('Log_working_2-way'!$D48="","",B49^('Log_working_2-way'!$D48))</f>
        <v>1.9735629954505829</v>
      </c>
      <c r="L49" s="37">
        <f t="shared" si="1"/>
        <v>0.49357326478149105</v>
      </c>
      <c r="M49" s="37">
        <f t="shared" si="2"/>
        <v>0.50642673521850901</v>
      </c>
      <c r="N49" s="38">
        <v>146</v>
      </c>
      <c r="O49" s="38">
        <f t="shared" si="3"/>
        <v>71.888324873096451</v>
      </c>
      <c r="P49" s="38">
        <f t="shared" si="4"/>
        <v>69.958333333333329</v>
      </c>
      <c r="Q49" s="38">
        <f t="shared" si="5"/>
        <v>76.041666666666671</v>
      </c>
      <c r="R49" s="38">
        <f t="shared" si="6"/>
        <v>74.111675126903549</v>
      </c>
      <c r="S49" s="39">
        <f t="shared" si="7"/>
        <v>-4.1533417935702204</v>
      </c>
      <c r="T49" s="39">
        <f t="shared" si="8"/>
        <v>-4.1533417935702204</v>
      </c>
      <c r="U49" t="s">
        <v>78</v>
      </c>
      <c r="V49" t="s">
        <v>69</v>
      </c>
      <c r="W49" t="s">
        <v>311</v>
      </c>
      <c r="X49" s="48" t="s">
        <v>484</v>
      </c>
      <c r="Y49" s="41"/>
    </row>
    <row r="50" spans="1:25" ht="15" x14ac:dyDescent="0.25">
      <c r="A50">
        <v>1.89</v>
      </c>
      <c r="B50">
        <v>1.99</v>
      </c>
      <c r="C50" s="29">
        <f t="shared" si="0"/>
        <v>3.16130919145996E-2</v>
      </c>
      <c r="D50" s="30">
        <f>IF(OR($A50="",$B50=""),"",A50*'MPTO_working_2-way'!$G49)</f>
        <v>1.9497487437185932</v>
      </c>
      <c r="E50" s="32">
        <f>IF(OR($A50="",$B50=""),"",B50*'MPTO_working_2-way'!$G49)</f>
        <v>2.052910052910053</v>
      </c>
      <c r="F50" s="30">
        <f>IF(OR($A50="",$B50=""),"",'MPTO_working_2-way'!D49)</f>
        <v>1.9482012897878844</v>
      </c>
      <c r="G50" s="32">
        <f>IF(OR($A50="",$B50=""),"",'MPTO_working_2-way'!E49)</f>
        <v>2.0546283903744778</v>
      </c>
      <c r="H50" s="30">
        <f>IF(OR($A50="",$B50=""),"",'OddsRatio_working_2-way'!M49)</f>
        <v>1.9481507786158798</v>
      </c>
      <c r="I50" s="30">
        <f>IF(OR($A50="",$B50=""),"",'OddsRatio_working_2-way'!N49)</f>
        <v>2.0546845739659791</v>
      </c>
      <c r="J50" s="30">
        <f>IF('Log_working_2-way'!$D49="","",A50^('Log_working_2-way'!$D49))</f>
        <v>1.9474482422922217</v>
      </c>
      <c r="K50" s="32">
        <f>IF('Log_working_2-way'!$D49="","",B50^('Log_working_2-way'!$D49))</f>
        <v>2.0554666264202575</v>
      </c>
      <c r="L50" s="37">
        <f t="shared" si="1"/>
        <v>0.51288659793814428</v>
      </c>
      <c r="M50" s="37">
        <f t="shared" si="2"/>
        <v>0.48711340206185566</v>
      </c>
      <c r="N50" s="38">
        <v>147</v>
      </c>
      <c r="O50" s="38">
        <f t="shared" si="3"/>
        <v>69.222222222222229</v>
      </c>
      <c r="P50" s="38">
        <f t="shared" si="4"/>
        <v>73.130653266331635</v>
      </c>
      <c r="Q50" s="38">
        <f t="shared" si="5"/>
        <v>73.869346733668337</v>
      </c>
      <c r="R50" s="38">
        <f t="shared" si="6"/>
        <v>77.777777777777786</v>
      </c>
      <c r="S50" s="39">
        <f t="shared" si="7"/>
        <v>-4.6471245114461084</v>
      </c>
      <c r="T50" s="39">
        <f t="shared" si="8"/>
        <v>-4.647124511446151</v>
      </c>
      <c r="U50" t="s">
        <v>76</v>
      </c>
      <c r="V50" t="s">
        <v>73</v>
      </c>
      <c r="W50" t="s">
        <v>311</v>
      </c>
      <c r="X50" s="48" t="s">
        <v>484</v>
      </c>
      <c r="Y50" s="41"/>
    </row>
    <row r="51" spans="1:25" ht="15" x14ac:dyDescent="0.25">
      <c r="A51">
        <v>2.04</v>
      </c>
      <c r="B51">
        <v>1.81</v>
      </c>
      <c r="C51" s="29">
        <f t="shared" si="0"/>
        <v>4.2682266276676373E-2</v>
      </c>
      <c r="D51" s="30">
        <f>IF(OR($A51="",$B51=""),"",A51*'MPTO_working_2-way'!$G50)</f>
        <v>2.1270718232044197</v>
      </c>
      <c r="E51" s="32">
        <f>IF(OR($A51="",$B51=""),"",B51*'MPTO_working_2-way'!$G50)</f>
        <v>1.8872549019607843</v>
      </c>
      <c r="F51" s="30">
        <f>IF(OR($A51="",$B51=""),"",'MPTO_working_2-way'!D50)</f>
        <v>2.1328558225508316</v>
      </c>
      <c r="G51" s="32">
        <f>IF(OR($A51="",$B51=""),"",'MPTO_working_2-way'!E50)</f>
        <v>1.8827248623291861</v>
      </c>
      <c r="H51" s="30">
        <f>IF(OR($A51="",$B51=""),"",'OddsRatio_working_2-way'!M50)</f>
        <v>2.1331154474650633</v>
      </c>
      <c r="I51" s="30">
        <f>IF(OR($A51="",$B51=""),"",'OddsRatio_working_2-way'!N50)</f>
        <v>1.8825226081218283</v>
      </c>
      <c r="J51" s="30">
        <f>IF('Log_working_2-way'!$D50="","",A51^('Log_working_2-way'!$D50))</f>
        <v>2.1357821160163764</v>
      </c>
      <c r="K51" s="32">
        <f>IF('Log_working_2-way'!$D50="","",B51^('Log_working_2-way'!$D50))</f>
        <v>1.8804505599252526</v>
      </c>
      <c r="L51" s="37">
        <f t="shared" si="1"/>
        <v>0.47012987012987018</v>
      </c>
      <c r="M51" s="37">
        <f t="shared" si="2"/>
        <v>0.52987012987012994</v>
      </c>
      <c r="N51" s="38">
        <v>148</v>
      </c>
      <c r="O51" s="38">
        <f t="shared" si="3"/>
        <v>75.450980392156865</v>
      </c>
      <c r="P51" s="38">
        <f t="shared" si="4"/>
        <v>66.232044198895025</v>
      </c>
      <c r="Q51" s="38">
        <f t="shared" si="5"/>
        <v>81.767955801104975</v>
      </c>
      <c r="R51" s="38">
        <f t="shared" si="6"/>
        <v>72.549019607843135</v>
      </c>
      <c r="S51" s="39">
        <f t="shared" si="7"/>
        <v>-6.3169754089481103</v>
      </c>
      <c r="T51" s="39">
        <f t="shared" si="8"/>
        <v>-6.3169754089481103</v>
      </c>
      <c r="U51" t="s">
        <v>230</v>
      </c>
      <c r="V51" t="s">
        <v>75</v>
      </c>
      <c r="W51" t="s">
        <v>320</v>
      </c>
      <c r="X51" s="48" t="s">
        <v>484</v>
      </c>
      <c r="Y51" s="41"/>
    </row>
    <row r="52" spans="1:25" ht="15" x14ac:dyDescent="0.25">
      <c r="A52">
        <v>1.91</v>
      </c>
      <c r="B52">
        <v>1.93</v>
      </c>
      <c r="C52" s="29">
        <f t="shared" si="0"/>
        <v>4.1694924449990456E-2</v>
      </c>
      <c r="D52" s="30">
        <f>IF(OR($A52="",$B52=""),"",A52*'MPTO_working_2-way'!$G51)</f>
        <v>1.9896373056994816</v>
      </c>
      <c r="E52" s="32">
        <f>IF(OR($A52="",$B52=""),"",B52*'MPTO_working_2-way'!$G51)</f>
        <v>2.0104712041884816</v>
      </c>
      <c r="F52" s="30">
        <f>IF(OR($A52="",$B52=""),"",'MPTO_working_2-way'!D51)</f>
        <v>1.9892075654965866</v>
      </c>
      <c r="G52" s="32">
        <f>IF(OR($A52="",$B52=""),"",'MPTO_working_2-way'!E51)</f>
        <v>2.0109101819272834</v>
      </c>
      <c r="H52" s="30">
        <f>IF(OR($A52="",$B52=""),"",'OddsRatio_working_2-way'!M51)</f>
        <v>1.9891888715790902</v>
      </c>
      <c r="I52" s="30">
        <f>IF(OR($A52="",$B52=""),"",'OddsRatio_working_2-way'!N51)</f>
        <v>2.0109292863390706</v>
      </c>
      <c r="J52" s="30">
        <f>IF('Log_working_2-way'!$D51="","",A52^('Log_working_2-way'!$D51))</f>
        <v>1.9889919289180891</v>
      </c>
      <c r="K52" s="32">
        <f>IF('Log_working_2-way'!$D51="","",B52^('Log_working_2-way'!$D51))</f>
        <v>2.0111305974900358</v>
      </c>
      <c r="L52" s="37">
        <f t="shared" si="1"/>
        <v>0.50260416666666674</v>
      </c>
      <c r="M52" s="37">
        <f t="shared" si="2"/>
        <v>0.49739583333333337</v>
      </c>
      <c r="N52" s="38">
        <v>149</v>
      </c>
      <c r="O52" s="38">
        <f t="shared" si="3"/>
        <v>70.989528795811509</v>
      </c>
      <c r="P52" s="38">
        <f t="shared" si="4"/>
        <v>71.797927461139906</v>
      </c>
      <c r="Q52" s="38">
        <f t="shared" si="5"/>
        <v>77.202072538860108</v>
      </c>
      <c r="R52" s="38">
        <f t="shared" si="6"/>
        <v>78.010471204188477</v>
      </c>
      <c r="S52" s="39">
        <f t="shared" si="7"/>
        <v>-6.2125437430485988</v>
      </c>
      <c r="T52" s="39">
        <f t="shared" si="8"/>
        <v>-6.2125437430485704</v>
      </c>
      <c r="U52" t="s">
        <v>219</v>
      </c>
      <c r="V52" t="s">
        <v>229</v>
      </c>
      <c r="W52" t="s">
        <v>320</v>
      </c>
      <c r="X52" s="48" t="s">
        <v>484</v>
      </c>
      <c r="Y52" s="41"/>
    </row>
    <row r="53" spans="1:25" ht="15" x14ac:dyDescent="0.25">
      <c r="A53">
        <v>1.97</v>
      </c>
      <c r="B53">
        <v>1.87</v>
      </c>
      <c r="C53" s="29">
        <f t="shared" si="0"/>
        <v>4.2373571486739481E-2</v>
      </c>
      <c r="D53" s="30">
        <f>IF(OR($A53="",$B53=""),"",A53*'MPTO_working_2-way'!$G52)</f>
        <v>2.0534759358288768</v>
      </c>
      <c r="E53" s="32">
        <f>IF(OR($A53="",$B53=""),"",B53*'MPTO_working_2-way'!$G52)</f>
        <v>1.9492385786802029</v>
      </c>
      <c r="F53" s="30">
        <f>IF(OR($A53="",$B53=""),"",'MPTO_working_2-way'!D52)</f>
        <v>2.0558051284913081</v>
      </c>
      <c r="G53" s="32">
        <f>IF(OR($A53="",$B53=""),"",'MPTO_working_2-way'!E52)</f>
        <v>1.9471444805623825</v>
      </c>
      <c r="H53" s="30">
        <f>IF(OR($A53="",$B53=""),"",'OddsRatio_working_2-way'!M52)</f>
        <v>2.0559083903140616</v>
      </c>
      <c r="I53" s="30">
        <f>IF(OR($A53="",$B53=""),"",'OddsRatio_working_2-way'!N52)</f>
        <v>1.9470518552301377</v>
      </c>
      <c r="J53" s="30">
        <f>IF('Log_working_2-way'!$D52="","",A53^('Log_working_2-way'!$D52))</f>
        <v>2.0569787979748906</v>
      </c>
      <c r="K53" s="32">
        <f>IF('Log_working_2-way'!$D52="","",B53^('Log_working_2-way'!$D52))</f>
        <v>1.9460927711281228</v>
      </c>
      <c r="L53" s="37">
        <f t="shared" si="1"/>
        <v>0.48697916666666674</v>
      </c>
      <c r="M53" s="37">
        <f t="shared" si="2"/>
        <v>0.51302083333333337</v>
      </c>
      <c r="N53" s="38">
        <v>150</v>
      </c>
      <c r="O53" s="38">
        <f t="shared" si="3"/>
        <v>73.857868020304565</v>
      </c>
      <c r="P53" s="38">
        <f t="shared" si="4"/>
        <v>69.786096256684488</v>
      </c>
      <c r="Q53" s="38">
        <f t="shared" si="5"/>
        <v>80.213903743315498</v>
      </c>
      <c r="R53" s="38">
        <f t="shared" si="6"/>
        <v>76.142131979695421</v>
      </c>
      <c r="S53" s="39">
        <f t="shared" si="7"/>
        <v>-6.3560357230109332</v>
      </c>
      <c r="T53" s="39">
        <f t="shared" si="8"/>
        <v>-6.3560357230109332</v>
      </c>
      <c r="U53" t="s">
        <v>233</v>
      </c>
      <c r="V53" t="s">
        <v>216</v>
      </c>
      <c r="W53" t="s">
        <v>320</v>
      </c>
      <c r="X53" s="48" t="s">
        <v>484</v>
      </c>
      <c r="Y53" s="41"/>
    </row>
    <row r="54" spans="1:25" ht="15" x14ac:dyDescent="0.25">
      <c r="A54">
        <v>1.99</v>
      </c>
      <c r="B54">
        <v>1.85</v>
      </c>
      <c r="C54" s="29">
        <f t="shared" si="0"/>
        <v>4.3053103354610656E-2</v>
      </c>
      <c r="D54" s="30">
        <f>IF(OR($A54="",$B54=""),"",A54*'MPTO_working_2-way'!$G53)</f>
        <v>2.0756756756756753</v>
      </c>
      <c r="E54" s="32">
        <f>IF(OR($A54="",$B54=""),"",B54*'MPTO_working_2-way'!$G53)</f>
        <v>1.9296482412060298</v>
      </c>
      <c r="F54" s="30">
        <f>IF(OR($A54="",$B54=""),"",'MPTO_working_2-way'!D53)</f>
        <v>2.0790625441197226</v>
      </c>
      <c r="G54" s="32">
        <f>IF(OR($A54="",$B54=""),"",'MPTO_working_2-way'!E53)</f>
        <v>1.9267303414889438</v>
      </c>
      <c r="H54" s="30">
        <f>IF(OR($A54="",$B54=""),"",'OddsRatio_working_2-way'!M53)</f>
        <v>2.0792154012767514</v>
      </c>
      <c r="I54" s="30">
        <f>IF(OR($A54="",$B54=""),"",'OddsRatio_working_2-way'!N53)</f>
        <v>1.9265990819042815</v>
      </c>
      <c r="J54" s="30">
        <f>IF('Log_working_2-way'!$D53="","",A54^('Log_working_2-way'!$D53))</f>
        <v>2.0807741676242877</v>
      </c>
      <c r="K54" s="32">
        <f>IF('Log_working_2-way'!$D53="","",B54^('Log_working_2-way'!$D53))</f>
        <v>1.9252626773989769</v>
      </c>
      <c r="L54" s="37">
        <f t="shared" si="1"/>
        <v>0.48177083333333343</v>
      </c>
      <c r="M54" s="37">
        <f t="shared" si="2"/>
        <v>0.51822916666666674</v>
      </c>
      <c r="N54" s="38">
        <v>151</v>
      </c>
      <c r="O54" s="38">
        <f t="shared" si="3"/>
        <v>75.120603015075375</v>
      </c>
      <c r="P54" s="38">
        <f t="shared" si="4"/>
        <v>69.378378378378386</v>
      </c>
      <c r="Q54" s="38">
        <f t="shared" si="5"/>
        <v>81.621621621621614</v>
      </c>
      <c r="R54" s="38">
        <f t="shared" si="6"/>
        <v>75.879396984924611</v>
      </c>
      <c r="S54" s="39">
        <f t="shared" si="7"/>
        <v>-6.5010186065462392</v>
      </c>
      <c r="T54" s="39">
        <f t="shared" si="8"/>
        <v>-6.501018606546225</v>
      </c>
      <c r="U54" t="s">
        <v>236</v>
      </c>
      <c r="V54" t="s">
        <v>332</v>
      </c>
      <c r="W54" t="s">
        <v>320</v>
      </c>
      <c r="X54" s="48" t="s">
        <v>484</v>
      </c>
      <c r="Y54" s="41"/>
    </row>
    <row r="55" spans="1:25" ht="15" x14ac:dyDescent="0.25">
      <c r="A55">
        <v>2.2400000000000002</v>
      </c>
      <c r="B55">
        <v>1.67</v>
      </c>
      <c r="C55" s="29">
        <f t="shared" si="0"/>
        <v>4.5230966638152292E-2</v>
      </c>
      <c r="D55" s="30">
        <f>IF(OR($A55="",$B55=""),"",A55*'MPTO_working_2-way'!$G54)</f>
        <v>2.3413173652694614</v>
      </c>
      <c r="E55" s="32">
        <f>IF(OR($A55="",$B55=""),"",B55*'MPTO_working_2-way'!$G54)</f>
        <v>1.7455357142857142</v>
      </c>
      <c r="F55" s="30">
        <f>IF(OR($A55="",$B55=""),"",'MPTO_working_2-way'!D54)</f>
        <v>2.3595307177999247</v>
      </c>
      <c r="G55" s="32">
        <f>IF(OR($A55="",$B55=""),"",'MPTO_working_2-way'!E54)</f>
        <v>1.7355479261389997</v>
      </c>
      <c r="H55" s="30">
        <f>IF(OR($A55="",$B55=""),"",'OddsRatio_working_2-way'!M54)</f>
        <v>2.3604213570275632</v>
      </c>
      <c r="I55" s="30">
        <f>IF(OR($A55="",$B55=""),"",'OddsRatio_working_2-way'!N54)</f>
        <v>1.7350663783939253</v>
      </c>
      <c r="J55" s="30">
        <f>IF('Log_working_2-way'!$D54="","",A55^('Log_working_2-way'!$D54))</f>
        <v>2.3689296087986125</v>
      </c>
      <c r="K55" s="32">
        <f>IF('Log_working_2-way'!$D54="","",B55^('Log_working_2-way'!$D54))</f>
        <v>1.730497750630863</v>
      </c>
      <c r="L55" s="37">
        <f t="shared" si="1"/>
        <v>0.42710997442455234</v>
      </c>
      <c r="M55" s="37">
        <f t="shared" si="2"/>
        <v>0.57289002557544755</v>
      </c>
      <c r="N55" s="38">
        <v>152</v>
      </c>
      <c r="O55" s="38">
        <f t="shared" si="3"/>
        <v>84.142857142857139</v>
      </c>
      <c r="P55" s="38">
        <f t="shared" si="4"/>
        <v>60.982035928143702</v>
      </c>
      <c r="Q55" s="38">
        <f t="shared" si="5"/>
        <v>91.017964071856298</v>
      </c>
      <c r="R55" s="38">
        <f t="shared" si="6"/>
        <v>67.857142857142847</v>
      </c>
      <c r="S55" s="39">
        <f t="shared" si="7"/>
        <v>-6.8751069289991591</v>
      </c>
      <c r="T55" s="39">
        <f t="shared" si="8"/>
        <v>-6.8751069289991449</v>
      </c>
      <c r="U55" t="s">
        <v>333</v>
      </c>
      <c r="V55" t="s">
        <v>324</v>
      </c>
      <c r="W55" t="s">
        <v>320</v>
      </c>
      <c r="X55" s="48" t="s">
        <v>484</v>
      </c>
      <c r="Y55" s="41"/>
    </row>
    <row r="56" spans="1:25" ht="15" x14ac:dyDescent="0.25">
      <c r="A56">
        <v>2.1</v>
      </c>
      <c r="B56">
        <v>1.75</v>
      </c>
      <c r="C56" s="29">
        <f t="shared" si="0"/>
        <v>4.761904761904745E-2</v>
      </c>
      <c r="D56" s="30">
        <f>IF(OR($A56="",$B56=""),"",A56*'MPTO_working_2-way'!$G55)</f>
        <v>2.1999999999999997</v>
      </c>
      <c r="E56" s="32">
        <f>IF(OR($A56="",$B56=""),"",B56*'MPTO_working_2-way'!$G55)</f>
        <v>1.833333333333333</v>
      </c>
      <c r="F56" s="30">
        <f>IF(OR($A56="",$B56=""),"",'MPTO_working_2-way'!D55)</f>
        <v>2.2105263157894735</v>
      </c>
      <c r="G56" s="32">
        <f>IF(OR($A56="",$B56=""),"",'MPTO_working_2-way'!E55)</f>
        <v>1.8260869565217388</v>
      </c>
      <c r="H56" s="30">
        <f>IF(OR($A56="",$B56=""),"",'OddsRatio_working_2-way'!M55)</f>
        <v>2.2110601416389968</v>
      </c>
      <c r="I56" s="30">
        <f>IF(OR($A56="",$B56=""),"",'OddsRatio_working_2-way'!N55)</f>
        <v>1.8257228238447702</v>
      </c>
      <c r="J56" s="30">
        <f>IF('Log_working_2-way'!$D55="","",A56^('Log_working_2-way'!$D55))</f>
        <v>2.2159538718240408</v>
      </c>
      <c r="K56" s="32">
        <f>IF('Log_working_2-way'!$D55="","",B56^('Log_working_2-way'!$D55))</f>
        <v>1.8223996182512778</v>
      </c>
      <c r="L56" s="37">
        <f t="shared" si="1"/>
        <v>0.45454545454545459</v>
      </c>
      <c r="M56" s="37">
        <f t="shared" si="2"/>
        <v>0.54545454545454553</v>
      </c>
      <c r="N56" s="38">
        <v>153</v>
      </c>
      <c r="O56" s="38">
        <f t="shared" si="3"/>
        <v>80.142857142857139</v>
      </c>
      <c r="P56" s="38">
        <f t="shared" si="4"/>
        <v>65.571428571428569</v>
      </c>
      <c r="Q56" s="38">
        <f t="shared" si="5"/>
        <v>87.428571428571431</v>
      </c>
      <c r="R56" s="38">
        <f t="shared" si="6"/>
        <v>72.857142857142847</v>
      </c>
      <c r="S56" s="39">
        <f t="shared" si="7"/>
        <v>-7.2857142857142918</v>
      </c>
      <c r="T56" s="39">
        <f t="shared" si="8"/>
        <v>-7.2857142857142776</v>
      </c>
      <c r="U56" t="s">
        <v>226</v>
      </c>
      <c r="V56" t="s">
        <v>238</v>
      </c>
      <c r="W56" t="s">
        <v>320</v>
      </c>
      <c r="X56" s="48" t="s">
        <v>484</v>
      </c>
      <c r="Y56" s="41"/>
    </row>
    <row r="57" spans="1:25" ht="15" x14ac:dyDescent="0.25">
      <c r="A57">
        <v>2.2000000000000002</v>
      </c>
      <c r="B57">
        <v>1.68</v>
      </c>
      <c r="C57" s="29">
        <f t="shared" si="0"/>
        <v>4.9783549783549708E-2</v>
      </c>
      <c r="D57" s="30">
        <f>IF(OR($A57="",$B57=""),"",A57*'MPTO_working_2-way'!$G56)</f>
        <v>2.3095238095238098</v>
      </c>
      <c r="E57" s="32">
        <f>IF(OR($A57="",$B57=""),"",B57*'MPTO_working_2-way'!$G56)</f>
        <v>1.7636363636363634</v>
      </c>
      <c r="F57" s="30">
        <f>IF(OR($A57="",$B57=""),"",'MPTO_working_2-way'!D56)</f>
        <v>2.327455919395466</v>
      </c>
      <c r="G57" s="32">
        <f>IF(OR($A57="",$B57=""),"",'MPTO_working_2-way'!E56)</f>
        <v>1.7533206831119543</v>
      </c>
      <c r="H57" s="30">
        <f>IF(OR($A57="",$B57=""),"",'OddsRatio_working_2-way'!M56)</f>
        <v>2.3284223283101424</v>
      </c>
      <c r="I57" s="30">
        <f>IF(OR($A57="",$B57=""),"",'OddsRatio_working_2-way'!N56)</f>
        <v>1.7527726527090808</v>
      </c>
      <c r="J57" s="30">
        <f>IF('Log_working_2-way'!$D56="","",A57^('Log_working_2-way'!$D56))</f>
        <v>2.3368281041445402</v>
      </c>
      <c r="K57" s="32">
        <f>IF('Log_working_2-way'!$D56="","",B57^('Log_working_2-way'!$D56))</f>
        <v>1.7480393304857011</v>
      </c>
      <c r="L57" s="37">
        <f t="shared" si="1"/>
        <v>0.43298969072164945</v>
      </c>
      <c r="M57" s="37">
        <f t="shared" si="2"/>
        <v>0.56701030927835061</v>
      </c>
      <c r="N57" s="38">
        <v>154</v>
      </c>
      <c r="O57" s="38">
        <f t="shared" si="3"/>
        <v>84</v>
      </c>
      <c r="P57" s="38">
        <f t="shared" si="4"/>
        <v>62.333333333333314</v>
      </c>
      <c r="Q57" s="38">
        <f t="shared" si="5"/>
        <v>91.666666666666671</v>
      </c>
      <c r="R57" s="38">
        <f t="shared" si="6"/>
        <v>70</v>
      </c>
      <c r="S57" s="39">
        <f t="shared" si="7"/>
        <v>-7.6666666666666714</v>
      </c>
      <c r="T57" s="39">
        <f t="shared" si="8"/>
        <v>-7.6666666666666856</v>
      </c>
      <c r="U57" t="s">
        <v>228</v>
      </c>
      <c r="V57" t="s">
        <v>217</v>
      </c>
      <c r="W57" t="s">
        <v>320</v>
      </c>
      <c r="X57" s="48" t="s">
        <v>484</v>
      </c>
      <c r="Y57" s="41"/>
    </row>
    <row r="58" spans="1:25" ht="15" x14ac:dyDescent="0.25">
      <c r="A58">
        <v>1.86</v>
      </c>
      <c r="B58">
        <v>1.97</v>
      </c>
      <c r="C58" s="29">
        <f t="shared" si="0"/>
        <v>4.5248621800120015E-2</v>
      </c>
      <c r="D58" s="30">
        <f>IF(OR($A58="",$B58=""),"",A58*'MPTO_working_2-way'!$G57)</f>
        <v>1.9441624365482233</v>
      </c>
      <c r="E58" s="32">
        <f>IF(OR($A58="",$B58=""),"",B58*'MPTO_working_2-way'!$G57)</f>
        <v>2.0591397849462365</v>
      </c>
      <c r="F58" s="30">
        <f>IF(OR($A58="",$B58=""),"",'MPTO_working_2-way'!D57)</f>
        <v>1.9417095013512797</v>
      </c>
      <c r="G58" s="32">
        <f>IF(OR($A58="",$B58=""),"",'MPTO_working_2-way'!E57)</f>
        <v>2.0618985988408078</v>
      </c>
      <c r="H58" s="30">
        <f>IF(OR($A58="",$B58=""),"",'OddsRatio_working_2-way'!M57)</f>
        <v>1.9415932976313763</v>
      </c>
      <c r="I58" s="30">
        <f>IF(OR($A58="",$B58=""),"",'OddsRatio_working_2-way'!N57)</f>
        <v>2.062029649653994</v>
      </c>
      <c r="J58" s="30">
        <f>IF('Log_working_2-way'!$D57="","",A58^('Log_working_2-way'!$D57))</f>
        <v>1.9404673782166724</v>
      </c>
      <c r="K58" s="32">
        <f>IF('Log_working_2-way'!$D57="","",B58^('Log_working_2-way'!$D57))</f>
        <v>2.0633011023686705</v>
      </c>
      <c r="L58" s="37">
        <f t="shared" si="1"/>
        <v>0.51436031331592691</v>
      </c>
      <c r="M58" s="37">
        <f t="shared" si="2"/>
        <v>0.48563968668407315</v>
      </c>
      <c r="N58" s="38">
        <v>155</v>
      </c>
      <c r="O58" s="38">
        <f t="shared" si="3"/>
        <v>71.666666666666671</v>
      </c>
      <c r="P58" s="38">
        <f t="shared" si="4"/>
        <v>76.319796954314725</v>
      </c>
      <c r="Q58" s="38">
        <f t="shared" si="5"/>
        <v>78.680203045685275</v>
      </c>
      <c r="R58" s="38">
        <f t="shared" si="6"/>
        <v>83.333333333333329</v>
      </c>
      <c r="S58" s="39">
        <f t="shared" si="7"/>
        <v>-7.0135363790186034</v>
      </c>
      <c r="T58" s="39">
        <f t="shared" si="8"/>
        <v>-7.0135363790186034</v>
      </c>
      <c r="U58" t="s">
        <v>218</v>
      </c>
      <c r="V58" t="s">
        <v>220</v>
      </c>
      <c r="W58" t="s">
        <v>320</v>
      </c>
      <c r="X58" s="48" t="s">
        <v>484</v>
      </c>
      <c r="Y58" s="41"/>
    </row>
    <row r="59" spans="1:25" ht="15" x14ac:dyDescent="0.25">
      <c r="A59">
        <v>1.95</v>
      </c>
      <c r="B59">
        <v>1.88</v>
      </c>
      <c r="C59" s="29">
        <f t="shared" si="0"/>
        <v>4.4735406437534042E-2</v>
      </c>
      <c r="D59" s="30">
        <f>IF(OR($A59="",$B59=""),"",A59*'MPTO_working_2-way'!$G58)</f>
        <v>2.0372340425531914</v>
      </c>
      <c r="E59" s="32">
        <f>IF(OR($A59="",$B59=""),"",B59*'MPTO_working_2-way'!$G58)</f>
        <v>1.9641025641025638</v>
      </c>
      <c r="F59" s="30">
        <f>IF(OR($A59="",$B59=""),"",'MPTO_working_2-way'!D58)</f>
        <v>2.0389321468298109</v>
      </c>
      <c r="G59" s="32">
        <f>IF(OR($A59="",$B59=""),"",'MPTO_working_2-way'!E58)</f>
        <v>1.9625267665952888</v>
      </c>
      <c r="H59" s="30">
        <f>IF(OR($A59="",$B59=""),"",'OddsRatio_working_2-way'!M58)</f>
        <v>2.0390117682420414</v>
      </c>
      <c r="I59" s="30">
        <f>IF(OR($A59="",$B59=""),"",'OddsRatio_working_2-way'!N58)</f>
        <v>1.9624530063715757</v>
      </c>
      <c r="J59" s="30">
        <f>IF('Log_working_2-way'!$D58="","",A59^('Log_working_2-way'!$D58))</f>
        <v>2.0397933425150612</v>
      </c>
      <c r="K59" s="32">
        <f>IF('Log_working_2-way'!$D58="","",B59^('Log_working_2-way'!$D58))</f>
        <v>1.9617295659739398</v>
      </c>
      <c r="L59" s="37">
        <f t="shared" si="1"/>
        <v>0.49086161879895562</v>
      </c>
      <c r="M59" s="37">
        <f t="shared" si="2"/>
        <v>0.50913838120104449</v>
      </c>
      <c r="N59" s="38">
        <v>156</v>
      </c>
      <c r="O59" s="38">
        <f t="shared" si="3"/>
        <v>76</v>
      </c>
      <c r="P59" s="38">
        <f t="shared" si="4"/>
        <v>73.021276595744666</v>
      </c>
      <c r="Q59" s="38">
        <f t="shared" si="5"/>
        <v>82.978723404255319</v>
      </c>
      <c r="R59" s="38">
        <f t="shared" si="6"/>
        <v>80.000000000000014</v>
      </c>
      <c r="S59" s="39">
        <f t="shared" si="7"/>
        <v>-6.9787234042553195</v>
      </c>
      <c r="T59" s="39">
        <f t="shared" si="8"/>
        <v>-6.9787234042553479</v>
      </c>
      <c r="U59" t="s">
        <v>225</v>
      </c>
      <c r="V59" t="s">
        <v>223</v>
      </c>
      <c r="W59" t="s">
        <v>320</v>
      </c>
      <c r="X59" s="48" t="s">
        <v>484</v>
      </c>
      <c r="Y59" s="41"/>
    </row>
    <row r="60" spans="1:25" ht="15" x14ac:dyDescent="0.25">
      <c r="A60">
        <v>1.85</v>
      </c>
      <c r="B60">
        <v>1.98</v>
      </c>
      <c r="C60" s="29">
        <f t="shared" si="0"/>
        <v>4.5591045591045543E-2</v>
      </c>
      <c r="D60" s="30">
        <f>IF(OR($A60="",$B60=""),"",A60*'MPTO_working_2-way'!$G59)</f>
        <v>1.9343434343434343</v>
      </c>
      <c r="E60" s="32">
        <f>IF(OR($A60="",$B60=""),"",B60*'MPTO_working_2-way'!$G59)</f>
        <v>2.07027027027027</v>
      </c>
      <c r="F60" s="30">
        <f>IF(OR($A60="",$B60=""),"",'MPTO_working_2-way'!D59)</f>
        <v>1.931452675982072</v>
      </c>
      <c r="G60" s="32">
        <f>IF(OR($A60="",$B60=""),"",'MPTO_working_2-way'!E59)</f>
        <v>2.0735918482875744</v>
      </c>
      <c r="H60" s="30">
        <f>IF(OR($A60="",$B60=""),"",'OddsRatio_working_2-way'!M59)</f>
        <v>1.9313146293146641</v>
      </c>
      <c r="I60" s="30">
        <f>IF(OR($A60="",$B60=""),"",'OddsRatio_working_2-way'!N59)</f>
        <v>2.0737509843863182</v>
      </c>
      <c r="J60" s="30">
        <f>IF('Log_working_2-way'!$D59="","",A60^('Log_working_2-way'!$D59))</f>
        <v>1.9299877590211039</v>
      </c>
      <c r="K60" s="32">
        <f>IF('Log_working_2-way'!$D59="","",B60^('Log_working_2-way'!$D59))</f>
        <v>2.0752829704469682</v>
      </c>
      <c r="L60" s="37">
        <f t="shared" si="1"/>
        <v>0.51697127937336818</v>
      </c>
      <c r="M60" s="37">
        <f t="shared" si="2"/>
        <v>0.48302872062663194</v>
      </c>
      <c r="N60" s="38">
        <v>157</v>
      </c>
      <c r="O60" s="38">
        <f t="shared" si="3"/>
        <v>72.135135135135116</v>
      </c>
      <c r="P60" s="38">
        <f t="shared" si="4"/>
        <v>77.707070707070713</v>
      </c>
      <c r="Q60" s="38">
        <f t="shared" si="5"/>
        <v>79.292929292929301</v>
      </c>
      <c r="R60" s="38">
        <f t="shared" si="6"/>
        <v>84.864864864864856</v>
      </c>
      <c r="S60" s="39">
        <f t="shared" si="7"/>
        <v>-7.1577941577941857</v>
      </c>
      <c r="T60" s="39">
        <f t="shared" si="8"/>
        <v>-7.1577941577941431</v>
      </c>
      <c r="U60" t="s">
        <v>327</v>
      </c>
      <c r="V60" t="s">
        <v>235</v>
      </c>
      <c r="W60" t="s">
        <v>320</v>
      </c>
      <c r="X60" s="48" t="s">
        <v>484</v>
      </c>
      <c r="Y60" s="41"/>
    </row>
    <row r="61" spans="1:25" ht="15" x14ac:dyDescent="0.25">
      <c r="A61">
        <v>2.21</v>
      </c>
      <c r="B61">
        <v>1.68</v>
      </c>
      <c r="C61" s="29">
        <f t="shared" si="0"/>
        <v>4.772678302090072E-2</v>
      </c>
      <c r="D61" s="30">
        <f>IF(OR($A61="",$B61=""),"",A61*'MPTO_working_2-way'!$G60)</f>
        <v>2.3154761904761907</v>
      </c>
      <c r="E61" s="32">
        <f>IF(OR($A61="",$B61=""),"",B61*'MPTO_working_2-way'!$G60)</f>
        <v>1.7601809954751131</v>
      </c>
      <c r="F61" s="30">
        <f>IF(OR($A61="",$B61=""),"",'MPTO_working_2-way'!D60)</f>
        <v>2.3330400904863642</v>
      </c>
      <c r="G61" s="32">
        <f>IF(OR($A61="",$B61=""),"",'MPTO_working_2-way'!E60)</f>
        <v>1.7501649853870085</v>
      </c>
      <c r="H61" s="30">
        <f>IF(OR($A61="",$B61=""),"",'OddsRatio_working_2-way'!M60)</f>
        <v>2.3339459376998315</v>
      </c>
      <c r="I61" s="30">
        <f>IF(OR($A61="",$B61=""),"",'OddsRatio_working_2-way'!N60)</f>
        <v>1.7496555682941202</v>
      </c>
      <c r="J61" s="30">
        <f>IF('Log_working_2-way'!$D60="","",A61^('Log_working_2-way'!$D60))</f>
        <v>2.3421626328567902</v>
      </c>
      <c r="K61" s="32">
        <f>IF('Log_working_2-way'!$D60="","",B61^('Log_working_2-way'!$D60))</f>
        <v>1.7450661905782558</v>
      </c>
      <c r="L61" s="37">
        <f t="shared" si="1"/>
        <v>0.43187660668380456</v>
      </c>
      <c r="M61" s="37">
        <f t="shared" si="2"/>
        <v>0.56812339331619544</v>
      </c>
      <c r="N61" s="38">
        <v>158</v>
      </c>
      <c r="O61" s="38">
        <f t="shared" si="3"/>
        <v>86.50678733031674</v>
      </c>
      <c r="P61" s="38">
        <f t="shared" si="4"/>
        <v>63.952380952380949</v>
      </c>
      <c r="Q61" s="38">
        <f t="shared" si="5"/>
        <v>94.047619047619051</v>
      </c>
      <c r="R61" s="38">
        <f t="shared" si="6"/>
        <v>71.49321266968326</v>
      </c>
      <c r="S61" s="39">
        <f t="shared" si="7"/>
        <v>-7.5408317173023107</v>
      </c>
      <c r="T61" s="39">
        <f t="shared" si="8"/>
        <v>-7.5408317173023107</v>
      </c>
      <c r="U61" t="s">
        <v>77</v>
      </c>
      <c r="V61" t="s">
        <v>231</v>
      </c>
      <c r="W61" t="s">
        <v>320</v>
      </c>
      <c r="X61" s="48" t="s">
        <v>484</v>
      </c>
      <c r="Y61" s="41"/>
    </row>
    <row r="62" spans="1:25" ht="15" x14ac:dyDescent="0.25">
      <c r="A62">
        <v>2.0499999999999998</v>
      </c>
      <c r="B62">
        <v>1.81</v>
      </c>
      <c r="C62" s="29">
        <f t="shared" si="0"/>
        <v>4.0291065894084488E-2</v>
      </c>
      <c r="D62" s="30">
        <f>IF(OR($A62="",$B62=""),"",A62*'MPTO_working_2-way'!$G61)</f>
        <v>2.132596685082873</v>
      </c>
      <c r="E62" s="32">
        <f>IF(OR($A62="",$B62=""),"",B62*'MPTO_working_2-way'!$G61)</f>
        <v>1.882926829268293</v>
      </c>
      <c r="F62" s="30">
        <f>IF(OR($A62="",$B62=""),"",'MPTO_working_2-way'!D61)</f>
        <v>2.1383086010661287</v>
      </c>
      <c r="G62" s="32">
        <f>IF(OR($A62="",$B62=""),"",'MPTO_working_2-way'!E61)</f>
        <v>1.8784963928616634</v>
      </c>
      <c r="H62" s="30">
        <f>IF(OR($A62="",$B62=""),"",'OddsRatio_working_2-way'!M61)</f>
        <v>2.1385500851066221</v>
      </c>
      <c r="I62" s="30">
        <f>IF(OR($A62="",$B62=""),"",'OddsRatio_working_2-way'!N61)</f>
        <v>1.8783100656536802</v>
      </c>
      <c r="J62" s="30">
        <f>IF('Log_working_2-way'!$D61="","",A62^('Log_working_2-way'!$D61))</f>
        <v>2.1411780217081708</v>
      </c>
      <c r="K62" s="32">
        <f>IF('Log_working_2-way'!$D61="","",B62^('Log_working_2-way'!$D61))</f>
        <v>1.8762874687184776</v>
      </c>
      <c r="L62" s="37">
        <f t="shared" si="1"/>
        <v>0.4689119170984456</v>
      </c>
      <c r="M62" s="37">
        <f t="shared" si="2"/>
        <v>0.53108808290155429</v>
      </c>
      <c r="N62" s="38">
        <v>159</v>
      </c>
      <c r="O62" s="38">
        <f t="shared" si="3"/>
        <v>81.439024390243901</v>
      </c>
      <c r="P62" s="38">
        <f t="shared" si="4"/>
        <v>71.154696132596698</v>
      </c>
      <c r="Q62" s="38">
        <f t="shared" si="5"/>
        <v>87.845303867403317</v>
      </c>
      <c r="R62" s="38">
        <f t="shared" si="6"/>
        <v>77.560975609756099</v>
      </c>
      <c r="S62" s="39">
        <f t="shared" si="7"/>
        <v>-6.4062794771594156</v>
      </c>
      <c r="T62" s="39">
        <f t="shared" si="8"/>
        <v>-6.4062794771594014</v>
      </c>
      <c r="U62" t="s">
        <v>214</v>
      </c>
      <c r="V62" t="s">
        <v>42</v>
      </c>
      <c r="W62" t="s">
        <v>320</v>
      </c>
      <c r="X62" s="48" t="s">
        <v>484</v>
      </c>
      <c r="Y62" s="41"/>
    </row>
    <row r="63" spans="1:25" ht="15" x14ac:dyDescent="0.25">
      <c r="A63">
        <v>2.13</v>
      </c>
      <c r="B63">
        <v>1.73</v>
      </c>
      <c r="C63" s="29">
        <f t="shared" si="0"/>
        <v>4.7518250156042274E-2</v>
      </c>
      <c r="D63" s="30">
        <f>IF(OR($A63="",$B63=""),"",A63*'MPTO_working_2-way'!$G62)</f>
        <v>2.2312138728323698</v>
      </c>
      <c r="E63" s="32">
        <f>IF(OR($A63="",$B63=""),"",B63*'MPTO_working_2-way'!$G62)</f>
        <v>1.812206572769953</v>
      </c>
      <c r="F63" s="30">
        <f>IF(OR($A63="",$B63=""),"",'MPTO_working_2-way'!D62)</f>
        <v>2.243538616091814</v>
      </c>
      <c r="G63" s="32">
        <f>IF(OR($A63="",$B63=""),"",'MPTO_working_2-way'!E62)</f>
        <v>1.8041567725036107</v>
      </c>
      <c r="H63" s="30">
        <f>IF(OR($A63="",$B63=""),"",'OddsRatio_working_2-way'!M62)</f>
        <v>2.244164460784607</v>
      </c>
      <c r="I63" s="30">
        <f>IF(OR($A63="",$B63=""),"",'OddsRatio_working_2-way'!N62)</f>
        <v>1.8037522622767821</v>
      </c>
      <c r="J63" s="30">
        <f>IF('Log_working_2-way'!$D62="","",A63^('Log_working_2-way'!$D62))</f>
        <v>2.2499028330075874</v>
      </c>
      <c r="K63" s="32">
        <f>IF('Log_working_2-way'!$D62="","",B63^('Log_working_2-way'!$D62))</f>
        <v>1.8000621917089168</v>
      </c>
      <c r="L63" s="37">
        <f t="shared" si="1"/>
        <v>0.44818652849740936</v>
      </c>
      <c r="M63" s="37">
        <f t="shared" si="2"/>
        <v>0.55181347150259064</v>
      </c>
      <c r="N63" s="38">
        <v>160</v>
      </c>
      <c r="O63" s="38">
        <f t="shared" si="3"/>
        <v>84.882629107981202</v>
      </c>
      <c r="P63" s="38">
        <f t="shared" si="4"/>
        <v>67.514450867052034</v>
      </c>
      <c r="Q63" s="38">
        <f t="shared" si="5"/>
        <v>92.48554913294798</v>
      </c>
      <c r="R63" s="38">
        <f t="shared" si="6"/>
        <v>75.117370892018783</v>
      </c>
      <c r="S63" s="39">
        <f t="shared" si="7"/>
        <v>-7.6029200249667781</v>
      </c>
      <c r="T63" s="39">
        <f t="shared" si="8"/>
        <v>-7.6029200249667497</v>
      </c>
      <c r="U63" t="s">
        <v>227</v>
      </c>
      <c r="V63" t="s">
        <v>224</v>
      </c>
      <c r="W63" t="s">
        <v>316</v>
      </c>
      <c r="X63" s="48" t="s">
        <v>484</v>
      </c>
      <c r="Y63" s="41"/>
    </row>
    <row r="64" spans="1:25" ht="15" x14ac:dyDescent="0.25">
      <c r="A64">
        <v>2.0499999999999998</v>
      </c>
      <c r="B64">
        <v>1.81</v>
      </c>
      <c r="C64" s="29">
        <f t="shared" si="0"/>
        <v>4.0291065894084488E-2</v>
      </c>
      <c r="D64" s="30">
        <f>IF(OR($A64="",$B64=""),"",A64*'MPTO_working_2-way'!$G63)</f>
        <v>2.132596685082873</v>
      </c>
      <c r="E64" s="32">
        <f>IF(OR($A64="",$B64=""),"",B64*'MPTO_working_2-way'!$G63)</f>
        <v>1.882926829268293</v>
      </c>
      <c r="F64" s="30">
        <f>IF(OR($A64="",$B64=""),"",'MPTO_working_2-way'!D63)</f>
        <v>2.1383086010661287</v>
      </c>
      <c r="G64" s="32">
        <f>IF(OR($A64="",$B64=""),"",'MPTO_working_2-way'!E63)</f>
        <v>1.8784963928616634</v>
      </c>
      <c r="H64" s="30">
        <f>IF(OR($A64="",$B64=""),"",'OddsRatio_working_2-way'!M63)</f>
        <v>2.1385500851066221</v>
      </c>
      <c r="I64" s="30">
        <f>IF(OR($A64="",$B64=""),"",'OddsRatio_working_2-way'!N63)</f>
        <v>1.8783100656536802</v>
      </c>
      <c r="J64" s="30">
        <f>IF('Log_working_2-way'!$D63="","",A64^('Log_working_2-way'!$D63))</f>
        <v>2.1411780217081708</v>
      </c>
      <c r="K64" s="32">
        <f>IF('Log_working_2-way'!$D63="","",B64^('Log_working_2-way'!$D63))</f>
        <v>1.8762874687184776</v>
      </c>
      <c r="L64" s="37">
        <f t="shared" si="1"/>
        <v>0.4689119170984456</v>
      </c>
      <c r="M64" s="37">
        <f t="shared" si="2"/>
        <v>0.53108808290155429</v>
      </c>
      <c r="N64" s="38">
        <v>161</v>
      </c>
      <c r="O64" s="38">
        <f t="shared" si="3"/>
        <v>82.463414634146332</v>
      </c>
      <c r="P64" s="38">
        <f t="shared" si="4"/>
        <v>72.04972375690609</v>
      </c>
      <c r="Q64" s="38">
        <f t="shared" si="5"/>
        <v>88.950276243093924</v>
      </c>
      <c r="R64" s="38">
        <f t="shared" si="6"/>
        <v>78.536585365853668</v>
      </c>
      <c r="S64" s="39">
        <f t="shared" si="7"/>
        <v>-6.4868616089475921</v>
      </c>
      <c r="T64" s="39">
        <f t="shared" si="8"/>
        <v>-6.4868616089475779</v>
      </c>
      <c r="U64" t="s">
        <v>234</v>
      </c>
      <c r="V64" t="s">
        <v>331</v>
      </c>
      <c r="W64" t="s">
        <v>316</v>
      </c>
      <c r="X64" s="48" t="s">
        <v>484</v>
      </c>
      <c r="Y64" s="41"/>
    </row>
    <row r="65" spans="1:25" ht="15" x14ac:dyDescent="0.25">
      <c r="A65">
        <v>2.19</v>
      </c>
      <c r="B65">
        <v>1.69</v>
      </c>
      <c r="C65" s="29">
        <f t="shared" si="0"/>
        <v>4.8336980897571102E-2</v>
      </c>
      <c r="D65" s="30">
        <f>IF(OR($A65="",$B65=""),"",A65*'MPTO_working_2-way'!$G64)</f>
        <v>2.2958579881656807</v>
      </c>
      <c r="E65" s="32">
        <f>IF(OR($A65="",$B65=""),"",B65*'MPTO_working_2-way'!$G64)</f>
        <v>1.7716894977168951</v>
      </c>
      <c r="F65" s="30">
        <f>IF(OR($A65="",$B65=""),"",'MPTO_working_2-way'!D64)</f>
        <v>2.3123926150385805</v>
      </c>
      <c r="G65" s="32">
        <f>IF(OR($A65="",$B65=""),"",'MPTO_working_2-way'!E64)</f>
        <v>1.7619671038537528</v>
      </c>
      <c r="H65" s="30">
        <f>IF(OR($A65="",$B65=""),"",'OddsRatio_working_2-way'!M64)</f>
        <v>2.3132546139874859</v>
      </c>
      <c r="I65" s="30">
        <f>IF(OR($A65="",$B65=""),"",'OddsRatio_working_2-way'!N64)</f>
        <v>1.761466961051567</v>
      </c>
      <c r="J65" s="30">
        <f>IF('Log_working_2-way'!$D64="","",A65^('Log_working_2-way'!$D64))</f>
        <v>2.3209867282319023</v>
      </c>
      <c r="K65" s="32">
        <f>IF('Log_working_2-way'!$D64="","",B65^('Log_working_2-way'!$D64))</f>
        <v>1.7570098765015589</v>
      </c>
      <c r="L65" s="37">
        <f t="shared" si="1"/>
        <v>0.4355670103092783</v>
      </c>
      <c r="M65" s="37">
        <f t="shared" si="2"/>
        <v>0.56443298969072164</v>
      </c>
      <c r="N65" s="38">
        <v>162</v>
      </c>
      <c r="O65" s="38">
        <f t="shared" si="3"/>
        <v>88.027397260273972</v>
      </c>
      <c r="P65" s="38">
        <f t="shared" si="4"/>
        <v>66.142011834319518</v>
      </c>
      <c r="Q65" s="38">
        <f t="shared" si="5"/>
        <v>95.857988165680482</v>
      </c>
      <c r="R65" s="38">
        <f t="shared" si="6"/>
        <v>73.972602739726028</v>
      </c>
      <c r="S65" s="39">
        <f t="shared" si="7"/>
        <v>-7.8305909054065097</v>
      </c>
      <c r="T65" s="39">
        <f t="shared" si="8"/>
        <v>-7.8305909054065097</v>
      </c>
      <c r="U65" t="s">
        <v>221</v>
      </c>
      <c r="V65" t="s">
        <v>334</v>
      </c>
      <c r="W65" t="s">
        <v>316</v>
      </c>
      <c r="X65" s="48" t="s">
        <v>484</v>
      </c>
      <c r="Y65" s="41"/>
    </row>
    <row r="66" spans="1:25" ht="15" x14ac:dyDescent="0.25">
      <c r="A66">
        <v>2.12</v>
      </c>
      <c r="B66">
        <v>1.74</v>
      </c>
      <c r="C66" s="29">
        <f t="shared" si="0"/>
        <v>4.6410756885707949E-2</v>
      </c>
      <c r="D66" s="30">
        <f>IF(OR($A66="",$B66=""),"",A66*'MPTO_working_2-way'!$G65)</f>
        <v>2.2183908045977008</v>
      </c>
      <c r="E66" s="32">
        <f>IF(OR($A66="",$B66=""),"",B66*'MPTO_working_2-way'!$G65)</f>
        <v>1.8207547169811318</v>
      </c>
      <c r="F66" s="30">
        <f>IF(OR($A66="",$B66=""),"",'MPTO_working_2-way'!D65)</f>
        <v>2.2296905222437133</v>
      </c>
      <c r="G66" s="32">
        <f>IF(OR($A66="",$B66=""),"",'MPTO_working_2-way'!E65)</f>
        <v>1.8132127408572549</v>
      </c>
      <c r="H66" s="30">
        <f>IF(OR($A66="",$B66=""),"",'OddsRatio_working_2-way'!M65)</f>
        <v>2.2302493704584911</v>
      </c>
      <c r="I66" s="30">
        <f>IF(OR($A66="",$B66=""),"",'OddsRatio_working_2-way'!N65)</f>
        <v>1.8128433340529317</v>
      </c>
      <c r="J66" s="30">
        <f>IF('Log_working_2-way'!$D65="","",A66^('Log_working_2-way'!$D65))</f>
        <v>2.235500887736106</v>
      </c>
      <c r="K66" s="32">
        <f>IF('Log_working_2-way'!$D65="","",B66^('Log_working_2-way'!$D65))</f>
        <v>1.8093883298066613</v>
      </c>
      <c r="L66" s="37">
        <f t="shared" si="1"/>
        <v>0.45077720207253896</v>
      </c>
      <c r="M66" s="37">
        <f t="shared" si="2"/>
        <v>0.5492227979274612</v>
      </c>
      <c r="N66" s="38">
        <v>163</v>
      </c>
      <c r="O66" s="38">
        <f t="shared" si="3"/>
        <v>86.113207547169807</v>
      </c>
      <c r="P66" s="38">
        <f t="shared" si="4"/>
        <v>69.321839080459768</v>
      </c>
      <c r="Q66" s="38">
        <f t="shared" si="5"/>
        <v>93.678160919540218</v>
      </c>
      <c r="R66" s="38">
        <f t="shared" si="6"/>
        <v>76.886792452830178</v>
      </c>
      <c r="S66" s="39">
        <f t="shared" si="7"/>
        <v>-7.564953372370411</v>
      </c>
      <c r="T66" s="39">
        <f t="shared" si="8"/>
        <v>-7.564953372370411</v>
      </c>
      <c r="U66" t="s">
        <v>328</v>
      </c>
      <c r="V66" t="s">
        <v>187</v>
      </c>
      <c r="W66" t="s">
        <v>316</v>
      </c>
      <c r="X66" s="48" t="s">
        <v>484</v>
      </c>
      <c r="Y66" s="41"/>
    </row>
    <row r="67" spans="1:25" ht="15" x14ac:dyDescent="0.25">
      <c r="A67">
        <v>2.16</v>
      </c>
      <c r="B67">
        <v>1.71</v>
      </c>
      <c r="C67" s="29">
        <f t="shared" ref="C67:C130" si="9">IF(OR($A67="",$B67=""),"",(1/A67)+(1/B67)-1)</f>
        <v>4.7758284600389889E-2</v>
      </c>
      <c r="D67" s="30">
        <f>IF(OR($A67="",$B67=""),"",A67*'MPTO_working_2-way'!$G66)</f>
        <v>2.2631578947368425</v>
      </c>
      <c r="E67" s="32">
        <f>IF(OR($A67="",$B67=""),"",B67*'MPTO_working_2-way'!$G66)</f>
        <v>1.7916666666666667</v>
      </c>
      <c r="F67" s="30">
        <f>IF(OR($A67="",$B67=""),"",'MPTO_working_2-way'!D66)</f>
        <v>2.2774694783573808</v>
      </c>
      <c r="G67" s="32">
        <f>IF(OR($A67="",$B67=""),"",'MPTO_working_2-way'!E66)</f>
        <v>1.7827975673327543</v>
      </c>
      <c r="H67" s="30">
        <f>IF(OR($A67="",$B67=""),"",'OddsRatio_working_2-way'!M66)</f>
        <v>2.2782029638916539</v>
      </c>
      <c r="I67" s="30">
        <f>IF(OR($A67="",$B67=""),"",'OddsRatio_working_2-way'!N66)</f>
        <v>1.7823483658302366</v>
      </c>
      <c r="J67" s="30">
        <f>IF('Log_working_2-way'!$D66="","",A67^('Log_working_2-way'!$D66))</f>
        <v>2.2848793488092363</v>
      </c>
      <c r="K67" s="32">
        <f>IF('Log_working_2-way'!$D66="","",B67^('Log_working_2-way'!$D66))</f>
        <v>1.7782831912785555</v>
      </c>
      <c r="L67" s="37">
        <f t="shared" si="1"/>
        <v>0.44186046511627902</v>
      </c>
      <c r="M67" s="37">
        <f t="shared" si="2"/>
        <v>0.55813953488372092</v>
      </c>
      <c r="N67" s="38">
        <v>164</v>
      </c>
      <c r="O67" s="38">
        <f t="shared" si="3"/>
        <v>88.074074074074062</v>
      </c>
      <c r="P67" s="38">
        <f t="shared" si="4"/>
        <v>68.093567251461977</v>
      </c>
      <c r="Q67" s="38">
        <f t="shared" si="5"/>
        <v>95.906432748538009</v>
      </c>
      <c r="R67" s="38">
        <f t="shared" si="6"/>
        <v>75.925925925925924</v>
      </c>
      <c r="S67" s="39">
        <f t="shared" si="7"/>
        <v>-7.8323586744639471</v>
      </c>
      <c r="T67" s="39">
        <f t="shared" si="8"/>
        <v>-7.8323586744639471</v>
      </c>
      <c r="U67" t="s">
        <v>186</v>
      </c>
      <c r="V67" t="s">
        <v>377</v>
      </c>
      <c r="W67" t="s">
        <v>316</v>
      </c>
      <c r="X67" s="48" t="s">
        <v>484</v>
      </c>
      <c r="Y67" s="41"/>
    </row>
    <row r="68" spans="1:25" ht="15" x14ac:dyDescent="0.25">
      <c r="A68">
        <v>2.17</v>
      </c>
      <c r="B68">
        <v>1.71</v>
      </c>
      <c r="C68" s="29">
        <f t="shared" si="9"/>
        <v>4.5624814724984475E-2</v>
      </c>
      <c r="D68" s="30">
        <f>IF(OR($A68="",$B68=""),"",A68*'MPTO_working_2-way'!$G67)</f>
        <v>2.269005847953216</v>
      </c>
      <c r="E68" s="32">
        <f>IF(OR($A68="",$B68=""),"",B68*'MPTO_working_2-way'!$G67)</f>
        <v>1.7880184331797233</v>
      </c>
      <c r="F68" s="30">
        <f>IF(OR($A68="",$B68=""),"",'MPTO_working_2-way'!D67)</f>
        <v>2.2830159657919831</v>
      </c>
      <c r="G68" s="32">
        <f>IF(OR($A68="",$B68=""),"",'MPTO_working_2-way'!E67)</f>
        <v>1.7794135277051812</v>
      </c>
      <c r="H68" s="30">
        <f>IF(OR($A68="",$B68=""),"",'OddsRatio_working_2-way'!M67)</f>
        <v>2.283700636419435</v>
      </c>
      <c r="I68" s="30">
        <f>IF(OR($A68="",$B68=""),"",'OddsRatio_working_2-way'!N67)</f>
        <v>1.7789978221006826</v>
      </c>
      <c r="J68" s="30">
        <f>IF('Log_working_2-way'!$D67="","",A68^('Log_working_2-way'!$D67))</f>
        <v>2.2902231709951497</v>
      </c>
      <c r="K68" s="32">
        <f>IF('Log_working_2-way'!$D67="","",B68^('Log_working_2-way'!$D67))</f>
        <v>1.7750597125209804</v>
      </c>
      <c r="L68" s="37">
        <f t="shared" ref="L68:L131" si="10">(1/D68)</f>
        <v>0.44072164948453613</v>
      </c>
      <c r="M68" s="37">
        <f t="shared" ref="M68:M131" si="11">(1/E68)</f>
        <v>0.55927835051546393</v>
      </c>
      <c r="N68" s="38">
        <v>165</v>
      </c>
      <c r="O68" s="38">
        <f t="shared" ref="O68:O131" si="12">(1/A68)*((N68*A68)-N68)</f>
        <v>88.963133640552996</v>
      </c>
      <c r="P68" s="38">
        <f t="shared" ref="P68:P131" si="13">(1/B68)*((N68*B68)-N68)</f>
        <v>68.508771929824547</v>
      </c>
      <c r="Q68" s="38">
        <f t="shared" ref="Q68:Q131" si="14">(1/B68)*N68</f>
        <v>96.491228070175438</v>
      </c>
      <c r="R68" s="38">
        <f t="shared" ref="R68:R131" si="15">(1/A68)*N68</f>
        <v>76.036866359447004</v>
      </c>
      <c r="S68" s="39">
        <f t="shared" ref="S68:S131" si="16">O68-Q68</f>
        <v>-7.5280944296224419</v>
      </c>
      <c r="T68" s="39">
        <f t="shared" ref="T68:T131" si="17">P68-R68</f>
        <v>-7.5280944296224561</v>
      </c>
      <c r="U68" t="s">
        <v>330</v>
      </c>
      <c r="V68" t="s">
        <v>359</v>
      </c>
      <c r="W68" t="s">
        <v>316</v>
      </c>
      <c r="X68" s="48" t="s">
        <v>484</v>
      </c>
      <c r="Y68" s="41"/>
    </row>
    <row r="69" spans="1:25" ht="15" x14ac:dyDescent="0.25">
      <c r="A69">
        <v>1.84</v>
      </c>
      <c r="B69">
        <v>2</v>
      </c>
      <c r="C69" s="29">
        <f t="shared" si="9"/>
        <v>4.3478260869565188E-2</v>
      </c>
      <c r="D69" s="30">
        <f>IF(OR($A69="",$B69=""),"",A69*'MPTO_working_2-way'!$G68)</f>
        <v>1.92</v>
      </c>
      <c r="E69" s="32">
        <f>IF(OR($A69="",$B69=""),"",B69*'MPTO_working_2-way'!$G68)</f>
        <v>2.0869565217391304</v>
      </c>
      <c r="F69" s="30">
        <f>IF(OR($A69="",$B69=""),"",'MPTO_working_2-way'!D68)</f>
        <v>1.9166666666666665</v>
      </c>
      <c r="G69" s="32">
        <f>IF(OR($A69="",$B69=""),"",'MPTO_working_2-way'!E68)</f>
        <v>2.0909090909090908</v>
      </c>
      <c r="H69" s="30">
        <f>IF(OR($A69="",$B69=""),"",'OddsRatio_working_2-way'!M68)</f>
        <v>1.9165151389911681</v>
      </c>
      <c r="I69" s="30">
        <f>IF(OR($A69="",$B69=""),"",'OddsRatio_working_2-way'!N68)</f>
        <v>2.091089451179962</v>
      </c>
      <c r="J69" s="30">
        <f>IF('Log_working_2-way'!$D68="","",A69^('Log_working_2-way'!$D68))</f>
        <v>1.9149883303671131</v>
      </c>
      <c r="K69" s="32">
        <f>IF('Log_working_2-way'!$D68="","",B69^('Log_working_2-way'!$D68))</f>
        <v>2.0929101135076231</v>
      </c>
      <c r="L69" s="37">
        <f t="shared" si="10"/>
        <v>0.52083333333333337</v>
      </c>
      <c r="M69" s="37">
        <f t="shared" si="11"/>
        <v>0.47916666666666669</v>
      </c>
      <c r="N69" s="38">
        <v>166</v>
      </c>
      <c r="O69" s="38">
        <f t="shared" si="12"/>
        <v>75.782608695652172</v>
      </c>
      <c r="P69" s="38">
        <f t="shared" si="13"/>
        <v>83</v>
      </c>
      <c r="Q69" s="38">
        <f t="shared" si="14"/>
        <v>83</v>
      </c>
      <c r="R69" s="38">
        <f t="shared" si="15"/>
        <v>90.217391304347828</v>
      </c>
      <c r="S69" s="39">
        <f t="shared" si="16"/>
        <v>-7.2173913043478279</v>
      </c>
      <c r="T69" s="39">
        <f t="shared" si="17"/>
        <v>-7.2173913043478279</v>
      </c>
      <c r="U69" t="s">
        <v>242</v>
      </c>
      <c r="V69" t="s">
        <v>222</v>
      </c>
      <c r="W69" t="s">
        <v>316</v>
      </c>
      <c r="X69" s="48" t="s">
        <v>484</v>
      </c>
      <c r="Y69" s="41"/>
    </row>
    <row r="70" spans="1:25" ht="15" x14ac:dyDescent="0.25">
      <c r="A70">
        <v>2.4500000000000002</v>
      </c>
      <c r="B70">
        <v>1.56</v>
      </c>
      <c r="C70" s="29">
        <f t="shared" si="9"/>
        <v>4.9188906331763427E-2</v>
      </c>
      <c r="D70" s="30">
        <f>IF(OR($A70="",$B70=""),"",A70*'MPTO_working_2-way'!$G69)</f>
        <v>2.5705128205128207</v>
      </c>
      <c r="E70" s="32">
        <f>IF(OR($A70="",$B70=""),"",B70*'MPTO_working_2-way'!$G69)</f>
        <v>1.6367346938775511</v>
      </c>
      <c r="F70" s="30">
        <f>IF(OR($A70="",$B70=""),"",'MPTO_working_2-way'!D69)</f>
        <v>2.6070941336971352</v>
      </c>
      <c r="G70" s="32">
        <f>IF(OR($A70="",$B70=""),"",'MPTO_working_2-way'!E69)</f>
        <v>1.6222410865874364</v>
      </c>
      <c r="H70" s="30">
        <f>IF(OR($A70="",$B70=""),"",'OddsRatio_working_2-way'!M69)</f>
        <v>2.6091257608669731</v>
      </c>
      <c r="I70" s="30">
        <f>IF(OR($A70="",$B70=""),"",'OddsRatio_working_2-way'!N69)</f>
        <v>1.6214554662658656</v>
      </c>
      <c r="J70" s="30">
        <f>IF('Log_working_2-way'!$D69="","",A70^('Log_working_2-way'!$D69))</f>
        <v>2.6265342875694877</v>
      </c>
      <c r="K70" s="32">
        <f>IF('Log_working_2-way'!$D69="","",B70^('Log_working_2-way'!$D69))</f>
        <v>1.6148041314839445</v>
      </c>
      <c r="L70" s="37">
        <f t="shared" si="10"/>
        <v>0.38902743142144636</v>
      </c>
      <c r="M70" s="37">
        <f t="shared" si="11"/>
        <v>0.61097256857855353</v>
      </c>
      <c r="N70" s="38">
        <v>167</v>
      </c>
      <c r="O70" s="38">
        <f t="shared" si="12"/>
        <v>98.83673469387756</v>
      </c>
      <c r="P70" s="38">
        <f t="shared" si="13"/>
        <v>59.948717948717935</v>
      </c>
      <c r="Q70" s="38">
        <f t="shared" si="14"/>
        <v>107.05128205128204</v>
      </c>
      <c r="R70" s="38">
        <f t="shared" si="15"/>
        <v>68.16326530612244</v>
      </c>
      <c r="S70" s="39">
        <f t="shared" si="16"/>
        <v>-8.2145473574044843</v>
      </c>
      <c r="T70" s="39">
        <f t="shared" si="17"/>
        <v>-8.2145473574045056</v>
      </c>
      <c r="U70" t="s">
        <v>329</v>
      </c>
      <c r="V70" t="s">
        <v>241</v>
      </c>
      <c r="W70" t="s">
        <v>316</v>
      </c>
      <c r="X70" s="48" t="s">
        <v>484</v>
      </c>
      <c r="Y70" s="41"/>
    </row>
    <row r="71" spans="1:25" ht="15" x14ac:dyDescent="0.25">
      <c r="A71">
        <v>2.0099999999999998</v>
      </c>
      <c r="B71">
        <v>1.83</v>
      </c>
      <c r="C71" s="29">
        <f t="shared" si="9"/>
        <v>4.3960525242639381E-2</v>
      </c>
      <c r="D71" s="30">
        <f>IF(OR($A71="",$B71=""),"",A71*'MPTO_working_2-way'!$G70)</f>
        <v>2.098360655737705</v>
      </c>
      <c r="E71" s="32">
        <f>IF(OR($A71="",$B71=""),"",B71*'MPTO_working_2-way'!$G70)</f>
        <v>1.91044776119403</v>
      </c>
      <c r="F71" s="30">
        <f>IF(OR($A71="",$B71=""),"",'MPTO_working_2-way'!D70)</f>
        <v>2.1029071263184975</v>
      </c>
      <c r="G71" s="32">
        <f>IF(OR($A71="",$B71=""),"",'MPTO_working_2-way'!E70)</f>
        <v>1.9066946582691862</v>
      </c>
      <c r="H71" s="30">
        <f>IF(OR($A71="",$B71=""),"",'OddsRatio_working_2-way'!M70)</f>
        <v>2.1031171605407648</v>
      </c>
      <c r="I71" s="30">
        <f>IF(OR($A71="",$B71=""),"",'OddsRatio_working_2-way'!N70)</f>
        <v>1.9065220230186481</v>
      </c>
      <c r="J71" s="30">
        <f>IF('Log_working_2-way'!$D70="","",A71^('Log_working_2-way'!$D70))</f>
        <v>2.105213321317545</v>
      </c>
      <c r="K71" s="32">
        <f>IF('Log_working_2-way'!$D70="","",B71^('Log_working_2-way'!$D70))</f>
        <v>1.9048027025294283</v>
      </c>
      <c r="L71" s="37">
        <f t="shared" si="10"/>
        <v>0.4765625</v>
      </c>
      <c r="M71" s="37">
        <f t="shared" si="11"/>
        <v>0.5234375</v>
      </c>
      <c r="N71" s="38">
        <v>168</v>
      </c>
      <c r="O71" s="38">
        <f t="shared" si="12"/>
        <v>84.417910447761187</v>
      </c>
      <c r="P71" s="38">
        <f t="shared" si="13"/>
        <v>76.1967213114754</v>
      </c>
      <c r="Q71" s="38">
        <f t="shared" si="14"/>
        <v>91.803278688524586</v>
      </c>
      <c r="R71" s="38">
        <f t="shared" si="15"/>
        <v>83.582089552238813</v>
      </c>
      <c r="S71" s="39">
        <f t="shared" si="16"/>
        <v>-7.3853682407633983</v>
      </c>
      <c r="T71" s="39">
        <f t="shared" si="17"/>
        <v>-7.3853682407634125</v>
      </c>
      <c r="U71" t="s">
        <v>326</v>
      </c>
      <c r="V71" t="s">
        <v>243</v>
      </c>
      <c r="W71" t="s">
        <v>316</v>
      </c>
      <c r="X71" s="48" t="s">
        <v>484</v>
      </c>
      <c r="Y71" s="41"/>
    </row>
    <row r="72" spans="1:25" ht="15" x14ac:dyDescent="0.25">
      <c r="A72">
        <v>2.0499999999999998</v>
      </c>
      <c r="B72">
        <v>1.79</v>
      </c>
      <c r="C72" s="29">
        <f t="shared" si="9"/>
        <v>4.6464095925875526E-2</v>
      </c>
      <c r="D72" s="30">
        <f>IF(OR($A72="",$B72=""),"",A72*'MPTO_working_2-way'!$G71)</f>
        <v>2.1452513966480447</v>
      </c>
      <c r="E72" s="32">
        <f>IF(OR($A72="",$B72=""),"",B72*'MPTO_working_2-way'!$G71)</f>
        <v>1.8731707317073172</v>
      </c>
      <c r="F72" s="30">
        <f>IF(OR($A72="",$B72=""),"",'MPTO_working_2-way'!D71)</f>
        <v>2.1525150315295498</v>
      </c>
      <c r="G72" s="32">
        <f>IF(OR($A72="",$B72=""),"",'MPTO_working_2-way'!E71)</f>
        <v>1.8676676421936633</v>
      </c>
      <c r="H72" s="30">
        <f>IF(OR($A72="",$B72=""),"",'OddsRatio_working_2-way'!M71)</f>
        <v>2.1528720328165796</v>
      </c>
      <c r="I72" s="30">
        <f>IF(OR($A72="",$B72=""),"",'OddsRatio_working_2-way'!N71)</f>
        <v>1.8673989580239028</v>
      </c>
      <c r="J72" s="30">
        <f>IF('Log_working_2-way'!$D71="","",A72^('Log_working_2-way'!$D71))</f>
        <v>2.1562360266982945</v>
      </c>
      <c r="K72" s="32">
        <f>IF('Log_working_2-way'!$D71="","",B72^('Log_working_2-way'!$D71))</f>
        <v>1.8648753168978718</v>
      </c>
      <c r="L72" s="37">
        <f t="shared" si="10"/>
        <v>0.46614583333333331</v>
      </c>
      <c r="M72" s="37">
        <f t="shared" si="11"/>
        <v>0.53385416666666663</v>
      </c>
      <c r="N72" s="38">
        <v>169</v>
      </c>
      <c r="O72" s="38">
        <f t="shared" si="12"/>
        <v>86.560975609756099</v>
      </c>
      <c r="P72" s="38">
        <f t="shared" si="13"/>
        <v>74.586592178770942</v>
      </c>
      <c r="Q72" s="38">
        <f t="shared" si="14"/>
        <v>94.413407821229043</v>
      </c>
      <c r="R72" s="38">
        <f t="shared" si="15"/>
        <v>82.439024390243915</v>
      </c>
      <c r="S72" s="39">
        <f t="shared" si="16"/>
        <v>-7.8524322114729443</v>
      </c>
      <c r="T72" s="39">
        <f t="shared" si="17"/>
        <v>-7.8524322114729728</v>
      </c>
      <c r="U72" t="s">
        <v>335</v>
      </c>
      <c r="V72" t="s">
        <v>381</v>
      </c>
      <c r="W72" t="s">
        <v>316</v>
      </c>
      <c r="X72" s="48" t="s">
        <v>484</v>
      </c>
      <c r="Y72" s="41"/>
    </row>
    <row r="73" spans="1:25" ht="15" x14ac:dyDescent="0.25">
      <c r="A73">
        <v>2.2400000000000002</v>
      </c>
      <c r="B73">
        <v>1.66</v>
      </c>
      <c r="C73" s="29">
        <f t="shared" si="9"/>
        <v>4.8838209982788428E-2</v>
      </c>
      <c r="D73" s="30">
        <f>IF(OR($A73="",$B73=""),"",A73*'MPTO_working_2-way'!$G72)</f>
        <v>2.3493975903614461</v>
      </c>
      <c r="E73" s="32">
        <f>IF(OR($A73="",$B73=""),"",B73*'MPTO_working_2-way'!$G72)</f>
        <v>1.7410714285714286</v>
      </c>
      <c r="F73" s="30">
        <f>IF(OR($A73="",$B73=""),"",'MPTO_working_2-way'!D72)</f>
        <v>2.3696150904919713</v>
      </c>
      <c r="G73" s="32">
        <f>IF(OR($A73="",$B73=""),"",'MPTO_working_2-way'!E72)</f>
        <v>1.7301321421924438</v>
      </c>
      <c r="H73" s="30">
        <f>IF(OR($A73="",$B73=""),"",'OddsRatio_working_2-way'!M72)</f>
        <v>2.3706888336846839</v>
      </c>
      <c r="I73" s="30">
        <f>IF(OR($A73="",$B73=""),"",'OddsRatio_working_2-way'!N72)</f>
        <v>1.7295601856708804</v>
      </c>
      <c r="J73" s="30">
        <f>IF('Log_working_2-way'!$D72="","",A73^('Log_working_2-way'!$D72))</f>
        <v>2.380177238993153</v>
      </c>
      <c r="K73" s="32">
        <f>IF('Log_working_2-way'!$D72="","",B73^('Log_working_2-way'!$D72))</f>
        <v>1.7245446249558118</v>
      </c>
      <c r="L73" s="37">
        <f t="shared" si="10"/>
        <v>0.42564102564102557</v>
      </c>
      <c r="M73" s="37">
        <f t="shared" si="11"/>
        <v>0.57435897435897432</v>
      </c>
      <c r="N73" s="38">
        <v>170</v>
      </c>
      <c r="O73" s="38">
        <f t="shared" si="12"/>
        <v>94.107142857142861</v>
      </c>
      <c r="P73" s="38">
        <f t="shared" si="13"/>
        <v>67.590361445783131</v>
      </c>
      <c r="Q73" s="38">
        <f t="shared" si="14"/>
        <v>102.40963855421688</v>
      </c>
      <c r="R73" s="38">
        <f t="shared" si="15"/>
        <v>75.892857142857139</v>
      </c>
      <c r="S73" s="39">
        <f t="shared" si="16"/>
        <v>-8.302495697074022</v>
      </c>
      <c r="T73" s="39">
        <f t="shared" si="17"/>
        <v>-8.3024956970740078</v>
      </c>
      <c r="U73" t="s">
        <v>237</v>
      </c>
      <c r="V73" t="s">
        <v>325</v>
      </c>
      <c r="W73" t="s">
        <v>316</v>
      </c>
      <c r="X73" s="48" t="s">
        <v>484</v>
      </c>
      <c r="Y73" s="41"/>
    </row>
    <row r="74" spans="1:25" ht="15" x14ac:dyDescent="0.25">
      <c r="A74">
        <v>2.35</v>
      </c>
      <c r="B74">
        <v>1.61</v>
      </c>
      <c r="C74" s="29">
        <f t="shared" si="9"/>
        <v>4.664992731597728E-2</v>
      </c>
      <c r="D74" s="30">
        <f>IF(OR($A74="",$B74=""),"",A74*'MPTO_working_2-way'!$G73)</f>
        <v>2.4596273291925468</v>
      </c>
      <c r="E74" s="32">
        <f>IF(OR($A74="",$B74=""),"",B74*'MPTO_working_2-way'!$G73)</f>
        <v>1.6851063829787236</v>
      </c>
      <c r="F74" s="30">
        <f>IF(OR($A74="",$B74=""),"",'MPTO_working_2-way'!D73)</f>
        <v>2.4862822408411369</v>
      </c>
      <c r="G74" s="32">
        <f>IF(OR($A74="",$B74=""),"",'MPTO_working_2-way'!E73)</f>
        <v>1.6728197192439485</v>
      </c>
      <c r="H74" s="30">
        <f>IF(OR($A74="",$B74=""),"",'OddsRatio_working_2-way'!M73)</f>
        <v>2.4876541110413939</v>
      </c>
      <c r="I74" s="30">
        <f>IF(OR($A74="",$B74=""),"",'OddsRatio_working_2-way'!N73)</f>
        <v>1.6721992649890747</v>
      </c>
      <c r="J74" s="30">
        <f>IF('Log_working_2-way'!$D73="","",A74^('Log_working_2-way'!$D73))</f>
        <v>2.5002110391672079</v>
      </c>
      <c r="K74" s="32">
        <f>IF('Log_working_2-way'!$D73="","",B74^('Log_working_2-way'!$D73))</f>
        <v>1.6665728846750132</v>
      </c>
      <c r="L74" s="37">
        <f t="shared" si="10"/>
        <v>0.40656565656565652</v>
      </c>
      <c r="M74" s="37">
        <f t="shared" si="11"/>
        <v>0.59343434343434331</v>
      </c>
      <c r="N74" s="38">
        <v>171</v>
      </c>
      <c r="O74" s="38">
        <f t="shared" si="12"/>
        <v>98.2340425531915</v>
      </c>
      <c r="P74" s="38">
        <f t="shared" si="13"/>
        <v>64.788819875776397</v>
      </c>
      <c r="Q74" s="38">
        <f t="shared" si="14"/>
        <v>106.21118012422359</v>
      </c>
      <c r="R74" s="38">
        <f t="shared" si="15"/>
        <v>72.765957446808514</v>
      </c>
      <c r="S74" s="39">
        <f t="shared" si="16"/>
        <v>-7.9771375710320882</v>
      </c>
      <c r="T74" s="39">
        <f t="shared" si="17"/>
        <v>-7.9771375710321166</v>
      </c>
      <c r="U74" t="s">
        <v>239</v>
      </c>
      <c r="V74" t="s">
        <v>240</v>
      </c>
      <c r="W74" t="s">
        <v>316</v>
      </c>
      <c r="X74" s="48" t="s">
        <v>484</v>
      </c>
      <c r="Y74" s="41"/>
    </row>
    <row r="75" spans="1:25" ht="15" x14ac:dyDescent="0.25">
      <c r="A75">
        <v>1.61</v>
      </c>
      <c r="B75">
        <v>2.2999999999999998</v>
      </c>
      <c r="C75" s="29">
        <f t="shared" si="9"/>
        <v>5.5900621118012417E-2</v>
      </c>
      <c r="D75" s="30">
        <f>IF(OR($A75="",$B75=""),"",A75*'MPTO_working_2-way'!$G74)</f>
        <v>1.7000000000000002</v>
      </c>
      <c r="E75" s="32">
        <f>IF(OR($A75="",$B75=""),"",B75*'MPTO_working_2-way'!$G74)</f>
        <v>2.4285714285714284</v>
      </c>
      <c r="F75" s="30">
        <f>IF(OR($A75="",$B75=""),"",'MPTO_working_2-way'!D74)</f>
        <v>1.6858638743455499</v>
      </c>
      <c r="G75" s="32">
        <f>IF(OR($A75="",$B75=""),"",'MPTO_working_2-way'!E74)</f>
        <v>2.4580152671755724</v>
      </c>
      <c r="H75" s="30">
        <f>IF(OR($A75="",$B75=""),"",'OddsRatio_working_2-way'!M74)</f>
        <v>1.6850042111044057</v>
      </c>
      <c r="I75" s="30">
        <f>IF(OR($A75="",$B75=""),"",'OddsRatio_working_2-way'!N74)</f>
        <v>2.4598450400585694</v>
      </c>
      <c r="J75" s="30">
        <f>IF('Log_working_2-way'!$D74="","",A75^('Log_working_2-way'!$D74))</f>
        <v>1.6784947360622773</v>
      </c>
      <c r="K75" s="32">
        <f>IF('Log_working_2-way'!$D74="","",B75^('Log_working_2-way'!$D74))</f>
        <v>2.4738507859319783</v>
      </c>
      <c r="L75" s="37">
        <f t="shared" si="10"/>
        <v>0.58823529411764697</v>
      </c>
      <c r="M75" s="37">
        <f t="shared" si="11"/>
        <v>0.41176470588235298</v>
      </c>
      <c r="N75" s="38">
        <v>172</v>
      </c>
      <c r="O75" s="38">
        <f t="shared" si="12"/>
        <v>65.16770186335404</v>
      </c>
      <c r="P75" s="38">
        <f t="shared" si="13"/>
        <v>97.217391304347828</v>
      </c>
      <c r="Q75" s="38">
        <f t="shared" si="14"/>
        <v>74.782608695652186</v>
      </c>
      <c r="R75" s="38">
        <f t="shared" si="15"/>
        <v>106.83229813664596</v>
      </c>
      <c r="S75" s="39">
        <f t="shared" si="16"/>
        <v>-9.6149068322981464</v>
      </c>
      <c r="T75" s="39">
        <f t="shared" si="17"/>
        <v>-9.6149068322981321</v>
      </c>
      <c r="U75" t="s">
        <v>457</v>
      </c>
      <c r="V75" t="s">
        <v>384</v>
      </c>
      <c r="W75" t="s">
        <v>454</v>
      </c>
      <c r="X75" s="48" t="s">
        <v>484</v>
      </c>
      <c r="Y75" s="41"/>
    </row>
    <row r="76" spans="1:25" ht="15" x14ac:dyDescent="0.25">
      <c r="A76">
        <v>1.95</v>
      </c>
      <c r="B76">
        <v>1.85</v>
      </c>
      <c r="C76" s="29">
        <f t="shared" si="9"/>
        <v>5.3361053361053346E-2</v>
      </c>
      <c r="D76" s="30">
        <f>IF(OR($A76="",$B76=""),"",A76*'MPTO_working_2-way'!$G75)</f>
        <v>2.0540540540540539</v>
      </c>
      <c r="E76" s="32">
        <f>IF(OR($A76="",$B76=""),"",B76*'MPTO_working_2-way'!$G75)</f>
        <v>1.9487179487179487</v>
      </c>
      <c r="F76" s="30">
        <f>IF(OR($A76="",$B76=""),"",'MPTO_working_2-way'!D75)</f>
        <v>2.0570206699928724</v>
      </c>
      <c r="G76" s="32">
        <f>IF(OR($A76="",$B76=""),"",'MPTO_working_2-way'!E75)</f>
        <v>1.9460552933243427</v>
      </c>
      <c r="H76" s="30">
        <f>IF(OR($A76="",$B76=""),"",'OddsRatio_working_2-way'!M75)</f>
        <v>2.0571882797418479</v>
      </c>
      <c r="I76" s="30">
        <f>IF(OR($A76="",$B76=""),"",'OddsRatio_working_2-way'!N75)</f>
        <v>1.9459053029269173</v>
      </c>
      <c r="J76" s="30">
        <f>IF('Log_working_2-way'!$D75="","",A76^('Log_working_2-way'!$D75))</f>
        <v>2.0585654469962997</v>
      </c>
      <c r="K76" s="32">
        <f>IF('Log_working_2-way'!$D75="","",B76^('Log_working_2-way'!$D75))</f>
        <v>1.9446747037095775</v>
      </c>
      <c r="L76" s="37">
        <f t="shared" si="10"/>
        <v>0.48684210526315791</v>
      </c>
      <c r="M76" s="37">
        <f t="shared" si="11"/>
        <v>0.51315789473684215</v>
      </c>
      <c r="N76" s="38">
        <v>173</v>
      </c>
      <c r="O76" s="38">
        <f t="shared" si="12"/>
        <v>84.28205128205127</v>
      </c>
      <c r="P76" s="38">
        <f t="shared" si="13"/>
        <v>79.486486486486484</v>
      </c>
      <c r="Q76" s="38">
        <f t="shared" si="14"/>
        <v>93.513513513513502</v>
      </c>
      <c r="R76" s="38">
        <f t="shared" si="15"/>
        <v>88.71794871794873</v>
      </c>
      <c r="S76" s="39">
        <f t="shared" si="16"/>
        <v>-9.2314622314622312</v>
      </c>
      <c r="T76" s="39">
        <f t="shared" si="17"/>
        <v>-9.2314622314622454</v>
      </c>
      <c r="U76" t="s">
        <v>462</v>
      </c>
      <c r="V76" t="s">
        <v>458</v>
      </c>
      <c r="W76" t="s">
        <v>454</v>
      </c>
      <c r="X76" s="48" t="s">
        <v>484</v>
      </c>
      <c r="Y76" s="41"/>
    </row>
    <row r="77" spans="1:25" ht="15" x14ac:dyDescent="0.25">
      <c r="A77">
        <v>1.93</v>
      </c>
      <c r="B77">
        <v>1.87</v>
      </c>
      <c r="C77" s="29">
        <f t="shared" si="9"/>
        <v>5.2894073314676771E-2</v>
      </c>
      <c r="D77" s="30">
        <f>IF(OR($A77="",$B77=""),"",A77*'MPTO_working_2-way'!$G76)</f>
        <v>2.0320855614973259</v>
      </c>
      <c r="E77" s="32">
        <f>IF(OR($A77="",$B77=""),"",B77*'MPTO_working_2-way'!$G76)</f>
        <v>1.9689119170984457</v>
      </c>
      <c r="F77" s="30">
        <f>IF(OR($A77="",$B77=""),"",'MPTO_working_2-way'!D76)</f>
        <v>2.0338113888027949</v>
      </c>
      <c r="G77" s="32">
        <f>IF(OR($A77="",$B77=""),"",'MPTO_working_2-way'!E76)</f>
        <v>1.9672944318770271</v>
      </c>
      <c r="H77" s="30">
        <f>IF(OR($A77="",$B77=""),"",'OddsRatio_working_2-way'!M76)</f>
        <v>2.0339078862458586</v>
      </c>
      <c r="I77" s="30">
        <f>IF(OR($A77="",$B77=""),"",'OddsRatio_working_2-way'!N76)</f>
        <v>1.9672041516493519</v>
      </c>
      <c r="J77" s="30">
        <f>IF('Log_working_2-way'!$D76="","",A77^('Log_working_2-way'!$D76))</f>
        <v>2.0347079131673405</v>
      </c>
      <c r="K77" s="32">
        <f>IF('Log_working_2-way'!$D76="","",B77^('Log_working_2-way'!$D76))</f>
        <v>1.9664563180322503</v>
      </c>
      <c r="L77" s="37">
        <f t="shared" si="10"/>
        <v>0.49210526315789482</v>
      </c>
      <c r="M77" s="37">
        <f t="shared" si="11"/>
        <v>0.50789473684210529</v>
      </c>
      <c r="N77" s="38">
        <v>174</v>
      </c>
      <c r="O77" s="38">
        <f t="shared" si="12"/>
        <v>83.844559585492235</v>
      </c>
      <c r="P77" s="38">
        <f t="shared" si="13"/>
        <v>80.951871657753998</v>
      </c>
      <c r="Q77" s="38">
        <f t="shared" si="14"/>
        <v>93.048128342245974</v>
      </c>
      <c r="R77" s="38">
        <f t="shared" si="15"/>
        <v>90.15544041450778</v>
      </c>
      <c r="S77" s="39">
        <f t="shared" si="16"/>
        <v>-9.2035687567537394</v>
      </c>
      <c r="T77" s="39">
        <f t="shared" si="17"/>
        <v>-9.2035687567537821</v>
      </c>
      <c r="U77" t="s">
        <v>386</v>
      </c>
      <c r="V77" t="s">
        <v>390</v>
      </c>
      <c r="W77" t="s">
        <v>454</v>
      </c>
      <c r="X77" s="48" t="s">
        <v>484</v>
      </c>
      <c r="Y77" s="41"/>
    </row>
    <row r="78" spans="1:25" ht="15" x14ac:dyDescent="0.25">
      <c r="A78">
        <v>1.69</v>
      </c>
      <c r="B78">
        <v>2.14</v>
      </c>
      <c r="C78" s="29">
        <f t="shared" si="9"/>
        <v>5.9005695957529136E-2</v>
      </c>
      <c r="D78" s="30">
        <f>IF(OR($A78="",$B78=""),"",A78*'MPTO_working_2-way'!$G77)</f>
        <v>1.7897196261682242</v>
      </c>
      <c r="E78" s="32">
        <f>IF(OR($A78="",$B78=""),"",B78*'MPTO_working_2-way'!$G77)</f>
        <v>2.2662721893491127</v>
      </c>
      <c r="F78" s="30">
        <f>IF(OR($A78="",$B78=""),"",'MPTO_working_2-way'!D77)</f>
        <v>1.7786848964737125</v>
      </c>
      <c r="G78" s="32">
        <f>IF(OR($A78="",$B78=""),"",'MPTO_working_2-way'!E77)</f>
        <v>2.2842165098212592</v>
      </c>
      <c r="H78" s="30">
        <f>IF(OR($A78="",$B78=""),"",'OddsRatio_working_2-way'!M77)</f>
        <v>1.7779866052154993</v>
      </c>
      <c r="I78" s="30">
        <f>IF(OR($A78="",$B78=""),"",'OddsRatio_working_2-way'!N77)</f>
        <v>2.2853691738343027</v>
      </c>
      <c r="J78" s="30">
        <f>IF('Log_working_2-way'!$D77="","",A78^('Log_working_2-way'!$D77))</f>
        <v>1.7728891924944246</v>
      </c>
      <c r="K78" s="32">
        <f>IF('Log_working_2-way'!$D77="","",B78^('Log_working_2-way'!$D77))</f>
        <v>2.2938465302746187</v>
      </c>
      <c r="L78" s="37">
        <f t="shared" si="10"/>
        <v>0.55874673629242821</v>
      </c>
      <c r="M78" s="37">
        <f t="shared" si="11"/>
        <v>0.44125326370757173</v>
      </c>
      <c r="N78" s="38">
        <v>175</v>
      </c>
      <c r="O78" s="38">
        <f t="shared" si="12"/>
        <v>71.449704142011839</v>
      </c>
      <c r="P78" s="38">
        <f t="shared" si="13"/>
        <v>93.224299065420567</v>
      </c>
      <c r="Q78" s="38">
        <f t="shared" si="14"/>
        <v>81.775700934579433</v>
      </c>
      <c r="R78" s="38">
        <f t="shared" si="15"/>
        <v>103.55029585798817</v>
      </c>
      <c r="S78" s="39">
        <f t="shared" si="16"/>
        <v>-10.325996792567594</v>
      </c>
      <c r="T78" s="39">
        <f t="shared" si="17"/>
        <v>-10.325996792567608</v>
      </c>
      <c r="U78" t="s">
        <v>385</v>
      </c>
      <c r="V78" t="s">
        <v>482</v>
      </c>
      <c r="W78" t="s">
        <v>454</v>
      </c>
      <c r="X78" s="48" t="s">
        <v>484</v>
      </c>
      <c r="Y78" s="41"/>
    </row>
    <row r="79" spans="1:25" ht="15" x14ac:dyDescent="0.25">
      <c r="A79">
        <v>1.99</v>
      </c>
      <c r="B79">
        <v>1.83</v>
      </c>
      <c r="C79" s="29">
        <f t="shared" si="9"/>
        <v>4.8960650245764237E-2</v>
      </c>
      <c r="D79" s="30">
        <f>IF(OR($A79="",$B79=""),"",A79*'MPTO_working_2-way'!$G78)</f>
        <v>2.0874316939890707</v>
      </c>
      <c r="E79" s="32">
        <f>IF(OR($A79="",$B79=""),"",B79*'MPTO_working_2-way'!$G78)</f>
        <v>1.9195979899497486</v>
      </c>
      <c r="F79" s="30">
        <f>IF(OR($A79="",$B79=""),"",'MPTO_working_2-way'!D78)</f>
        <v>2.0919091248528017</v>
      </c>
      <c r="G79" s="32">
        <f>IF(OR($A79="",$B79=""),"",'MPTO_working_2-way'!E78)</f>
        <v>1.9158271299681719</v>
      </c>
      <c r="H79" s="30">
        <f>IF(OR($A79="",$B79=""),"",'OddsRatio_working_2-way'!M78)</f>
        <v>2.092140597330467</v>
      </c>
      <c r="I79" s="30">
        <f>IF(OR($A79="",$B79=""),"",'OddsRatio_working_2-way'!N78)</f>
        <v>1.9156330260447352</v>
      </c>
      <c r="J79" s="30">
        <f>IF('Log_working_2-way'!$D78="","",A79^('Log_working_2-way'!$D78))</f>
        <v>2.0942137432454255</v>
      </c>
      <c r="K79" s="32">
        <f>IF('Log_working_2-way'!$D78="","",B79^('Log_working_2-way'!$D78))</f>
        <v>1.913898227080558</v>
      </c>
      <c r="L79" s="37">
        <f t="shared" si="10"/>
        <v>0.47905759162303674</v>
      </c>
      <c r="M79" s="37">
        <f t="shared" si="11"/>
        <v>0.52094240837696337</v>
      </c>
      <c r="N79" s="38">
        <v>176</v>
      </c>
      <c r="O79" s="38">
        <f t="shared" si="12"/>
        <v>87.557788944723612</v>
      </c>
      <c r="P79" s="38">
        <f t="shared" si="13"/>
        <v>79.825136612021865</v>
      </c>
      <c r="Q79" s="38">
        <f t="shared" si="14"/>
        <v>96.174863387978135</v>
      </c>
      <c r="R79" s="38">
        <f t="shared" si="15"/>
        <v>88.442211055276374</v>
      </c>
      <c r="S79" s="39">
        <f t="shared" si="16"/>
        <v>-8.6170744432545234</v>
      </c>
      <c r="T79" s="39">
        <f t="shared" si="17"/>
        <v>-8.6170744432545092</v>
      </c>
      <c r="U79" t="s">
        <v>388</v>
      </c>
      <c r="V79" t="s">
        <v>394</v>
      </c>
      <c r="W79" t="s">
        <v>454</v>
      </c>
      <c r="X79" s="48" t="s">
        <v>484</v>
      </c>
      <c r="Y79" s="41"/>
    </row>
    <row r="80" spans="1:25" ht="15" x14ac:dyDescent="0.25">
      <c r="A80">
        <v>1.81</v>
      </c>
      <c r="B80">
        <v>2</v>
      </c>
      <c r="C80" s="29">
        <f t="shared" si="9"/>
        <v>5.2486187845303789E-2</v>
      </c>
      <c r="D80" s="30">
        <f>IF(OR($A80="",$B80=""),"",A80*'MPTO_working_2-way'!$G79)</f>
        <v>1.9049999999999998</v>
      </c>
      <c r="E80" s="32">
        <f>IF(OR($A80="",$B80=""),"",B80*'MPTO_working_2-way'!$G79)</f>
        <v>2.1049723756906076</v>
      </c>
      <c r="F80" s="30">
        <f>IF(OR($A80="",$B80=""),"",'MPTO_working_2-way'!D79)</f>
        <v>1.9002624671916009</v>
      </c>
      <c r="G80" s="32">
        <f>IF(OR($A80="",$B80=""),"",'MPTO_working_2-way'!E79)</f>
        <v>2.1107871720116615</v>
      </c>
      <c r="H80" s="30">
        <f>IF(OR($A80="",$B80=""),"",'OddsRatio_working_2-way'!M79)</f>
        <v>1.8999999999999992</v>
      </c>
      <c r="I80" s="30">
        <f>IF(OR($A80="",$B80=""),"",'OddsRatio_working_2-way'!N79)</f>
        <v>2.1111111111111112</v>
      </c>
      <c r="J80" s="30">
        <f>IF('Log_working_2-way'!$D79="","",A80^('Log_working_2-way'!$D79))</f>
        <v>1.8978153207280555</v>
      </c>
      <c r="K80" s="32">
        <f>IF('Log_working_2-way'!$D79="","",B80^('Log_working_2-way'!$D79))</f>
        <v>2.1138148090273745</v>
      </c>
      <c r="L80" s="37">
        <f t="shared" si="10"/>
        <v>0.52493438320209984</v>
      </c>
      <c r="M80" s="37">
        <f t="shared" si="11"/>
        <v>0.47506561679790033</v>
      </c>
      <c r="N80" s="38">
        <v>177</v>
      </c>
      <c r="O80" s="38">
        <f t="shared" si="12"/>
        <v>79.209944751381229</v>
      </c>
      <c r="P80" s="38">
        <f t="shared" si="13"/>
        <v>88.5</v>
      </c>
      <c r="Q80" s="38">
        <f t="shared" si="14"/>
        <v>88.5</v>
      </c>
      <c r="R80" s="38">
        <f t="shared" si="15"/>
        <v>97.790055248618785</v>
      </c>
      <c r="S80" s="39">
        <f t="shared" si="16"/>
        <v>-9.2900552486187706</v>
      </c>
      <c r="T80" s="39">
        <f t="shared" si="17"/>
        <v>-9.2900552486187848</v>
      </c>
      <c r="U80" t="s">
        <v>392</v>
      </c>
      <c r="V80" t="s">
        <v>387</v>
      </c>
      <c r="W80" t="s">
        <v>454</v>
      </c>
      <c r="X80" s="48" t="s">
        <v>484</v>
      </c>
      <c r="Y80" s="41"/>
    </row>
    <row r="81" spans="1:25" ht="15" x14ac:dyDescent="0.25">
      <c r="A81">
        <v>1.81</v>
      </c>
      <c r="B81">
        <v>2</v>
      </c>
      <c r="C81" s="29">
        <f t="shared" si="9"/>
        <v>5.2486187845303789E-2</v>
      </c>
      <c r="D81" s="30">
        <f>IF(OR($A81="",$B81=""),"",A81*'MPTO_working_2-way'!$G80)</f>
        <v>1.9049999999999998</v>
      </c>
      <c r="E81" s="32">
        <f>IF(OR($A81="",$B81=""),"",B81*'MPTO_working_2-way'!$G80)</f>
        <v>2.1049723756906076</v>
      </c>
      <c r="F81" s="30">
        <f>IF(OR($A81="",$B81=""),"",'MPTO_working_2-way'!D80)</f>
        <v>1.9002624671916009</v>
      </c>
      <c r="G81" s="32">
        <f>IF(OR($A81="",$B81=""),"",'MPTO_working_2-way'!E80)</f>
        <v>2.1107871720116615</v>
      </c>
      <c r="H81" s="30">
        <f>IF(OR($A81="",$B81=""),"",'OddsRatio_working_2-way'!M80)</f>
        <v>1.8999999999999992</v>
      </c>
      <c r="I81" s="30">
        <f>IF(OR($A81="",$B81=""),"",'OddsRatio_working_2-way'!N80)</f>
        <v>2.1111111111111112</v>
      </c>
      <c r="J81" s="30">
        <f>IF('Log_working_2-way'!$D80="","",A81^('Log_working_2-way'!$D80))</f>
        <v>1.8978153207280555</v>
      </c>
      <c r="K81" s="32">
        <f>IF('Log_working_2-way'!$D80="","",B81^('Log_working_2-way'!$D80))</f>
        <v>2.1138148090273745</v>
      </c>
      <c r="L81" s="37">
        <f t="shared" si="10"/>
        <v>0.52493438320209984</v>
      </c>
      <c r="M81" s="37">
        <f t="shared" si="11"/>
        <v>0.47506561679790033</v>
      </c>
      <c r="N81" s="38">
        <v>178</v>
      </c>
      <c r="O81" s="38">
        <f t="shared" si="12"/>
        <v>79.657458563535926</v>
      </c>
      <c r="P81" s="38">
        <f t="shared" si="13"/>
        <v>89</v>
      </c>
      <c r="Q81" s="38">
        <f t="shared" si="14"/>
        <v>89</v>
      </c>
      <c r="R81" s="38">
        <f t="shared" si="15"/>
        <v>98.342541436464089</v>
      </c>
      <c r="S81" s="39">
        <f t="shared" si="16"/>
        <v>-9.3425414364640744</v>
      </c>
      <c r="T81" s="39">
        <f t="shared" si="17"/>
        <v>-9.3425414364640886</v>
      </c>
      <c r="U81" t="s">
        <v>393</v>
      </c>
      <c r="V81" t="s">
        <v>382</v>
      </c>
      <c r="W81" t="s">
        <v>454</v>
      </c>
      <c r="X81" s="48" t="s">
        <v>484</v>
      </c>
      <c r="Y81" s="41"/>
    </row>
    <row r="82" spans="1:25" ht="15" x14ac:dyDescent="0.25">
      <c r="A82">
        <v>1.81</v>
      </c>
      <c r="B82">
        <v>2</v>
      </c>
      <c r="C82" s="29">
        <f t="shared" si="9"/>
        <v>5.2486187845303789E-2</v>
      </c>
      <c r="D82" s="30">
        <f>IF(OR($A82="",$B82=""),"",A82*'MPTO_working_2-way'!$G81)</f>
        <v>1.9049999999999998</v>
      </c>
      <c r="E82" s="32">
        <f>IF(OR($A82="",$B82=""),"",B82*'MPTO_working_2-way'!$G81)</f>
        <v>2.1049723756906076</v>
      </c>
      <c r="F82" s="30">
        <f>IF(OR($A82="",$B82=""),"",'MPTO_working_2-way'!D81)</f>
        <v>1.9002624671916009</v>
      </c>
      <c r="G82" s="32">
        <f>IF(OR($A82="",$B82=""),"",'MPTO_working_2-way'!E81)</f>
        <v>2.1107871720116615</v>
      </c>
      <c r="H82" s="30">
        <f>IF(OR($A82="",$B82=""),"",'OddsRatio_working_2-way'!M81)</f>
        <v>1.8999999999999992</v>
      </c>
      <c r="I82" s="30">
        <f>IF(OR($A82="",$B82=""),"",'OddsRatio_working_2-way'!N81)</f>
        <v>2.1111111111111112</v>
      </c>
      <c r="J82" s="30">
        <f>IF('Log_working_2-way'!$D81="","",A82^('Log_working_2-way'!$D81))</f>
        <v>1.8978153207280555</v>
      </c>
      <c r="K82" s="32">
        <f>IF('Log_working_2-way'!$D81="","",B82^('Log_working_2-way'!$D81))</f>
        <v>2.1138148090273745</v>
      </c>
      <c r="L82" s="37">
        <f t="shared" si="10"/>
        <v>0.52493438320209984</v>
      </c>
      <c r="M82" s="37">
        <f t="shared" si="11"/>
        <v>0.47506561679790033</v>
      </c>
      <c r="N82" s="38">
        <v>179</v>
      </c>
      <c r="O82" s="38">
        <f t="shared" si="12"/>
        <v>80.104972375690622</v>
      </c>
      <c r="P82" s="38">
        <f t="shared" si="13"/>
        <v>89.5</v>
      </c>
      <c r="Q82" s="38">
        <f t="shared" si="14"/>
        <v>89.5</v>
      </c>
      <c r="R82" s="38">
        <f t="shared" si="15"/>
        <v>98.895027624309392</v>
      </c>
      <c r="S82" s="39">
        <f t="shared" si="16"/>
        <v>-9.3950276243093782</v>
      </c>
      <c r="T82" s="39">
        <f t="shared" si="17"/>
        <v>-9.3950276243093924</v>
      </c>
      <c r="U82" t="s">
        <v>389</v>
      </c>
      <c r="V82" t="s">
        <v>391</v>
      </c>
      <c r="W82" t="s">
        <v>454</v>
      </c>
      <c r="X82" s="48" t="s">
        <v>484</v>
      </c>
      <c r="Y82" s="41"/>
    </row>
    <row r="83" spans="1:25" ht="15" x14ac:dyDescent="0.25">
      <c r="A83">
        <v>1.85</v>
      </c>
      <c r="B83">
        <v>1.94</v>
      </c>
      <c r="C83" s="29">
        <f t="shared" si="9"/>
        <v>5.6004458066313711E-2</v>
      </c>
      <c r="D83" s="30">
        <f>IF(OR($A83="",$B83=""),"",A83*'MPTO_working_2-way'!$G82)</f>
        <v>1.9536082474226804</v>
      </c>
      <c r="E83" s="32">
        <f>IF(OR($A83="",$B83=""),"",B83*'MPTO_working_2-way'!$G82)</f>
        <v>2.0486486486486486</v>
      </c>
      <c r="F83" s="30">
        <f>IF(OR($A83="",$B83=""),"",'MPTO_working_2-way'!D82)</f>
        <v>1.9510736613210113</v>
      </c>
      <c r="G83" s="32">
        <f>IF(OR($A83="",$B83=""),"",'MPTO_working_2-way'!E82)</f>
        <v>2.0514432695055729</v>
      </c>
      <c r="H83" s="30">
        <f>IF(OR($A83="",$B83=""),"",'OddsRatio_working_2-way'!M82)</f>
        <v>1.9509234034079384</v>
      </c>
      <c r="I83" s="30">
        <f>IF(OR($A83="",$B83=""),"",'OddsRatio_working_2-way'!N82)</f>
        <v>2.0516094108276013</v>
      </c>
      <c r="J83" s="30">
        <f>IF('Log_working_2-way'!$D82="","",A83^('Log_working_2-way'!$D82))</f>
        <v>1.9497491770292581</v>
      </c>
      <c r="K83" s="32">
        <f>IF('Log_working_2-way'!$D82="","",B83^('Log_working_2-way'!$D82))</f>
        <v>2.052909572531183</v>
      </c>
      <c r="L83" s="37">
        <f t="shared" si="10"/>
        <v>0.51187335092348285</v>
      </c>
      <c r="M83" s="37">
        <f t="shared" si="11"/>
        <v>0.48812664907651715</v>
      </c>
      <c r="N83" s="38">
        <v>180</v>
      </c>
      <c r="O83" s="38">
        <f t="shared" si="12"/>
        <v>82.702702702702695</v>
      </c>
      <c r="P83" s="38">
        <f t="shared" si="13"/>
        <v>87.216494845360828</v>
      </c>
      <c r="Q83" s="38">
        <f t="shared" si="14"/>
        <v>92.783505154639187</v>
      </c>
      <c r="R83" s="38">
        <f t="shared" si="15"/>
        <v>97.297297297297277</v>
      </c>
      <c r="S83" s="39">
        <f t="shared" si="16"/>
        <v>-10.080802451936492</v>
      </c>
      <c r="T83" s="39">
        <f t="shared" si="17"/>
        <v>-10.080802451936449</v>
      </c>
      <c r="U83" t="s">
        <v>460</v>
      </c>
      <c r="V83" t="s">
        <v>383</v>
      </c>
      <c r="W83" t="s">
        <v>454</v>
      </c>
      <c r="X83" s="48" t="s">
        <v>484</v>
      </c>
      <c r="Y83" s="41"/>
    </row>
    <row r="84" spans="1:25" ht="15" x14ac:dyDescent="0.25">
      <c r="A84">
        <v>1.88</v>
      </c>
      <c r="B84">
        <v>1.93</v>
      </c>
      <c r="C84" s="29">
        <f t="shared" si="9"/>
        <v>5.0049608642928067E-2</v>
      </c>
      <c r="D84" s="30">
        <f>IF(OR($A84="",$B84=""),"",A84*'MPTO_working_2-way'!$G83)</f>
        <v>1.9740932642487046</v>
      </c>
      <c r="E84" s="32">
        <f>IF(OR($A84="",$B84=""),"",B84*'MPTO_working_2-way'!$G83)</f>
        <v>2.0265957446808511</v>
      </c>
      <c r="F84" s="30">
        <f>IF(OR($A84="",$B84=""),"",'MPTO_working_2-way'!D83)</f>
        <v>1.9728142670726401</v>
      </c>
      <c r="G84" s="32">
        <f>IF(OR($A84="",$B84=""),"",'MPTO_working_2-way'!E83)</f>
        <v>2.027945450480662</v>
      </c>
      <c r="H84" s="30">
        <f>IF(OR($A84="",$B84=""),"",'OddsRatio_working_2-way'!M83)</f>
        <v>1.97274691422784</v>
      </c>
      <c r="I84" s="30">
        <f>IF(OR($A84="",$B84=""),"",'OddsRatio_working_2-way'!N83)</f>
        <v>2.0280166252635121</v>
      </c>
      <c r="J84" s="30">
        <f>IF('Log_working_2-way'!$D83="","",A84^('Log_working_2-way'!$D83))</f>
        <v>1.972156892091637</v>
      </c>
      <c r="K84" s="32">
        <f>IF('Log_working_2-way'!$D83="","",B84^('Log_working_2-way'!$D83))</f>
        <v>2.0286405498267945</v>
      </c>
      <c r="L84" s="37">
        <f t="shared" si="10"/>
        <v>0.50656167979002631</v>
      </c>
      <c r="M84" s="37">
        <f t="shared" si="11"/>
        <v>0.49343832020997375</v>
      </c>
      <c r="N84" s="38">
        <v>181</v>
      </c>
      <c r="O84" s="38">
        <f t="shared" si="12"/>
        <v>84.723404255319139</v>
      </c>
      <c r="P84" s="38">
        <f t="shared" si="13"/>
        <v>87.217616580310889</v>
      </c>
      <c r="Q84" s="38">
        <f t="shared" si="14"/>
        <v>93.782383419689126</v>
      </c>
      <c r="R84" s="38">
        <f t="shared" si="15"/>
        <v>96.276595744680847</v>
      </c>
      <c r="S84" s="39">
        <f t="shared" si="16"/>
        <v>-9.0589791643699868</v>
      </c>
      <c r="T84" s="39">
        <f t="shared" si="17"/>
        <v>-9.0589791643699584</v>
      </c>
      <c r="U84" t="s">
        <v>461</v>
      </c>
      <c r="V84" t="s">
        <v>459</v>
      </c>
      <c r="W84" t="s">
        <v>454</v>
      </c>
      <c r="X84" s="48" t="s">
        <v>484</v>
      </c>
      <c r="Y84" s="41"/>
    </row>
    <row r="85" spans="1:25" ht="15" x14ac:dyDescent="0.25">
      <c r="A85">
        <v>2.13</v>
      </c>
      <c r="B85">
        <v>1.79</v>
      </c>
      <c r="C85" s="29">
        <f t="shared" si="9"/>
        <v>2.8142785952212312E-2</v>
      </c>
      <c r="D85" s="30">
        <f>IF(OR($A85="",$B85=""),"",A85*'MPTO_working_2-way'!$G84)</f>
        <v>2.1899441340782122</v>
      </c>
      <c r="E85" s="32">
        <f>IF(OR($A85="",$B85=""),"",B85*'MPTO_working_2-way'!$G84)</f>
        <v>1.84037558685446</v>
      </c>
      <c r="F85" s="30">
        <f>IF(OR($A85="",$B85=""),"",'MPTO_working_2-way'!D84)</f>
        <v>2.1958130561234772</v>
      </c>
      <c r="G85" s="32">
        <f>IF(OR($A85="",$B85=""),"",'MPTO_working_2-way'!E84)</f>
        <v>1.8362511137332338</v>
      </c>
      <c r="H85" s="30">
        <f>IF(OR($A85="",$B85=""),"",'OddsRatio_working_2-way'!M84)</f>
        <v>2.1959848438987186</v>
      </c>
      <c r="I85" s="30">
        <f>IF(OR($A85="",$B85=""),"",'OddsRatio_working_2-way'!N84)</f>
        <v>1.8361309970619364</v>
      </c>
      <c r="J85" s="30">
        <f>IF('Log_working_2-way'!$D84="","",A85^('Log_working_2-way'!$D84))</f>
        <v>2.1986586658056355</v>
      </c>
      <c r="K85" s="32">
        <f>IF('Log_working_2-way'!$D84="","",B85^('Log_working_2-way'!$D84))</f>
        <v>1.8342658577685029</v>
      </c>
      <c r="L85" s="37">
        <f t="shared" si="10"/>
        <v>0.45663265306122452</v>
      </c>
      <c r="M85" s="37">
        <f t="shared" si="11"/>
        <v>0.54336734693877553</v>
      </c>
      <c r="N85" s="38">
        <v>182</v>
      </c>
      <c r="O85" s="38">
        <f t="shared" si="12"/>
        <v>96.553990610328626</v>
      </c>
      <c r="P85" s="38">
        <f t="shared" si="13"/>
        <v>80.324022346368722</v>
      </c>
      <c r="Q85" s="38">
        <f t="shared" si="14"/>
        <v>101.67597765363128</v>
      </c>
      <c r="R85" s="38">
        <f t="shared" si="15"/>
        <v>85.44600938967136</v>
      </c>
      <c r="S85" s="39">
        <f t="shared" si="16"/>
        <v>-5.1219870433026529</v>
      </c>
      <c r="T85" s="39">
        <f t="shared" si="17"/>
        <v>-5.1219870433026387</v>
      </c>
      <c r="U85" t="s">
        <v>245</v>
      </c>
      <c r="V85" t="s">
        <v>298</v>
      </c>
      <c r="W85" t="s">
        <v>317</v>
      </c>
      <c r="X85" s="48" t="s">
        <v>484</v>
      </c>
      <c r="Y85" s="41"/>
    </row>
    <row r="86" spans="1:25" ht="15" x14ac:dyDescent="0.25">
      <c r="A86">
        <v>2.08</v>
      </c>
      <c r="B86">
        <v>1.83</v>
      </c>
      <c r="C86" s="29">
        <f t="shared" si="9"/>
        <v>2.7217318200924545E-2</v>
      </c>
      <c r="D86" s="30">
        <f>IF(OR($A86="",$B86=""),"",A86*'MPTO_working_2-way'!$G85)</f>
        <v>2.136612021857923</v>
      </c>
      <c r="E86" s="32">
        <f>IF(OR($A86="",$B86=""),"",B86*'MPTO_working_2-way'!$G85)</f>
        <v>1.8798076923076921</v>
      </c>
      <c r="F86" s="30">
        <f>IF(OR($A86="",$B86=""),"",'MPTO_working_2-way'!D85)</f>
        <v>2.1405916094927453</v>
      </c>
      <c r="G86" s="32">
        <f>IF(OR($A86="",$B86=""),"",'MPTO_working_2-way'!E85)</f>
        <v>1.8767379942806428</v>
      </c>
      <c r="H86" s="30">
        <f>IF(OR($A86="",$B86=""),"",'OddsRatio_working_2-way'!M85)</f>
        <v>2.1407036509440598</v>
      </c>
      <c r="I86" s="30">
        <f>IF(OR($A86="",$B86=""),"",'OddsRatio_working_2-way'!N85)</f>
        <v>1.8766518798921943</v>
      </c>
      <c r="J86" s="30">
        <f>IF('Log_working_2-way'!$D85="","",A86^('Log_working_2-way'!$D85))</f>
        <v>2.1425119645428072</v>
      </c>
      <c r="K86" s="32">
        <f>IF('Log_working_2-way'!$D85="","",B86^('Log_working_2-way'!$D85))</f>
        <v>1.875264356990918</v>
      </c>
      <c r="L86" s="37">
        <f t="shared" si="10"/>
        <v>0.46803069053708451</v>
      </c>
      <c r="M86" s="37">
        <f t="shared" si="11"/>
        <v>0.53196930946291565</v>
      </c>
      <c r="N86" s="38">
        <v>183</v>
      </c>
      <c r="O86" s="38">
        <f t="shared" si="12"/>
        <v>95.019230769230759</v>
      </c>
      <c r="P86" s="38">
        <f t="shared" si="13"/>
        <v>82.999999999999986</v>
      </c>
      <c r="Q86" s="38">
        <f t="shared" si="14"/>
        <v>99.999999999999986</v>
      </c>
      <c r="R86" s="38">
        <f t="shared" si="15"/>
        <v>87.980769230769226</v>
      </c>
      <c r="S86" s="39">
        <f t="shared" si="16"/>
        <v>-4.9807692307692264</v>
      </c>
      <c r="T86" s="39">
        <f t="shared" si="17"/>
        <v>-4.9807692307692406</v>
      </c>
      <c r="U86" t="s">
        <v>289</v>
      </c>
      <c r="V86" t="s">
        <v>189</v>
      </c>
      <c r="W86" t="s">
        <v>317</v>
      </c>
      <c r="X86" s="48" t="s">
        <v>484</v>
      </c>
      <c r="Y86" s="41"/>
    </row>
    <row r="87" spans="1:25" ht="15" x14ac:dyDescent="0.25">
      <c r="A87">
        <v>2.29</v>
      </c>
      <c r="B87">
        <v>1.64</v>
      </c>
      <c r="C87" s="29">
        <f t="shared" si="9"/>
        <v>4.6437320268399196E-2</v>
      </c>
      <c r="D87" s="30">
        <f>IF(OR($A87="",$B87=""),"",A87*'MPTO_working_2-way'!$G86)</f>
        <v>2.3963414634146343</v>
      </c>
      <c r="E87" s="32">
        <f>IF(OR($A87="",$B87=""),"",B87*'MPTO_working_2-way'!$G86)</f>
        <v>1.7161572052401746</v>
      </c>
      <c r="F87" s="30">
        <f>IF(OR($A87="",$B87=""),"",'MPTO_working_2-way'!D86)</f>
        <v>2.4185986604842866</v>
      </c>
      <c r="G87" s="32">
        <f>IF(OR($A87="",$B87=""),"",'MPTO_working_2-way'!E86)</f>
        <v>1.7049210096241147</v>
      </c>
      <c r="H87" s="30">
        <f>IF(OR($A87="",$B87=""),"",'OddsRatio_working_2-way'!M86)</f>
        <v>2.4197270864500684</v>
      </c>
      <c r="I87" s="30">
        <f>IF(OR($A87="",$B87=""),"",'OddsRatio_working_2-way'!N86)</f>
        <v>1.7043607250604993</v>
      </c>
      <c r="J87" s="30">
        <f>IF('Log_working_2-way'!$D86="","",A87^('Log_working_2-way'!$D86))</f>
        <v>2.4301711268758348</v>
      </c>
      <c r="K87" s="32">
        <f>IF('Log_working_2-way'!$D86="","",B87^('Log_working_2-way'!$D86))</f>
        <v>1.6992170245973379</v>
      </c>
      <c r="L87" s="37">
        <f t="shared" si="10"/>
        <v>0.41730279898218825</v>
      </c>
      <c r="M87" s="37">
        <f t="shared" si="11"/>
        <v>0.58269720101781175</v>
      </c>
      <c r="N87" s="38">
        <v>184</v>
      </c>
      <c r="O87" s="38">
        <f t="shared" si="12"/>
        <v>103.65065502183407</v>
      </c>
      <c r="P87" s="38">
        <f t="shared" si="13"/>
        <v>71.804878048780481</v>
      </c>
      <c r="Q87" s="38">
        <f t="shared" si="14"/>
        <v>112.19512195121951</v>
      </c>
      <c r="R87" s="38">
        <f t="shared" si="15"/>
        <v>80.349344978165945</v>
      </c>
      <c r="S87" s="39">
        <f t="shared" si="16"/>
        <v>-8.5444669293854361</v>
      </c>
      <c r="T87" s="39">
        <f t="shared" si="17"/>
        <v>-8.5444669293854645</v>
      </c>
      <c r="U87" t="s">
        <v>263</v>
      </c>
      <c r="V87" t="s">
        <v>259</v>
      </c>
      <c r="W87" t="s">
        <v>321</v>
      </c>
      <c r="X87" s="48" t="s">
        <v>484</v>
      </c>
      <c r="Y87" s="41"/>
    </row>
    <row r="88" spans="1:25" ht="15" x14ac:dyDescent="0.25">
      <c r="A88">
        <v>1.98</v>
      </c>
      <c r="B88">
        <v>1.89</v>
      </c>
      <c r="C88" s="29">
        <f t="shared" si="9"/>
        <v>3.4151034151034265E-2</v>
      </c>
      <c r="D88" s="30">
        <f>IF(OR($A88="",$B88=""),"",A88*'MPTO_working_2-way'!$G87)</f>
        <v>2.0476190476190479</v>
      </c>
      <c r="E88" s="32">
        <f>IF(OR($A88="",$B88=""),"",B88*'MPTO_working_2-way'!$G87)</f>
        <v>1.9545454545454546</v>
      </c>
      <c r="F88" s="30">
        <f>IF(OR($A88="",$B88=""),"",'MPTO_working_2-way'!D87)</f>
        <v>2.0492853622474128</v>
      </c>
      <c r="G88" s="32">
        <f>IF(OR($A88="",$B88=""),"",'MPTO_working_2-way'!E87)</f>
        <v>1.9530295913574449</v>
      </c>
      <c r="H88" s="30">
        <f>IF(OR($A88="",$B88=""),"",'OddsRatio_working_2-way'!M87)</f>
        <v>2.0493443645942064</v>
      </c>
      <c r="I88" s="30">
        <f>IF(OR($A88="",$B88=""),"",'OddsRatio_working_2-way'!N87)</f>
        <v>1.9529760045804527</v>
      </c>
      <c r="J88" s="30">
        <f>IF('Log_working_2-way'!$D87="","",A88^('Log_working_2-way'!$D87))</f>
        <v>2.0501043431252364</v>
      </c>
      <c r="K88" s="32">
        <f>IF('Log_working_2-way'!$D87="","",B88^('Log_working_2-way'!$D87))</f>
        <v>1.9522863194945297</v>
      </c>
      <c r="L88" s="37">
        <f t="shared" si="10"/>
        <v>0.48837209302325574</v>
      </c>
      <c r="M88" s="37">
        <f t="shared" si="11"/>
        <v>0.51162790697674421</v>
      </c>
      <c r="N88" s="38">
        <v>185</v>
      </c>
      <c r="O88" s="38">
        <f t="shared" si="12"/>
        <v>91.565656565656582</v>
      </c>
      <c r="P88" s="38">
        <f t="shared" si="13"/>
        <v>87.116402116402114</v>
      </c>
      <c r="Q88" s="38">
        <f t="shared" si="14"/>
        <v>97.883597883597901</v>
      </c>
      <c r="R88" s="38">
        <f t="shared" si="15"/>
        <v>93.434343434343447</v>
      </c>
      <c r="S88" s="39">
        <f t="shared" si="16"/>
        <v>-6.3179413179413189</v>
      </c>
      <c r="T88" s="39">
        <f t="shared" si="17"/>
        <v>-6.3179413179413331</v>
      </c>
      <c r="U88" t="s">
        <v>248</v>
      </c>
      <c r="V88" t="s">
        <v>253</v>
      </c>
      <c r="W88" t="s">
        <v>321</v>
      </c>
      <c r="X88" s="48" t="s">
        <v>484</v>
      </c>
      <c r="Y88" s="41"/>
    </row>
    <row r="89" spans="1:25" ht="15" x14ac:dyDescent="0.25">
      <c r="A89">
        <v>2.31</v>
      </c>
      <c r="B89">
        <v>1.63</v>
      </c>
      <c r="C89" s="29">
        <f t="shared" si="9"/>
        <v>4.6397365415770331E-2</v>
      </c>
      <c r="D89" s="30">
        <f>IF(OR($A89="",$B89=""),"",A89*'MPTO_working_2-way'!$G88)</f>
        <v>2.4171779141104297</v>
      </c>
      <c r="E89" s="32">
        <f>IF(OR($A89="",$B89=""),"",B89*'MPTO_working_2-way'!$G88)</f>
        <v>1.7056277056277056</v>
      </c>
      <c r="F89" s="30">
        <f>IF(OR($A89="",$B89=""),"",'MPTO_working_2-way'!D88)</f>
        <v>2.4407999222117787</v>
      </c>
      <c r="G89" s="32">
        <f>IF(OR($A89="",$B89=""),"",'MPTO_working_2-way'!E88)</f>
        <v>1.6940588936629699</v>
      </c>
      <c r="H89" s="30">
        <f>IF(OR($A89="",$B89=""),"",'OddsRatio_working_2-way'!M88)</f>
        <v>2.442000374259687</v>
      </c>
      <c r="I89" s="30">
        <f>IF(OR($A89="",$B89=""),"",'OddsRatio_working_2-way'!N88)</f>
        <v>1.6934810960180178</v>
      </c>
      <c r="J89" s="30">
        <f>IF('Log_working_2-way'!$D88="","",A89^('Log_working_2-way'!$D88))</f>
        <v>2.4530975525108785</v>
      </c>
      <c r="K89" s="32">
        <f>IF('Log_working_2-way'!$D88="","",B89^('Log_working_2-way'!$D88))</f>
        <v>1.6881850418584505</v>
      </c>
      <c r="L89" s="37">
        <f t="shared" si="10"/>
        <v>0.41370558375634514</v>
      </c>
      <c r="M89" s="37">
        <f t="shared" si="11"/>
        <v>0.58629441624365486</v>
      </c>
      <c r="N89" s="38">
        <v>186</v>
      </c>
      <c r="O89" s="38">
        <f t="shared" si="12"/>
        <v>105.48051948051949</v>
      </c>
      <c r="P89" s="38">
        <f t="shared" si="13"/>
        <v>71.889570552147248</v>
      </c>
      <c r="Q89" s="38">
        <f t="shared" si="14"/>
        <v>114.11042944785277</v>
      </c>
      <c r="R89" s="38">
        <f t="shared" si="15"/>
        <v>80.519480519480524</v>
      </c>
      <c r="S89" s="39">
        <f t="shared" si="16"/>
        <v>-8.6299099673332762</v>
      </c>
      <c r="T89" s="39">
        <f t="shared" si="17"/>
        <v>-8.6299099673332762</v>
      </c>
      <c r="U89" t="s">
        <v>363</v>
      </c>
      <c r="V89" t="s">
        <v>255</v>
      </c>
      <c r="W89" t="s">
        <v>321</v>
      </c>
      <c r="X89" s="48" t="s">
        <v>484</v>
      </c>
      <c r="Y89" s="41"/>
    </row>
    <row r="90" spans="1:25" ht="15" x14ac:dyDescent="0.25">
      <c r="A90">
        <v>1.98</v>
      </c>
      <c r="B90">
        <v>1.85</v>
      </c>
      <c r="C90" s="29">
        <f t="shared" si="9"/>
        <v>4.5591045591045543E-2</v>
      </c>
      <c r="D90" s="30">
        <f>IF(OR($A90="",$B90=""),"",A90*'MPTO_working_2-way'!$G89)</f>
        <v>2.07027027027027</v>
      </c>
      <c r="E90" s="32">
        <f>IF(OR($A90="",$B90=""),"",B90*'MPTO_working_2-way'!$G89)</f>
        <v>1.9343434343434343</v>
      </c>
      <c r="F90" s="30">
        <f>IF(OR($A90="",$B90=""),"",'MPTO_working_2-way'!D89)</f>
        <v>2.0735918482875744</v>
      </c>
      <c r="G90" s="32">
        <f>IF(OR($A90="",$B90=""),"",'MPTO_working_2-way'!E89)</f>
        <v>1.931452675982072</v>
      </c>
      <c r="H90" s="30">
        <f>IF(OR($A90="",$B90=""),"",'OddsRatio_working_2-way'!M89)</f>
        <v>2.0737509843863182</v>
      </c>
      <c r="I90" s="30">
        <f>IF(OR($A90="",$B90=""),"",'OddsRatio_working_2-way'!N89)</f>
        <v>1.9313146293146641</v>
      </c>
      <c r="J90" s="30">
        <f>IF('Log_working_2-way'!$D89="","",A90^('Log_working_2-way'!$D89))</f>
        <v>2.0752829704469682</v>
      </c>
      <c r="K90" s="32">
        <f>IF('Log_working_2-way'!$D89="","",B90^('Log_working_2-way'!$D89))</f>
        <v>1.9299877590211039</v>
      </c>
      <c r="L90" s="37">
        <f t="shared" si="10"/>
        <v>0.48302872062663194</v>
      </c>
      <c r="M90" s="37">
        <f t="shared" si="11"/>
        <v>0.51697127937336818</v>
      </c>
      <c r="N90" s="38">
        <v>187</v>
      </c>
      <c r="O90" s="38">
        <f t="shared" si="12"/>
        <v>92.555555555555557</v>
      </c>
      <c r="P90" s="38">
        <f t="shared" si="13"/>
        <v>85.918918918918905</v>
      </c>
      <c r="Q90" s="38">
        <f t="shared" si="14"/>
        <v>101.08108108108107</v>
      </c>
      <c r="R90" s="38">
        <f t="shared" si="15"/>
        <v>94.444444444444457</v>
      </c>
      <c r="S90" s="39">
        <f t="shared" si="16"/>
        <v>-8.5255255255255094</v>
      </c>
      <c r="T90" s="39">
        <f t="shared" si="17"/>
        <v>-8.525525525525552</v>
      </c>
      <c r="U90" t="s">
        <v>299</v>
      </c>
      <c r="V90" t="s">
        <v>265</v>
      </c>
      <c r="W90" t="s">
        <v>321</v>
      </c>
      <c r="X90" s="48" t="s">
        <v>484</v>
      </c>
      <c r="Y90" s="41"/>
    </row>
    <row r="91" spans="1:25" ht="15" x14ac:dyDescent="0.25">
      <c r="A91">
        <v>2.0299999999999998</v>
      </c>
      <c r="B91">
        <v>1.81</v>
      </c>
      <c r="C91" s="29">
        <f t="shared" si="9"/>
        <v>4.5097025283727721E-2</v>
      </c>
      <c r="D91" s="30">
        <f>IF(OR($A91="",$B91=""),"",A91*'MPTO_working_2-way'!$G90)</f>
        <v>2.1215469613259672</v>
      </c>
      <c r="E91" s="32">
        <f>IF(OR($A91="",$B91=""),"",B91*'MPTO_working_2-way'!$G90)</f>
        <v>1.8916256157635472</v>
      </c>
      <c r="F91" s="30">
        <f>IF(OR($A91="",$B91=""),"",'MPTO_working_2-way'!D90)</f>
        <v>2.1273774715571898</v>
      </c>
      <c r="G91" s="32">
        <f>IF(OR($A91="",$B91=""),"",'MPTO_working_2-way'!E90)</f>
        <v>1.8870143543127138</v>
      </c>
      <c r="H91" s="30">
        <f>IF(OR($A91="",$B91=""),"",'OddsRatio_working_2-way'!M90)</f>
        <v>2.1276546183435801</v>
      </c>
      <c r="I91" s="30">
        <f>IF(OR($A91="",$B91=""),"",'OddsRatio_working_2-way'!N90)</f>
        <v>1.8867963503478642</v>
      </c>
      <c r="J91" s="30">
        <f>IF('Log_working_2-way'!$D90="","",A91^('Log_working_2-way'!$D90))</f>
        <v>2.1303483867491475</v>
      </c>
      <c r="K91" s="32">
        <f>IF('Log_working_2-way'!$D90="","",B91^('Log_working_2-way'!$D90))</f>
        <v>1.8846829983767455</v>
      </c>
      <c r="L91" s="37">
        <f t="shared" si="10"/>
        <v>0.47135416666666657</v>
      </c>
      <c r="M91" s="37">
        <f t="shared" si="11"/>
        <v>0.52864583333333326</v>
      </c>
      <c r="N91" s="38">
        <v>188</v>
      </c>
      <c r="O91" s="38">
        <f t="shared" si="12"/>
        <v>95.389162561576356</v>
      </c>
      <c r="P91" s="38">
        <f t="shared" si="13"/>
        <v>84.132596685082888</v>
      </c>
      <c r="Q91" s="38">
        <f t="shared" si="14"/>
        <v>103.86740331491713</v>
      </c>
      <c r="R91" s="38">
        <f t="shared" si="15"/>
        <v>92.610837438423658</v>
      </c>
      <c r="S91" s="39">
        <f t="shared" si="16"/>
        <v>-8.4782407533407707</v>
      </c>
      <c r="T91" s="39">
        <f t="shared" si="17"/>
        <v>-8.4782407533407707</v>
      </c>
      <c r="U91" t="s">
        <v>258</v>
      </c>
      <c r="V91" t="s">
        <v>261</v>
      </c>
      <c r="W91" t="s">
        <v>321</v>
      </c>
      <c r="X91" s="48" t="s">
        <v>484</v>
      </c>
      <c r="Y91" s="41"/>
    </row>
    <row r="92" spans="1:25" ht="15" x14ac:dyDescent="0.25">
      <c r="A92">
        <v>2.2400000000000002</v>
      </c>
      <c r="B92">
        <v>1.66</v>
      </c>
      <c r="C92" s="29">
        <f t="shared" si="9"/>
        <v>4.8838209982788428E-2</v>
      </c>
      <c r="D92" s="30">
        <f>IF(OR($A92="",$B92=""),"",A92*'MPTO_working_2-way'!$G91)</f>
        <v>2.3493975903614461</v>
      </c>
      <c r="E92" s="32">
        <f>IF(OR($A92="",$B92=""),"",B92*'MPTO_working_2-way'!$G91)</f>
        <v>1.7410714285714286</v>
      </c>
      <c r="F92" s="30">
        <f>IF(OR($A92="",$B92=""),"",'MPTO_working_2-way'!D91)</f>
        <v>2.3696150904919713</v>
      </c>
      <c r="G92" s="32">
        <f>IF(OR($A92="",$B92=""),"",'MPTO_working_2-way'!E91)</f>
        <v>1.7301321421924438</v>
      </c>
      <c r="H92" s="30">
        <f>IF(OR($A92="",$B92=""),"",'OddsRatio_working_2-way'!M91)</f>
        <v>2.3706888336846839</v>
      </c>
      <c r="I92" s="30">
        <f>IF(OR($A92="",$B92=""),"",'OddsRatio_working_2-way'!N91)</f>
        <v>1.7295601856708804</v>
      </c>
      <c r="J92" s="30">
        <f>IF('Log_working_2-way'!$D91="","",A92^('Log_working_2-way'!$D91))</f>
        <v>2.380177238993153</v>
      </c>
      <c r="K92" s="32">
        <f>IF('Log_working_2-way'!$D91="","",B92^('Log_working_2-way'!$D91))</f>
        <v>1.7245446249558118</v>
      </c>
      <c r="L92" s="37">
        <f t="shared" si="10"/>
        <v>0.42564102564102557</v>
      </c>
      <c r="M92" s="37">
        <f t="shared" si="11"/>
        <v>0.57435897435897432</v>
      </c>
      <c r="N92" s="38">
        <v>189</v>
      </c>
      <c r="O92" s="38">
        <f t="shared" si="12"/>
        <v>104.625</v>
      </c>
      <c r="P92" s="38">
        <f t="shared" si="13"/>
        <v>75.144578313253021</v>
      </c>
      <c r="Q92" s="38">
        <f t="shared" si="14"/>
        <v>113.85542168674699</v>
      </c>
      <c r="R92" s="38">
        <f t="shared" si="15"/>
        <v>84.375</v>
      </c>
      <c r="S92" s="39">
        <f t="shared" si="16"/>
        <v>-9.2304216867469933</v>
      </c>
      <c r="T92" s="39">
        <f t="shared" si="17"/>
        <v>-9.230421686746979</v>
      </c>
      <c r="U92" t="s">
        <v>291</v>
      </c>
      <c r="V92" t="s">
        <v>254</v>
      </c>
      <c r="W92" t="s">
        <v>321</v>
      </c>
      <c r="X92" s="48" t="s">
        <v>484</v>
      </c>
      <c r="Y92" s="41"/>
    </row>
    <row r="93" spans="1:25" ht="15" x14ac:dyDescent="0.25">
      <c r="A93">
        <v>2.4900000000000002</v>
      </c>
      <c r="B93">
        <v>1.55</v>
      </c>
      <c r="C93" s="29">
        <f t="shared" si="9"/>
        <v>4.676771602539187E-2</v>
      </c>
      <c r="D93" s="30">
        <f>IF(OR($A93="",$B93=""),"",A93*'MPTO_working_2-way'!$G92)</f>
        <v>2.6064516129032258</v>
      </c>
      <c r="E93" s="32">
        <f>IF(OR($A93="",$B93=""),"",B93*'MPTO_working_2-way'!$G92)</f>
        <v>1.6224899598393574</v>
      </c>
      <c r="F93" s="30">
        <f>IF(OR($A93="",$B93=""),"",'MPTO_working_2-way'!D92)</f>
        <v>2.643945881144032</v>
      </c>
      <c r="G93" s="32">
        <f>IF(OR($A93="",$B93=""),"",'MPTO_working_2-way'!E92)</f>
        <v>1.6082925304719242</v>
      </c>
      <c r="H93" s="30">
        <f>IF(OR($A93="",$B93=""),"",'OddsRatio_working_2-way'!M92)</f>
        <v>2.6459316234555161</v>
      </c>
      <c r="I93" s="30">
        <f>IF(OR($A93="",$B93=""),"",'OddsRatio_working_2-way'!N92)</f>
        <v>1.6075586529533781</v>
      </c>
      <c r="J93" s="30">
        <f>IF('Log_working_2-way'!$D92="","",A93^('Log_working_2-way'!$D92))</f>
        <v>2.6637555888675637</v>
      </c>
      <c r="K93" s="32">
        <f>IF('Log_working_2-way'!$D92="","",B93^('Log_working_2-way'!$D92))</f>
        <v>1.601049821674345</v>
      </c>
      <c r="L93" s="37">
        <f t="shared" si="10"/>
        <v>0.38366336633663367</v>
      </c>
      <c r="M93" s="37">
        <f t="shared" si="11"/>
        <v>0.61633663366336633</v>
      </c>
      <c r="N93" s="38">
        <v>190</v>
      </c>
      <c r="O93" s="38">
        <f t="shared" si="12"/>
        <v>113.69477911646585</v>
      </c>
      <c r="P93" s="38">
        <f t="shared" si="13"/>
        <v>67.41935483870968</v>
      </c>
      <c r="Q93" s="38">
        <f t="shared" si="14"/>
        <v>122.58064516129032</v>
      </c>
      <c r="R93" s="38">
        <f t="shared" si="15"/>
        <v>76.305220883534119</v>
      </c>
      <c r="S93" s="39">
        <f t="shared" si="16"/>
        <v>-8.8858660448244677</v>
      </c>
      <c r="T93" s="39">
        <f t="shared" si="17"/>
        <v>-8.8858660448244393</v>
      </c>
      <c r="U93" t="s">
        <v>260</v>
      </c>
      <c r="V93" t="s">
        <v>256</v>
      </c>
      <c r="W93" t="s">
        <v>321</v>
      </c>
      <c r="X93" s="48" t="s">
        <v>484</v>
      </c>
      <c r="Y93" s="41"/>
    </row>
    <row r="94" spans="1:25" ht="15" x14ac:dyDescent="0.25">
      <c r="A94">
        <v>2.16</v>
      </c>
      <c r="B94">
        <v>1.71</v>
      </c>
      <c r="C94" s="29">
        <f t="shared" si="9"/>
        <v>4.7758284600389889E-2</v>
      </c>
      <c r="D94" s="30">
        <f>IF(OR($A94="",$B94=""),"",A94*'MPTO_working_2-way'!$G93)</f>
        <v>2.2631578947368425</v>
      </c>
      <c r="E94" s="32">
        <f>IF(OR($A94="",$B94=""),"",B94*'MPTO_working_2-way'!$G93)</f>
        <v>1.7916666666666667</v>
      </c>
      <c r="F94" s="30">
        <f>IF(OR($A94="",$B94=""),"",'MPTO_working_2-way'!D93)</f>
        <v>2.2774694783573808</v>
      </c>
      <c r="G94" s="32">
        <f>IF(OR($A94="",$B94=""),"",'MPTO_working_2-way'!E93)</f>
        <v>1.7827975673327543</v>
      </c>
      <c r="H94" s="30">
        <f>IF(OR($A94="",$B94=""),"",'OddsRatio_working_2-way'!M93)</f>
        <v>2.2782029638916539</v>
      </c>
      <c r="I94" s="30">
        <f>IF(OR($A94="",$B94=""),"",'OddsRatio_working_2-way'!N93)</f>
        <v>1.7823483658302366</v>
      </c>
      <c r="J94" s="30">
        <f>IF('Log_working_2-way'!$D93="","",A94^('Log_working_2-way'!$D93))</f>
        <v>2.2848793488092363</v>
      </c>
      <c r="K94" s="32">
        <f>IF('Log_working_2-way'!$D93="","",B94^('Log_working_2-way'!$D93))</f>
        <v>1.7782831912785555</v>
      </c>
      <c r="L94" s="37">
        <f t="shared" si="10"/>
        <v>0.44186046511627902</v>
      </c>
      <c r="M94" s="37">
        <f t="shared" si="11"/>
        <v>0.55813953488372092</v>
      </c>
      <c r="N94" s="38">
        <v>191</v>
      </c>
      <c r="O94" s="38">
        <f t="shared" si="12"/>
        <v>102.57407407407406</v>
      </c>
      <c r="P94" s="38">
        <f t="shared" si="13"/>
        <v>79.304093567251471</v>
      </c>
      <c r="Q94" s="38">
        <f t="shared" si="14"/>
        <v>111.69590643274853</v>
      </c>
      <c r="R94" s="38">
        <f t="shared" si="15"/>
        <v>88.42592592592591</v>
      </c>
      <c r="S94" s="39">
        <f t="shared" si="16"/>
        <v>-9.1218323586744674</v>
      </c>
      <c r="T94" s="39">
        <f t="shared" si="17"/>
        <v>-9.121832358674439</v>
      </c>
      <c r="U94" t="s">
        <v>257</v>
      </c>
      <c r="V94" t="s">
        <v>264</v>
      </c>
      <c r="W94" t="s">
        <v>321</v>
      </c>
      <c r="X94" s="48" t="s">
        <v>484</v>
      </c>
      <c r="Y94" s="41"/>
    </row>
    <row r="95" spans="1:25" ht="15" x14ac:dyDescent="0.25">
      <c r="A95">
        <v>1.81</v>
      </c>
      <c r="B95">
        <v>2.02</v>
      </c>
      <c r="C95" s="29">
        <f t="shared" si="9"/>
        <v>4.7535692795798834E-2</v>
      </c>
      <c r="D95" s="30">
        <f>IF(OR($A95="",$B95=""),"",A95*'MPTO_working_2-way'!$G94)</f>
        <v>1.8960396039603959</v>
      </c>
      <c r="E95" s="32">
        <f>IF(OR($A95="",$B95=""),"",B95*'MPTO_working_2-way'!$G94)</f>
        <v>2.1160220994475138</v>
      </c>
      <c r="F95" s="30">
        <f>IF(OR($A95="",$B95=""),"",'MPTO_working_2-way'!D94)</f>
        <v>1.8913661993688893</v>
      </c>
      <c r="G95" s="32">
        <f>IF(OR($A95="",$B95=""),"",'MPTO_working_2-way'!E94)</f>
        <v>2.1218733677673955</v>
      </c>
      <c r="H95" s="30">
        <f>IF(OR($A95="",$B95=""),"",'OddsRatio_working_2-way'!M94)</f>
        <v>1.8911327886790064</v>
      </c>
      <c r="I95" s="30">
        <f>IF(OR($A95="",$B95=""),"",'OddsRatio_working_2-way'!N94)</f>
        <v>2.1221672153735645</v>
      </c>
      <c r="J95" s="30">
        <f>IF('Log_working_2-way'!$D94="","",A95^('Log_working_2-way'!$D94))</f>
        <v>1.8889866417645398</v>
      </c>
      <c r="K95" s="32">
        <f>IF('Log_working_2-way'!$D94="","",B95^('Log_working_2-way'!$D94))</f>
        <v>2.1248762951200719</v>
      </c>
      <c r="L95" s="37">
        <f t="shared" si="10"/>
        <v>0.52741514360313313</v>
      </c>
      <c r="M95" s="37">
        <f t="shared" si="11"/>
        <v>0.47258485639686681</v>
      </c>
      <c r="N95" s="38">
        <v>192</v>
      </c>
      <c r="O95" s="38">
        <f t="shared" si="12"/>
        <v>85.922651933701658</v>
      </c>
      <c r="P95" s="38">
        <f t="shared" si="13"/>
        <v>96.950495049504966</v>
      </c>
      <c r="Q95" s="38">
        <f t="shared" si="14"/>
        <v>95.049504950495049</v>
      </c>
      <c r="R95" s="38">
        <f t="shared" si="15"/>
        <v>106.07734806629836</v>
      </c>
      <c r="S95" s="39">
        <f t="shared" si="16"/>
        <v>-9.1268530167933903</v>
      </c>
      <c r="T95" s="39">
        <f t="shared" si="17"/>
        <v>-9.1268530167933903</v>
      </c>
      <c r="U95" t="s">
        <v>360</v>
      </c>
      <c r="V95" t="s">
        <v>251</v>
      </c>
      <c r="W95" t="s">
        <v>321</v>
      </c>
      <c r="X95" s="48" t="s">
        <v>484</v>
      </c>
      <c r="Y95" s="41"/>
    </row>
    <row r="96" spans="1:25" ht="15" x14ac:dyDescent="0.25">
      <c r="A96">
        <v>2.59</v>
      </c>
      <c r="B96">
        <v>1.51</v>
      </c>
      <c r="C96" s="29">
        <f t="shared" si="9"/>
        <v>4.8352041729525119E-2</v>
      </c>
      <c r="D96" s="30">
        <f>IF(OR($A96="",$B96=""),"",A96*'MPTO_working_2-way'!$G95)</f>
        <v>2.7152317880794699</v>
      </c>
      <c r="E96" s="32">
        <f>IF(OR($A96="",$B96=""),"",B96*'MPTO_working_2-way'!$G95)</f>
        <v>1.583011583011583</v>
      </c>
      <c r="F96" s="30">
        <f>IF(OR($A96="",$B96=""),"",'MPTO_working_2-way'!D95)</f>
        <v>2.7630082305980426</v>
      </c>
      <c r="G96" s="32">
        <f>IF(OR($A96="",$B96=""),"",'MPTO_working_2-way'!E95)</f>
        <v>1.56721232643411</v>
      </c>
      <c r="H96" s="30">
        <f>IF(OR($A96="",$B96=""),"",'OddsRatio_working_2-way'!M95)</f>
        <v>2.7656860023298391</v>
      </c>
      <c r="I96" s="30">
        <f>IF(OR($A96="",$B96=""),"",'OddsRatio_working_2-way'!N95)</f>
        <v>1.566352113954854</v>
      </c>
      <c r="J96" s="30">
        <f>IF('Log_working_2-way'!$D95="","",A96^('Log_working_2-way'!$D95))</f>
        <v>2.7886077893336521</v>
      </c>
      <c r="K96" s="32">
        <f>IF('Log_working_2-way'!$D95="","",B96^('Log_working_2-way'!$D95))</f>
        <v>1.5590940652059142</v>
      </c>
      <c r="L96" s="37">
        <f t="shared" si="10"/>
        <v>0.36829268292682932</v>
      </c>
      <c r="M96" s="37">
        <f t="shared" si="11"/>
        <v>0.63170731707317074</v>
      </c>
      <c r="N96" s="38">
        <v>193</v>
      </c>
      <c r="O96" s="38">
        <f t="shared" si="12"/>
        <v>118.48262548262547</v>
      </c>
      <c r="P96" s="38">
        <f t="shared" si="13"/>
        <v>65.185430463576168</v>
      </c>
      <c r="Q96" s="38">
        <f t="shared" si="14"/>
        <v>127.81456953642385</v>
      </c>
      <c r="R96" s="38">
        <f t="shared" si="15"/>
        <v>74.51737451737452</v>
      </c>
      <c r="S96" s="39">
        <f t="shared" si="16"/>
        <v>-9.3319440537983809</v>
      </c>
      <c r="T96" s="39">
        <f t="shared" si="17"/>
        <v>-9.3319440537983525</v>
      </c>
      <c r="U96" t="s">
        <v>262</v>
      </c>
      <c r="V96" t="s">
        <v>252</v>
      </c>
      <c r="W96" t="s">
        <v>321</v>
      </c>
      <c r="X96" s="48" t="s">
        <v>484</v>
      </c>
      <c r="Y96" s="41"/>
    </row>
    <row r="97" spans="1:25" ht="15" x14ac:dyDescent="0.25">
      <c r="A97">
        <v>2.35</v>
      </c>
      <c r="B97">
        <v>1.58</v>
      </c>
      <c r="C97" s="29">
        <f t="shared" si="9"/>
        <v>5.8443307298680303E-2</v>
      </c>
      <c r="D97" s="30">
        <f>IF(OR($A97="",$B97=""),"",A97*'MPTO_working_2-way'!$G96)</f>
        <v>2.4873417721518987</v>
      </c>
      <c r="E97" s="32">
        <f>IF(OR($A97="",$B97=""),"",B97*'MPTO_working_2-way'!$G96)</f>
        <v>1.672340425531915</v>
      </c>
      <c r="F97" s="30">
        <f>IF(OR($A97="",$B97=""),"",'MPTO_working_2-way'!D96)</f>
        <v>2.5232755691471289</v>
      </c>
      <c r="G97" s="32">
        <f>IF(OR($A97="",$B97=""),"",'MPTO_working_2-way'!E96)</f>
        <v>1.6564800356903859</v>
      </c>
      <c r="H97" s="30">
        <f>IF(OR($A97="",$B97=""),"",'OddsRatio_working_2-way'!M96)</f>
        <v>2.5256428831468232</v>
      </c>
      <c r="I97" s="30">
        <f>IF(OR($A97="",$B97=""),"",'OddsRatio_working_2-way'!N96)</f>
        <v>1.6554613868334498</v>
      </c>
      <c r="J97" s="30">
        <f>IF('Log_working_2-way'!$D96="","",A97^('Log_working_2-way'!$D96))</f>
        <v>2.5428605175877279</v>
      </c>
      <c r="K97" s="32">
        <f>IF('Log_working_2-way'!$D96="","",B97^('Log_working_2-way'!$D96))</f>
        <v>1.6481467304362736</v>
      </c>
      <c r="L97" s="37">
        <f t="shared" si="10"/>
        <v>0.4020356234096692</v>
      </c>
      <c r="M97" s="37">
        <f t="shared" si="11"/>
        <v>0.59796437659033075</v>
      </c>
      <c r="N97" s="38">
        <v>194</v>
      </c>
      <c r="O97" s="38">
        <f t="shared" si="12"/>
        <v>111.44680851063832</v>
      </c>
      <c r="P97" s="38">
        <f t="shared" si="13"/>
        <v>71.215189873417742</v>
      </c>
      <c r="Q97" s="38">
        <f t="shared" si="14"/>
        <v>122.78481012658227</v>
      </c>
      <c r="R97" s="38">
        <f t="shared" si="15"/>
        <v>82.553191489361708</v>
      </c>
      <c r="S97" s="39">
        <f t="shared" si="16"/>
        <v>-11.338001615943952</v>
      </c>
      <c r="T97" s="39">
        <f t="shared" si="17"/>
        <v>-11.338001615943966</v>
      </c>
      <c r="U97" t="s">
        <v>474</v>
      </c>
      <c r="V97" t="s">
        <v>465</v>
      </c>
      <c r="W97" t="s">
        <v>481</v>
      </c>
      <c r="X97" s="48" t="s">
        <v>484</v>
      </c>
      <c r="Y97" s="41"/>
    </row>
    <row r="98" spans="1:25" ht="15" x14ac:dyDescent="0.25">
      <c r="A98">
        <v>1.94</v>
      </c>
      <c r="B98">
        <v>1.96</v>
      </c>
      <c r="C98" s="29">
        <f t="shared" si="9"/>
        <v>2.5667999158426325E-2</v>
      </c>
      <c r="D98" s="30">
        <f>IF(OR($A98="",$B98=""),"",A98*'MPTO_working_2-way'!$G97)</f>
        <v>1.989795918367347</v>
      </c>
      <c r="E98" s="32">
        <f>IF(OR($A98="",$B98=""),"",B98*'MPTO_working_2-way'!$G97)</f>
        <v>2.0103092783505154</v>
      </c>
      <c r="F98" s="30">
        <f>IF(OR($A98="",$B98=""),"",'MPTO_working_2-way'!D97)</f>
        <v>1.9895353704478862</v>
      </c>
      <c r="G98" s="32">
        <f>IF(OR($A98="",$B98=""),"",'MPTO_working_2-way'!E97)</f>
        <v>2.0105752961082914</v>
      </c>
      <c r="H98" s="30">
        <f>IF(OR($A98="",$B98=""),"",'OddsRatio_working_2-way'!M97)</f>
        <v>1.9895285072531594</v>
      </c>
      <c r="I98" s="30">
        <f>IF(OR($A98="",$B98=""),"",'OddsRatio_working_2-way'!N97)</f>
        <v>2.0105823052798226</v>
      </c>
      <c r="J98" s="30">
        <f>IF('Log_working_2-way'!$D97="","",A98^('Log_working_2-way'!$D97))</f>
        <v>1.9894107081664238</v>
      </c>
      <c r="K98" s="32">
        <f>IF('Log_working_2-way'!$D97="","",B98^('Log_working_2-way'!$D97))</f>
        <v>2.0107026250536491</v>
      </c>
      <c r="L98" s="37">
        <f t="shared" si="10"/>
        <v>0.50256410256410255</v>
      </c>
      <c r="M98" s="37">
        <f t="shared" si="11"/>
        <v>0.49743589743589745</v>
      </c>
      <c r="N98" s="38">
        <v>195</v>
      </c>
      <c r="O98" s="38">
        <f t="shared" si="12"/>
        <v>94.48453608247425</v>
      </c>
      <c r="P98" s="38">
        <f t="shared" si="13"/>
        <v>95.510204081632651</v>
      </c>
      <c r="Q98" s="38">
        <f t="shared" si="14"/>
        <v>99.489795918367349</v>
      </c>
      <c r="R98" s="38">
        <f t="shared" si="15"/>
        <v>100.51546391752578</v>
      </c>
      <c r="S98" s="39">
        <f t="shared" si="16"/>
        <v>-5.0052598358930993</v>
      </c>
      <c r="T98" s="39">
        <f t="shared" si="17"/>
        <v>-5.0052598358931277</v>
      </c>
      <c r="U98" t="s">
        <v>396</v>
      </c>
      <c r="V98" t="s">
        <v>425</v>
      </c>
      <c r="W98" t="s">
        <v>455</v>
      </c>
      <c r="X98" s="48" t="s">
        <v>484</v>
      </c>
      <c r="Y98" s="41"/>
    </row>
    <row r="99" spans="1:25" ht="15" x14ac:dyDescent="0.25">
      <c r="A99">
        <v>1.57</v>
      </c>
      <c r="B99">
        <v>2.54</v>
      </c>
      <c r="C99" s="29">
        <f t="shared" si="9"/>
        <v>3.0643462560810519E-2</v>
      </c>
      <c r="D99" s="30">
        <f>IF(OR($A99="",$B99=""),"",A99*'MPTO_working_2-way'!$G98)</f>
        <v>1.6181102362204727</v>
      </c>
      <c r="E99" s="32">
        <f>IF(OR($A99="",$B99=""),"",B99*'MPTO_working_2-way'!$G98)</f>
        <v>2.6178343949044587</v>
      </c>
      <c r="F99" s="30">
        <f>IF(OR($A99="",$B99=""),"",'MPTO_working_2-way'!D98)</f>
        <v>1.6086974061075479</v>
      </c>
      <c r="G99" s="32">
        <f>IF(OR($A99="",$B99=""),"",'MPTO_working_2-way'!E98)</f>
        <v>2.6428524090396981</v>
      </c>
      <c r="H99" s="30">
        <f>IF(OR($A99="",$B99=""),"",'OddsRatio_working_2-way'!M98)</f>
        <v>1.608382996253076</v>
      </c>
      <c r="I99" s="30">
        <f>IF(OR($A99="",$B99=""),"",'OddsRatio_working_2-way'!N98)</f>
        <v>2.6437014284732223</v>
      </c>
      <c r="J99" s="30">
        <f>IF('Log_working_2-way'!$D98="","",A99^('Log_working_2-way'!$D98))</f>
        <v>1.6041043788046649</v>
      </c>
      <c r="K99" s="32">
        <f>IF('Log_working_2-way'!$D98="","",B99^('Log_working_2-way'!$D98))</f>
        <v>2.6553430749478024</v>
      </c>
      <c r="L99" s="37">
        <f t="shared" si="10"/>
        <v>0.61800486618004857</v>
      </c>
      <c r="M99" s="37">
        <f t="shared" si="11"/>
        <v>0.38199513381995132</v>
      </c>
      <c r="N99" s="38">
        <v>196</v>
      </c>
      <c r="O99" s="38">
        <f t="shared" si="12"/>
        <v>71.159235668789819</v>
      </c>
      <c r="P99" s="38">
        <f t="shared" si="13"/>
        <v>118.83464566929135</v>
      </c>
      <c r="Q99" s="38">
        <f t="shared" si="14"/>
        <v>77.165354330708652</v>
      </c>
      <c r="R99" s="38">
        <f t="shared" si="15"/>
        <v>124.84076433121018</v>
      </c>
      <c r="S99" s="39">
        <f t="shared" si="16"/>
        <v>-6.0061186619188334</v>
      </c>
      <c r="T99" s="39">
        <f t="shared" si="17"/>
        <v>-6.0061186619188334</v>
      </c>
      <c r="U99" t="s">
        <v>395</v>
      </c>
      <c r="V99" t="s">
        <v>418</v>
      </c>
      <c r="W99" t="s">
        <v>455</v>
      </c>
      <c r="X99" s="48" t="s">
        <v>484</v>
      </c>
      <c r="Y99" s="41"/>
    </row>
    <row r="100" spans="1:25" ht="15" x14ac:dyDescent="0.25">
      <c r="A100">
        <v>1.54</v>
      </c>
      <c r="B100">
        <v>2.63</v>
      </c>
      <c r="C100" s="29">
        <f t="shared" si="9"/>
        <v>2.9578786232778764E-2</v>
      </c>
      <c r="D100" s="30">
        <f>IF(OR($A100="",$B100=""),"",A100*'MPTO_working_2-way'!$G99)</f>
        <v>1.5855513307984794</v>
      </c>
      <c r="E100" s="32">
        <f>IF(OR($A100="",$B100=""),"",B100*'MPTO_working_2-way'!$G99)</f>
        <v>2.7077922077922079</v>
      </c>
      <c r="F100" s="30">
        <f>IF(OR($A100="",$B100=""),"",'MPTO_working_2-way'!D99)</f>
        <v>1.5758919886385747</v>
      </c>
      <c r="G100" s="32">
        <f>IF(OR($A100="",$B100=""),"",'MPTO_working_2-way'!E99)</f>
        <v>2.7364367272481593</v>
      </c>
      <c r="H100" s="30">
        <f>IF(OR($A100="",$B100=""),"",'OddsRatio_working_2-way'!M99)</f>
        <v>1.5755765314519714</v>
      </c>
      <c r="I100" s="30">
        <f>IF(OR($A100="",$B100=""),"",'OddsRatio_working_2-way'!N99)</f>
        <v>2.7373884190124329</v>
      </c>
      <c r="J100" s="30">
        <f>IF('Log_working_2-way'!$D99="","",A100^('Log_working_2-way'!$D99))</f>
        <v>1.5711815546212307</v>
      </c>
      <c r="K100" s="32">
        <f>IF('Log_working_2-way'!$D99="","",B100^('Log_working_2-way'!$D99))</f>
        <v>2.7507568161284262</v>
      </c>
      <c r="L100" s="37">
        <f t="shared" si="10"/>
        <v>0.63069544364508379</v>
      </c>
      <c r="M100" s="37">
        <f t="shared" si="11"/>
        <v>0.36930455635491605</v>
      </c>
      <c r="N100" s="38">
        <v>197</v>
      </c>
      <c r="O100" s="38">
        <f t="shared" si="12"/>
        <v>69.077922077922068</v>
      </c>
      <c r="P100" s="38">
        <f t="shared" si="13"/>
        <v>122.09505703422055</v>
      </c>
      <c r="Q100" s="38">
        <f t="shared" si="14"/>
        <v>74.904942965779469</v>
      </c>
      <c r="R100" s="38">
        <f t="shared" si="15"/>
        <v>127.92207792207792</v>
      </c>
      <c r="S100" s="39">
        <f t="shared" si="16"/>
        <v>-5.827020887857401</v>
      </c>
      <c r="T100" s="39">
        <f t="shared" si="17"/>
        <v>-5.8270208878573726</v>
      </c>
      <c r="U100" t="s">
        <v>419</v>
      </c>
      <c r="V100" t="s">
        <v>402</v>
      </c>
      <c r="W100" t="s">
        <v>455</v>
      </c>
      <c r="X100" s="48" t="s">
        <v>484</v>
      </c>
      <c r="Y100" s="41"/>
    </row>
    <row r="101" spans="1:25" s="35" customFormat="1" ht="15" x14ac:dyDescent="0.25">
      <c r="A101">
        <v>2.04</v>
      </c>
      <c r="B101">
        <v>1.85</v>
      </c>
      <c r="C101" s="29">
        <f t="shared" si="9"/>
        <v>3.0736618971912932E-2</v>
      </c>
      <c r="D101" s="30">
        <f>IF(OR($A101="",$B101=""),"",A101*'MPTO_working_2-way'!$G100)</f>
        <v>2.1027027027027025</v>
      </c>
      <c r="E101" s="32">
        <f>IF(OR($A101="",$B101=""),"",B101*'MPTO_working_2-way'!$G100)</f>
        <v>1.9068627450980391</v>
      </c>
      <c r="F101" s="30">
        <f>IF(OR($A101="",$B101=""),"",'MPTO_working_2-way'!D100)</f>
        <v>2.1060267857142851</v>
      </c>
      <c r="G101" s="32">
        <f>IF(OR($A101="",$B101=""),"",'MPTO_working_2-way'!E100)</f>
        <v>1.9041372351160444</v>
      </c>
      <c r="H101" s="30">
        <f>IF(OR($A101="",$B101=""),"",'OddsRatio_working_2-way'!M100)</f>
        <v>2.1061326375099441</v>
      </c>
      <c r="I101" s="30">
        <f>IF(OR($A101="",$B101=""),"",'OddsRatio_working_2-way'!N100)</f>
        <v>1.904050713349474</v>
      </c>
      <c r="J101" s="30">
        <f>IF('Log_working_2-way'!$D100="","",A101^('Log_working_2-way'!$D100))</f>
        <v>2.1076465292124213</v>
      </c>
      <c r="K101" s="32">
        <f>IF('Log_working_2-way'!$D100="","",B101^('Log_working_2-way'!$D100))</f>
        <v>1.9028150891340896</v>
      </c>
      <c r="L101" s="37">
        <f t="shared" si="10"/>
        <v>0.47557840616966585</v>
      </c>
      <c r="M101" s="37">
        <f t="shared" si="11"/>
        <v>0.52442159383033427</v>
      </c>
      <c r="N101" s="38">
        <v>198</v>
      </c>
      <c r="O101" s="38">
        <f t="shared" si="12"/>
        <v>100.94117647058823</v>
      </c>
      <c r="P101" s="38">
        <f t="shared" si="13"/>
        <v>90.972972972972968</v>
      </c>
      <c r="Q101" s="38">
        <f t="shared" si="14"/>
        <v>107.02702702702702</v>
      </c>
      <c r="R101" s="38">
        <f t="shared" si="15"/>
        <v>97.058823529411754</v>
      </c>
      <c r="S101" s="39">
        <f t="shared" si="16"/>
        <v>-6.0858505564387855</v>
      </c>
      <c r="T101" s="39">
        <f t="shared" si="17"/>
        <v>-6.0858505564387855</v>
      </c>
      <c r="U101" t="s">
        <v>430</v>
      </c>
      <c r="V101" t="s">
        <v>432</v>
      </c>
      <c r="W101" t="s">
        <v>452</v>
      </c>
      <c r="X101" s="48" t="s">
        <v>484</v>
      </c>
      <c r="Y101" s="41"/>
    </row>
    <row r="102" spans="1:25" ht="15" x14ac:dyDescent="0.25">
      <c r="A102">
        <v>1.81</v>
      </c>
      <c r="B102">
        <v>2.08</v>
      </c>
      <c r="C102" s="29">
        <f t="shared" si="9"/>
        <v>3.3255418614534626E-2</v>
      </c>
      <c r="D102" s="30">
        <f>IF(OR($A102="",$B102=""),"",A102*'MPTO_working_2-way'!$G101)</f>
        <v>1.8701923076923077</v>
      </c>
      <c r="E102" s="32">
        <f>IF(OR($A102="",$B102=""),"",B102*'MPTO_working_2-way'!$G101)</f>
        <v>2.1491712707182322</v>
      </c>
      <c r="F102" s="30">
        <f>IF(OR($A102="",$B102=""),"",'MPTO_working_2-way'!D101)</f>
        <v>1.8661643699811639</v>
      </c>
      <c r="G102" s="32">
        <f>IF(OR($A102="",$B102=""),"",'MPTO_working_2-way'!E101)</f>
        <v>2.1545152798443401</v>
      </c>
      <c r="H102" s="30">
        <f>IF(OR($A102="",$B102=""),"",'OddsRatio_working_2-way'!M101)</f>
        <v>1.8660254037844384</v>
      </c>
      <c r="I102" s="30">
        <f>IF(OR($A102="",$B102=""),"",'OddsRatio_working_2-way'!N101)</f>
        <v>2.1547005383792519</v>
      </c>
      <c r="J102" s="30">
        <f>IF('Log_working_2-way'!$D101="","",A102^('Log_working_2-way'!$D101))</f>
        <v>1.8641966683390954</v>
      </c>
      <c r="K102" s="32">
        <f>IF('Log_working_2-way'!$D101="","",B102^('Log_working_2-way'!$D101))</f>
        <v>2.1571440120474694</v>
      </c>
      <c r="L102" s="37">
        <f t="shared" si="10"/>
        <v>0.53470437017994854</v>
      </c>
      <c r="M102" s="37">
        <f t="shared" si="11"/>
        <v>0.46529562982005135</v>
      </c>
      <c r="N102" s="38">
        <v>199</v>
      </c>
      <c r="O102" s="38">
        <f t="shared" si="12"/>
        <v>89.055248618784532</v>
      </c>
      <c r="P102" s="38">
        <f t="shared" si="13"/>
        <v>103.32692307692308</v>
      </c>
      <c r="Q102" s="38">
        <f t="shared" si="14"/>
        <v>95.67307692307692</v>
      </c>
      <c r="R102" s="38">
        <f t="shared" si="15"/>
        <v>109.94475138121548</v>
      </c>
      <c r="S102" s="39">
        <f t="shared" si="16"/>
        <v>-6.617828304292388</v>
      </c>
      <c r="T102" s="39">
        <f t="shared" si="17"/>
        <v>-6.6178283042924022</v>
      </c>
      <c r="U102" t="s">
        <v>435</v>
      </c>
      <c r="V102" t="s">
        <v>433</v>
      </c>
      <c r="W102" t="s">
        <v>452</v>
      </c>
      <c r="X102" s="48" t="s">
        <v>484</v>
      </c>
      <c r="Y102" s="41"/>
    </row>
    <row r="103" spans="1:25" ht="15" x14ac:dyDescent="0.25">
      <c r="A103">
        <v>2.0299999999999998</v>
      </c>
      <c r="B103">
        <v>1.86</v>
      </c>
      <c r="C103" s="29">
        <f t="shared" si="9"/>
        <v>3.0245246040574214E-2</v>
      </c>
      <c r="D103" s="30">
        <f>IF(OR($A103="",$B103=""),"",A103*'MPTO_working_2-way'!$G102)</f>
        <v>2.0913978494623655</v>
      </c>
      <c r="E103" s="32">
        <f>IF(OR($A103="",$B103=""),"",B103*'MPTO_working_2-way'!$G102)</f>
        <v>1.9162561576354682</v>
      </c>
      <c r="F103" s="30">
        <f>IF(OR($A103="",$B103=""),"",'MPTO_working_2-way'!D102)</f>
        <v>2.0942925287037548</v>
      </c>
      <c r="G103" s="32">
        <f>IF(OR($A103="",$B103=""),"",'MPTO_working_2-way'!E102)</f>
        <v>1.9138324294186226</v>
      </c>
      <c r="H103" s="30">
        <f>IF(OR($A103="",$B103=""),"",'OddsRatio_working_2-way'!M102)</f>
        <v>2.0943831224048783</v>
      </c>
      <c r="I103" s="30">
        <f>IF(OR($A103="",$B103=""),"",'OddsRatio_working_2-way'!N102)</f>
        <v>1.9137567818137824</v>
      </c>
      <c r="J103" s="30">
        <f>IF('Log_working_2-way'!$D102="","",A103^('Log_working_2-way'!$D102))</f>
        <v>2.0957003958101184</v>
      </c>
      <c r="K103" s="32">
        <f>IF('Log_working_2-way'!$D102="","",B103^('Log_working_2-way'!$D102))</f>
        <v>1.9126582447390832</v>
      </c>
      <c r="L103" s="37">
        <f t="shared" si="10"/>
        <v>0.47814910025706941</v>
      </c>
      <c r="M103" s="37">
        <f t="shared" si="11"/>
        <v>0.52185089974293053</v>
      </c>
      <c r="N103" s="38">
        <v>200</v>
      </c>
      <c r="O103" s="38">
        <f t="shared" si="12"/>
        <v>101.47783251231526</v>
      </c>
      <c r="P103" s="38">
        <f t="shared" si="13"/>
        <v>92.473118279569889</v>
      </c>
      <c r="Q103" s="38">
        <f t="shared" si="14"/>
        <v>107.5268817204301</v>
      </c>
      <c r="R103" s="38">
        <f t="shared" si="15"/>
        <v>98.52216748768474</v>
      </c>
      <c r="S103" s="39">
        <f t="shared" si="16"/>
        <v>-6.0490492081148375</v>
      </c>
      <c r="T103" s="39">
        <f t="shared" si="17"/>
        <v>-6.0490492081148517</v>
      </c>
      <c r="U103" t="s">
        <v>427</v>
      </c>
      <c r="V103" t="s">
        <v>428</v>
      </c>
      <c r="W103" t="s">
        <v>452</v>
      </c>
      <c r="X103" s="48" t="s">
        <v>484</v>
      </c>
      <c r="Y103" s="41"/>
    </row>
    <row r="104" spans="1:25" ht="15" x14ac:dyDescent="0.25">
      <c r="A104">
        <v>2.04</v>
      </c>
      <c r="B104">
        <v>1.85</v>
      </c>
      <c r="C104" s="29">
        <f t="shared" si="9"/>
        <v>3.0736618971912932E-2</v>
      </c>
      <c r="D104" s="30">
        <f>IF(OR($A104="",$B104=""),"",A104*'MPTO_working_2-way'!$G103)</f>
        <v>2.1027027027027025</v>
      </c>
      <c r="E104" s="32">
        <f>IF(OR($A104="",$B104=""),"",B104*'MPTO_working_2-way'!$G103)</f>
        <v>1.9068627450980391</v>
      </c>
      <c r="F104" s="30">
        <f>IF(OR($A104="",$B104=""),"",'MPTO_working_2-way'!D103)</f>
        <v>2.1060267857142851</v>
      </c>
      <c r="G104" s="32">
        <f>IF(OR($A104="",$B104=""),"",'MPTO_working_2-way'!E103)</f>
        <v>1.9041372351160444</v>
      </c>
      <c r="H104" s="30">
        <f>IF(OR($A104="",$B104=""),"",'OddsRatio_working_2-way'!M103)</f>
        <v>2.1061326375099441</v>
      </c>
      <c r="I104" s="30">
        <f>IF(OR($A104="",$B104=""),"",'OddsRatio_working_2-way'!N103)</f>
        <v>1.904050713349474</v>
      </c>
      <c r="J104" s="30">
        <f>IF('Log_working_2-way'!$D103="","",A104^('Log_working_2-way'!$D103))</f>
        <v>2.1076465292124213</v>
      </c>
      <c r="K104" s="32">
        <f>IF('Log_working_2-way'!$D103="","",B104^('Log_working_2-way'!$D103))</f>
        <v>1.9028150891340896</v>
      </c>
      <c r="L104" s="37">
        <f t="shared" si="10"/>
        <v>0.47557840616966585</v>
      </c>
      <c r="M104" s="37">
        <f t="shared" si="11"/>
        <v>0.52442159383033427</v>
      </c>
      <c r="N104" s="38">
        <v>201</v>
      </c>
      <c r="O104" s="38">
        <f t="shared" si="12"/>
        <v>102.47058823529413</v>
      </c>
      <c r="P104" s="38">
        <f t="shared" si="13"/>
        <v>92.351351351351354</v>
      </c>
      <c r="Q104" s="38">
        <f t="shared" si="14"/>
        <v>108.64864864864863</v>
      </c>
      <c r="R104" s="38">
        <f t="shared" si="15"/>
        <v>98.529411764705884</v>
      </c>
      <c r="S104" s="39">
        <f t="shared" si="16"/>
        <v>-6.1780604133545012</v>
      </c>
      <c r="T104" s="39">
        <f t="shared" si="17"/>
        <v>-6.1780604133545296</v>
      </c>
      <c r="U104" t="s">
        <v>404</v>
      </c>
      <c r="V104" t="s">
        <v>431</v>
      </c>
      <c r="W104" t="s">
        <v>452</v>
      </c>
      <c r="X104" s="48" t="s">
        <v>484</v>
      </c>
      <c r="Y104" s="41"/>
    </row>
    <row r="105" spans="1:25" ht="15" x14ac:dyDescent="0.25">
      <c r="A105">
        <v>2.15</v>
      </c>
      <c r="B105">
        <v>1.76</v>
      </c>
      <c r="C105" s="29">
        <f t="shared" si="9"/>
        <v>3.3298097251585723E-2</v>
      </c>
      <c r="D105" s="30">
        <f>IF(OR($A105="",$B105=""),"",A105*'MPTO_working_2-way'!$G104)</f>
        <v>2.2215909090909092</v>
      </c>
      <c r="E105" s="32">
        <f>IF(OR($A105="",$B105=""),"",B105*'MPTO_working_2-way'!$G104)</f>
        <v>1.8186046511627909</v>
      </c>
      <c r="F105" s="30">
        <f>IF(OR($A105="",$B105=""),"",'MPTO_working_2-way'!D104)</f>
        <v>2.2298173246906305</v>
      </c>
      <c r="G105" s="32">
        <f>IF(OR($A105="",$B105=""),"",'MPTO_working_2-way'!E104)</f>
        <v>1.8131288931480596</v>
      </c>
      <c r="H105" s="30">
        <f>IF(OR($A105="",$B105=""),"",'OddsRatio_working_2-way'!M104)</f>
        <v>2.2301048307916052</v>
      </c>
      <c r="I105" s="30">
        <f>IF(OR($A105="",$B105=""),"",'OddsRatio_working_2-way'!N104)</f>
        <v>1.8129388446970602</v>
      </c>
      <c r="J105" s="30">
        <f>IF('Log_working_2-way'!$D104="","",A105^('Log_working_2-way'!$D104))</f>
        <v>2.2338767288490446</v>
      </c>
      <c r="K105" s="32">
        <f>IF('Log_working_2-way'!$D104="","",B105^('Log_working_2-way'!$D104))</f>
        <v>1.8104537322239227</v>
      </c>
      <c r="L105" s="37">
        <f t="shared" si="10"/>
        <v>0.45012787723785164</v>
      </c>
      <c r="M105" s="37">
        <f t="shared" si="11"/>
        <v>0.54987212276214825</v>
      </c>
      <c r="N105" s="38">
        <v>202</v>
      </c>
      <c r="O105" s="38">
        <f t="shared" si="12"/>
        <v>108.04651162790695</v>
      </c>
      <c r="P105" s="38">
        <f t="shared" si="13"/>
        <v>87.22727272727272</v>
      </c>
      <c r="Q105" s="38">
        <f t="shared" si="14"/>
        <v>114.77272727272728</v>
      </c>
      <c r="R105" s="38">
        <f t="shared" si="15"/>
        <v>93.95348837209302</v>
      </c>
      <c r="S105" s="39">
        <f t="shared" si="16"/>
        <v>-6.7262156448203285</v>
      </c>
      <c r="T105" s="39">
        <f t="shared" si="17"/>
        <v>-6.7262156448203001</v>
      </c>
      <c r="U105" t="s">
        <v>426</v>
      </c>
      <c r="V105" t="s">
        <v>439</v>
      </c>
      <c r="W105" t="s">
        <v>452</v>
      </c>
      <c r="X105" s="48" t="s">
        <v>484</v>
      </c>
      <c r="Y105" s="41"/>
    </row>
    <row r="106" spans="1:25" ht="15" x14ac:dyDescent="0.25">
      <c r="A106">
        <v>2.1</v>
      </c>
      <c r="B106">
        <v>1.8</v>
      </c>
      <c r="C106" s="29">
        <f t="shared" si="9"/>
        <v>3.1746031746031633E-2</v>
      </c>
      <c r="D106" s="30">
        <f>IF(OR($A106="",$B106=""),"",A106*'MPTO_working_2-way'!$G105)</f>
        <v>2.1666666666666665</v>
      </c>
      <c r="E106" s="32">
        <f>IF(OR($A106="",$B106=""),"",B106*'MPTO_working_2-way'!$G105)</f>
        <v>1.857142857142857</v>
      </c>
      <c r="F106" s="30">
        <f>IF(OR($A106="",$B106=""),"",'MPTO_working_2-way'!D105)</f>
        <v>2.172413793103448</v>
      </c>
      <c r="G106" s="32">
        <f>IF(OR($A106="",$B106=""),"",'MPTO_working_2-way'!E105)</f>
        <v>1.8529411764705881</v>
      </c>
      <c r="H106" s="30">
        <f>IF(OR($A106="",$B106=""),"",'OddsRatio_working_2-way'!M105)</f>
        <v>2.1726039399558572</v>
      </c>
      <c r="I106" s="30">
        <f>IF(OR($A106="",$B106=""),"",'OddsRatio_working_2-way'!N105)</f>
        <v>1.8528028654224413</v>
      </c>
      <c r="J106" s="30">
        <f>IF('Log_working_2-way'!$D105="","",A106^('Log_working_2-way'!$D105))</f>
        <v>2.1752294998990545</v>
      </c>
      <c r="K106" s="32">
        <f>IF('Log_working_2-way'!$D105="","",B106^('Log_working_2-way'!$D105))</f>
        <v>1.8508976332587501</v>
      </c>
      <c r="L106" s="37">
        <f t="shared" si="10"/>
        <v>0.46153846153846156</v>
      </c>
      <c r="M106" s="37">
        <f t="shared" si="11"/>
        <v>0.53846153846153855</v>
      </c>
      <c r="N106" s="38">
        <v>203</v>
      </c>
      <c r="O106" s="38">
        <f t="shared" si="12"/>
        <v>106.33333333333333</v>
      </c>
      <c r="P106" s="38">
        <f t="shared" si="13"/>
        <v>90.222222222222243</v>
      </c>
      <c r="Q106" s="38">
        <f t="shared" si="14"/>
        <v>112.77777777777779</v>
      </c>
      <c r="R106" s="38">
        <f t="shared" si="15"/>
        <v>96.666666666666657</v>
      </c>
      <c r="S106" s="39">
        <f t="shared" si="16"/>
        <v>-6.4444444444444571</v>
      </c>
      <c r="T106" s="39">
        <f t="shared" si="17"/>
        <v>-6.4444444444444144</v>
      </c>
      <c r="U106" t="s">
        <v>406</v>
      </c>
      <c r="V106" t="s">
        <v>438</v>
      </c>
      <c r="W106" t="s">
        <v>452</v>
      </c>
      <c r="X106" s="48" t="s">
        <v>484</v>
      </c>
      <c r="Y106" s="41"/>
    </row>
    <row r="107" spans="1:25" ht="15" x14ac:dyDescent="0.25">
      <c r="A107">
        <v>2.17</v>
      </c>
      <c r="B107">
        <v>1.75</v>
      </c>
      <c r="C107" s="29">
        <f t="shared" si="9"/>
        <v>3.2258064516129004E-2</v>
      </c>
      <c r="D107" s="30">
        <f>IF(OR($A107="",$B107=""),"",A107*'MPTO_working_2-way'!$G106)</f>
        <v>2.2399999999999998</v>
      </c>
      <c r="E107" s="32">
        <f>IF(OR($A107="",$B107=""),"",B107*'MPTO_working_2-way'!$G106)</f>
        <v>1.8064516129032258</v>
      </c>
      <c r="F107" s="30">
        <f>IF(OR($A107="",$B107=""),"",'MPTO_working_2-way'!D106)</f>
        <v>2.2487046632124348</v>
      </c>
      <c r="G107" s="32">
        <f>IF(OR($A107="",$B107=""),"",'MPTO_working_2-way'!E106)</f>
        <v>1.8008298755186722</v>
      </c>
      <c r="H107" s="30">
        <f>IF(OR($A107="",$B107=""),"",'OddsRatio_working_2-way'!M106)</f>
        <v>2.2489995996796797</v>
      </c>
      <c r="I107" s="30">
        <f>IF(OR($A107="",$B107=""),"",'OddsRatio_working_2-way'!N106)</f>
        <v>1.8006407690254356</v>
      </c>
      <c r="J107" s="30">
        <f>IF('Log_working_2-way'!$D106="","",A107^('Log_working_2-way'!$D106))</f>
        <v>2.2529893897006406</v>
      </c>
      <c r="K107" s="32">
        <f>IF('Log_working_2-way'!$D106="","",B107^('Log_working_2-way'!$D106))</f>
        <v>1.798091355138193</v>
      </c>
      <c r="L107" s="37">
        <f t="shared" si="10"/>
        <v>0.44642857142857145</v>
      </c>
      <c r="M107" s="37">
        <f t="shared" si="11"/>
        <v>0.5535714285714286</v>
      </c>
      <c r="N107" s="38">
        <v>204</v>
      </c>
      <c r="O107" s="38">
        <f t="shared" si="12"/>
        <v>109.99078341013825</v>
      </c>
      <c r="P107" s="38">
        <f t="shared" si="13"/>
        <v>87.428571428571431</v>
      </c>
      <c r="Q107" s="38">
        <f t="shared" si="14"/>
        <v>116.57142857142857</v>
      </c>
      <c r="R107" s="38">
        <f t="shared" si="15"/>
        <v>94.009216589861751</v>
      </c>
      <c r="S107" s="39">
        <f t="shared" si="16"/>
        <v>-6.5806451612903203</v>
      </c>
      <c r="T107" s="39">
        <f t="shared" si="17"/>
        <v>-6.5806451612903203</v>
      </c>
      <c r="U107" t="s">
        <v>405</v>
      </c>
      <c r="V107" t="s">
        <v>403</v>
      </c>
      <c r="W107" t="s">
        <v>452</v>
      </c>
      <c r="X107" s="48" t="s">
        <v>484</v>
      </c>
      <c r="Y107" s="41"/>
    </row>
    <row r="108" spans="1:25" ht="15" x14ac:dyDescent="0.25">
      <c r="A108">
        <v>1.71</v>
      </c>
      <c r="B108">
        <v>2.23</v>
      </c>
      <c r="C108" s="29">
        <f t="shared" si="9"/>
        <v>3.3225814910969431E-2</v>
      </c>
      <c r="D108" s="30">
        <f>IF(OR($A108="",$B108=""),"",A108*'MPTO_working_2-way'!$G107)</f>
        <v>1.7668161434977576</v>
      </c>
      <c r="E108" s="32">
        <f>IF(OR($A108="",$B108=""),"",B108*'MPTO_working_2-way'!$G107)</f>
        <v>2.3040935672514617</v>
      </c>
      <c r="F108" s="30">
        <f>IF(OR($A108="",$B108=""),"",'MPTO_working_2-way'!D107)</f>
        <v>1.7599981538319522</v>
      </c>
      <c r="G108" s="32">
        <f>IF(OR($A108="",$B108=""),"",'MPTO_working_2-way'!E107)</f>
        <v>2.315792669966295</v>
      </c>
      <c r="H108" s="30">
        <f>IF(OR($A108="",$B108=""),"",'OddsRatio_working_2-way'!M107)</f>
        <v>1.7597603387632996</v>
      </c>
      <c r="I108" s="30">
        <f>IF(OR($A108="",$B108=""),"",'OddsRatio_working_2-way'!N107)</f>
        <v>2.3162045305336028</v>
      </c>
      <c r="J108" s="30">
        <f>IF('Log_working_2-way'!$D107="","",A108^('Log_working_2-way'!$D107))</f>
        <v>1.7566662454529891</v>
      </c>
      <c r="K108" s="32">
        <f>IF('Log_working_2-way'!$D107="","",B108^('Log_working_2-way'!$D107))</f>
        <v>2.3215866387713424</v>
      </c>
      <c r="L108" s="37">
        <f t="shared" si="10"/>
        <v>0.56598984771573613</v>
      </c>
      <c r="M108" s="37">
        <f t="shared" si="11"/>
        <v>0.43401015228426398</v>
      </c>
      <c r="N108" s="38">
        <v>205</v>
      </c>
      <c r="O108" s="38">
        <f t="shared" si="12"/>
        <v>85.116959064327489</v>
      </c>
      <c r="P108" s="38">
        <f t="shared" si="13"/>
        <v>113.07174887892376</v>
      </c>
      <c r="Q108" s="38">
        <f t="shared" si="14"/>
        <v>91.928251121076244</v>
      </c>
      <c r="R108" s="38">
        <f t="shared" si="15"/>
        <v>119.88304093567251</v>
      </c>
      <c r="S108" s="39">
        <f t="shared" si="16"/>
        <v>-6.8112920567487549</v>
      </c>
      <c r="T108" s="39">
        <f t="shared" si="17"/>
        <v>-6.8112920567487549</v>
      </c>
      <c r="U108" t="s">
        <v>303</v>
      </c>
      <c r="V108" t="s">
        <v>269</v>
      </c>
      <c r="W108" t="s">
        <v>322</v>
      </c>
      <c r="X108" s="48" t="s">
        <v>484</v>
      </c>
      <c r="Y108" s="41"/>
    </row>
    <row r="109" spans="1:25" ht="15" x14ac:dyDescent="0.25">
      <c r="A109">
        <v>1.95</v>
      </c>
      <c r="B109">
        <v>1.93</v>
      </c>
      <c r="C109" s="29">
        <f t="shared" si="9"/>
        <v>3.0955227846419575E-2</v>
      </c>
      <c r="D109" s="30">
        <f>IF(OR($A109="",$B109=""),"",A109*'MPTO_working_2-way'!$G108)</f>
        <v>2.0103626943005182</v>
      </c>
      <c r="E109" s="32">
        <f>IF(OR($A109="",$B109=""),"",B109*'MPTO_working_2-way'!$G108)</f>
        <v>1.9897435897435898</v>
      </c>
      <c r="F109" s="30">
        <f>IF(OR($A109="",$B109=""),"",'MPTO_working_2-way'!D108)</f>
        <v>2.0106851876586083</v>
      </c>
      <c r="G109" s="32">
        <f>IF(OR($A109="",$B109=""),"",'MPTO_working_2-way'!E108)</f>
        <v>1.9894277785119598</v>
      </c>
      <c r="H109" s="30">
        <f>IF(OR($A109="",$B109=""),"",'OddsRatio_working_2-way'!M108)</f>
        <v>2.0106954914038573</v>
      </c>
      <c r="I109" s="30">
        <f>IF(OR($A109="",$B109=""),"",'OddsRatio_working_2-way'!N108)</f>
        <v>1.9894176915848294</v>
      </c>
      <c r="J109" s="30">
        <f>IF('Log_working_2-way'!$D108="","",A109^('Log_working_2-way'!$D108))</f>
        <v>2.0108420160403986</v>
      </c>
      <c r="K109" s="32">
        <f>IF('Log_working_2-way'!$D108="","",B109^('Log_working_2-way'!$D108))</f>
        <v>1.9892742724695103</v>
      </c>
      <c r="L109" s="37">
        <f t="shared" si="10"/>
        <v>0.49742268041237114</v>
      </c>
      <c r="M109" s="37">
        <f t="shared" si="11"/>
        <v>0.50257731958762886</v>
      </c>
      <c r="N109" s="38">
        <v>206</v>
      </c>
      <c r="O109" s="38">
        <f t="shared" si="12"/>
        <v>100.35897435897436</v>
      </c>
      <c r="P109" s="38">
        <f t="shared" si="13"/>
        <v>99.264248704663217</v>
      </c>
      <c r="Q109" s="38">
        <f t="shared" si="14"/>
        <v>106.7357512953368</v>
      </c>
      <c r="R109" s="38">
        <f t="shared" si="15"/>
        <v>105.64102564102565</v>
      </c>
      <c r="S109" s="39">
        <f t="shared" si="16"/>
        <v>-6.3767769363624325</v>
      </c>
      <c r="T109" s="39">
        <f t="shared" si="17"/>
        <v>-6.3767769363624325</v>
      </c>
      <c r="U109" t="s">
        <v>305</v>
      </c>
      <c r="V109" t="s">
        <v>266</v>
      </c>
      <c r="W109" t="s">
        <v>322</v>
      </c>
      <c r="X109" s="48" t="s">
        <v>484</v>
      </c>
      <c r="Y109" s="41"/>
    </row>
    <row r="110" spans="1:25" ht="15" x14ac:dyDescent="0.25">
      <c r="A110">
        <v>1.2</v>
      </c>
      <c r="B110">
        <v>4.67</v>
      </c>
      <c r="C110" s="29">
        <f t="shared" si="9"/>
        <v>4.7466095645967155E-2</v>
      </c>
      <c r="D110" s="30">
        <f>IF(OR($A110="",$B110=""),"",A110*'MPTO_working_2-way'!$G109)</f>
        <v>1.2569593147751605</v>
      </c>
      <c r="E110" s="32">
        <f>IF(OR($A110="",$B110=""),"",B110*'MPTO_working_2-way'!$G109)</f>
        <v>4.8916666666666666</v>
      </c>
      <c r="F110" s="30">
        <f>IF(OR($A110="",$B110=""),"",'MPTO_working_2-way'!D109)</f>
        <v>1.2351774300198368</v>
      </c>
      <c r="G110" s="32">
        <f>IF(OR($A110="",$B110=""),"",'MPTO_working_2-way'!E109)</f>
        <v>5.2521087160262416</v>
      </c>
      <c r="H110" s="30">
        <f>IF(OR($A110="",$B110=""),"",'OddsRatio_working_2-way'!M109)</f>
        <v>1.2334435966278356</v>
      </c>
      <c r="I110" s="30">
        <f>IF(OR($A110="",$B110=""),"",'OddsRatio_working_2-way'!N109)</f>
        <v>5.2836899981207779</v>
      </c>
      <c r="J110" s="30">
        <f>IF('Log_working_2-way'!$D109="","",A110^('Log_working_2-way'!$D109))</f>
        <v>1.2230235467590098</v>
      </c>
      <c r="K110" s="32">
        <f>IF('Log_working_2-way'!$D109="","",B110^('Log_working_2-way'!$D109))</f>
        <v>5.4838314811689335</v>
      </c>
      <c r="L110" s="37">
        <f t="shared" si="10"/>
        <v>0.7955706984667803</v>
      </c>
      <c r="M110" s="37">
        <f t="shared" si="11"/>
        <v>0.20442930153321975</v>
      </c>
      <c r="N110" s="38">
        <v>207</v>
      </c>
      <c r="O110" s="38">
        <f t="shared" si="12"/>
        <v>34.499999999999986</v>
      </c>
      <c r="P110" s="38">
        <f t="shared" si="13"/>
        <v>162.6745182012848</v>
      </c>
      <c r="Q110" s="38">
        <f t="shared" si="14"/>
        <v>44.325481798715202</v>
      </c>
      <c r="R110" s="38">
        <f t="shared" si="15"/>
        <v>172.5</v>
      </c>
      <c r="S110" s="39">
        <f t="shared" si="16"/>
        <v>-9.8254817987152165</v>
      </c>
      <c r="T110" s="39">
        <f t="shared" si="17"/>
        <v>-9.8254817987152023</v>
      </c>
      <c r="U110" t="s">
        <v>307</v>
      </c>
      <c r="V110" t="s">
        <v>373</v>
      </c>
      <c r="W110" t="s">
        <v>322</v>
      </c>
      <c r="X110" s="48" t="s">
        <v>484</v>
      </c>
      <c r="Y110" s="41"/>
    </row>
    <row r="111" spans="1:25" ht="15" x14ac:dyDescent="0.25">
      <c r="A111">
        <v>1.53</v>
      </c>
      <c r="B111">
        <v>2.65</v>
      </c>
      <c r="C111" s="29">
        <f t="shared" si="9"/>
        <v>3.0953261807867838E-2</v>
      </c>
      <c r="D111" s="30">
        <f>IF(OR($A111="",$B111=""),"",A111*'MPTO_working_2-way'!$G110)</f>
        <v>1.5773584905660378</v>
      </c>
      <c r="E111" s="32">
        <f>IF(OR($A111="",$B111=""),"",B111*'MPTO_working_2-way'!$G110)</f>
        <v>2.7320261437908497</v>
      </c>
      <c r="F111" s="30">
        <f>IF(OR($A111="",$B111=""),"",'MPTO_working_2-way'!D110)</f>
        <v>1.5671079331336362</v>
      </c>
      <c r="G111" s="32">
        <f>IF(OR($A111="",$B111=""),"",'MPTO_working_2-way'!E110)</f>
        <v>2.7633327653774069</v>
      </c>
      <c r="H111" s="30">
        <f>IF(OR($A111="",$B111=""),"",'OddsRatio_working_2-way'!M110)</f>
        <v>1.5667557862184747</v>
      </c>
      <c r="I111" s="30">
        <f>IF(OR($A111="",$B111=""),"",'OddsRatio_working_2-way'!N110)</f>
        <v>2.7644283910575149</v>
      </c>
      <c r="J111" s="30">
        <f>IF('Log_working_2-way'!$D110="","",A111^('Log_working_2-way'!$D110))</f>
        <v>1.5620865290409105</v>
      </c>
      <c r="K111" s="32">
        <f>IF('Log_working_2-way'!$D110="","",B111^('Log_working_2-way'!$D110))</f>
        <v>2.7790855114535944</v>
      </c>
      <c r="L111" s="37">
        <f t="shared" si="10"/>
        <v>0.63397129186602863</v>
      </c>
      <c r="M111" s="37">
        <f t="shared" si="11"/>
        <v>0.36602870813397126</v>
      </c>
      <c r="N111" s="38">
        <v>208</v>
      </c>
      <c r="O111" s="38">
        <f t="shared" si="12"/>
        <v>72.05228758169936</v>
      </c>
      <c r="P111" s="38">
        <f t="shared" si="13"/>
        <v>129.50943396226413</v>
      </c>
      <c r="Q111" s="38">
        <f t="shared" si="14"/>
        <v>78.49056603773586</v>
      </c>
      <c r="R111" s="38">
        <f t="shared" si="15"/>
        <v>135.94771241830065</v>
      </c>
      <c r="S111" s="39">
        <f t="shared" si="16"/>
        <v>-6.4382784560364996</v>
      </c>
      <c r="T111" s="39">
        <f t="shared" si="17"/>
        <v>-6.438278456036528</v>
      </c>
      <c r="U111" t="s">
        <v>267</v>
      </c>
      <c r="V111" t="s">
        <v>271</v>
      </c>
      <c r="W111" t="s">
        <v>322</v>
      </c>
      <c r="X111" s="48" t="s">
        <v>484</v>
      </c>
      <c r="Y111" s="41"/>
    </row>
    <row r="112" spans="1:25" ht="15" x14ac:dyDescent="0.25">
      <c r="A112">
        <v>2.21</v>
      </c>
      <c r="B112">
        <v>1.72</v>
      </c>
      <c r="C112" s="29">
        <f t="shared" si="9"/>
        <v>3.3884036620014824E-2</v>
      </c>
      <c r="D112" s="30">
        <f>IF(OR($A112="",$B112=""),"",A112*'MPTO_working_2-way'!$G111)</f>
        <v>2.2848837209302326</v>
      </c>
      <c r="E112" s="32">
        <f>IF(OR($A112="",$B112=""),"",B112*'MPTO_working_2-way'!$G111)</f>
        <v>1.7782805429864255</v>
      </c>
      <c r="F112" s="30">
        <f>IF(OR($A112="",$B112=""),"",'MPTO_working_2-way'!D111)</f>
        <v>2.2959652089876781</v>
      </c>
      <c r="G112" s="32">
        <f>IF(OR($A112="",$B112=""),"",'MPTO_working_2-way'!E111)</f>
        <v>1.7716256524981358</v>
      </c>
      <c r="H112" s="30">
        <f>IF(OR($A112="",$B112=""),"",'OddsRatio_working_2-way'!M111)</f>
        <v>2.2963624321753371</v>
      </c>
      <c r="I112" s="30">
        <f>IF(OR($A112="",$B112=""),"",'OddsRatio_working_2-way'!N111)</f>
        <v>1.7713892158398703</v>
      </c>
      <c r="J112" s="30">
        <f>IF('Log_working_2-way'!$D111="","",A112^('Log_working_2-way'!$D111))</f>
        <v>2.3014598613122459</v>
      </c>
      <c r="K112" s="32">
        <f>IF('Log_working_2-way'!$D111="","",B112^('Log_working_2-way'!$D111))</f>
        <v>1.7683679149287428</v>
      </c>
      <c r="L112" s="37">
        <f t="shared" si="10"/>
        <v>0.43765903307888038</v>
      </c>
      <c r="M112" s="37">
        <f t="shared" si="11"/>
        <v>0.56234096692111957</v>
      </c>
      <c r="N112" s="38">
        <v>209</v>
      </c>
      <c r="O112" s="38">
        <f t="shared" si="12"/>
        <v>114.42986425339366</v>
      </c>
      <c r="P112" s="38">
        <f t="shared" si="13"/>
        <v>87.488372093023273</v>
      </c>
      <c r="Q112" s="38">
        <f t="shared" si="14"/>
        <v>121.51162790697676</v>
      </c>
      <c r="R112" s="38">
        <f t="shared" si="15"/>
        <v>94.57013574660634</v>
      </c>
      <c r="S112" s="39">
        <f t="shared" si="16"/>
        <v>-7.0817636535830957</v>
      </c>
      <c r="T112" s="39">
        <f t="shared" si="17"/>
        <v>-7.0817636535830673</v>
      </c>
      <c r="U112" t="s">
        <v>110</v>
      </c>
      <c r="V112" t="s">
        <v>80</v>
      </c>
      <c r="W112" t="s">
        <v>312</v>
      </c>
      <c r="X112" s="48" t="s">
        <v>484</v>
      </c>
      <c r="Y112" s="41"/>
    </row>
    <row r="113" spans="1:25" ht="15" x14ac:dyDescent="0.25">
      <c r="A113">
        <v>2.39</v>
      </c>
      <c r="B113">
        <v>1.63</v>
      </c>
      <c r="C113" s="29">
        <f t="shared" si="9"/>
        <v>3.19069743563416E-2</v>
      </c>
      <c r="D113" s="30">
        <f>IF(OR($A113="",$B113=""),"",A113*'MPTO_working_2-way'!$G112)</f>
        <v>2.4662576687116564</v>
      </c>
      <c r="E113" s="32">
        <f>IF(OR($A113="",$B113=""),"",B113*'MPTO_working_2-way'!$G112)</f>
        <v>1.6820083682008367</v>
      </c>
      <c r="F113" s="30">
        <f>IF(OR($A113="",$B113=""),"",'MPTO_working_2-way'!D112)</f>
        <v>2.4847402493861024</v>
      </c>
      <c r="G113" s="32">
        <f>IF(OR($A113="",$B113=""),"",'MPTO_working_2-way'!E112)</f>
        <v>1.6735184827201064</v>
      </c>
      <c r="H113" s="30">
        <f>IF(OR($A113="",$B113=""),"",'OddsRatio_working_2-way'!M112)</f>
        <v>2.4853784724268779</v>
      </c>
      <c r="I113" s="30">
        <f>IF(OR($A113="",$B113=""),"",'OddsRatio_working_2-way'!N112)</f>
        <v>1.6732290918193764</v>
      </c>
      <c r="J113" s="30">
        <f>IF('Log_working_2-way'!$D112="","",A113^('Log_working_2-way'!$D112))</f>
        <v>2.4939306210789667</v>
      </c>
      <c r="K113" s="32">
        <f>IF('Log_working_2-way'!$D112="","",B113^('Log_working_2-way'!$D112))</f>
        <v>1.6693751275261461</v>
      </c>
      <c r="L113" s="37">
        <f t="shared" si="10"/>
        <v>0.40547263681592038</v>
      </c>
      <c r="M113" s="37">
        <f t="shared" si="11"/>
        <v>0.59452736318407962</v>
      </c>
      <c r="N113" s="38">
        <v>210</v>
      </c>
      <c r="O113" s="38">
        <f t="shared" si="12"/>
        <v>122.13389121338913</v>
      </c>
      <c r="P113" s="38">
        <f t="shared" si="13"/>
        <v>81.165644171779121</v>
      </c>
      <c r="Q113" s="38">
        <f t="shared" si="14"/>
        <v>128.83435582822085</v>
      </c>
      <c r="R113" s="38">
        <f t="shared" si="15"/>
        <v>87.86610878661088</v>
      </c>
      <c r="S113" s="39">
        <f t="shared" si="16"/>
        <v>-6.7004646148317164</v>
      </c>
      <c r="T113" s="39">
        <f t="shared" si="17"/>
        <v>-6.700464614831759</v>
      </c>
      <c r="U113" t="s">
        <v>140</v>
      </c>
      <c r="V113" t="s">
        <v>129</v>
      </c>
      <c r="W113" t="s">
        <v>312</v>
      </c>
      <c r="X113" s="48" t="s">
        <v>484</v>
      </c>
      <c r="Y113" s="41"/>
    </row>
    <row r="114" spans="1:25" ht="15" x14ac:dyDescent="0.25">
      <c r="A114">
        <v>2.1800000000000002</v>
      </c>
      <c r="B114">
        <v>1.74</v>
      </c>
      <c r="C114" s="29">
        <f t="shared" si="9"/>
        <v>3.3428240008436028E-2</v>
      </c>
      <c r="D114" s="30">
        <f>IF(OR($A114="",$B114=""),"",A114*'MPTO_working_2-way'!$G113)</f>
        <v>2.2528735632183907</v>
      </c>
      <c r="E114" s="32">
        <f>IF(OR($A114="",$B114=""),"",B114*'MPTO_working_2-way'!$G113)</f>
        <v>1.7981651376146788</v>
      </c>
      <c r="F114" s="30">
        <f>IF(OR($A114="",$B114=""),"",'MPTO_working_2-way'!D113)</f>
        <v>2.2624358821424311</v>
      </c>
      <c r="G114" s="32">
        <f>IF(OR($A114="",$B114=""),"",'MPTO_working_2-way'!E113)</f>
        <v>1.7921194368326561</v>
      </c>
      <c r="H114" s="30">
        <f>IF(OR($A114="",$B114=""),"",'OddsRatio_working_2-way'!M113)</f>
        <v>2.26277258229445</v>
      </c>
      <c r="I114" s="30">
        <f>IF(OR($A114="",$B114=""),"",'OddsRatio_working_2-way'!N113)</f>
        <v>1.7919082295744857</v>
      </c>
      <c r="J114" s="30">
        <f>IF('Log_working_2-way'!$D113="","",A114^('Log_working_2-way'!$D113))</f>
        <v>2.2671631499443738</v>
      </c>
      <c r="K114" s="32">
        <f>IF('Log_working_2-way'!$D113="","",B114^('Log_working_2-way'!$D113))</f>
        <v>1.7891643629660847</v>
      </c>
      <c r="L114" s="37">
        <f t="shared" si="10"/>
        <v>0.44387755102040816</v>
      </c>
      <c r="M114" s="37">
        <f t="shared" si="11"/>
        <v>0.55612244897959184</v>
      </c>
      <c r="N114" s="38">
        <v>211</v>
      </c>
      <c r="O114" s="38">
        <f t="shared" si="12"/>
        <v>114.21100917431193</v>
      </c>
      <c r="P114" s="38">
        <f t="shared" si="13"/>
        <v>89.735632183908038</v>
      </c>
      <c r="Q114" s="38">
        <f t="shared" si="14"/>
        <v>121.26436781609195</v>
      </c>
      <c r="R114" s="38">
        <f t="shared" si="15"/>
        <v>96.78899082568806</v>
      </c>
      <c r="S114" s="39">
        <f t="shared" si="16"/>
        <v>-7.0533586417800223</v>
      </c>
      <c r="T114" s="39">
        <f t="shared" si="17"/>
        <v>-7.0533586417800223</v>
      </c>
      <c r="U114" t="s">
        <v>361</v>
      </c>
      <c r="V114" t="s">
        <v>309</v>
      </c>
      <c r="W114" t="s">
        <v>312</v>
      </c>
      <c r="X114" s="48" t="s">
        <v>484</v>
      </c>
      <c r="Y114" s="41"/>
    </row>
    <row r="115" spans="1:25" ht="15" x14ac:dyDescent="0.25">
      <c r="A115">
        <v>2.63</v>
      </c>
      <c r="B115">
        <v>1.53</v>
      </c>
      <c r="C115" s="29">
        <f t="shared" si="9"/>
        <v>3.3822908123959383E-2</v>
      </c>
      <c r="D115" s="30">
        <f>IF(OR($A115="",$B115=""),"",A115*'MPTO_working_2-way'!$G114)</f>
        <v>2.7189542483660132</v>
      </c>
      <c r="E115" s="32">
        <f>IF(OR($A115="",$B115=""),"",B115*'MPTO_working_2-way'!$G114)</f>
        <v>1.581749049429658</v>
      </c>
      <c r="F115" s="30">
        <f>IF(OR($A115="",$B115=""),"",'MPTO_working_2-way'!D114)</f>
        <v>2.7524197133964914</v>
      </c>
      <c r="G115" s="32">
        <f>IF(OR($A115="",$B115=""),"",'MPTO_working_2-way'!E114)</f>
        <v>1.5706395519038232</v>
      </c>
      <c r="H115" s="30">
        <f>IF(OR($A115="",$B115=""),"",'OddsRatio_working_2-way'!M114)</f>
        <v>2.753702283203511</v>
      </c>
      <c r="I115" s="30">
        <f>IF(OR($A115="",$B115=""),"",'OddsRatio_working_2-way'!N114)</f>
        <v>1.5702222147839637</v>
      </c>
      <c r="J115" s="30">
        <f>IF('Log_working_2-way'!$D114="","",A115^('Log_working_2-way'!$D114))</f>
        <v>2.7694242367043183</v>
      </c>
      <c r="K115" s="32">
        <f>IF('Log_working_2-way'!$D114="","",B115^('Log_working_2-way'!$D114))</f>
        <v>1.5651555908731223</v>
      </c>
      <c r="L115" s="37">
        <f t="shared" si="10"/>
        <v>0.36778846153846151</v>
      </c>
      <c r="M115" s="37">
        <f t="shared" si="11"/>
        <v>0.63221153846153844</v>
      </c>
      <c r="N115" s="38">
        <v>212</v>
      </c>
      <c r="O115" s="38">
        <f t="shared" si="12"/>
        <v>131.39163498098858</v>
      </c>
      <c r="P115" s="38">
        <f t="shared" si="13"/>
        <v>73.437908496732035</v>
      </c>
      <c r="Q115" s="38">
        <f t="shared" si="14"/>
        <v>138.56209150326796</v>
      </c>
      <c r="R115" s="38">
        <f t="shared" si="15"/>
        <v>80.608365019011416</v>
      </c>
      <c r="S115" s="39">
        <f t="shared" si="16"/>
        <v>-7.1704565222793804</v>
      </c>
      <c r="T115" s="39">
        <f t="shared" si="17"/>
        <v>-7.1704565222793804</v>
      </c>
      <c r="U115" t="s">
        <v>443</v>
      </c>
      <c r="V115" t="s">
        <v>446</v>
      </c>
      <c r="W115" t="s">
        <v>456</v>
      </c>
      <c r="X115" s="48" t="s">
        <v>484</v>
      </c>
      <c r="Y115" s="41"/>
    </row>
    <row r="116" spans="1:25" ht="15" x14ac:dyDescent="0.25">
      <c r="A116">
        <v>2.06</v>
      </c>
      <c r="B116">
        <v>1.84</v>
      </c>
      <c r="C116" s="29">
        <f t="shared" si="9"/>
        <v>2.891515407344869E-2</v>
      </c>
      <c r="D116" s="30">
        <f>IF(OR($A116="",$B116=""),"",A116*'MPTO_working_2-way'!$G115)</f>
        <v>2.1195652173913042</v>
      </c>
      <c r="E116" s="32">
        <f>IF(OR($A116="",$B116=""),"",B116*'MPTO_working_2-way'!$G115)</f>
        <v>1.8932038834951457</v>
      </c>
      <c r="F116" s="30">
        <f>IF(OR($A116="",$B116=""),"",'MPTO_working_2-way'!D115)</f>
        <v>2.1232354918216445</v>
      </c>
      <c r="G116" s="32">
        <f>IF(OR($A116="",$B116=""),"",'MPTO_working_2-way'!E115)</f>
        <v>1.8902852583283463</v>
      </c>
      <c r="H116" s="30">
        <f>IF(OR($A116="",$B116=""),"",'OddsRatio_working_2-way'!M115)</f>
        <v>2.123345344008138</v>
      </c>
      <c r="I116" s="30">
        <f>IF(OR($A116="",$B116=""),"",'OddsRatio_working_2-way'!N115)</f>
        <v>1.8901981971385247</v>
      </c>
      <c r="J116" s="30">
        <f>IF('Log_working_2-way'!$D115="","",A116^('Log_working_2-way'!$D115))</f>
        <v>2.1250149218724146</v>
      </c>
      <c r="K116" s="32">
        <f>IF('Log_working_2-way'!$D115="","",B116^('Log_working_2-way'!$D115))</f>
        <v>1.8888770989238437</v>
      </c>
      <c r="L116" s="37">
        <f t="shared" si="10"/>
        <v>0.47179487179487184</v>
      </c>
      <c r="M116" s="37">
        <f t="shared" si="11"/>
        <v>0.52820512820512822</v>
      </c>
      <c r="N116" s="38">
        <v>213</v>
      </c>
      <c r="O116" s="38">
        <f t="shared" si="12"/>
        <v>109.60194174757284</v>
      </c>
      <c r="P116" s="38">
        <f t="shared" si="13"/>
        <v>97.239130434782609</v>
      </c>
      <c r="Q116" s="38">
        <f t="shared" si="14"/>
        <v>115.76086956521739</v>
      </c>
      <c r="R116" s="38">
        <f t="shared" si="15"/>
        <v>103.39805825242719</v>
      </c>
      <c r="S116" s="39">
        <f t="shared" si="16"/>
        <v>-6.1589278176445532</v>
      </c>
      <c r="T116" s="39">
        <f t="shared" si="17"/>
        <v>-6.1589278176445816</v>
      </c>
      <c r="U116" t="s">
        <v>441</v>
      </c>
      <c r="V116" t="s">
        <v>408</v>
      </c>
      <c r="W116" t="s">
        <v>456</v>
      </c>
      <c r="X116" s="48" t="s">
        <v>484</v>
      </c>
      <c r="Y116" s="41"/>
    </row>
    <row r="117" spans="1:25" ht="15" x14ac:dyDescent="0.25">
      <c r="A117">
        <v>1.85</v>
      </c>
      <c r="B117">
        <v>2.04</v>
      </c>
      <c r="C117" s="29">
        <f t="shared" si="9"/>
        <v>3.0736618971912932E-2</v>
      </c>
      <c r="D117" s="30">
        <f>IF(OR($A117="",$B117=""),"",A117*'MPTO_working_2-way'!$G116)</f>
        <v>1.9068627450980391</v>
      </c>
      <c r="E117" s="32">
        <f>IF(OR($A117="",$B117=""),"",B117*'MPTO_working_2-way'!$G116)</f>
        <v>2.1027027027027025</v>
      </c>
      <c r="F117" s="30">
        <f>IF(OR($A117="",$B117=""),"",'MPTO_working_2-way'!D116)</f>
        <v>1.9041372351160444</v>
      </c>
      <c r="G117" s="32">
        <f>IF(OR($A117="",$B117=""),"",'MPTO_working_2-way'!E116)</f>
        <v>2.1060267857142851</v>
      </c>
      <c r="H117" s="30">
        <f>IF(OR($A117="",$B117=""),"",'OddsRatio_working_2-way'!M116)</f>
        <v>1.904050713349474</v>
      </c>
      <c r="I117" s="30">
        <f>IF(OR($A117="",$B117=""),"",'OddsRatio_working_2-way'!N116)</f>
        <v>2.1061326375099441</v>
      </c>
      <c r="J117" s="30">
        <f>IF('Log_working_2-way'!$D116="","",A117^('Log_working_2-way'!$D116))</f>
        <v>1.9028150891340896</v>
      </c>
      <c r="K117" s="32">
        <f>IF('Log_working_2-way'!$D116="","",B117^('Log_working_2-way'!$D116))</f>
        <v>2.1076465292124213</v>
      </c>
      <c r="L117" s="37">
        <f t="shared" si="10"/>
        <v>0.52442159383033427</v>
      </c>
      <c r="M117" s="37">
        <f t="shared" si="11"/>
        <v>0.47557840616966585</v>
      </c>
      <c r="N117" s="38">
        <v>214</v>
      </c>
      <c r="O117" s="38">
        <f t="shared" si="12"/>
        <v>98.324324324324323</v>
      </c>
      <c r="P117" s="38">
        <f t="shared" si="13"/>
        <v>109.09803921568627</v>
      </c>
      <c r="Q117" s="38">
        <f t="shared" si="14"/>
        <v>104.90196078431372</v>
      </c>
      <c r="R117" s="38">
        <f t="shared" si="15"/>
        <v>115.67567567567566</v>
      </c>
      <c r="S117" s="39">
        <f t="shared" si="16"/>
        <v>-6.5776364599893924</v>
      </c>
      <c r="T117" s="39">
        <f t="shared" si="17"/>
        <v>-6.5776364599893924</v>
      </c>
      <c r="U117" t="s">
        <v>444</v>
      </c>
      <c r="V117" t="s">
        <v>442</v>
      </c>
      <c r="W117" t="s">
        <v>456</v>
      </c>
      <c r="X117" s="48" t="s">
        <v>484</v>
      </c>
      <c r="Y117" s="41"/>
    </row>
    <row r="118" spans="1:25" ht="15" x14ac:dyDescent="0.25">
      <c r="A118">
        <v>1.91</v>
      </c>
      <c r="B118">
        <v>1.89</v>
      </c>
      <c r="C118" s="29">
        <f t="shared" si="9"/>
        <v>5.2660738524612949E-2</v>
      </c>
      <c r="D118" s="30">
        <f>IF(OR($A118="",$B118=""),"",A118*'MPTO_working_2-way'!$G117)</f>
        <v>2.0105820105820107</v>
      </c>
      <c r="E118" s="32">
        <f>IF(OR($A118="",$B118=""),"",B118*'MPTO_working_2-way'!$G117)</f>
        <v>1.9895287958115184</v>
      </c>
      <c r="F118" s="30">
        <f>IF(OR($A118="",$B118=""),"",'MPTO_working_2-way'!D117)</f>
        <v>2.0111423716538068</v>
      </c>
      <c r="G118" s="32">
        <f>IF(OR($A118="",$B118=""),"",'MPTO_working_2-way'!E117)</f>
        <v>1.9889804126835451</v>
      </c>
      <c r="H118" s="30">
        <f>IF(OR($A118="",$B118=""),"",'OddsRatio_working_2-way'!M117)</f>
        <v>2.0111735311569228</v>
      </c>
      <c r="I118" s="30">
        <f>IF(OR($A118="",$B118=""),"",'OddsRatio_working_2-way'!N117)</f>
        <v>1.9889499370655614</v>
      </c>
      <c r="J118" s="30">
        <f>IF('Log_working_2-way'!$D117="","",A118^('Log_working_2-way'!$D117))</f>
        <v>2.0114329967888307</v>
      </c>
      <c r="K118" s="32">
        <f>IF('Log_working_2-way'!$D117="","",B118^('Log_working_2-way'!$D117))</f>
        <v>1.9886962390721554</v>
      </c>
      <c r="L118" s="37">
        <f t="shared" si="10"/>
        <v>0.49736842105263157</v>
      </c>
      <c r="M118" s="37">
        <f t="shared" si="11"/>
        <v>0.50263157894736843</v>
      </c>
      <c r="N118" s="38">
        <v>215</v>
      </c>
      <c r="O118" s="38">
        <f t="shared" si="12"/>
        <v>102.43455497382197</v>
      </c>
      <c r="P118" s="38">
        <f t="shared" si="13"/>
        <v>101.24338624338624</v>
      </c>
      <c r="Q118" s="38">
        <f t="shared" si="14"/>
        <v>113.75661375661377</v>
      </c>
      <c r="R118" s="38">
        <f t="shared" si="15"/>
        <v>112.56544502617801</v>
      </c>
      <c r="S118" s="39">
        <f t="shared" si="16"/>
        <v>-11.3220587827918</v>
      </c>
      <c r="T118" s="39">
        <f t="shared" si="17"/>
        <v>-11.322058782791771</v>
      </c>
      <c r="U118" t="s">
        <v>380</v>
      </c>
      <c r="V118" t="s">
        <v>415</v>
      </c>
      <c r="W118" t="s">
        <v>453</v>
      </c>
      <c r="X118" s="48" t="s">
        <v>484</v>
      </c>
      <c r="Y118" s="41"/>
    </row>
    <row r="119" spans="1:25" ht="15" x14ac:dyDescent="0.25">
      <c r="A119">
        <v>1.93</v>
      </c>
      <c r="B119">
        <v>1.88</v>
      </c>
      <c r="C119" s="29">
        <f t="shared" si="9"/>
        <v>5.0049608642928067E-2</v>
      </c>
      <c r="D119" s="30">
        <f>IF(OR($A119="",$B119=""),"",A119*'MPTO_working_2-way'!$G118)</f>
        <v>2.0265957446808511</v>
      </c>
      <c r="E119" s="32">
        <f>IF(OR($A119="",$B119=""),"",B119*'MPTO_working_2-way'!$G118)</f>
        <v>1.9740932642487046</v>
      </c>
      <c r="F119" s="30">
        <f>IF(OR($A119="",$B119=""),"",'MPTO_working_2-way'!D118)</f>
        <v>2.027945450480662</v>
      </c>
      <c r="G119" s="32">
        <f>IF(OR($A119="",$B119=""),"",'MPTO_working_2-way'!E118)</f>
        <v>1.9728142670726401</v>
      </c>
      <c r="H119" s="30">
        <f>IF(OR($A119="",$B119=""),"",'OddsRatio_working_2-way'!M118)</f>
        <v>2.0280166252635121</v>
      </c>
      <c r="I119" s="30">
        <f>IF(OR($A119="",$B119=""),"",'OddsRatio_working_2-way'!N118)</f>
        <v>1.97274691422784</v>
      </c>
      <c r="J119" s="30">
        <f>IF('Log_working_2-way'!$D118="","",A119^('Log_working_2-way'!$D118))</f>
        <v>2.0286405498267945</v>
      </c>
      <c r="K119" s="32">
        <f>IF('Log_working_2-way'!$D118="","",B119^('Log_working_2-way'!$D118))</f>
        <v>1.972156892091637</v>
      </c>
      <c r="L119" s="37">
        <f t="shared" si="10"/>
        <v>0.49343832020997375</v>
      </c>
      <c r="M119" s="37">
        <f t="shared" si="11"/>
        <v>0.50656167979002631</v>
      </c>
      <c r="N119" s="38">
        <v>216</v>
      </c>
      <c r="O119" s="38">
        <f t="shared" si="12"/>
        <v>104.08290155440416</v>
      </c>
      <c r="P119" s="38">
        <f t="shared" si="13"/>
        <v>101.10638297872339</v>
      </c>
      <c r="Q119" s="38">
        <f t="shared" si="14"/>
        <v>114.8936170212766</v>
      </c>
      <c r="R119" s="38">
        <f t="shared" si="15"/>
        <v>111.91709844559587</v>
      </c>
      <c r="S119" s="39">
        <f t="shared" si="16"/>
        <v>-10.810715466872438</v>
      </c>
      <c r="T119" s="39">
        <f t="shared" si="17"/>
        <v>-10.81071546687248</v>
      </c>
      <c r="U119" t="s">
        <v>413</v>
      </c>
      <c r="V119" t="s">
        <v>467</v>
      </c>
      <c r="W119" t="s">
        <v>453</v>
      </c>
      <c r="X119" s="48" t="s">
        <v>484</v>
      </c>
      <c r="Y119" s="41"/>
    </row>
    <row r="120" spans="1:25" ht="15" x14ac:dyDescent="0.25">
      <c r="A120">
        <v>1.96</v>
      </c>
      <c r="B120">
        <v>1.85</v>
      </c>
      <c r="C120" s="29">
        <f t="shared" si="9"/>
        <v>5.0744622173193532E-2</v>
      </c>
      <c r="D120" s="30">
        <f>IF(OR($A120="",$B120=""),"",A120*'MPTO_working_2-way'!$G119)</f>
        <v>2.0594594594594593</v>
      </c>
      <c r="E120" s="32">
        <f>IF(OR($A120="",$B120=""),"",B120*'MPTO_working_2-way'!$G119)</f>
        <v>1.943877551020408</v>
      </c>
      <c r="F120" s="30">
        <f>IF(OR($A120="",$B120=""),"",'MPTO_working_2-way'!D119)</f>
        <v>2.0625711035267349</v>
      </c>
      <c r="G120" s="32">
        <f>IF(OR($A120="",$B120=""),"",'MPTO_working_2-way'!E119)</f>
        <v>1.9411134903640255</v>
      </c>
      <c r="H120" s="30">
        <f>IF(OR($A120="",$B120=""),"",'OddsRatio_working_2-way'!M119)</f>
        <v>2.0627378626481145</v>
      </c>
      <c r="I120" s="30">
        <f>IF(OR($A120="",$B120=""),"",'OddsRatio_working_2-way'!N119)</f>
        <v>1.9409658158863516</v>
      </c>
      <c r="J120" s="30">
        <f>IF('Log_working_2-way'!$D119="","",A120^('Log_working_2-way'!$D119))</f>
        <v>2.0641792196832438</v>
      </c>
      <c r="K120" s="32">
        <f>IF('Log_working_2-way'!$D119="","",B120^('Log_working_2-way'!$D119))</f>
        <v>1.9396913428704079</v>
      </c>
      <c r="L120" s="37">
        <f t="shared" si="10"/>
        <v>0.48556430446194232</v>
      </c>
      <c r="M120" s="37">
        <f t="shared" si="11"/>
        <v>0.51443569553805779</v>
      </c>
      <c r="N120" s="38">
        <v>217</v>
      </c>
      <c r="O120" s="38">
        <f t="shared" si="12"/>
        <v>106.28571428571428</v>
      </c>
      <c r="P120" s="38">
        <f t="shared" si="13"/>
        <v>99.702702702702709</v>
      </c>
      <c r="Q120" s="38">
        <f t="shared" si="14"/>
        <v>117.29729729729728</v>
      </c>
      <c r="R120" s="38">
        <f t="shared" si="15"/>
        <v>110.71428571428572</v>
      </c>
      <c r="S120" s="39">
        <f t="shared" si="16"/>
        <v>-11.011583011582999</v>
      </c>
      <c r="T120" s="39">
        <f t="shared" si="17"/>
        <v>-11.011583011583014</v>
      </c>
      <c r="U120" t="s">
        <v>416</v>
      </c>
      <c r="V120" t="s">
        <v>468</v>
      </c>
      <c r="W120" t="s">
        <v>453</v>
      </c>
      <c r="X120" s="48" t="s">
        <v>484</v>
      </c>
      <c r="Y120" s="41"/>
    </row>
    <row r="121" spans="1:25" ht="15" x14ac:dyDescent="0.25">
      <c r="A121">
        <v>1.9</v>
      </c>
      <c r="B121">
        <v>1.9</v>
      </c>
      <c r="C121" s="29">
        <f t="shared" si="9"/>
        <v>5.2631578947368363E-2</v>
      </c>
      <c r="D121" s="30">
        <f>IF(OR($A121="",$B121=""),"",A121*'MPTO_working_2-way'!$G120)</f>
        <v>1.9999999999999998</v>
      </c>
      <c r="E121" s="32">
        <f>IF(OR($A121="",$B121=""),"",B121*'MPTO_working_2-way'!$G120)</f>
        <v>1.9999999999999998</v>
      </c>
      <c r="F121" s="30">
        <f>IF(OR($A121="",$B121=""),"",'MPTO_working_2-way'!D120)</f>
        <v>1.9999999999999998</v>
      </c>
      <c r="G121" s="32">
        <f>IF(OR($A121="",$B121=""),"",'MPTO_working_2-way'!E120)</f>
        <v>1.9999999999999998</v>
      </c>
      <c r="H121" s="30">
        <f>IF(OR($A121="",$B121=""),"",'OddsRatio_working_2-way'!M120)</f>
        <v>2.0000000000000004</v>
      </c>
      <c r="I121" s="30">
        <f>IF(OR($A121="",$B121=""),"",'OddsRatio_working_2-way'!N120)</f>
        <v>2.0000000000000004</v>
      </c>
      <c r="J121" s="30">
        <f>IF('Log_working_2-way'!$D120="","",A121^('Log_working_2-way'!$D120))</f>
        <v>1.999999999999301</v>
      </c>
      <c r="K121" s="32">
        <f>IF('Log_working_2-way'!$D120="","",B121^('Log_working_2-way'!$D120))</f>
        <v>1.999999999999301</v>
      </c>
      <c r="L121" s="37">
        <f t="shared" si="10"/>
        <v>0.5</v>
      </c>
      <c r="M121" s="37">
        <f t="shared" si="11"/>
        <v>0.5</v>
      </c>
      <c r="N121" s="38">
        <v>218</v>
      </c>
      <c r="O121" s="38">
        <f t="shared" si="12"/>
        <v>103.26315789473684</v>
      </c>
      <c r="P121" s="38">
        <f t="shared" si="13"/>
        <v>103.26315789473684</v>
      </c>
      <c r="Q121" s="38">
        <f t="shared" si="14"/>
        <v>114.73684210526315</v>
      </c>
      <c r="R121" s="38">
        <f t="shared" si="15"/>
        <v>114.73684210526315</v>
      </c>
      <c r="S121" s="39">
        <f t="shared" si="16"/>
        <v>-11.473684210526315</v>
      </c>
      <c r="T121" s="39">
        <f t="shared" si="17"/>
        <v>-11.473684210526315</v>
      </c>
      <c r="U121" t="s">
        <v>412</v>
      </c>
      <c r="V121" t="s">
        <v>414</v>
      </c>
      <c r="W121" t="s">
        <v>453</v>
      </c>
      <c r="X121" s="48" t="s">
        <v>484</v>
      </c>
      <c r="Y121" s="41"/>
    </row>
    <row r="122" spans="1:25" ht="15" x14ac:dyDescent="0.25">
      <c r="A122">
        <v>1.72</v>
      </c>
      <c r="B122">
        <v>2.11</v>
      </c>
      <c r="C122" s="29">
        <f t="shared" si="9"/>
        <v>5.5328998126308981E-2</v>
      </c>
      <c r="D122" s="30">
        <f>IF(OR($A122="",$B122=""),"",A122*'MPTO_working_2-way'!$G121)</f>
        <v>1.8151658767772514</v>
      </c>
      <c r="E122" s="32">
        <f>IF(OR($A122="",$B122=""),"",B122*'MPTO_working_2-way'!$G121)</f>
        <v>2.226744186046512</v>
      </c>
      <c r="F122" s="30">
        <f>IF(OR($A122="",$B122=""),"",'MPTO_working_2-way'!D121)</f>
        <v>1.8059315286624205</v>
      </c>
      <c r="G122" s="32">
        <f>IF(OR($A122="",$B122=""),"",'MPTO_working_2-way'!E121)</f>
        <v>2.2408001975796497</v>
      </c>
      <c r="H122" s="30">
        <f>IF(OR($A122="",$B122=""),"",'OddsRatio_working_2-way'!M121)</f>
        <v>1.8053872662568289</v>
      </c>
      <c r="I122" s="30">
        <f>IF(OR($A122="",$B122=""),"",'OddsRatio_working_2-way'!N121)</f>
        <v>2.2416387021459454</v>
      </c>
      <c r="J122" s="30">
        <f>IF('Log_working_2-way'!$D121="","",A122^('Log_working_2-way'!$D121))</f>
        <v>1.8011302388288697</v>
      </c>
      <c r="K122" s="32">
        <f>IF('Log_working_2-way'!$D121="","",B122^('Log_working_2-way'!$D121))</f>
        <v>2.2482364933064694</v>
      </c>
      <c r="L122" s="37">
        <f t="shared" si="10"/>
        <v>0.55091383812010442</v>
      </c>
      <c r="M122" s="37">
        <f t="shared" si="11"/>
        <v>0.44908616187989547</v>
      </c>
      <c r="N122" s="38">
        <v>219</v>
      </c>
      <c r="O122" s="38">
        <f t="shared" si="12"/>
        <v>91.674418604651166</v>
      </c>
      <c r="P122" s="38">
        <f t="shared" si="13"/>
        <v>115.20853080568719</v>
      </c>
      <c r="Q122" s="38">
        <f t="shared" si="14"/>
        <v>103.7914691943128</v>
      </c>
      <c r="R122" s="38">
        <f t="shared" si="15"/>
        <v>127.32558139534885</v>
      </c>
      <c r="S122" s="39">
        <f t="shared" si="16"/>
        <v>-12.117050589661631</v>
      </c>
      <c r="T122" s="39">
        <f t="shared" si="17"/>
        <v>-12.117050589661659</v>
      </c>
      <c r="U122" t="s">
        <v>417</v>
      </c>
      <c r="V122" t="s">
        <v>411</v>
      </c>
      <c r="W122" t="s">
        <v>453</v>
      </c>
      <c r="X122" s="48" t="s">
        <v>484</v>
      </c>
      <c r="Y122" s="41"/>
    </row>
    <row r="123" spans="1:25" ht="15" x14ac:dyDescent="0.25">
      <c r="A123">
        <v>1.81</v>
      </c>
      <c r="B123">
        <v>1.99</v>
      </c>
      <c r="C123" s="29">
        <f t="shared" si="9"/>
        <v>5.4998750659374096E-2</v>
      </c>
      <c r="D123" s="30">
        <f>IF(OR($A123="",$B123=""),"",A123*'MPTO_working_2-way'!$G122)</f>
        <v>1.9095477386934672</v>
      </c>
      <c r="E123" s="32">
        <f>IF(OR($A123="",$B123=""),"",B123*'MPTO_working_2-way'!$G122)</f>
        <v>2.0994475138121542</v>
      </c>
      <c r="F123" s="30">
        <f>IF(OR($A123="",$B123=""),"",'MPTO_working_2-way'!D122)</f>
        <v>1.9048097517121023</v>
      </c>
      <c r="G123" s="32">
        <f>IF(OR($A123="",$B123=""),"",'MPTO_working_2-way'!E122)</f>
        <v>2.1052047108331626</v>
      </c>
      <c r="H123" s="30">
        <f>IF(OR($A123="",$B123=""),"",'OddsRatio_working_2-way'!M122)</f>
        <v>1.9045340337332906</v>
      </c>
      <c r="I123" s="30">
        <f>IF(OR($A123="",$B123=""),"",'OddsRatio_working_2-way'!N122)</f>
        <v>2.1055415967851334</v>
      </c>
      <c r="J123" s="30">
        <f>IF('Log_working_2-way'!$D122="","",A123^('Log_working_2-way'!$D122))</f>
        <v>1.9023444282369457</v>
      </c>
      <c r="K123" s="32">
        <f>IF('Log_working_2-way'!$D122="","",B123^('Log_working_2-way'!$D122))</f>
        <v>2.1082242752380216</v>
      </c>
      <c r="L123" s="37">
        <f t="shared" si="10"/>
        <v>0.52368421052631586</v>
      </c>
      <c r="M123" s="37">
        <f t="shared" si="11"/>
        <v>0.4763157894736843</v>
      </c>
      <c r="N123" s="38">
        <v>220</v>
      </c>
      <c r="O123" s="38">
        <f t="shared" si="12"/>
        <v>98.453038674033152</v>
      </c>
      <c r="P123" s="38">
        <f t="shared" si="13"/>
        <v>109.44723618090453</v>
      </c>
      <c r="Q123" s="38">
        <f t="shared" si="14"/>
        <v>110.55276381909547</v>
      </c>
      <c r="R123" s="38">
        <f t="shared" si="15"/>
        <v>121.54696132596686</v>
      </c>
      <c r="S123" s="39">
        <f t="shared" si="16"/>
        <v>-12.099725145062322</v>
      </c>
      <c r="T123" s="39">
        <f t="shared" si="17"/>
        <v>-12.099725145062337</v>
      </c>
      <c r="U123" t="s">
        <v>470</v>
      </c>
      <c r="V123" t="s">
        <v>343</v>
      </c>
      <c r="W123" t="s">
        <v>356</v>
      </c>
      <c r="X123" s="48" t="s">
        <v>484</v>
      </c>
      <c r="Y123" s="41"/>
    </row>
    <row r="124" spans="1:25" ht="15" x14ac:dyDescent="0.25">
      <c r="A124">
        <v>1.83</v>
      </c>
      <c r="B124">
        <v>1.97</v>
      </c>
      <c r="C124" s="29">
        <f t="shared" si="9"/>
        <v>5.406230062966344E-2</v>
      </c>
      <c r="D124" s="30">
        <f>IF(OR($A124="",$B124=""),"",A124*'MPTO_working_2-way'!$G123)</f>
        <v>1.9289340101522843</v>
      </c>
      <c r="E124" s="32">
        <f>IF(OR($A124="",$B124=""),"",B124*'MPTO_working_2-way'!$G123)</f>
        <v>2.0765027322404368</v>
      </c>
      <c r="F124" s="30">
        <f>IF(OR($A124="",$B124=""),"",'MPTO_working_2-way'!D123)</f>
        <v>1.9252356412378842</v>
      </c>
      <c r="G124" s="32">
        <f>IF(OR($A124="",$B124=""),"",'MPTO_working_2-way'!E123)</f>
        <v>2.0808057487518394</v>
      </c>
      <c r="H124" s="30">
        <f>IF(OR($A124="",$B124=""),"",'OddsRatio_working_2-way'!M123)</f>
        <v>1.9250243797288713</v>
      </c>
      <c r="I124" s="30">
        <f>IF(OR($A124="",$B124=""),"",'OddsRatio_working_2-way'!N123)</f>
        <v>2.0810525883578377</v>
      </c>
      <c r="J124" s="30">
        <f>IF('Log_working_2-way'!$D123="","",A124^('Log_working_2-way'!$D123))</f>
        <v>1.923315351527372</v>
      </c>
      <c r="K124" s="32">
        <f>IF('Log_working_2-way'!$D123="","",B124^('Log_working_2-way'!$D123))</f>
        <v>2.0830535833115009</v>
      </c>
      <c r="L124" s="37">
        <f t="shared" si="10"/>
        <v>0.51842105263157889</v>
      </c>
      <c r="M124" s="37">
        <f t="shared" si="11"/>
        <v>0.48157894736842116</v>
      </c>
      <c r="N124" s="38">
        <v>221</v>
      </c>
      <c r="O124" s="38">
        <f t="shared" si="12"/>
        <v>100.23497267759562</v>
      </c>
      <c r="P124" s="38">
        <f t="shared" si="13"/>
        <v>108.81725888324873</v>
      </c>
      <c r="Q124" s="38">
        <f t="shared" si="14"/>
        <v>112.18274111675126</v>
      </c>
      <c r="R124" s="38">
        <f t="shared" si="15"/>
        <v>120.76502732240436</v>
      </c>
      <c r="S124" s="39">
        <f t="shared" si="16"/>
        <v>-11.947768439155638</v>
      </c>
      <c r="T124" s="39">
        <f t="shared" si="17"/>
        <v>-11.947768439155638</v>
      </c>
      <c r="U124" t="s">
        <v>339</v>
      </c>
      <c r="V124" t="s">
        <v>344</v>
      </c>
      <c r="W124" t="s">
        <v>356</v>
      </c>
      <c r="X124" s="48" t="s">
        <v>484</v>
      </c>
      <c r="Y124" s="41"/>
    </row>
    <row r="125" spans="1:25" ht="15" x14ac:dyDescent="0.25">
      <c r="A125">
        <v>1.8</v>
      </c>
      <c r="B125">
        <v>1.99</v>
      </c>
      <c r="C125" s="29">
        <f t="shared" si="9"/>
        <v>5.8068118369625887E-2</v>
      </c>
      <c r="D125" s="30">
        <f>IF(OR($A125="",$B125=""),"",A125*'MPTO_working_2-way'!$G124)</f>
        <v>1.9045226130653266</v>
      </c>
      <c r="E125" s="32">
        <f>IF(OR($A125="",$B125=""),"",B125*'MPTO_working_2-way'!$G124)</f>
        <v>2.1055555555555556</v>
      </c>
      <c r="F125" s="30">
        <f>IF(OR($A125="",$B125=""),"",'MPTO_working_2-way'!D124)</f>
        <v>1.8992576882290562</v>
      </c>
      <c r="G125" s="32">
        <f>IF(OR($A125="",$B125=""),"",'MPTO_working_2-way'!E124)</f>
        <v>2.1120283018867925</v>
      </c>
      <c r="H125" s="30">
        <f>IF(OR($A125="",$B125=""),"",'OddsRatio_working_2-way'!M124)</f>
        <v>1.8989331499509894</v>
      </c>
      <c r="I125" s="30">
        <f>IF(OR($A125="",$B125=""),"",'OddsRatio_working_2-way'!N124)</f>
        <v>2.1124297730643491</v>
      </c>
      <c r="J125" s="30">
        <f>IF('Log_working_2-way'!$D124="","",A125^('Log_working_2-way'!$D124))</f>
        <v>1.8964944738695246</v>
      </c>
      <c r="K125" s="32">
        <f>IF('Log_working_2-way'!$D124="","",B125^('Log_working_2-way'!$D124))</f>
        <v>2.1154558440060356</v>
      </c>
      <c r="L125" s="37">
        <f t="shared" si="10"/>
        <v>0.52506596306068609</v>
      </c>
      <c r="M125" s="37">
        <f t="shared" si="11"/>
        <v>0.47493403693931396</v>
      </c>
      <c r="N125" s="38">
        <v>222</v>
      </c>
      <c r="O125" s="38">
        <f t="shared" si="12"/>
        <v>98.666666666666686</v>
      </c>
      <c r="P125" s="38">
        <f t="shared" si="13"/>
        <v>110.44221105527636</v>
      </c>
      <c r="Q125" s="38">
        <f t="shared" si="14"/>
        <v>111.55778894472361</v>
      </c>
      <c r="R125" s="38">
        <f t="shared" si="15"/>
        <v>123.33333333333334</v>
      </c>
      <c r="S125" s="39">
        <f t="shared" si="16"/>
        <v>-12.891122278056926</v>
      </c>
      <c r="T125" s="39">
        <f t="shared" si="17"/>
        <v>-12.891122278056983</v>
      </c>
      <c r="U125" t="s">
        <v>342</v>
      </c>
      <c r="V125" t="s">
        <v>340</v>
      </c>
      <c r="W125" t="s">
        <v>356</v>
      </c>
      <c r="X125" s="48" t="s">
        <v>484</v>
      </c>
      <c r="Y125" s="41"/>
    </row>
    <row r="126" spans="1:25" ht="15" x14ac:dyDescent="0.25">
      <c r="A126">
        <v>1.83</v>
      </c>
      <c r="B126">
        <v>1.96</v>
      </c>
      <c r="C126" s="29">
        <f t="shared" si="9"/>
        <v>5.6652169064347113E-2</v>
      </c>
      <c r="D126" s="30">
        <f>IF(OR($A126="",$B126=""),"",A126*'MPTO_working_2-way'!$G125)</f>
        <v>1.9336734693877553</v>
      </c>
      <c r="E126" s="32">
        <f>IF(OR($A126="",$B126=""),"",B126*'MPTO_working_2-way'!$G125)</f>
        <v>2.0710382513661205</v>
      </c>
      <c r="F126" s="30">
        <f>IF(OR($A126="",$B126=""),"",'MPTO_working_2-way'!D125)</f>
        <v>1.9300473525613433</v>
      </c>
      <c r="G126" s="32">
        <f>IF(OR($A126="",$B126=""),"",'MPTO_working_2-way'!E125)</f>
        <v>2.0752140708169406</v>
      </c>
      <c r="H126" s="30">
        <f>IF(OR($A126="",$B126=""),"",'OddsRatio_working_2-way'!M125)</f>
        <v>1.9298297335175583</v>
      </c>
      <c r="I126" s="30">
        <f>IF(OR($A126="",$B126=""),"",'OddsRatio_working_2-way'!N125)</f>
        <v>2.0754657158757301</v>
      </c>
      <c r="J126" s="30">
        <f>IF('Log_working_2-way'!$D125="","",A126^('Log_working_2-way'!$D125))</f>
        <v>1.9281502318444717</v>
      </c>
      <c r="K126" s="32">
        <f>IF('Log_working_2-way'!$D125="","",B126^('Log_working_2-way'!$D125))</f>
        <v>2.0774117871093178</v>
      </c>
      <c r="L126" s="37">
        <f t="shared" si="10"/>
        <v>0.51715039577836408</v>
      </c>
      <c r="M126" s="37">
        <f t="shared" si="11"/>
        <v>0.48284960422163581</v>
      </c>
      <c r="N126" s="38">
        <v>223</v>
      </c>
      <c r="O126" s="38">
        <f t="shared" si="12"/>
        <v>101.14207650273225</v>
      </c>
      <c r="P126" s="38">
        <f t="shared" si="13"/>
        <v>109.22448979591836</v>
      </c>
      <c r="Q126" s="38">
        <f t="shared" si="14"/>
        <v>113.77551020408164</v>
      </c>
      <c r="R126" s="38">
        <f t="shared" si="15"/>
        <v>121.85792349726775</v>
      </c>
      <c r="S126" s="39">
        <f t="shared" si="16"/>
        <v>-12.633433701349389</v>
      </c>
      <c r="T126" s="39">
        <f t="shared" si="17"/>
        <v>-12.633433701349389</v>
      </c>
      <c r="U126" t="s">
        <v>338</v>
      </c>
      <c r="V126" t="s">
        <v>469</v>
      </c>
      <c r="W126" t="s">
        <v>356</v>
      </c>
      <c r="X126" s="48" t="s">
        <v>484</v>
      </c>
      <c r="Y126" s="41"/>
    </row>
    <row r="127" spans="1:25" ht="15" x14ac:dyDescent="0.25">
      <c r="A127">
        <v>1.86</v>
      </c>
      <c r="B127">
        <v>1.93</v>
      </c>
      <c r="C127" s="29">
        <f t="shared" si="9"/>
        <v>5.5769123628057304E-2</v>
      </c>
      <c r="D127" s="30">
        <f>IF(OR($A127="",$B127=""),"",A127*'MPTO_working_2-way'!$G126)</f>
        <v>1.9637305699481866</v>
      </c>
      <c r="E127" s="32">
        <f>IF(OR($A127="",$B127=""),"",B127*'MPTO_working_2-way'!$G126)</f>
        <v>2.0376344086021505</v>
      </c>
      <c r="F127" s="30">
        <f>IF(OR($A127="",$B127=""),"",'MPTO_working_2-way'!D126)</f>
        <v>1.9617465435269688</v>
      </c>
      <c r="G127" s="32">
        <f>IF(OR($A127="",$B127=""),"",'MPTO_working_2-way'!E126)</f>
        <v>2.0397749872151825</v>
      </c>
      <c r="H127" s="30">
        <f>IF(OR($A127="",$B127=""),"",'OddsRatio_working_2-way'!M126)</f>
        <v>1.9616294415187687</v>
      </c>
      <c r="I127" s="30">
        <f>IF(OR($A127="",$B127=""),"",'OddsRatio_working_2-way'!N126)</f>
        <v>2.0399016053633199</v>
      </c>
      <c r="J127" s="30">
        <f>IF('Log_working_2-way'!$D126="","",A127^('Log_working_2-way'!$D126))</f>
        <v>1.9607100858082853</v>
      </c>
      <c r="K127" s="32">
        <f>IF('Log_working_2-way'!$D126="","",B127^('Log_working_2-way'!$D126))</f>
        <v>2.0408967437418535</v>
      </c>
      <c r="L127" s="37">
        <f t="shared" si="10"/>
        <v>0.50923482849604218</v>
      </c>
      <c r="M127" s="37">
        <f t="shared" si="11"/>
        <v>0.49076517150395776</v>
      </c>
      <c r="N127" s="38">
        <v>224</v>
      </c>
      <c r="O127" s="38">
        <f t="shared" si="12"/>
        <v>103.5698924731183</v>
      </c>
      <c r="P127" s="38">
        <f t="shared" si="13"/>
        <v>107.93782383419691</v>
      </c>
      <c r="Q127" s="38">
        <f t="shared" si="14"/>
        <v>116.06217616580312</v>
      </c>
      <c r="R127" s="38">
        <f t="shared" si="15"/>
        <v>120.43010752688171</v>
      </c>
      <c r="S127" s="39">
        <f t="shared" si="16"/>
        <v>-12.492283692684822</v>
      </c>
      <c r="T127" s="39">
        <f t="shared" si="17"/>
        <v>-12.492283692684808</v>
      </c>
      <c r="U127" t="s">
        <v>345</v>
      </c>
      <c r="V127" t="s">
        <v>341</v>
      </c>
      <c r="W127" t="s">
        <v>356</v>
      </c>
      <c r="X127" s="48" t="s">
        <v>484</v>
      </c>
      <c r="Y127" s="41"/>
    </row>
    <row r="128" spans="1:25" ht="15" x14ac:dyDescent="0.25">
      <c r="A128">
        <v>1.63</v>
      </c>
      <c r="B128">
        <v>2.2200000000000002</v>
      </c>
      <c r="C128" s="29">
        <f t="shared" si="9"/>
        <v>6.3947382965787725E-2</v>
      </c>
      <c r="D128" s="30">
        <f>IF(OR($A128="",$B128=""),"",A128*'MPTO_working_2-way'!$G127)</f>
        <v>1.7342342342342338</v>
      </c>
      <c r="E128" s="32">
        <f>IF(OR($A128="",$B128=""),"",B128*'MPTO_working_2-way'!$G127)</f>
        <v>2.3619631901840488</v>
      </c>
      <c r="F128" s="30">
        <f>IF(OR($A128="",$B128=""),"",'MPTO_working_2-way'!D127)</f>
        <v>1.7196217269400746</v>
      </c>
      <c r="G128" s="32">
        <f>IF(OR($A128="",$B128=""),"",'MPTO_working_2-way'!E127)</f>
        <v>2.3896189658588125</v>
      </c>
      <c r="H128" s="30">
        <f>IF(OR($A128="",$B128=""),"",'OddsRatio_working_2-way'!M127)</f>
        <v>1.7186052063706125</v>
      </c>
      <c r="I128" s="30">
        <f>IF(OR($A128="",$B128=""),"",'OddsRatio_working_2-way'!N127)</f>
        <v>2.3915846853526146</v>
      </c>
      <c r="J128" s="30">
        <f>IF('Log_working_2-way'!$D127="","",A128^('Log_working_2-way'!$D127))</f>
        <v>1.7118397232498159</v>
      </c>
      <c r="K128" s="32">
        <f>IF('Log_working_2-way'!$D127="","",B128^('Log_working_2-way'!$D127))</f>
        <v>2.4048106158293221</v>
      </c>
      <c r="L128" s="37">
        <f t="shared" si="10"/>
        <v>0.5766233766233767</v>
      </c>
      <c r="M128" s="37">
        <f t="shared" si="11"/>
        <v>0.42337662337662341</v>
      </c>
      <c r="N128" s="38">
        <v>225</v>
      </c>
      <c r="O128" s="38">
        <f t="shared" si="12"/>
        <v>86.963190184049083</v>
      </c>
      <c r="P128" s="38">
        <f t="shared" si="13"/>
        <v>123.64864864864866</v>
      </c>
      <c r="Q128" s="38">
        <f t="shared" si="14"/>
        <v>101.35135135135134</v>
      </c>
      <c r="R128" s="38">
        <f t="shared" si="15"/>
        <v>138.03680981595093</v>
      </c>
      <c r="S128" s="39">
        <f t="shared" si="16"/>
        <v>-14.388161167302258</v>
      </c>
      <c r="T128" s="39">
        <f t="shared" si="17"/>
        <v>-14.388161167302272</v>
      </c>
      <c r="U128" t="s">
        <v>346</v>
      </c>
      <c r="V128" t="s">
        <v>352</v>
      </c>
      <c r="W128" t="s">
        <v>357</v>
      </c>
      <c r="X128" s="48" t="s">
        <v>484</v>
      </c>
      <c r="Y128" s="41"/>
    </row>
    <row r="129" spans="1:25" s="35" customFormat="1" ht="15" x14ac:dyDescent="0.25">
      <c r="A129">
        <v>1.86</v>
      </c>
      <c r="B129">
        <v>1.93</v>
      </c>
      <c r="C129" s="29">
        <f t="shared" si="9"/>
        <v>5.5769123628057304E-2</v>
      </c>
      <c r="D129" s="30">
        <f>IF(OR($A129="",$B129=""),"",A129*'MPTO_working_2-way'!$G128)</f>
        <v>1.9637305699481866</v>
      </c>
      <c r="E129" s="32">
        <f>IF(OR($A129="",$B129=""),"",B129*'MPTO_working_2-way'!$G128)</f>
        <v>2.0376344086021505</v>
      </c>
      <c r="F129" s="30">
        <f>IF(OR($A129="",$B129=""),"",'MPTO_working_2-way'!D128)</f>
        <v>1.9617465435269688</v>
      </c>
      <c r="G129" s="32">
        <f>IF(OR($A129="",$B129=""),"",'MPTO_working_2-way'!E128)</f>
        <v>2.0397749872151825</v>
      </c>
      <c r="H129" s="30">
        <f>IF(OR($A129="",$B129=""),"",'OddsRatio_working_2-way'!M128)</f>
        <v>1.9616294415187687</v>
      </c>
      <c r="I129" s="30">
        <f>IF(OR($A129="",$B129=""),"",'OddsRatio_working_2-way'!N128)</f>
        <v>2.0399016053633199</v>
      </c>
      <c r="J129" s="30">
        <f>IF('Log_working_2-way'!$D128="","",A129^('Log_working_2-way'!$D128))</f>
        <v>1.9607100858082853</v>
      </c>
      <c r="K129" s="32">
        <f>IF('Log_working_2-way'!$D128="","",B129^('Log_working_2-way'!$D128))</f>
        <v>2.0408967437418535</v>
      </c>
      <c r="L129" s="37">
        <f t="shared" si="10"/>
        <v>0.50923482849604218</v>
      </c>
      <c r="M129" s="37">
        <f t="shared" si="11"/>
        <v>0.49076517150395776</v>
      </c>
      <c r="N129" s="38">
        <v>226</v>
      </c>
      <c r="O129" s="38">
        <f t="shared" si="12"/>
        <v>104.49462365591398</v>
      </c>
      <c r="P129" s="38">
        <f t="shared" si="13"/>
        <v>108.90155440414509</v>
      </c>
      <c r="Q129" s="38">
        <f t="shared" si="14"/>
        <v>117.09844559585494</v>
      </c>
      <c r="R129" s="38">
        <f t="shared" si="15"/>
        <v>121.50537634408602</v>
      </c>
      <c r="S129" s="39">
        <f t="shared" si="16"/>
        <v>-12.603821939940957</v>
      </c>
      <c r="T129" s="39">
        <f t="shared" si="17"/>
        <v>-12.603821939940929</v>
      </c>
      <c r="U129" t="s">
        <v>353</v>
      </c>
      <c r="V129" t="s">
        <v>349</v>
      </c>
      <c r="W129" t="s">
        <v>357</v>
      </c>
      <c r="X129" s="48" t="s">
        <v>484</v>
      </c>
      <c r="Y129" s="41"/>
    </row>
    <row r="130" spans="1:25" ht="15" x14ac:dyDescent="0.25">
      <c r="A130">
        <v>1.72</v>
      </c>
      <c r="B130">
        <v>2.0699999999999998</v>
      </c>
      <c r="C130" s="29">
        <f t="shared" si="9"/>
        <v>6.4487136276822898E-2</v>
      </c>
      <c r="D130" s="30">
        <f>IF(OR($A130="",$B130=""),"",A130*'MPTO_working_2-way'!$G129)</f>
        <v>1.8309178743961354</v>
      </c>
      <c r="E130" s="32">
        <f>IF(OR($A130="",$B130=""),"",B130*'MPTO_working_2-way'!$G129)</f>
        <v>2.2034883720930232</v>
      </c>
      <c r="F130" s="30">
        <f>IF(OR($A130="",$B130=""),"",'MPTO_working_2-way'!D129)</f>
        <v>1.8209901800327333</v>
      </c>
      <c r="G130" s="32">
        <f>IF(OR($A130="",$B130=""),"",'MPTO_working_2-way'!E129)</f>
        <v>2.2180413655619238</v>
      </c>
      <c r="H130" s="30">
        <f>IF(OR($A130="",$B130=""),"",'OddsRatio_working_2-way'!M129)</f>
        <v>1.8203031124295956</v>
      </c>
      <c r="I130" s="30">
        <f>IF(OR($A130="",$B130=""),"",'OddsRatio_working_2-way'!N129)</f>
        <v>2.2190615698606497</v>
      </c>
      <c r="J130" s="30">
        <f>IF('Log_working_2-way'!$D129="","",A130^('Log_working_2-way'!$D129))</f>
        <v>1.8156937370248978</v>
      </c>
      <c r="K130" s="32">
        <f>IF('Log_working_2-way'!$D129="","",B130^('Log_working_2-way'!$D129))</f>
        <v>2.2259503225309891</v>
      </c>
      <c r="L130" s="37">
        <f t="shared" si="10"/>
        <v>0.54617414248021101</v>
      </c>
      <c r="M130" s="37">
        <f t="shared" si="11"/>
        <v>0.45382585751978893</v>
      </c>
      <c r="N130" s="38">
        <v>227</v>
      </c>
      <c r="O130" s="38">
        <f t="shared" si="12"/>
        <v>95.023255813953497</v>
      </c>
      <c r="P130" s="38">
        <f t="shared" si="13"/>
        <v>117.33816425120773</v>
      </c>
      <c r="Q130" s="38">
        <f t="shared" si="14"/>
        <v>109.66183574879229</v>
      </c>
      <c r="R130" s="38">
        <f t="shared" si="15"/>
        <v>131.97674418604652</v>
      </c>
      <c r="S130" s="39">
        <f t="shared" si="16"/>
        <v>-14.638579934838788</v>
      </c>
      <c r="T130" s="39">
        <f t="shared" si="17"/>
        <v>-14.638579934838788</v>
      </c>
      <c r="U130" t="s">
        <v>350</v>
      </c>
      <c r="V130" t="s">
        <v>348</v>
      </c>
      <c r="W130" t="s">
        <v>357</v>
      </c>
      <c r="X130" s="48" t="s">
        <v>484</v>
      </c>
      <c r="Y130" s="41"/>
    </row>
    <row r="131" spans="1:25" ht="15" x14ac:dyDescent="0.25">
      <c r="A131">
        <v>1.84</v>
      </c>
      <c r="B131">
        <v>1.95</v>
      </c>
      <c r="C131" s="29">
        <f t="shared" ref="C131:C194" si="18">IF(OR($A131="",$B131=""),"",(1/A131)+(1/B131)-1)</f>
        <v>5.6298773690078185E-2</v>
      </c>
      <c r="D131" s="30">
        <f>IF(OR($A131="",$B131=""),"",A131*'MPTO_working_2-way'!$G130)</f>
        <v>1.943589743589744</v>
      </c>
      <c r="E131" s="32">
        <f>IF(OR($A131="",$B131=""),"",B131*'MPTO_working_2-way'!$G130)</f>
        <v>2.0597826086956523</v>
      </c>
      <c r="F131" s="30">
        <f>IF(OR($A131="",$B131=""),"",'MPTO_working_2-way'!D130)</f>
        <v>1.9405083829096814</v>
      </c>
      <c r="G131" s="32">
        <f>IF(OR($A131="",$B131=""),"",'MPTO_working_2-way'!E130)</f>
        <v>2.0632547441058082</v>
      </c>
      <c r="H131" s="30">
        <f>IF(OR($A131="",$B131=""),"",'OddsRatio_working_2-way'!M130)</f>
        <v>1.9403246919632549</v>
      </c>
      <c r="I131" s="30">
        <f>IF(OR($A131="",$B131=""),"",'OddsRatio_working_2-way'!N130)</f>
        <v>2.0634624492441569</v>
      </c>
      <c r="J131" s="30">
        <f>IF('Log_working_2-way'!$D130="","",A131^('Log_working_2-way'!$D130))</f>
        <v>1.9388973708234387</v>
      </c>
      <c r="K131" s="32">
        <f>IF('Log_working_2-way'!$D130="","",B131^('Log_working_2-way'!$D130))</f>
        <v>2.0650791354550133</v>
      </c>
      <c r="L131" s="37">
        <f t="shared" si="10"/>
        <v>0.51451187335092341</v>
      </c>
      <c r="M131" s="37">
        <f t="shared" si="11"/>
        <v>0.48548812664907648</v>
      </c>
      <c r="N131" s="38">
        <v>228</v>
      </c>
      <c r="O131" s="38">
        <f t="shared" si="12"/>
        <v>104.08695652173914</v>
      </c>
      <c r="P131" s="38">
        <f t="shared" si="13"/>
        <v>111.07692307692308</v>
      </c>
      <c r="Q131" s="38">
        <f t="shared" si="14"/>
        <v>116.92307692307693</v>
      </c>
      <c r="R131" s="38">
        <f t="shared" si="15"/>
        <v>123.91304347826086</v>
      </c>
      <c r="S131" s="39">
        <f t="shared" si="16"/>
        <v>-12.836120401337794</v>
      </c>
      <c r="T131" s="39">
        <f t="shared" si="17"/>
        <v>-12.83612040133778</v>
      </c>
      <c r="U131" t="s">
        <v>351</v>
      </c>
      <c r="V131" t="s">
        <v>354</v>
      </c>
      <c r="W131" t="s">
        <v>357</v>
      </c>
      <c r="X131" s="48" t="s">
        <v>484</v>
      </c>
      <c r="Y131" s="41"/>
    </row>
    <row r="132" spans="1:25" ht="15" x14ac:dyDescent="0.25">
      <c r="A132">
        <v>2.78</v>
      </c>
      <c r="B132">
        <v>1.5</v>
      </c>
      <c r="C132" s="29">
        <f t="shared" si="18"/>
        <v>2.6378896882494063E-2</v>
      </c>
      <c r="D132" s="30">
        <f>IF(OR($A132="",$B132=""),"",A132*'MPTO_working_2-way'!$G131)</f>
        <v>2.8533333333333335</v>
      </c>
      <c r="E132" s="32">
        <f>IF(OR($A132="",$B132=""),"",B132*'MPTO_working_2-way'!$G131)</f>
        <v>1.5395683453237412</v>
      </c>
      <c r="F132" s="30">
        <f>IF(OR($A132="",$B132=""),"",'MPTO_working_2-way'!D131)</f>
        <v>2.8858131487889271</v>
      </c>
      <c r="G132" s="32">
        <f>IF(OR($A132="",$B132=""),"",'MPTO_working_2-way'!E131)</f>
        <v>1.5302752293577984</v>
      </c>
      <c r="H132" s="30">
        <f>IF(OR($A132="",$B132=""),"",'OddsRatio_working_2-way'!M131)</f>
        <v>2.8867962264113198</v>
      </c>
      <c r="I132" s="30">
        <f>IF(OR($A132="",$B132=""),"",'OddsRatio_working_2-way'!N131)</f>
        <v>1.5299989400031797</v>
      </c>
      <c r="J132" s="30">
        <f>IF('Log_working_2-way'!$D131="","",A132^('Log_working_2-way'!$D131))</f>
        <v>2.9019907313334494</v>
      </c>
      <c r="K132" s="32">
        <f>IF('Log_working_2-way'!$D131="","",B132^('Log_working_2-way'!$D131))</f>
        <v>1.5257649175287462</v>
      </c>
      <c r="L132" s="37">
        <f t="shared" ref="L132:L195" si="19">(1/D132)</f>
        <v>0.35046728971962615</v>
      </c>
      <c r="M132" s="37">
        <f t="shared" ref="M132:M195" si="20">(1/E132)</f>
        <v>0.64953271028037374</v>
      </c>
      <c r="N132" s="38">
        <v>229</v>
      </c>
      <c r="O132" s="38">
        <f t="shared" ref="O132:O195" si="21">(1/A132)*((N132*A132)-N132)</f>
        <v>146.62589928057557</v>
      </c>
      <c r="P132" s="38">
        <f t="shared" ref="P132:P195" si="22">(1/B132)*((N132*B132)-N132)</f>
        <v>76.333333333333329</v>
      </c>
      <c r="Q132" s="38">
        <f t="shared" ref="Q132:Q195" si="23">(1/B132)*N132</f>
        <v>152.66666666666666</v>
      </c>
      <c r="R132" s="38">
        <f t="shared" ref="R132:R195" si="24">(1/A132)*N132</f>
        <v>82.374100719424476</v>
      </c>
      <c r="S132" s="39">
        <f t="shared" ref="S132:S195" si="25">O132-Q132</f>
        <v>-6.0407673860910904</v>
      </c>
      <c r="T132" s="39">
        <f t="shared" ref="T132:T195" si="26">P132-R132</f>
        <v>-6.0407673860911473</v>
      </c>
      <c r="U132" t="s">
        <v>118</v>
      </c>
      <c r="V132" t="s">
        <v>83</v>
      </c>
      <c r="W132" t="s">
        <v>313</v>
      </c>
      <c r="X132" s="48" t="s">
        <v>484</v>
      </c>
      <c r="Y132" s="41"/>
    </row>
    <row r="133" spans="1:25" ht="15" x14ac:dyDescent="0.25">
      <c r="A133">
        <v>2.38</v>
      </c>
      <c r="B133">
        <v>1.64</v>
      </c>
      <c r="C133" s="29">
        <f t="shared" si="18"/>
        <v>2.9924164787866303E-2</v>
      </c>
      <c r="D133" s="30">
        <f>IF(OR($A133="",$B133=""),"",A133*'MPTO_working_2-way'!$G132)</f>
        <v>2.4512195121951219</v>
      </c>
      <c r="E133" s="32">
        <f>IF(OR($A133="",$B133=""),"",B133*'MPTO_working_2-way'!$G132)</f>
        <v>1.6890756302521006</v>
      </c>
      <c r="F133" s="30">
        <f>IF(OR($A133="",$B133=""),"",'MPTO_working_2-way'!D132)</f>
        <v>2.4678806272129488</v>
      </c>
      <c r="G133" s="32">
        <f>IF(OR($A133="",$B133=""),"",'MPTO_working_2-way'!E132)</f>
        <v>1.6812543073742245</v>
      </c>
      <c r="H133" s="30">
        <f>IF(OR($A133="",$B133=""),"",'OddsRatio_working_2-way'!M132)</f>
        <v>2.468417515558841</v>
      </c>
      <c r="I133" s="30">
        <f>IF(OR($A133="",$B133=""),"",'OddsRatio_working_2-way'!N132)</f>
        <v>1.6810052246069986</v>
      </c>
      <c r="J133" s="30">
        <f>IF('Log_working_2-way'!$D132="","",A133^('Log_working_2-way'!$D132))</f>
        <v>2.4761029855560022</v>
      </c>
      <c r="K133" s="32">
        <f>IF('Log_working_2-way'!$D132="","",B133^('Log_working_2-way'!$D132))</f>
        <v>1.6774595064065265</v>
      </c>
      <c r="L133" s="37">
        <f t="shared" si="19"/>
        <v>0.40796019900497515</v>
      </c>
      <c r="M133" s="37">
        <f t="shared" si="20"/>
        <v>0.59203980099502496</v>
      </c>
      <c r="N133" s="38">
        <v>230</v>
      </c>
      <c r="O133" s="38">
        <f t="shared" si="21"/>
        <v>133.36134453781511</v>
      </c>
      <c r="P133" s="38">
        <f t="shared" si="22"/>
        <v>89.756097560975604</v>
      </c>
      <c r="Q133" s="38">
        <f t="shared" si="23"/>
        <v>140.2439024390244</v>
      </c>
      <c r="R133" s="38">
        <f t="shared" si="24"/>
        <v>96.638655462184872</v>
      </c>
      <c r="S133" s="39">
        <f t="shared" si="25"/>
        <v>-6.8825579012092817</v>
      </c>
      <c r="T133" s="39">
        <f t="shared" si="26"/>
        <v>-6.8825579012092675</v>
      </c>
      <c r="U133" t="s">
        <v>52</v>
      </c>
      <c r="V133" t="s">
        <v>116</v>
      </c>
      <c r="W133" t="s">
        <v>313</v>
      </c>
      <c r="X133" s="48" t="s">
        <v>484</v>
      </c>
      <c r="Y133" s="41"/>
    </row>
    <row r="134" spans="1:25" ht="15" x14ac:dyDescent="0.25">
      <c r="A134">
        <v>2.42</v>
      </c>
      <c r="B134">
        <v>1.63</v>
      </c>
      <c r="C134" s="29">
        <f t="shared" si="18"/>
        <v>2.6720073011205159E-2</v>
      </c>
      <c r="D134" s="30">
        <f>IF(OR($A134="",$B134=""),"",A134*'MPTO_working_2-way'!$G133)</f>
        <v>2.4846625766871164</v>
      </c>
      <c r="E134" s="32">
        <f>IF(OR($A134="",$B134=""),"",B134*'MPTO_working_2-way'!$G133)</f>
        <v>1.6735537190082643</v>
      </c>
      <c r="F134" s="30">
        <f>IF(OR($A134="",$B134=""),"",'MPTO_working_2-way'!D133)</f>
        <v>2.5008558929816775</v>
      </c>
      <c r="G134" s="32">
        <f>IF(OR($A134="",$B134=""),"",'MPTO_working_2-way'!E133)</f>
        <v>1.6662864867148226</v>
      </c>
      <c r="H134" s="30">
        <f>IF(OR($A134="",$B134=""),"",'OddsRatio_working_2-way'!M133)</f>
        <v>2.5013221686128042</v>
      </c>
      <c r="I134" s="30">
        <f>IF(OR($A134="",$B134=""),"",'OddsRatio_working_2-way'!N133)</f>
        <v>1.6660795536803288</v>
      </c>
      <c r="J134" s="30">
        <f>IF('Log_working_2-way'!$D133="","",A134^('Log_working_2-way'!$D133))</f>
        <v>2.5087737592448787</v>
      </c>
      <c r="K134" s="32">
        <f>IF('Log_working_2-way'!$D133="","",B134^('Log_working_2-way'!$D133))</f>
        <v>1.6627898940265724</v>
      </c>
      <c r="L134" s="37">
        <f t="shared" si="19"/>
        <v>0.40246913580246918</v>
      </c>
      <c r="M134" s="37">
        <f t="shared" si="20"/>
        <v>0.59753086419753088</v>
      </c>
      <c r="N134" s="38">
        <v>231</v>
      </c>
      <c r="O134" s="38">
        <f t="shared" si="21"/>
        <v>135.54545454545453</v>
      </c>
      <c r="P134" s="38">
        <f t="shared" si="22"/>
        <v>89.282208588957033</v>
      </c>
      <c r="Q134" s="38">
        <f t="shared" si="23"/>
        <v>141.71779141104295</v>
      </c>
      <c r="R134" s="38">
        <f t="shared" si="24"/>
        <v>95.454545454545453</v>
      </c>
      <c r="S134" s="39">
        <f t="shared" si="25"/>
        <v>-6.1723368655884201</v>
      </c>
      <c r="T134" s="39">
        <f t="shared" si="26"/>
        <v>-6.1723368655884201</v>
      </c>
      <c r="U134" t="s">
        <v>54</v>
      </c>
      <c r="V134" t="s">
        <v>115</v>
      </c>
      <c r="W134" t="s">
        <v>313</v>
      </c>
      <c r="X134" s="48" t="s">
        <v>484</v>
      </c>
      <c r="Y134" s="41"/>
    </row>
    <row r="135" spans="1:25" s="35" customFormat="1" ht="15" x14ac:dyDescent="0.25">
      <c r="A135">
        <v>2.6</v>
      </c>
      <c r="B135">
        <v>1.55</v>
      </c>
      <c r="C135" s="29">
        <f t="shared" si="18"/>
        <v>2.9776674937965097E-2</v>
      </c>
      <c r="D135" s="30">
        <f>IF(OR($A135="",$B135=""),"",A135*'MPTO_working_2-way'!$G134)</f>
        <v>2.6774193548387095</v>
      </c>
      <c r="E135" s="32">
        <f>IF(OR($A135="",$B135=""),"",B135*'MPTO_working_2-way'!$G134)</f>
        <v>1.596153846153846</v>
      </c>
      <c r="F135" s="30">
        <f>IF(OR($A135="",$B135=""),"",'MPTO_working_2-way'!D134)</f>
        <v>2.7046979865771807</v>
      </c>
      <c r="G135" s="32">
        <f>IF(OR($A135="",$B135=""),"",'MPTO_working_2-way'!E134)</f>
        <v>1.5866141732283463</v>
      </c>
      <c r="H135" s="30">
        <f>IF(OR($A135="",$B135=""),"",'OddsRatio_working_2-way'!M134)</f>
        <v>2.7056057308448831</v>
      </c>
      <c r="I135" s="30">
        <f>IF(OR($A135="",$B135=""),"",'OddsRatio_working_2-way'!N134)</f>
        <v>1.5863019699779282</v>
      </c>
      <c r="J135" s="30">
        <f>IF('Log_working_2-way'!$D134="","",A135^('Log_working_2-way'!$D134))</f>
        <v>2.7183212498277745</v>
      </c>
      <c r="K135" s="32">
        <f>IF('Log_working_2-way'!$D134="","",B135^('Log_working_2-way'!$D134))</f>
        <v>1.5819633552807311</v>
      </c>
      <c r="L135" s="37">
        <f t="shared" si="19"/>
        <v>0.37349397590361449</v>
      </c>
      <c r="M135" s="37">
        <f t="shared" si="20"/>
        <v>0.62650602409638556</v>
      </c>
      <c r="N135" s="38">
        <v>232</v>
      </c>
      <c r="O135" s="38">
        <f t="shared" si="21"/>
        <v>142.76923076923077</v>
      </c>
      <c r="P135" s="38">
        <f t="shared" si="22"/>
        <v>82.32258064516131</v>
      </c>
      <c r="Q135" s="38">
        <f t="shared" si="23"/>
        <v>149.67741935483872</v>
      </c>
      <c r="R135" s="38">
        <f t="shared" si="24"/>
        <v>89.230769230769226</v>
      </c>
      <c r="S135" s="39">
        <f t="shared" si="25"/>
        <v>-6.9081885856079452</v>
      </c>
      <c r="T135" s="39">
        <f t="shared" si="26"/>
        <v>-6.9081885856079168</v>
      </c>
      <c r="U135" t="s">
        <v>488</v>
      </c>
      <c r="V135" t="s">
        <v>82</v>
      </c>
      <c r="W135" t="s">
        <v>313</v>
      </c>
      <c r="X135" s="48" t="s">
        <v>484</v>
      </c>
      <c r="Y135" s="41"/>
    </row>
    <row r="136" spans="1:25" ht="15" x14ac:dyDescent="0.25">
      <c r="A136">
        <v>2.71</v>
      </c>
      <c r="B136">
        <v>1.48</v>
      </c>
      <c r="C136" s="29">
        <f t="shared" si="18"/>
        <v>4.4679365712576136E-2</v>
      </c>
      <c r="D136" s="30">
        <f>IF(OR($A136="",$B136=""),"",A136*'MPTO_working_2-way'!$G135)</f>
        <v>2.8310810810810811</v>
      </c>
      <c r="E136" s="32">
        <f>IF(OR($A136="",$B136=""),"",B136*'MPTO_working_2-way'!$G135)</f>
        <v>1.5461254612546127</v>
      </c>
      <c r="F136" s="30">
        <f>IF(OR($A136="",$B136=""),"",'MPTO_working_2-way'!D135)</f>
        <v>2.8846375143843503</v>
      </c>
      <c r="G136" s="32">
        <f>IF(OR($A136="",$B136=""),"",'MPTO_working_2-way'!E135)</f>
        <v>1.5306060143489544</v>
      </c>
      <c r="H136" s="30">
        <f>IF(OR($A136="",$B136=""),"",'OddsRatio_working_2-way'!M135)</f>
        <v>2.8874586088176879</v>
      </c>
      <c r="I136" s="30">
        <f>IF(OR($A136="",$B136=""),"",'OddsRatio_working_2-way'!N135)</f>
        <v>1.5298129428260177</v>
      </c>
      <c r="J136" s="30">
        <f>IF('Log_working_2-way'!$D135="","",A136^('Log_working_2-way'!$D135))</f>
        <v>2.9132001256179962</v>
      </c>
      <c r="K136" s="32">
        <f>IF('Log_working_2-way'!$D135="","",B136^('Log_working_2-way'!$D135))</f>
        <v>1.5226844733115352</v>
      </c>
      <c r="L136" s="37">
        <f t="shared" si="19"/>
        <v>0.3532219570405728</v>
      </c>
      <c r="M136" s="37">
        <f t="shared" si="20"/>
        <v>0.64677804295942709</v>
      </c>
      <c r="N136" s="38">
        <v>233</v>
      </c>
      <c r="O136" s="38">
        <f t="shared" si="21"/>
        <v>147.0221402214022</v>
      </c>
      <c r="P136" s="38">
        <f t="shared" si="22"/>
        <v>75.567567567567551</v>
      </c>
      <c r="Q136" s="38">
        <f t="shared" si="23"/>
        <v>157.43243243243242</v>
      </c>
      <c r="R136" s="38">
        <f t="shared" si="24"/>
        <v>85.977859778597789</v>
      </c>
      <c r="S136" s="39">
        <f t="shared" si="25"/>
        <v>-10.410292211030225</v>
      </c>
      <c r="T136" s="39">
        <f t="shared" si="26"/>
        <v>-10.410292211030239</v>
      </c>
      <c r="U136" t="s">
        <v>365</v>
      </c>
      <c r="V136" t="s">
        <v>86</v>
      </c>
      <c r="W136" t="s">
        <v>314</v>
      </c>
      <c r="X136" s="48" t="s">
        <v>484</v>
      </c>
      <c r="Y136" s="41"/>
    </row>
    <row r="137" spans="1:25" s="35" customFormat="1" ht="15" x14ac:dyDescent="0.25">
      <c r="A137">
        <v>2.5</v>
      </c>
      <c r="B137">
        <v>1.56</v>
      </c>
      <c r="C137" s="29">
        <f t="shared" si="18"/>
        <v>4.102564102564088E-2</v>
      </c>
      <c r="D137" s="30">
        <f>IF(OR($A137="",$B137=""),"",A137*'MPTO_working_2-way'!$G136)</f>
        <v>2.6025641025641022</v>
      </c>
      <c r="E137" s="32">
        <f>IF(OR($A137="",$B137=""),"",B137*'MPTO_working_2-way'!$G136)</f>
        <v>1.6239999999999999</v>
      </c>
      <c r="F137" s="30">
        <f>IF(OR($A137="",$B137=""),"",'MPTO_working_2-way'!D136)</f>
        <v>2.6351351351351346</v>
      </c>
      <c r="G137" s="32">
        <f>IF(OR($A137="",$B137=""),"",'MPTO_working_2-way'!E136)</f>
        <v>1.6115702479338843</v>
      </c>
      <c r="H137" s="30">
        <f>IF(OR($A137="",$B137=""),"",'OddsRatio_working_2-way'!M136)</f>
        <v>2.6366341767699417</v>
      </c>
      <c r="I137" s="30">
        <f>IF(OR($A137="",$B137=""),"",'OddsRatio_working_2-way'!N136)</f>
        <v>1.6110100926607782</v>
      </c>
      <c r="J137" s="30">
        <f>IF('Log_working_2-way'!$D136="","",A137^('Log_working_2-way'!$D136))</f>
        <v>2.6519924845520593</v>
      </c>
      <c r="K137" s="32">
        <f>IF('Log_working_2-way'!$D136="","",B137^('Log_working_2-way'!$D136))</f>
        <v>1.6053296303406839</v>
      </c>
      <c r="L137" s="37">
        <f t="shared" si="19"/>
        <v>0.38423645320197047</v>
      </c>
      <c r="M137" s="37">
        <f t="shared" si="20"/>
        <v>0.61576354679802958</v>
      </c>
      <c r="N137" s="38">
        <v>234</v>
      </c>
      <c r="O137" s="38">
        <f t="shared" si="21"/>
        <v>140.4</v>
      </c>
      <c r="P137" s="38">
        <f t="shared" si="22"/>
        <v>84</v>
      </c>
      <c r="Q137" s="38">
        <f t="shared" si="23"/>
        <v>150</v>
      </c>
      <c r="R137" s="38">
        <f t="shared" si="24"/>
        <v>93.600000000000009</v>
      </c>
      <c r="S137" s="39">
        <f t="shared" si="25"/>
        <v>-9.5999999999999943</v>
      </c>
      <c r="T137" s="39">
        <f t="shared" si="26"/>
        <v>-9.6000000000000085</v>
      </c>
      <c r="U137" t="s">
        <v>113</v>
      </c>
      <c r="V137" t="s">
        <v>369</v>
      </c>
      <c r="W137" t="s">
        <v>314</v>
      </c>
      <c r="X137" s="48" t="s">
        <v>484</v>
      </c>
      <c r="Y137" s="41"/>
    </row>
    <row r="138" spans="1:25" ht="15" x14ac:dyDescent="0.25">
      <c r="A138">
        <v>2.63</v>
      </c>
      <c r="B138">
        <v>1.51</v>
      </c>
      <c r="C138" s="29">
        <f t="shared" si="18"/>
        <v>4.2479792511268322E-2</v>
      </c>
      <c r="D138" s="30">
        <f>IF(OR($A138="",$B138=""),"",A138*'MPTO_working_2-way'!$G137)</f>
        <v>2.7417218543046356</v>
      </c>
      <c r="E138" s="32">
        <f>IF(OR($A138="",$B138=""),"",B138*'MPTO_working_2-way'!$G137)</f>
        <v>1.5741444866920151</v>
      </c>
      <c r="F138" s="30">
        <f>IF(OR($A138="",$B138=""),"",'MPTO_working_2-way'!D137)</f>
        <v>2.7856065654262965</v>
      </c>
      <c r="G138" s="32">
        <f>IF(OR($A138="",$B138=""),"",'MPTO_working_2-way'!E137)</f>
        <v>1.5600337831202247</v>
      </c>
      <c r="H138" s="30">
        <f>IF(OR($A138="",$B138=""),"",'OddsRatio_working_2-way'!M137)</f>
        <v>2.7877579342216747</v>
      </c>
      <c r="I138" s="30">
        <f>IF(OR($A138="",$B138=""),"",'OddsRatio_working_2-way'!N137)</f>
        <v>1.5593598444497263</v>
      </c>
      <c r="J138" s="30">
        <f>IF('Log_working_2-way'!$D137="","",A138^('Log_working_2-way'!$D137))</f>
        <v>2.8086642204693022</v>
      </c>
      <c r="K138" s="32">
        <f>IF('Log_working_2-way'!$D137="","",B138^('Log_working_2-way'!$D137))</f>
        <v>1.5528942236384655</v>
      </c>
      <c r="L138" s="37">
        <f t="shared" si="19"/>
        <v>0.36473429951690822</v>
      </c>
      <c r="M138" s="37">
        <f t="shared" si="20"/>
        <v>0.63526570048309183</v>
      </c>
      <c r="N138" s="38">
        <v>235</v>
      </c>
      <c r="O138" s="38">
        <f t="shared" si="21"/>
        <v>145.64638783269962</v>
      </c>
      <c r="P138" s="38">
        <f t="shared" si="22"/>
        <v>79.370860927152336</v>
      </c>
      <c r="Q138" s="38">
        <f t="shared" si="23"/>
        <v>155.62913907284769</v>
      </c>
      <c r="R138" s="38">
        <f t="shared" si="24"/>
        <v>89.353612167300383</v>
      </c>
      <c r="S138" s="39">
        <f t="shared" si="25"/>
        <v>-9.982751240148076</v>
      </c>
      <c r="T138" s="39">
        <f t="shared" si="26"/>
        <v>-9.9827512401480476</v>
      </c>
      <c r="U138" t="s">
        <v>122</v>
      </c>
      <c r="V138" t="s">
        <v>368</v>
      </c>
      <c r="W138" t="s">
        <v>314</v>
      </c>
      <c r="X138" s="48" t="s">
        <v>484</v>
      </c>
      <c r="Y138" s="41"/>
    </row>
    <row r="139" spans="1:25" ht="15" x14ac:dyDescent="0.25">
      <c r="A139">
        <v>2.59</v>
      </c>
      <c r="B139">
        <v>1.52</v>
      </c>
      <c r="C139" s="29">
        <f t="shared" si="18"/>
        <v>4.3995122942491527E-2</v>
      </c>
      <c r="D139" s="30">
        <f>IF(OR($A139="",$B139=""),"",A139*'MPTO_working_2-way'!$G138)</f>
        <v>2.7039473684210531</v>
      </c>
      <c r="E139" s="32">
        <f>IF(OR($A139="",$B139=""),"",B139*'MPTO_working_2-way'!$G138)</f>
        <v>1.586872586872587</v>
      </c>
      <c r="F139" s="30">
        <f>IF(OR($A139="",$B139=""),"",'MPTO_working_2-way'!D138)</f>
        <v>2.7464769080507887</v>
      </c>
      <c r="G139" s="32">
        <f>IF(OR($A139="",$B139=""),"",'MPTO_working_2-way'!E138)</f>
        <v>1.5725812894463531</v>
      </c>
      <c r="H139" s="30">
        <f>IF(OR($A139="",$B139=""),"",'OddsRatio_working_2-way'!M138)</f>
        <v>2.7486258341029703</v>
      </c>
      <c r="I139" s="30">
        <f>IF(OR($A139="",$B139=""),"",'OddsRatio_working_2-way'!N138)</f>
        <v>1.5718776312789586</v>
      </c>
      <c r="J139" s="30">
        <f>IF('Log_working_2-way'!$D138="","",A139^('Log_working_2-way'!$D138))</f>
        <v>2.7688852952666907</v>
      </c>
      <c r="K139" s="32">
        <f>IF('Log_working_2-way'!$D138="","",B139^('Log_working_2-way'!$D138))</f>
        <v>1.5653277816683351</v>
      </c>
      <c r="L139" s="37">
        <f t="shared" si="19"/>
        <v>0.36982968369829677</v>
      </c>
      <c r="M139" s="37">
        <f t="shared" si="20"/>
        <v>0.63017031630170306</v>
      </c>
      <c r="N139" s="38">
        <v>236</v>
      </c>
      <c r="O139" s="38">
        <f t="shared" si="21"/>
        <v>144.88030888030889</v>
      </c>
      <c r="P139" s="38">
        <f t="shared" si="22"/>
        <v>80.736842105263179</v>
      </c>
      <c r="Q139" s="38">
        <f t="shared" si="23"/>
        <v>155.26315789473685</v>
      </c>
      <c r="R139" s="38">
        <f t="shared" si="24"/>
        <v>91.119691119691126</v>
      </c>
      <c r="S139" s="39">
        <f t="shared" si="25"/>
        <v>-10.382849014427961</v>
      </c>
      <c r="T139" s="39">
        <f t="shared" si="26"/>
        <v>-10.382849014427947</v>
      </c>
      <c r="U139" t="s">
        <v>119</v>
      </c>
      <c r="V139" t="s">
        <v>50</v>
      </c>
      <c r="W139" t="s">
        <v>314</v>
      </c>
      <c r="X139" s="48" t="s">
        <v>484</v>
      </c>
      <c r="Y139" s="41"/>
    </row>
    <row r="140" spans="1:25" ht="15" x14ac:dyDescent="0.25">
      <c r="A140">
        <v>2.68</v>
      </c>
      <c r="B140">
        <v>1.49</v>
      </c>
      <c r="C140" s="29">
        <f t="shared" si="18"/>
        <v>4.4275267955524278E-2</v>
      </c>
      <c r="D140" s="30">
        <f>IF(OR($A140="",$B140=""),"",A140*'MPTO_working_2-way'!$G139)</f>
        <v>2.7986577181208054</v>
      </c>
      <c r="E140" s="32">
        <f>IF(OR($A140="",$B140=""),"",B140*'MPTO_working_2-way'!$G139)</f>
        <v>1.5559701492537312</v>
      </c>
      <c r="F140" s="30">
        <f>IF(OR($A140="",$B140=""),"",'MPTO_working_2-way'!D139)</f>
        <v>2.8490296803652964</v>
      </c>
      <c r="G140" s="32">
        <f>IF(OR($A140="",$B140=""),"",'MPTO_working_2-way'!E139)</f>
        <v>1.5408242012656272</v>
      </c>
      <c r="H140" s="30">
        <f>IF(OR($A140="",$B140=""),"",'OddsRatio_working_2-way'!M139)</f>
        <v>2.8516401995451033</v>
      </c>
      <c r="I140" s="30">
        <f>IF(OR($A140="",$B140=""),"",'OddsRatio_working_2-way'!N139)</f>
        <v>1.5400617248673218</v>
      </c>
      <c r="J140" s="30">
        <f>IF('Log_working_2-way'!$D139="","",A140^('Log_working_2-way'!$D139))</f>
        <v>2.8757866306500204</v>
      </c>
      <c r="K140" s="32">
        <f>IF('Log_working_2-way'!$D139="","",B140^('Log_working_2-way'!$D139))</f>
        <v>1.5331096744473196</v>
      </c>
      <c r="L140" s="37">
        <f t="shared" si="19"/>
        <v>0.35731414868105515</v>
      </c>
      <c r="M140" s="37">
        <f t="shared" si="20"/>
        <v>0.64268585131894485</v>
      </c>
      <c r="N140" s="38">
        <v>237</v>
      </c>
      <c r="O140" s="38">
        <f t="shared" si="21"/>
        <v>148.56716417910451</v>
      </c>
      <c r="P140" s="38">
        <f t="shared" si="22"/>
        <v>77.939597315436245</v>
      </c>
      <c r="Q140" s="38">
        <f t="shared" si="23"/>
        <v>159.06040268456377</v>
      </c>
      <c r="R140" s="38">
        <f t="shared" si="24"/>
        <v>88.432835820895519</v>
      </c>
      <c r="S140" s="39">
        <f t="shared" si="25"/>
        <v>-10.49323850545926</v>
      </c>
      <c r="T140" s="39">
        <f t="shared" si="26"/>
        <v>-10.493238505459274</v>
      </c>
      <c r="U140" t="s">
        <v>310</v>
      </c>
      <c r="V140" t="s">
        <v>91</v>
      </c>
      <c r="W140" t="s">
        <v>314</v>
      </c>
      <c r="X140" s="48" t="s">
        <v>484</v>
      </c>
      <c r="Y140" s="41"/>
    </row>
    <row r="141" spans="1:25" ht="15" x14ac:dyDescent="0.25">
      <c r="A141">
        <v>1.97</v>
      </c>
      <c r="B141">
        <v>1.92</v>
      </c>
      <c r="C141" s="29">
        <f t="shared" si="18"/>
        <v>2.844754653130277E-2</v>
      </c>
      <c r="D141" s="30">
        <f>IF(OR($A141="",$B141=""),"",A141*'MPTO_working_2-way'!$G140)</f>
        <v>2.0260416666666665</v>
      </c>
      <c r="E141" s="32">
        <f>IF(OR($A141="",$B141=""),"",B141*'MPTO_working_2-way'!$G140)</f>
        <v>1.9746192893401013</v>
      </c>
      <c r="F141" s="30">
        <f>IF(OR($A141="",$B141=""),"",'MPTO_working_2-way'!D140)</f>
        <v>2.0267924123888115</v>
      </c>
      <c r="G141" s="32">
        <f>IF(OR($A141="",$B141=""),"",'MPTO_working_2-way'!E140)</f>
        <v>1.9739066903246005</v>
      </c>
      <c r="H141" s="30">
        <f>IF(OR($A141="",$B141=""),"",'OddsRatio_working_2-way'!M140)</f>
        <v>2.0268144068364817</v>
      </c>
      <c r="I141" s="30">
        <f>IF(OR($A141="",$B141=""),"",'OddsRatio_working_2-way'!N140)</f>
        <v>1.9738858291644976</v>
      </c>
      <c r="J141" s="30">
        <f>IF('Log_working_2-way'!$D140="","",A141^('Log_working_2-way'!$D140))</f>
        <v>2.0271548987306875</v>
      </c>
      <c r="K141" s="32">
        <f>IF('Log_working_2-way'!$D140="","",B141^('Log_working_2-way'!$D140))</f>
        <v>1.9735629954505829</v>
      </c>
      <c r="L141" s="37">
        <f t="shared" si="19"/>
        <v>0.49357326478149105</v>
      </c>
      <c r="M141" s="37">
        <f t="shared" si="20"/>
        <v>0.50642673521850901</v>
      </c>
      <c r="N141" s="38">
        <v>238</v>
      </c>
      <c r="O141" s="38">
        <f t="shared" si="21"/>
        <v>117.18781725888324</v>
      </c>
      <c r="P141" s="38">
        <f t="shared" si="22"/>
        <v>114.04166666666666</v>
      </c>
      <c r="Q141" s="38">
        <f t="shared" si="23"/>
        <v>123.95833333333334</v>
      </c>
      <c r="R141" s="38">
        <f t="shared" si="24"/>
        <v>120.81218274111674</v>
      </c>
      <c r="S141" s="39">
        <f t="shared" si="25"/>
        <v>-6.7705160744501001</v>
      </c>
      <c r="T141" s="39">
        <f t="shared" si="26"/>
        <v>-6.7705160744500859</v>
      </c>
      <c r="U141" t="s">
        <v>92</v>
      </c>
      <c r="V141" t="s">
        <v>127</v>
      </c>
      <c r="W141" t="s">
        <v>318</v>
      </c>
      <c r="X141" s="48" t="s">
        <v>484</v>
      </c>
      <c r="Y141" s="41"/>
    </row>
    <row r="142" spans="1:25" ht="15" x14ac:dyDescent="0.25">
      <c r="A142">
        <v>1.77</v>
      </c>
      <c r="B142">
        <v>2.14</v>
      </c>
      <c r="C142" s="29">
        <f t="shared" si="18"/>
        <v>3.2261471038597556E-2</v>
      </c>
      <c r="D142" s="30">
        <f>IF(OR($A142="",$B142=""),"",A142*'MPTO_working_2-way'!$G141)</f>
        <v>1.8271028037383177</v>
      </c>
      <c r="E142" s="32">
        <f>IF(OR($A142="",$B142=""),"",B142*'MPTO_working_2-way'!$G141)</f>
        <v>2.2090395480225991</v>
      </c>
      <c r="F142" s="30">
        <f>IF(OR($A142="",$B142=""),"",'MPTO_working_2-way'!D141)</f>
        <v>1.822021261243927</v>
      </c>
      <c r="G142" s="32">
        <f>IF(OR($A142="",$B142=""),"",'MPTO_working_2-way'!E141)</f>
        <v>2.216513546725964</v>
      </c>
      <c r="H142" s="30">
        <f>IF(OR($A142="",$B142=""),"",'OddsRatio_working_2-way'!M141)</f>
        <v>1.8218507142366114</v>
      </c>
      <c r="I142" s="30">
        <f>IF(OR($A142="",$B142=""),"",'OddsRatio_working_2-way'!N141)</f>
        <v>2.2167659925061516</v>
      </c>
      <c r="J142" s="30">
        <f>IF('Log_working_2-way'!$D141="","",A142^('Log_working_2-way'!$D141))</f>
        <v>1.8195461168991689</v>
      </c>
      <c r="K142" s="32">
        <f>IF('Log_working_2-way'!$D141="","",B142^('Log_working_2-way'!$D141))</f>
        <v>2.2201875884465903</v>
      </c>
      <c r="L142" s="37">
        <f t="shared" si="19"/>
        <v>0.54731457800511507</v>
      </c>
      <c r="M142" s="37">
        <f t="shared" si="20"/>
        <v>0.45268542199488487</v>
      </c>
      <c r="N142" s="38">
        <v>239</v>
      </c>
      <c r="O142" s="38">
        <f t="shared" si="21"/>
        <v>103.9717514124294</v>
      </c>
      <c r="P142" s="38">
        <f t="shared" si="22"/>
        <v>127.31775700934581</v>
      </c>
      <c r="Q142" s="38">
        <f t="shared" si="23"/>
        <v>111.6822429906542</v>
      </c>
      <c r="R142" s="38">
        <f t="shared" si="24"/>
        <v>135.02824858757063</v>
      </c>
      <c r="S142" s="39">
        <f t="shared" si="25"/>
        <v>-7.7104915782248042</v>
      </c>
      <c r="T142" s="39">
        <f t="shared" si="26"/>
        <v>-7.7104915782248185</v>
      </c>
      <c r="U142" t="s">
        <v>126</v>
      </c>
      <c r="V142" t="s">
        <v>94</v>
      </c>
      <c r="W142" t="s">
        <v>318</v>
      </c>
      <c r="X142" s="48" t="s">
        <v>484</v>
      </c>
      <c r="Y142" s="41"/>
    </row>
    <row r="143" spans="1:25" ht="15" x14ac:dyDescent="0.25">
      <c r="A143">
        <v>2</v>
      </c>
      <c r="B143">
        <v>1.88</v>
      </c>
      <c r="C143" s="29">
        <f t="shared" si="18"/>
        <v>3.1914893617021267E-2</v>
      </c>
      <c r="D143" s="30">
        <f>IF(OR($A143="",$B143=""),"",A143*'MPTO_working_2-way'!$G142)</f>
        <v>2.0638297872340425</v>
      </c>
      <c r="E143" s="32">
        <f>IF(OR($A143="",$B143=""),"",B143*'MPTO_working_2-way'!$G142)</f>
        <v>1.94</v>
      </c>
      <c r="F143" s="30">
        <f>IF(OR($A143="",$B143=""),"",'MPTO_working_2-way'!D142)</f>
        <v>2.0659340659340657</v>
      </c>
      <c r="G143" s="32">
        <f>IF(OR($A143="",$B143=""),"",'MPTO_working_2-way'!E142)</f>
        <v>1.9381443298969072</v>
      </c>
      <c r="H143" s="30">
        <f>IF(OR($A143="",$B143=""),"",'OddsRatio_working_2-way'!M142)</f>
        <v>2.0660035817780522</v>
      </c>
      <c r="I143" s="30">
        <f>IF(OR($A143="",$B143=""),"",'OddsRatio_working_2-way'!N142)</f>
        <v>1.9380831519646857</v>
      </c>
      <c r="J143" s="30">
        <f>IF('Log_working_2-way'!$D142="","",A143^('Log_working_2-way'!$D142))</f>
        <v>2.0669618454035223</v>
      </c>
      <c r="K143" s="32">
        <f>IF('Log_working_2-way'!$D142="","",B143^('Log_working_2-way'!$D142))</f>
        <v>1.9372406373367297</v>
      </c>
      <c r="L143" s="37">
        <f t="shared" si="19"/>
        <v>0.4845360824742268</v>
      </c>
      <c r="M143" s="37">
        <f t="shared" si="20"/>
        <v>0.51546391752577325</v>
      </c>
      <c r="N143" s="38">
        <v>240</v>
      </c>
      <c r="O143" s="38">
        <f t="shared" si="21"/>
        <v>120</v>
      </c>
      <c r="P143" s="38">
        <f t="shared" si="22"/>
        <v>112.34042553191489</v>
      </c>
      <c r="Q143" s="38">
        <f t="shared" si="23"/>
        <v>127.65957446808511</v>
      </c>
      <c r="R143" s="38">
        <f t="shared" si="24"/>
        <v>120</v>
      </c>
      <c r="S143" s="39">
        <f t="shared" si="25"/>
        <v>-7.6595744680851112</v>
      </c>
      <c r="T143" s="39">
        <f t="shared" si="26"/>
        <v>-7.6595744680851112</v>
      </c>
      <c r="U143" t="s">
        <v>375</v>
      </c>
      <c r="V143" t="s">
        <v>123</v>
      </c>
      <c r="W143" t="s">
        <v>318</v>
      </c>
      <c r="X143" s="48" t="s">
        <v>484</v>
      </c>
      <c r="Y143" s="41"/>
    </row>
    <row r="144" spans="1:25" ht="15" x14ac:dyDescent="0.25">
      <c r="A144">
        <v>1.83</v>
      </c>
      <c r="B144">
        <v>2.0499999999999998</v>
      </c>
      <c r="C144" s="29">
        <f t="shared" si="18"/>
        <v>3.4252965480474407E-2</v>
      </c>
      <c r="D144" s="30">
        <f>IF(OR($A144="",$B144=""),"",A144*'MPTO_working_2-way'!$G143)</f>
        <v>1.8926829268292682</v>
      </c>
      <c r="E144" s="32">
        <f>IF(OR($A144="",$B144=""),"",B144*'MPTO_working_2-way'!$G143)</f>
        <v>2.1202185792349724</v>
      </c>
      <c r="F144" s="30">
        <f>IF(OR($A144="",$B144=""),"",'MPTO_working_2-way'!D143)</f>
        <v>1.8892106257081707</v>
      </c>
      <c r="G144" s="32">
        <f>IF(OR($A144="",$B144=""),"",'MPTO_working_2-way'!E143)</f>
        <v>2.1245929491717397</v>
      </c>
      <c r="H144" s="30">
        <f>IF(OR($A144="",$B144=""),"",'OddsRatio_working_2-way'!M143)</f>
        <v>1.8890872794479689</v>
      </c>
      <c r="I144" s="30">
        <f>IF(OR($A144="",$B144=""),"",'OddsRatio_working_2-way'!N143)</f>
        <v>2.1247489679763456</v>
      </c>
      <c r="J144" s="30">
        <f>IF('Log_working_2-way'!$D143="","",A144^('Log_working_2-way'!$D143))</f>
        <v>1.8875091450726849</v>
      </c>
      <c r="K144" s="32">
        <f>IF('Log_working_2-way'!$D143="","",B144^('Log_working_2-way'!$D143))</f>
        <v>2.1267489530128172</v>
      </c>
      <c r="L144" s="37">
        <f t="shared" si="19"/>
        <v>0.52835051546391754</v>
      </c>
      <c r="M144" s="37">
        <f t="shared" si="20"/>
        <v>0.47164948453608252</v>
      </c>
      <c r="N144" s="38">
        <v>241</v>
      </c>
      <c r="O144" s="38">
        <f t="shared" si="21"/>
        <v>109.30601092896175</v>
      </c>
      <c r="P144" s="38">
        <f t="shared" si="22"/>
        <v>123.43902439024389</v>
      </c>
      <c r="Q144" s="38">
        <f t="shared" si="23"/>
        <v>117.56097560975611</v>
      </c>
      <c r="R144" s="38">
        <f t="shared" si="24"/>
        <v>131.69398907103823</v>
      </c>
      <c r="S144" s="39">
        <f t="shared" si="25"/>
        <v>-8.2549646807943589</v>
      </c>
      <c r="T144" s="39">
        <f t="shared" si="26"/>
        <v>-8.2549646807943446</v>
      </c>
      <c r="U144" t="s">
        <v>95</v>
      </c>
      <c r="V144" t="s">
        <v>125</v>
      </c>
      <c r="W144" t="s">
        <v>318</v>
      </c>
      <c r="X144" s="48" t="s">
        <v>484</v>
      </c>
      <c r="Y144" s="41"/>
    </row>
    <row r="145" spans="1:25" ht="15" x14ac:dyDescent="0.25">
      <c r="A145">
        <v>1.69</v>
      </c>
      <c r="B145">
        <v>2.19</v>
      </c>
      <c r="C145" s="29">
        <f t="shared" si="18"/>
        <v>4.8336980897571102E-2</v>
      </c>
      <c r="D145" s="30">
        <f>IF(OR($A145="",$B145=""),"",A145*'MPTO_working_2-way'!$G144)</f>
        <v>1.7716894977168951</v>
      </c>
      <c r="E145" s="32">
        <f>IF(OR($A145="",$B145=""),"",B145*'MPTO_working_2-way'!$G144)</f>
        <v>2.2958579881656807</v>
      </c>
      <c r="F145" s="30">
        <f>IF(OR($A145="",$B145=""),"",'MPTO_working_2-way'!D144)</f>
        <v>1.7619671038537528</v>
      </c>
      <c r="G145" s="32">
        <f>IF(OR($A145="",$B145=""),"",'MPTO_working_2-way'!E144)</f>
        <v>2.3123926150385805</v>
      </c>
      <c r="H145" s="30">
        <f>IF(OR($A145="",$B145=""),"",'OddsRatio_working_2-way'!M144)</f>
        <v>1.761466961051567</v>
      </c>
      <c r="I145" s="30">
        <f>IF(OR($A145="",$B145=""),"",'OddsRatio_working_2-way'!N144)</f>
        <v>2.3132546139874859</v>
      </c>
      <c r="J145" s="30">
        <f>IF('Log_working_2-way'!$D144="","",A145^('Log_working_2-way'!$D144))</f>
        <v>1.7570098765015589</v>
      </c>
      <c r="K145" s="32">
        <f>IF('Log_working_2-way'!$D144="","",B145^('Log_working_2-way'!$D144))</f>
        <v>2.3209867282319023</v>
      </c>
      <c r="L145" s="37">
        <f t="shared" si="19"/>
        <v>0.56443298969072164</v>
      </c>
      <c r="M145" s="37">
        <f t="shared" si="20"/>
        <v>0.4355670103092783</v>
      </c>
      <c r="N145" s="38">
        <v>242</v>
      </c>
      <c r="O145" s="38">
        <f t="shared" si="21"/>
        <v>98.804733727810628</v>
      </c>
      <c r="P145" s="38">
        <f t="shared" si="22"/>
        <v>131.49771689497717</v>
      </c>
      <c r="Q145" s="38">
        <f t="shared" si="23"/>
        <v>110.50228310502284</v>
      </c>
      <c r="R145" s="38">
        <f t="shared" si="24"/>
        <v>143.19526627218934</v>
      </c>
      <c r="S145" s="39">
        <f t="shared" si="25"/>
        <v>-11.697549377212212</v>
      </c>
      <c r="T145" s="39">
        <f t="shared" si="26"/>
        <v>-11.697549377212169</v>
      </c>
      <c r="U145" t="s">
        <v>279</v>
      </c>
      <c r="V145" t="s">
        <v>192</v>
      </c>
      <c r="W145" t="s">
        <v>315</v>
      </c>
      <c r="X145" s="48" t="s">
        <v>485</v>
      </c>
      <c r="Y145" s="41"/>
    </row>
    <row r="146" spans="1:25" s="35" customFormat="1" ht="15" x14ac:dyDescent="0.25">
      <c r="A146">
        <v>1.56</v>
      </c>
      <c r="B146">
        <v>2.46</v>
      </c>
      <c r="C146" s="29">
        <f t="shared" si="18"/>
        <v>4.7529706066291366E-2</v>
      </c>
      <c r="D146" s="30">
        <f>IF(OR($A146="",$B146=""),"",A146*'MPTO_working_2-way'!$G145)</f>
        <v>1.6341463414634145</v>
      </c>
      <c r="E146" s="32">
        <f>IF(OR($A146="",$B146=""),"",B146*'MPTO_working_2-way'!$G145)</f>
        <v>2.5769230769230766</v>
      </c>
      <c r="F146" s="30">
        <f>IF(OR($A146="",$B146=""),"",'MPTO_working_2-way'!D145)</f>
        <v>1.6200607902735562</v>
      </c>
      <c r="G146" s="32">
        <f>IF(OR($A146="",$B146=""),"",'MPTO_working_2-way'!E145)</f>
        <v>2.6127450980392153</v>
      </c>
      <c r="H146" s="30">
        <f>IF(OR($A146="",$B146=""),"",'OddsRatio_working_2-way'!M145)</f>
        <v>1.6193235372853327</v>
      </c>
      <c r="I146" s="30">
        <f>IF(OR($A146="",$B146=""),"",'OddsRatio_working_2-way'!N145)</f>
        <v>2.6146649364939023</v>
      </c>
      <c r="J146" s="30">
        <f>IF('Log_working_2-way'!$D145="","",A146^('Log_working_2-way'!$D145))</f>
        <v>1.6128650749752642</v>
      </c>
      <c r="K146" s="32">
        <f>IF('Log_working_2-way'!$D145="","",B146^('Log_working_2-way'!$D145))</f>
        <v>2.6316805131028569</v>
      </c>
      <c r="L146" s="37">
        <f t="shared" si="19"/>
        <v>0.61194029850746268</v>
      </c>
      <c r="M146" s="37">
        <f t="shared" si="20"/>
        <v>0.38805970149253738</v>
      </c>
      <c r="N146" s="38">
        <v>243</v>
      </c>
      <c r="O146" s="38">
        <f t="shared" si="21"/>
        <v>87.230769230769255</v>
      </c>
      <c r="P146" s="38">
        <f t="shared" si="22"/>
        <v>144.21951219512195</v>
      </c>
      <c r="Q146" s="38">
        <f t="shared" si="23"/>
        <v>98.780487804878049</v>
      </c>
      <c r="R146" s="38">
        <f t="shared" si="24"/>
        <v>155.76923076923075</v>
      </c>
      <c r="S146" s="39">
        <f t="shared" si="25"/>
        <v>-11.549718574108795</v>
      </c>
      <c r="T146" s="39">
        <f t="shared" si="26"/>
        <v>-11.549718574108795</v>
      </c>
      <c r="U146" t="s">
        <v>181</v>
      </c>
      <c r="V146" t="s">
        <v>336</v>
      </c>
      <c r="W146" t="s">
        <v>315</v>
      </c>
      <c r="X146" s="48" t="s">
        <v>485</v>
      </c>
      <c r="Y146" s="41"/>
    </row>
    <row r="147" spans="1:25" ht="15" x14ac:dyDescent="0.25">
      <c r="A147">
        <v>1.9</v>
      </c>
      <c r="B147">
        <v>1.93</v>
      </c>
      <c r="C147" s="29">
        <f t="shared" si="18"/>
        <v>4.445050449959087E-2</v>
      </c>
      <c r="D147" s="30">
        <f>IF(OR($A147="",$B147=""),"",A147*'MPTO_working_2-way'!$G146)</f>
        <v>1.9844559585492225</v>
      </c>
      <c r="E147" s="32">
        <f>IF(OR($A147="",$B147=""),"",B147*'MPTO_working_2-way'!$G146)</f>
        <v>2.0157894736842104</v>
      </c>
      <c r="F147" s="30">
        <f>IF(OR($A147="",$B147=""),"",'MPTO_working_2-way'!D146)</f>
        <v>1.9837706248309437</v>
      </c>
      <c r="G147" s="32">
        <f>IF(OR($A147="",$B147=""),"",'MPTO_working_2-way'!E146)</f>
        <v>2.0164971130052241</v>
      </c>
      <c r="H147" s="30">
        <f>IF(OR($A147="",$B147=""),"",'OddsRatio_working_2-way'!M146)</f>
        <v>1.9837387536759294</v>
      </c>
      <c r="I147" s="30">
        <f>IF(OR($A147="",$B147=""),"",'OddsRatio_working_2-way'!N146)</f>
        <v>2.0165300454651267</v>
      </c>
      <c r="J147" s="30">
        <f>IF('Log_working_2-way'!$D146="","",A147^('Log_working_2-way'!$D146))</f>
        <v>1.9834239894126766</v>
      </c>
      <c r="K147" s="32">
        <f>IF('Log_working_2-way'!$D146="","",B147^('Log_working_2-way'!$D146))</f>
        <v>2.0168554059748378</v>
      </c>
      <c r="L147" s="37">
        <f t="shared" si="19"/>
        <v>0.50391644908616195</v>
      </c>
      <c r="M147" s="37">
        <f t="shared" si="20"/>
        <v>0.49608355091383816</v>
      </c>
      <c r="N147" s="38">
        <v>244</v>
      </c>
      <c r="O147" s="38">
        <f t="shared" si="21"/>
        <v>115.57894736842103</v>
      </c>
      <c r="P147" s="38">
        <f t="shared" si="22"/>
        <v>117.57512953367875</v>
      </c>
      <c r="Q147" s="38">
        <f t="shared" si="23"/>
        <v>126.42487046632127</v>
      </c>
      <c r="R147" s="38">
        <f t="shared" si="24"/>
        <v>128.42105263157893</v>
      </c>
      <c r="S147" s="39">
        <f t="shared" si="25"/>
        <v>-10.84592309790024</v>
      </c>
      <c r="T147" s="39">
        <f t="shared" si="26"/>
        <v>-10.845923097900183</v>
      </c>
      <c r="U147" t="s">
        <v>274</v>
      </c>
      <c r="V147" t="s">
        <v>277</v>
      </c>
      <c r="W147" t="s">
        <v>315</v>
      </c>
      <c r="X147" s="48" t="s">
        <v>485</v>
      </c>
      <c r="Y147" s="41"/>
    </row>
    <row r="148" spans="1:25" ht="15" x14ac:dyDescent="0.25">
      <c r="A148">
        <v>1.64</v>
      </c>
      <c r="B148">
        <v>2.2799999999999998</v>
      </c>
      <c r="C148" s="29">
        <f t="shared" si="18"/>
        <v>4.8352588789045914E-2</v>
      </c>
      <c r="D148" s="30">
        <f>IF(OR($A148="",$B148=""),"",A148*'MPTO_working_2-way'!$G147)</f>
        <v>1.7192982456140351</v>
      </c>
      <c r="E148" s="32">
        <f>IF(OR($A148="",$B148=""),"",B148*'MPTO_working_2-way'!$G147)</f>
        <v>2.3902439024390243</v>
      </c>
      <c r="F148" s="30">
        <f>IF(OR($A148="",$B148=""),"",'MPTO_working_2-way'!D147)</f>
        <v>1.7077091706247716</v>
      </c>
      <c r="G148" s="32">
        <f>IF(OR($A148="",$B148=""),"",'MPTO_working_2-way'!E147)</f>
        <v>2.4130098089829635</v>
      </c>
      <c r="H148" s="30">
        <f>IF(OR($A148="",$B148=""),"",'OddsRatio_working_2-way'!M147)</f>
        <v>1.7071067811865481</v>
      </c>
      <c r="I148" s="30">
        <f>IF(OR($A148="",$B148=""),"",'OddsRatio_working_2-way'!N147)</f>
        <v>2.4142135623730954</v>
      </c>
      <c r="J148" s="30">
        <f>IF('Log_working_2-way'!$D147="","",A148^('Log_working_2-way'!$D147))</f>
        <v>1.7017951730654413</v>
      </c>
      <c r="K148" s="32">
        <f>IF('Log_working_2-way'!$D147="","",B148^('Log_working_2-way'!$D147))</f>
        <v>2.4249171815058794</v>
      </c>
      <c r="L148" s="37">
        <f t="shared" si="19"/>
        <v>0.58163265306122447</v>
      </c>
      <c r="M148" s="37">
        <f t="shared" si="20"/>
        <v>0.41836734693877553</v>
      </c>
      <c r="N148" s="38">
        <v>245</v>
      </c>
      <c r="O148" s="38">
        <f t="shared" si="21"/>
        <v>95.609756097560947</v>
      </c>
      <c r="P148" s="38">
        <f t="shared" si="22"/>
        <v>137.54385964912277</v>
      </c>
      <c r="Q148" s="38">
        <f t="shared" si="23"/>
        <v>107.45614035087721</v>
      </c>
      <c r="R148" s="38">
        <f t="shared" si="24"/>
        <v>149.39024390243901</v>
      </c>
      <c r="S148" s="39">
        <f t="shared" si="25"/>
        <v>-11.846384253316259</v>
      </c>
      <c r="T148" s="39">
        <f t="shared" si="26"/>
        <v>-11.846384253316245</v>
      </c>
      <c r="U148" t="s">
        <v>196</v>
      </c>
      <c r="V148" t="s">
        <v>278</v>
      </c>
      <c r="W148" t="s">
        <v>315</v>
      </c>
      <c r="X148" s="48" t="s">
        <v>485</v>
      </c>
      <c r="Y148" s="41"/>
    </row>
    <row r="149" spans="1:25" ht="15" x14ac:dyDescent="0.25">
      <c r="A149">
        <v>1.55</v>
      </c>
      <c r="B149">
        <v>2.6</v>
      </c>
      <c r="C149" s="29">
        <f t="shared" si="18"/>
        <v>2.9776674937965097E-2</v>
      </c>
      <c r="D149" s="30">
        <f>IF(OR($A149="",$B149=""),"",A149*'MPTO_working_2-way'!$G148)</f>
        <v>1.596153846153846</v>
      </c>
      <c r="E149" s="32">
        <f>IF(OR($A149="",$B149=""),"",B149*'MPTO_working_2-way'!$G148)</f>
        <v>2.6774193548387095</v>
      </c>
      <c r="F149" s="30">
        <f>IF(OR($A149="",$B149=""),"",'MPTO_working_2-way'!D148)</f>
        <v>1.5866141732283463</v>
      </c>
      <c r="G149" s="32">
        <f>IF(OR($A149="",$B149=""),"",'MPTO_working_2-way'!E148)</f>
        <v>2.7046979865771807</v>
      </c>
      <c r="H149" s="30">
        <f>IF(OR($A149="",$B149=""),"",'OddsRatio_working_2-way'!M148)</f>
        <v>1.5863019699779282</v>
      </c>
      <c r="I149" s="30">
        <f>IF(OR($A149="",$B149=""),"",'OddsRatio_working_2-way'!N148)</f>
        <v>2.7056057308448831</v>
      </c>
      <c r="J149" s="30">
        <f>IF('Log_working_2-way'!$D148="","",A149^('Log_working_2-way'!$D148))</f>
        <v>1.5819633552807311</v>
      </c>
      <c r="K149" s="32">
        <f>IF('Log_working_2-way'!$D148="","",B149^('Log_working_2-way'!$D148))</f>
        <v>2.7183212498277745</v>
      </c>
      <c r="L149" s="37">
        <f t="shared" si="19"/>
        <v>0.62650602409638556</v>
      </c>
      <c r="M149" s="37">
        <f t="shared" si="20"/>
        <v>0.37349397590361449</v>
      </c>
      <c r="N149" s="38">
        <v>246</v>
      </c>
      <c r="O149" s="38">
        <f t="shared" si="21"/>
        <v>87.290322580645167</v>
      </c>
      <c r="P149" s="38">
        <f t="shared" si="22"/>
        <v>151.38461538461539</v>
      </c>
      <c r="Q149" s="38">
        <f t="shared" si="23"/>
        <v>94.615384615384613</v>
      </c>
      <c r="R149" s="38">
        <f t="shared" si="24"/>
        <v>158.70967741935485</v>
      </c>
      <c r="S149" s="39">
        <f t="shared" si="25"/>
        <v>-7.3250620347394459</v>
      </c>
      <c r="T149" s="39">
        <f t="shared" si="26"/>
        <v>-7.3250620347394602</v>
      </c>
      <c r="U149" t="s">
        <v>182</v>
      </c>
      <c r="V149" t="s">
        <v>208</v>
      </c>
      <c r="W149" t="s">
        <v>178</v>
      </c>
      <c r="X149" s="48" t="s">
        <v>485</v>
      </c>
      <c r="Y149" s="41"/>
    </row>
    <row r="150" spans="1:25" ht="15" x14ac:dyDescent="0.25">
      <c r="A150">
        <v>1.47</v>
      </c>
      <c r="B150">
        <v>2.84</v>
      </c>
      <c r="C150" s="29">
        <f t="shared" si="18"/>
        <v>3.2384784899875507E-2</v>
      </c>
      <c r="D150" s="30">
        <f>IF(OR($A150="",$B150=""),"",A150*'MPTO_working_2-way'!$G149)</f>
        <v>1.517605633802817</v>
      </c>
      <c r="E150" s="32">
        <f>IF(OR($A150="",$B150=""),"",B150*'MPTO_working_2-way'!$G149)</f>
        <v>2.9319727891156462</v>
      </c>
      <c r="F150" s="30">
        <f>IF(OR($A150="",$B150=""),"",'MPTO_working_2-way'!D149)</f>
        <v>1.5058433126532969</v>
      </c>
      <c r="G150" s="32">
        <f>IF(OR($A150="",$B150=""),"",'MPTO_working_2-way'!E149)</f>
        <v>2.9768967484312605</v>
      </c>
      <c r="H150" s="30">
        <f>IF(OR($A150="",$B150=""),"",'OddsRatio_working_2-way'!M149)</f>
        <v>1.5054055625027252</v>
      </c>
      <c r="I150" s="30">
        <f>IF(OR($A150="",$B150=""),"",'OddsRatio_working_2-way'!N149)</f>
        <v>2.9786090106489649</v>
      </c>
      <c r="J150" s="30">
        <f>IF('Log_working_2-way'!$D149="","",A150^('Log_working_2-way'!$D149))</f>
        <v>1.500023054392376</v>
      </c>
      <c r="K150" s="32">
        <f>IF('Log_working_2-way'!$D149="","",B150^('Log_working_2-way'!$D149))</f>
        <v>2.9999077866819808</v>
      </c>
      <c r="L150" s="37">
        <f t="shared" si="19"/>
        <v>0.65893271461716929</v>
      </c>
      <c r="M150" s="37">
        <f t="shared" si="20"/>
        <v>0.34106728538283065</v>
      </c>
      <c r="N150" s="38">
        <v>247</v>
      </c>
      <c r="O150" s="38">
        <f t="shared" si="21"/>
        <v>78.972789115646236</v>
      </c>
      <c r="P150" s="38">
        <f t="shared" si="22"/>
        <v>160.02816901408454</v>
      </c>
      <c r="Q150" s="38">
        <f t="shared" si="23"/>
        <v>86.971830985915503</v>
      </c>
      <c r="R150" s="38">
        <f t="shared" si="24"/>
        <v>168.02721088435374</v>
      </c>
      <c r="S150" s="39">
        <f t="shared" si="25"/>
        <v>-7.9990418702692665</v>
      </c>
      <c r="T150" s="39">
        <f t="shared" si="26"/>
        <v>-7.9990418702691954</v>
      </c>
      <c r="U150" t="s">
        <v>199</v>
      </c>
      <c r="V150" t="s">
        <v>203</v>
      </c>
      <c r="W150" t="s">
        <v>178</v>
      </c>
      <c r="X150" s="48" t="s">
        <v>485</v>
      </c>
      <c r="Y150" s="41"/>
    </row>
    <row r="151" spans="1:25" ht="15" x14ac:dyDescent="0.25">
      <c r="A151">
        <v>1.79</v>
      </c>
      <c r="B151">
        <v>2.13</v>
      </c>
      <c r="C151" s="29">
        <f t="shared" si="18"/>
        <v>2.8142785952212312E-2</v>
      </c>
      <c r="D151" s="30">
        <f>IF(OR($A151="",$B151=""),"",A151*'MPTO_working_2-way'!$G150)</f>
        <v>1.84037558685446</v>
      </c>
      <c r="E151" s="32">
        <f>IF(OR($A151="",$B151=""),"",B151*'MPTO_working_2-way'!$G150)</f>
        <v>2.1899441340782122</v>
      </c>
      <c r="F151" s="30">
        <f>IF(OR($A151="",$B151=""),"",'MPTO_working_2-way'!D150)</f>
        <v>1.8362511137332338</v>
      </c>
      <c r="G151" s="32">
        <f>IF(OR($A151="",$B151=""),"",'MPTO_working_2-way'!E150)</f>
        <v>2.1958130561234772</v>
      </c>
      <c r="H151" s="30">
        <f>IF(OR($A151="",$B151=""),"",'OddsRatio_working_2-way'!M150)</f>
        <v>1.8361309970619364</v>
      </c>
      <c r="I151" s="30">
        <f>IF(OR($A151="",$B151=""),"",'OddsRatio_working_2-way'!N150)</f>
        <v>2.1959848438987186</v>
      </c>
      <c r="J151" s="30">
        <f>IF('Log_working_2-way'!$D150="","",A151^('Log_working_2-way'!$D150))</f>
        <v>1.8342658577685029</v>
      </c>
      <c r="K151" s="32">
        <f>IF('Log_working_2-way'!$D150="","",B151^('Log_working_2-way'!$D150))</f>
        <v>2.1986586658056355</v>
      </c>
      <c r="L151" s="37">
        <f t="shared" si="19"/>
        <v>0.54336734693877553</v>
      </c>
      <c r="M151" s="37">
        <f t="shared" si="20"/>
        <v>0.45663265306122452</v>
      </c>
      <c r="N151" s="38">
        <v>248</v>
      </c>
      <c r="O151" s="38">
        <f t="shared" si="21"/>
        <v>109.45251396648045</v>
      </c>
      <c r="P151" s="38">
        <f t="shared" si="22"/>
        <v>131.56807511737091</v>
      </c>
      <c r="Q151" s="38">
        <f t="shared" si="23"/>
        <v>116.4319248826291</v>
      </c>
      <c r="R151" s="38">
        <f t="shared" si="24"/>
        <v>138.54748603351953</v>
      </c>
      <c r="S151" s="39">
        <f t="shared" si="25"/>
        <v>-6.9794109161486517</v>
      </c>
      <c r="T151" s="39">
        <f t="shared" si="26"/>
        <v>-6.9794109161486233</v>
      </c>
      <c r="U151" t="s">
        <v>283</v>
      </c>
      <c r="V151" t="s">
        <v>201</v>
      </c>
      <c r="W151" t="s">
        <v>178</v>
      </c>
      <c r="X151" s="48" t="s">
        <v>485</v>
      </c>
      <c r="Y151" s="41"/>
    </row>
    <row r="152" spans="1:25" ht="15" x14ac:dyDescent="0.25">
      <c r="A152">
        <v>1.69</v>
      </c>
      <c r="B152">
        <v>2.27</v>
      </c>
      <c r="C152" s="29">
        <f t="shared" si="18"/>
        <v>3.2244610692594433E-2</v>
      </c>
      <c r="D152" s="30">
        <f>IF(OR($A152="",$B152=""),"",A152*'MPTO_working_2-way'!$G151)</f>
        <v>1.7444933920704846</v>
      </c>
      <c r="E152" s="32">
        <f>IF(OR($A152="",$B152=""),"",B152*'MPTO_working_2-way'!$G151)</f>
        <v>2.3431952662721893</v>
      </c>
      <c r="F152" s="30">
        <f>IF(OR($A152="",$B152=""),"",'MPTO_working_2-way'!D151)</f>
        <v>1.7373366845549443</v>
      </c>
      <c r="G152" s="32">
        <f>IF(OR($A152="",$B152=""),"",'MPTO_working_2-way'!E151)</f>
        <v>2.3562325338574457</v>
      </c>
      <c r="H152" s="30">
        <f>IF(OR($A152="",$B152=""),"",'OddsRatio_working_2-way'!M151)</f>
        <v>1.7370936756031574</v>
      </c>
      <c r="I152" s="30">
        <f>IF(OR($A152="",$B152=""),"",'OddsRatio_working_2-way'!N151)</f>
        <v>2.3566796637913199</v>
      </c>
      <c r="J152" s="30">
        <f>IF('Log_working_2-way'!$D151="","",A152^('Log_working_2-way'!$D151))</f>
        <v>1.733847459679009</v>
      </c>
      <c r="K152" s="32">
        <f>IF('Log_working_2-way'!$D151="","",B152^('Log_working_2-way'!$D151))</f>
        <v>2.3626810133503287</v>
      </c>
      <c r="L152" s="37">
        <f t="shared" si="19"/>
        <v>0.5732323232323232</v>
      </c>
      <c r="M152" s="37">
        <f t="shared" si="20"/>
        <v>0.4267676767676768</v>
      </c>
      <c r="N152" s="38">
        <v>249</v>
      </c>
      <c r="O152" s="38">
        <f t="shared" si="21"/>
        <v>101.66272189349112</v>
      </c>
      <c r="P152" s="38">
        <f t="shared" si="22"/>
        <v>139.30837004405288</v>
      </c>
      <c r="Q152" s="38">
        <f t="shared" si="23"/>
        <v>109.69162995594714</v>
      </c>
      <c r="R152" s="38">
        <f t="shared" si="24"/>
        <v>147.33727810650888</v>
      </c>
      <c r="S152" s="39">
        <f t="shared" si="25"/>
        <v>-8.0289080624560114</v>
      </c>
      <c r="T152" s="39">
        <f t="shared" si="26"/>
        <v>-8.0289080624559972</v>
      </c>
      <c r="U152" t="s">
        <v>213</v>
      </c>
      <c r="V152" t="s">
        <v>366</v>
      </c>
      <c r="W152" t="s">
        <v>179</v>
      </c>
      <c r="X152" s="48" t="s">
        <v>485</v>
      </c>
      <c r="Y152" s="41"/>
    </row>
    <row r="153" spans="1:25" ht="15" x14ac:dyDescent="0.25">
      <c r="A153">
        <v>1.78</v>
      </c>
      <c r="B153">
        <v>2.13</v>
      </c>
      <c r="C153" s="29">
        <f t="shared" si="18"/>
        <v>3.128132088410629E-2</v>
      </c>
      <c r="D153" s="30">
        <f>IF(OR($A153="",$B153=""),"",A153*'MPTO_working_2-way'!$G152)</f>
        <v>1.8356807511737092</v>
      </c>
      <c r="E153" s="32">
        <f>IF(OR($A153="",$B153=""),"",B153*'MPTO_working_2-way'!$G152)</f>
        <v>2.1966292134831464</v>
      </c>
      <c r="F153" s="30">
        <f>IF(OR($A153="",$B153=""),"",'MPTO_working_2-way'!D152)</f>
        <v>1.8309750325976726</v>
      </c>
      <c r="G153" s="32">
        <f>IF(OR($A153="",$B153=""),"",'MPTO_working_2-way'!E152)</f>
        <v>2.2034055907479515</v>
      </c>
      <c r="H153" s="30">
        <f>IF(OR($A153="",$B153=""),"",'OddsRatio_working_2-way'!M152)</f>
        <v>1.8308221751528204</v>
      </c>
      <c r="I153" s="30">
        <f>IF(OR($A153="",$B153=""),"",'OddsRatio_working_2-way'!N152)</f>
        <v>2.2036269973367788</v>
      </c>
      <c r="J153" s="30">
        <f>IF('Log_working_2-way'!$D152="","",A153^('Log_working_2-way'!$D152))</f>
        <v>1.8286894264917752</v>
      </c>
      <c r="K153" s="32">
        <f>IF('Log_working_2-way'!$D152="","",B153^('Log_working_2-way'!$D152))</f>
        <v>2.2067247005110642</v>
      </c>
      <c r="L153" s="37">
        <f t="shared" si="19"/>
        <v>0.54475703324808178</v>
      </c>
      <c r="M153" s="37">
        <f t="shared" si="20"/>
        <v>0.45524296675191805</v>
      </c>
      <c r="N153" s="38">
        <v>250</v>
      </c>
      <c r="O153" s="38">
        <f t="shared" si="21"/>
        <v>109.55056179775282</v>
      </c>
      <c r="P153" s="38">
        <f t="shared" si="22"/>
        <v>132.62910798122067</v>
      </c>
      <c r="Q153" s="38">
        <f t="shared" si="23"/>
        <v>117.37089201877934</v>
      </c>
      <c r="R153" s="38">
        <f t="shared" si="24"/>
        <v>140.44943820224719</v>
      </c>
      <c r="S153" s="39">
        <f t="shared" si="25"/>
        <v>-7.8203302210265235</v>
      </c>
      <c r="T153" s="39">
        <f t="shared" si="26"/>
        <v>-7.8203302210265235</v>
      </c>
      <c r="U153" t="s">
        <v>184</v>
      </c>
      <c r="V153" t="s">
        <v>210</v>
      </c>
      <c r="W153" t="s">
        <v>179</v>
      </c>
      <c r="X153" s="48" t="s">
        <v>485</v>
      </c>
      <c r="Y153" s="41"/>
    </row>
    <row r="154" spans="1:25" s="35" customFormat="1" ht="15" x14ac:dyDescent="0.25">
      <c r="A154">
        <v>1.65</v>
      </c>
      <c r="B154">
        <v>2.33</v>
      </c>
      <c r="C154" s="29">
        <f t="shared" si="18"/>
        <v>3.5245155416829377E-2</v>
      </c>
      <c r="D154" s="30">
        <f>IF(OR($A154="",$B154=""),"",A154*'MPTO_working_2-way'!$G153)</f>
        <v>1.7081545064377683</v>
      </c>
      <c r="E154" s="32">
        <f>IF(OR($A154="",$B154=""),"",B154*'MPTO_working_2-way'!$G153)</f>
        <v>2.4121212121212126</v>
      </c>
      <c r="F154" s="30">
        <f>IF(OR($A154="",$B154=""),"",'MPTO_working_2-way'!D153)</f>
        <v>1.6994142999226434</v>
      </c>
      <c r="G154" s="32">
        <f>IF(OR($A154="",$B154=""),"",'MPTO_working_2-way'!E153)</f>
        <v>2.4297677358192451</v>
      </c>
      <c r="H154" s="30">
        <f>IF(OR($A154="",$B154=""),"",'OddsRatio_working_2-way'!M153)</f>
        <v>1.6990864070422753</v>
      </c>
      <c r="I154" s="30">
        <f>IF(OR($A154="",$B154=""),"",'OddsRatio_working_2-way'!N153)</f>
        <v>2.4304383405634256</v>
      </c>
      <c r="J154" s="30">
        <f>IF('Log_working_2-way'!$D153="","",A154^('Log_working_2-way'!$D153))</f>
        <v>1.6951127521022427</v>
      </c>
      <c r="K154" s="32">
        <f>IF('Log_working_2-way'!$D153="","",B154^('Log_working_2-way'!$D153))</f>
        <v>2.4386155296037653</v>
      </c>
      <c r="L154" s="37">
        <f t="shared" si="19"/>
        <v>0.58542713567839189</v>
      </c>
      <c r="M154" s="37">
        <f t="shared" si="20"/>
        <v>0.41457286432160795</v>
      </c>
      <c r="N154" s="38">
        <v>251</v>
      </c>
      <c r="O154" s="38">
        <f t="shared" si="21"/>
        <v>98.878787878787861</v>
      </c>
      <c r="P154" s="38">
        <f t="shared" si="22"/>
        <v>143.274678111588</v>
      </c>
      <c r="Q154" s="38">
        <f t="shared" si="23"/>
        <v>107.72532188841203</v>
      </c>
      <c r="R154" s="38">
        <f t="shared" si="24"/>
        <v>152.12121212121212</v>
      </c>
      <c r="S154" s="39">
        <f t="shared" si="25"/>
        <v>-8.8465340096241647</v>
      </c>
      <c r="T154" s="39">
        <f t="shared" si="26"/>
        <v>-8.8465340096241221</v>
      </c>
      <c r="U154" t="s">
        <v>286</v>
      </c>
      <c r="V154" t="s">
        <v>371</v>
      </c>
      <c r="W154" t="s">
        <v>179</v>
      </c>
      <c r="X154" s="49" t="s">
        <v>485</v>
      </c>
      <c r="Y154" s="41"/>
    </row>
    <row r="155" spans="1:25" ht="15" x14ac:dyDescent="0.25">
      <c r="A155">
        <v>2.09</v>
      </c>
      <c r="B155">
        <v>1.83</v>
      </c>
      <c r="C155" s="29">
        <f t="shared" si="18"/>
        <v>2.4916986953225084E-2</v>
      </c>
      <c r="D155" s="30">
        <f>IF(OR($A155="",$B155=""),"",A155*'MPTO_working_2-way'!$G154)</f>
        <v>2.1420765027322402</v>
      </c>
      <c r="E155" s="32">
        <f>IF(OR($A155="",$B155=""),"",B155*'MPTO_working_2-way'!$G154)</f>
        <v>1.8755980861244019</v>
      </c>
      <c r="F155" s="30">
        <f>IF(OR($A155="",$B155=""),"",'MPTO_working_2-way'!D154)</f>
        <v>2.1458748281762841</v>
      </c>
      <c r="G155" s="32">
        <f>IF(OR($A155="",$B155=""),"",'MPTO_working_2-way'!E154)</f>
        <v>1.8726956692045928</v>
      </c>
      <c r="H155" s="30">
        <f>IF(OR($A155="",$B155=""),"",'OddsRatio_working_2-way'!M154)</f>
        <v>2.145972518016114</v>
      </c>
      <c r="I155" s="30">
        <f>IF(OR($A155="",$B155=""),"",'OddsRatio_working_2-way'!N154)</f>
        <v>1.8726212751865827</v>
      </c>
      <c r="J155" s="30">
        <f>IF('Log_working_2-way'!$D154="","",A155^('Log_working_2-way'!$D154))</f>
        <v>2.1476949656411697</v>
      </c>
      <c r="K155" s="32">
        <f>IF('Log_working_2-way'!$D154="","",B155^('Log_working_2-way'!$D154))</f>
        <v>1.8713116550453253</v>
      </c>
      <c r="L155" s="37">
        <f t="shared" si="19"/>
        <v>0.4668367346938776</v>
      </c>
      <c r="M155" s="37">
        <f t="shared" si="20"/>
        <v>0.53316326530612246</v>
      </c>
      <c r="N155" s="38">
        <v>252</v>
      </c>
      <c r="O155" s="38">
        <f t="shared" si="21"/>
        <v>131.42583732057415</v>
      </c>
      <c r="P155" s="38">
        <f t="shared" si="22"/>
        <v>114.29508196721312</v>
      </c>
      <c r="Q155" s="38">
        <f t="shared" si="23"/>
        <v>137.70491803278688</v>
      </c>
      <c r="R155" s="38">
        <f t="shared" si="24"/>
        <v>120.57416267942585</v>
      </c>
      <c r="S155" s="39">
        <f t="shared" si="25"/>
        <v>-6.2790807122127319</v>
      </c>
      <c r="T155" s="39">
        <f t="shared" si="26"/>
        <v>-6.2790807122127319</v>
      </c>
      <c r="U155" t="s">
        <v>65</v>
      </c>
      <c r="V155" t="s">
        <v>39</v>
      </c>
      <c r="W155" t="s">
        <v>319</v>
      </c>
      <c r="X155" s="48" t="s">
        <v>485</v>
      </c>
      <c r="Y155" s="41"/>
    </row>
    <row r="156" spans="1:25" ht="15" x14ac:dyDescent="0.25">
      <c r="A156">
        <v>1.72</v>
      </c>
      <c r="B156">
        <v>2.2400000000000002</v>
      </c>
      <c r="C156" s="29">
        <f t="shared" si="18"/>
        <v>2.7823920265780622E-2</v>
      </c>
      <c r="D156" s="30">
        <f>IF(OR($A156="",$B156=""),"",A156*'MPTO_working_2-way'!$G155)</f>
        <v>1.7678571428571426</v>
      </c>
      <c r="E156" s="32">
        <f>IF(OR($A156="",$B156=""),"",B156*'MPTO_working_2-way'!$G155)</f>
        <v>2.3023255813953489</v>
      </c>
      <c r="F156" s="30">
        <f>IF(OR($A156="",$B156=""),"",'MPTO_working_2-way'!D155)</f>
        <v>1.762166117819246</v>
      </c>
      <c r="G156" s="32">
        <f>IF(OR($A156="",$B156=""),"",'MPTO_working_2-way'!E155)</f>
        <v>2.3120499279884781</v>
      </c>
      <c r="H156" s="30">
        <f>IF(OR($A156="",$B156=""),"",'OddsRatio_working_2-way'!M155)</f>
        <v>1.7620007620011424</v>
      </c>
      <c r="I156" s="30">
        <f>IF(OR($A156="",$B156=""),"",'OddsRatio_working_2-way'!N155)</f>
        <v>2.3123346456686344</v>
      </c>
      <c r="J156" s="30">
        <f>IF('Log_working_2-way'!$D155="","",A156^('Log_working_2-way'!$D155))</f>
        <v>1.7594273311587105</v>
      </c>
      <c r="K156" s="32">
        <f>IF('Log_working_2-way'!$D155="","",B156^('Log_working_2-way'!$D155))</f>
        <v>2.3167816840015738</v>
      </c>
      <c r="L156" s="37">
        <f t="shared" si="19"/>
        <v>0.56565656565656575</v>
      </c>
      <c r="M156" s="37">
        <f t="shared" si="20"/>
        <v>0.43434343434343431</v>
      </c>
      <c r="N156" s="38">
        <v>253</v>
      </c>
      <c r="O156" s="38">
        <f t="shared" si="21"/>
        <v>105.90697674418604</v>
      </c>
      <c r="P156" s="38">
        <f t="shared" si="22"/>
        <v>140.05357142857144</v>
      </c>
      <c r="Q156" s="38">
        <f t="shared" si="23"/>
        <v>112.94642857142857</v>
      </c>
      <c r="R156" s="38">
        <f t="shared" si="24"/>
        <v>147.09302325581396</v>
      </c>
      <c r="S156" s="39">
        <f t="shared" si="25"/>
        <v>-7.0394518272425302</v>
      </c>
      <c r="T156" s="39">
        <f t="shared" si="26"/>
        <v>-7.0394518272425159</v>
      </c>
      <c r="U156" t="s">
        <v>63</v>
      </c>
      <c r="V156" t="s">
        <v>104</v>
      </c>
      <c r="W156" t="s">
        <v>319</v>
      </c>
      <c r="X156" s="48" t="s">
        <v>485</v>
      </c>
      <c r="Y156" s="41"/>
    </row>
    <row r="157" spans="1:25" ht="15" x14ac:dyDescent="0.25">
      <c r="A157">
        <v>2.15</v>
      </c>
      <c r="B157">
        <v>1.78</v>
      </c>
      <c r="C157" s="29">
        <f t="shared" si="18"/>
        <v>2.6914031878756184E-2</v>
      </c>
      <c r="D157" s="30">
        <f>IF(OR($A157="",$B157=""),"",A157*'MPTO_working_2-way'!$G156)</f>
        <v>2.2078651685393256</v>
      </c>
      <c r="E157" s="32">
        <f>IF(OR($A157="",$B157=""),"",B157*'MPTO_working_2-way'!$G156)</f>
        <v>1.827906976744186</v>
      </c>
      <c r="F157" s="30">
        <f>IF(OR($A157="",$B157=""),"",'MPTO_working_2-way'!D156)</f>
        <v>2.2140584321666186</v>
      </c>
      <c r="G157" s="32">
        <f>IF(OR($A157="",$B157=""),"",'MPTO_working_2-way'!E156)</f>
        <v>1.8236835835120324</v>
      </c>
      <c r="H157" s="30">
        <f>IF(OR($A157="",$B157=""),"",'OddsRatio_working_2-way'!M156)</f>
        <v>2.214231845389905</v>
      </c>
      <c r="I157" s="30">
        <f>IF(OR($A157="",$B157=""),"",'OddsRatio_working_2-way'!N156)</f>
        <v>1.8235659473079355</v>
      </c>
      <c r="J157" s="30">
        <f>IF('Log_working_2-way'!$D156="","",A157^('Log_working_2-way'!$D156))</f>
        <v>2.2170516788166044</v>
      </c>
      <c r="K157" s="32">
        <f>IF('Log_working_2-way'!$D156="","",B157^('Log_working_2-way'!$D156))</f>
        <v>1.821657795971604</v>
      </c>
      <c r="L157" s="37">
        <f t="shared" si="19"/>
        <v>0.45292620865139954</v>
      </c>
      <c r="M157" s="37">
        <f t="shared" si="20"/>
        <v>0.54707379134860057</v>
      </c>
      <c r="N157" s="38">
        <v>254</v>
      </c>
      <c r="O157" s="38">
        <f t="shared" si="21"/>
        <v>135.86046511627907</v>
      </c>
      <c r="P157" s="38">
        <f t="shared" si="22"/>
        <v>111.30337078651687</v>
      </c>
      <c r="Q157" s="38">
        <f t="shared" si="23"/>
        <v>142.69662921348316</v>
      </c>
      <c r="R157" s="38">
        <f t="shared" si="24"/>
        <v>118.13953488372093</v>
      </c>
      <c r="S157" s="39">
        <f t="shared" si="25"/>
        <v>-6.8361640972040902</v>
      </c>
      <c r="T157" s="39">
        <f t="shared" si="26"/>
        <v>-6.8361640972040618</v>
      </c>
      <c r="U157" t="s">
        <v>100</v>
      </c>
      <c r="V157" t="s">
        <v>35</v>
      </c>
      <c r="W157" t="s">
        <v>319</v>
      </c>
      <c r="X157" s="48" t="s">
        <v>485</v>
      </c>
      <c r="Y157" s="41"/>
    </row>
    <row r="158" spans="1:25" ht="15" x14ac:dyDescent="0.25">
      <c r="A158">
        <v>2.0499999999999998</v>
      </c>
      <c r="B158">
        <v>1.86</v>
      </c>
      <c r="C158" s="29">
        <f t="shared" si="18"/>
        <v>2.5439286650930981E-2</v>
      </c>
      <c r="D158" s="30">
        <f>IF(OR($A158="",$B158=""),"",A158*'MPTO_working_2-way'!$G157)</f>
        <v>2.1021505376344085</v>
      </c>
      <c r="E158" s="32">
        <f>IF(OR($A158="",$B158=""),"",B158*'MPTO_working_2-way'!$G157)</f>
        <v>1.9073170731707316</v>
      </c>
      <c r="F158" s="30">
        <f>IF(OR($A158="",$B158=""),"",'MPTO_working_2-way'!D157)</f>
        <v>2.1048854540436102</v>
      </c>
      <c r="G158" s="32">
        <f>IF(OR($A158="",$B158=""),"",'MPTO_working_2-way'!E157)</f>
        <v>1.905071196602548</v>
      </c>
      <c r="H158" s="30">
        <f>IF(OR($A158="",$B158=""),"",'OddsRatio_working_2-way'!M157)</f>
        <v>2.1049571179725204</v>
      </c>
      <c r="I158" s="30">
        <f>IF(OR($A158="",$B158=""),"",'OddsRatio_working_2-way'!N157)</f>
        <v>1.9050124966251125</v>
      </c>
      <c r="J158" s="30">
        <f>IF('Log_working_2-way'!$D157="","",A158^('Log_working_2-way'!$D157))</f>
        <v>2.1061965618695773</v>
      </c>
      <c r="K158" s="32">
        <f>IF('Log_working_2-way'!$D157="","",B158^('Log_working_2-way'!$D157))</f>
        <v>1.9039984704977753</v>
      </c>
      <c r="L158" s="37">
        <f t="shared" si="19"/>
        <v>0.47570332480818417</v>
      </c>
      <c r="M158" s="37">
        <f t="shared" si="20"/>
        <v>0.52429667519181589</v>
      </c>
      <c r="N158" s="38">
        <v>255</v>
      </c>
      <c r="O158" s="38">
        <f t="shared" si="21"/>
        <v>130.60975609756099</v>
      </c>
      <c r="P158" s="38">
        <f t="shared" si="22"/>
        <v>117.90322580645162</v>
      </c>
      <c r="Q158" s="38">
        <f t="shared" si="23"/>
        <v>137.09677419354838</v>
      </c>
      <c r="R158" s="38">
        <f t="shared" si="24"/>
        <v>124.39024390243904</v>
      </c>
      <c r="S158" s="39">
        <f t="shared" si="25"/>
        <v>-6.4870180959873949</v>
      </c>
      <c r="T158" s="39">
        <f t="shared" si="26"/>
        <v>-6.4870180959874233</v>
      </c>
      <c r="U158" t="s">
        <v>288</v>
      </c>
      <c r="V158" t="s">
        <v>301</v>
      </c>
      <c r="W158" t="s">
        <v>317</v>
      </c>
      <c r="X158" s="48" t="s">
        <v>485</v>
      </c>
      <c r="Y158" s="41"/>
    </row>
    <row r="159" spans="1:25" ht="15" x14ac:dyDescent="0.25">
      <c r="A159">
        <v>2.25</v>
      </c>
      <c r="B159">
        <v>1.71</v>
      </c>
      <c r="C159" s="29">
        <f t="shared" si="18"/>
        <v>2.9239766081871288E-2</v>
      </c>
      <c r="D159" s="30">
        <f>IF(OR($A159="",$B159=""),"",A159*'MPTO_working_2-way'!$G158)</f>
        <v>2.3157894736842106</v>
      </c>
      <c r="E159" s="32">
        <f>IF(OR($A159="",$B159=""),"",B159*'MPTO_working_2-way'!$G158)</f>
        <v>1.7599999999999998</v>
      </c>
      <c r="F159" s="30">
        <f>IF(OR($A159="",$B159=""),"",'MPTO_working_2-way'!D158)</f>
        <v>2.3265306122448979</v>
      </c>
      <c r="G159" s="32">
        <f>IF(OR($A159="",$B159=""),"",'MPTO_working_2-way'!E158)</f>
        <v>1.7538461538461536</v>
      </c>
      <c r="H159" s="30">
        <f>IF(OR($A159="",$B159=""),"",'OddsRatio_working_2-way'!M158)</f>
        <v>2.3268622310856886</v>
      </c>
      <c r="I159" s="30">
        <f>IF(OR($A159="",$B159=""),"",'OddsRatio_working_2-way'!N158)</f>
        <v>1.753657747256671</v>
      </c>
      <c r="J159" s="30">
        <f>IF('Log_working_2-way'!$D158="","",A159^('Log_working_2-way'!$D158))</f>
        <v>2.331784466562643</v>
      </c>
      <c r="K159" s="32">
        <f>IF('Log_working_2-way'!$D158="","",B159^('Log_working_2-way'!$D158))</f>
        <v>1.7508722508087184</v>
      </c>
      <c r="L159" s="37">
        <f t="shared" si="19"/>
        <v>0.43181818181818182</v>
      </c>
      <c r="M159" s="37">
        <f t="shared" si="20"/>
        <v>0.56818181818181823</v>
      </c>
      <c r="N159" s="38">
        <v>256</v>
      </c>
      <c r="O159" s="38">
        <f t="shared" si="21"/>
        <v>142.22222222222223</v>
      </c>
      <c r="P159" s="38">
        <f t="shared" si="22"/>
        <v>106.29239766081871</v>
      </c>
      <c r="Q159" s="38">
        <f t="shared" si="23"/>
        <v>149.70760233918128</v>
      </c>
      <c r="R159" s="38">
        <f t="shared" si="24"/>
        <v>113.77777777777777</v>
      </c>
      <c r="S159" s="39">
        <f t="shared" si="25"/>
        <v>-7.4853801169590497</v>
      </c>
      <c r="T159" s="39">
        <f t="shared" si="26"/>
        <v>-7.4853801169590639</v>
      </c>
      <c r="U159" t="s">
        <v>290</v>
      </c>
      <c r="V159" t="s">
        <v>300</v>
      </c>
      <c r="W159" t="s">
        <v>317</v>
      </c>
      <c r="X159" s="48" t="s">
        <v>485</v>
      </c>
      <c r="Y159" s="41"/>
    </row>
    <row r="160" spans="1:25" ht="15" x14ac:dyDescent="0.25">
      <c r="A160">
        <v>1.79</v>
      </c>
      <c r="B160">
        <v>2.12</v>
      </c>
      <c r="C160" s="29">
        <f t="shared" si="18"/>
        <v>3.0357331084642114E-2</v>
      </c>
      <c r="D160" s="30">
        <f>IF(OR($A160="",$B160=""),"",A160*'MPTO_working_2-way'!$G159)</f>
        <v>1.8443396226415094</v>
      </c>
      <c r="E160" s="32">
        <f>IF(OR($A160="",$B160=""),"",B160*'MPTO_working_2-way'!$G159)</f>
        <v>2.1843575418994412</v>
      </c>
      <c r="F160" s="30">
        <f>IF(OR($A160="",$B160=""),"",'MPTO_working_2-way'!D159)</f>
        <v>1.8399922420480992</v>
      </c>
      <c r="G160" s="32">
        <f>IF(OR($A160="",$B160=""),"",'MPTO_working_2-way'!E159)</f>
        <v>2.1904871854075272</v>
      </c>
      <c r="H160" s="30">
        <f>IF(OR($A160="",$B160=""),"",'OddsRatio_working_2-way'!M159)</f>
        <v>1.8398554297360612</v>
      </c>
      <c r="I160" s="30">
        <f>IF(OR($A160="",$B160=""),"",'OddsRatio_working_2-way'!N159)</f>
        <v>2.1906811155751749</v>
      </c>
      <c r="J160" s="30">
        <f>IF('Log_working_2-way'!$D159="","",A160^('Log_working_2-way'!$D159))</f>
        <v>1.8378863083703576</v>
      </c>
      <c r="K160" s="32">
        <f>IF('Log_working_2-way'!$D159="","",B160^('Log_working_2-way'!$D159))</f>
        <v>2.1934793420182777</v>
      </c>
      <c r="L160" s="37">
        <f t="shared" si="19"/>
        <v>0.5421994884910486</v>
      </c>
      <c r="M160" s="37">
        <f t="shared" si="20"/>
        <v>0.45780051150895146</v>
      </c>
      <c r="N160" s="38">
        <v>257</v>
      </c>
      <c r="O160" s="38">
        <f t="shared" si="21"/>
        <v>113.4245810055866</v>
      </c>
      <c r="P160" s="38">
        <f t="shared" si="22"/>
        <v>135.77358490566039</v>
      </c>
      <c r="Q160" s="38">
        <f t="shared" si="23"/>
        <v>121.22641509433961</v>
      </c>
      <c r="R160" s="38">
        <f t="shared" si="24"/>
        <v>143.57541899441341</v>
      </c>
      <c r="S160" s="39">
        <f t="shared" si="25"/>
        <v>-7.8018340887530115</v>
      </c>
      <c r="T160" s="39">
        <f t="shared" si="26"/>
        <v>-7.8018340887530258</v>
      </c>
      <c r="U160" t="s">
        <v>249</v>
      </c>
      <c r="V160" t="s">
        <v>292</v>
      </c>
      <c r="W160" t="s">
        <v>317</v>
      </c>
      <c r="X160" s="48" t="s">
        <v>485</v>
      </c>
      <c r="Y160" s="41"/>
    </row>
    <row r="161" spans="1:25" ht="15" x14ac:dyDescent="0.25">
      <c r="A161">
        <v>2.2000000000000002</v>
      </c>
      <c r="B161">
        <v>1.74</v>
      </c>
      <c r="C161" s="29">
        <f t="shared" si="18"/>
        <v>2.925809822361547E-2</v>
      </c>
      <c r="D161" s="30">
        <f>IF(OR($A161="",$B161=""),"",A161*'MPTO_working_2-way'!$G160)</f>
        <v>2.264367816091954</v>
      </c>
      <c r="E161" s="32">
        <f>IF(OR($A161="",$B161=""),"",B161*'MPTO_working_2-way'!$G160)</f>
        <v>1.790909090909091</v>
      </c>
      <c r="F161" s="30">
        <f>IF(OR($A161="",$B161=""),"",'MPTO_working_2-way'!D160)</f>
        <v>2.2731591448931119</v>
      </c>
      <c r="G161" s="32">
        <f>IF(OR($A161="",$B161=""),"",'MPTO_working_2-way'!E160)</f>
        <v>1.78544776119403</v>
      </c>
      <c r="H161" s="30">
        <f>IF(OR($A161="",$B161=""),"",'OddsRatio_working_2-way'!M160)</f>
        <v>2.2734290799340271</v>
      </c>
      <c r="I161" s="30">
        <f>IF(OR($A161="",$B161=""),"",'OddsRatio_working_2-way'!N160)</f>
        <v>1.7852812659593167</v>
      </c>
      <c r="J161" s="30">
        <f>IF('Log_working_2-way'!$D160="","",A161^('Log_working_2-way'!$D160))</f>
        <v>2.2774497365044657</v>
      </c>
      <c r="K161" s="32">
        <f>IF('Log_working_2-way'!$D160="","",B161^('Log_working_2-way'!$D160))</f>
        <v>1.7828096647750074</v>
      </c>
      <c r="L161" s="37">
        <f t="shared" si="19"/>
        <v>0.44162436548223349</v>
      </c>
      <c r="M161" s="37">
        <f t="shared" si="20"/>
        <v>0.55837563451776651</v>
      </c>
      <c r="N161" s="38">
        <v>258</v>
      </c>
      <c r="O161" s="38">
        <f t="shared" si="21"/>
        <v>140.72727272727272</v>
      </c>
      <c r="P161" s="38">
        <f t="shared" si="22"/>
        <v>109.72413793103449</v>
      </c>
      <c r="Q161" s="38">
        <f t="shared" si="23"/>
        <v>148.27586206896549</v>
      </c>
      <c r="R161" s="38">
        <f t="shared" si="24"/>
        <v>117.27272727272727</v>
      </c>
      <c r="S161" s="39">
        <f t="shared" si="25"/>
        <v>-7.5485893416927752</v>
      </c>
      <c r="T161" s="39">
        <f t="shared" si="26"/>
        <v>-7.5485893416927752</v>
      </c>
      <c r="U161" t="s">
        <v>297</v>
      </c>
      <c r="V161" t="s">
        <v>294</v>
      </c>
      <c r="W161" t="s">
        <v>317</v>
      </c>
      <c r="X161" s="48" t="s">
        <v>485</v>
      </c>
      <c r="Y161" s="41"/>
    </row>
    <row r="162" spans="1:25" ht="15" x14ac:dyDescent="0.25">
      <c r="A162">
        <v>1.79</v>
      </c>
      <c r="B162">
        <v>2.12</v>
      </c>
      <c r="C162" s="29">
        <f t="shared" si="18"/>
        <v>3.0357331084642114E-2</v>
      </c>
      <c r="D162" s="30">
        <f>IF(OR($A162="",$B162=""),"",A162*'MPTO_working_2-way'!$G161)</f>
        <v>1.8443396226415094</v>
      </c>
      <c r="E162" s="32">
        <f>IF(OR($A162="",$B162=""),"",B162*'MPTO_working_2-way'!$G161)</f>
        <v>2.1843575418994412</v>
      </c>
      <c r="F162" s="30">
        <f>IF(OR($A162="",$B162=""),"",'MPTO_working_2-way'!D161)</f>
        <v>1.8399922420480992</v>
      </c>
      <c r="G162" s="32">
        <f>IF(OR($A162="",$B162=""),"",'MPTO_working_2-way'!E161)</f>
        <v>2.1904871854075272</v>
      </c>
      <c r="H162" s="30">
        <f>IF(OR($A162="",$B162=""),"",'OddsRatio_working_2-way'!M161)</f>
        <v>1.8398554297360612</v>
      </c>
      <c r="I162" s="30">
        <f>IF(OR($A162="",$B162=""),"",'OddsRatio_working_2-way'!N161)</f>
        <v>2.1906811155751749</v>
      </c>
      <c r="J162" s="30">
        <f>IF('Log_working_2-way'!$D161="","",A162^('Log_working_2-way'!$D161))</f>
        <v>1.8378863083703576</v>
      </c>
      <c r="K162" s="32">
        <f>IF('Log_working_2-way'!$D161="","",B162^('Log_working_2-way'!$D161))</f>
        <v>2.1934793420182777</v>
      </c>
      <c r="L162" s="37">
        <f t="shared" si="19"/>
        <v>0.5421994884910486</v>
      </c>
      <c r="M162" s="37">
        <f t="shared" si="20"/>
        <v>0.45780051150895146</v>
      </c>
      <c r="N162" s="38">
        <v>259</v>
      </c>
      <c r="O162" s="38">
        <f t="shared" si="21"/>
        <v>114.3072625698324</v>
      </c>
      <c r="P162" s="38">
        <f t="shared" si="22"/>
        <v>136.83018867924528</v>
      </c>
      <c r="Q162" s="38">
        <f t="shared" si="23"/>
        <v>122.1698113207547</v>
      </c>
      <c r="R162" s="38">
        <f t="shared" si="24"/>
        <v>144.6927374301676</v>
      </c>
      <c r="S162" s="39">
        <f t="shared" si="25"/>
        <v>-7.8625487509223007</v>
      </c>
      <c r="T162" s="39">
        <f t="shared" si="26"/>
        <v>-7.8625487509223149</v>
      </c>
      <c r="U162" t="s">
        <v>250</v>
      </c>
      <c r="V162" t="s">
        <v>244</v>
      </c>
      <c r="W162" t="s">
        <v>317</v>
      </c>
      <c r="X162" s="48" t="s">
        <v>485</v>
      </c>
      <c r="Y162" s="41"/>
    </row>
    <row r="163" spans="1:25" ht="15" x14ac:dyDescent="0.25">
      <c r="A163">
        <v>2.08</v>
      </c>
      <c r="B163">
        <v>1.84</v>
      </c>
      <c r="C163" s="29">
        <f t="shared" si="18"/>
        <v>2.4247491638795804E-2</v>
      </c>
      <c r="D163" s="30">
        <f>IF(OR($A163="",$B163=""),"",A163*'MPTO_working_2-way'!$G162)</f>
        <v>2.1304347826086953</v>
      </c>
      <c r="E163" s="32">
        <f>IF(OR($A163="",$B163=""),"",B163*'MPTO_working_2-way'!$G162)</f>
        <v>1.8846153846153844</v>
      </c>
      <c r="F163" s="30">
        <f>IF(OR($A163="",$B163=""),"",'MPTO_working_2-way'!D162)</f>
        <v>2.1338090990187331</v>
      </c>
      <c r="G163" s="32">
        <f>IF(OR($A163="",$B163=""),"",'MPTO_working_2-way'!E162)</f>
        <v>1.8819826907946497</v>
      </c>
      <c r="H163" s="30">
        <f>IF(OR($A163="",$B163=""),"",'OddsRatio_working_2-way'!M162)</f>
        <v>2.1338934190276815</v>
      </c>
      <c r="I163" s="30">
        <f>IF(OR($A163="",$B163=""),"",'OddsRatio_working_2-way'!N162)</f>
        <v>1.8819171036881968</v>
      </c>
      <c r="J163" s="30">
        <f>IF('Log_working_2-way'!$D162="","",A163^('Log_working_2-way'!$D162))</f>
        <v>2.1354221138982008</v>
      </c>
      <c r="K163" s="32">
        <f>IF('Log_working_2-way'!$D162="","",B163^('Log_working_2-way'!$D162))</f>
        <v>1.8807297195989381</v>
      </c>
      <c r="L163" s="37">
        <f t="shared" si="19"/>
        <v>0.46938775510204089</v>
      </c>
      <c r="M163" s="37">
        <f t="shared" si="20"/>
        <v>0.53061224489795922</v>
      </c>
      <c r="N163" s="38">
        <v>260</v>
      </c>
      <c r="O163" s="38">
        <f t="shared" si="21"/>
        <v>135.00000000000003</v>
      </c>
      <c r="P163" s="38">
        <f t="shared" si="22"/>
        <v>118.69565217391306</v>
      </c>
      <c r="Q163" s="38">
        <f t="shared" si="23"/>
        <v>141.30434782608694</v>
      </c>
      <c r="R163" s="38">
        <f t="shared" si="24"/>
        <v>124.99999999999999</v>
      </c>
      <c r="S163" s="39">
        <f t="shared" si="25"/>
        <v>-6.3043478260869108</v>
      </c>
      <c r="T163" s="39">
        <f t="shared" si="26"/>
        <v>-6.304347826086925</v>
      </c>
      <c r="U163" t="s">
        <v>246</v>
      </c>
      <c r="V163" t="s">
        <v>247</v>
      </c>
      <c r="W163" t="s">
        <v>317</v>
      </c>
      <c r="X163" s="48" t="s">
        <v>485</v>
      </c>
      <c r="Y163" s="41"/>
    </row>
    <row r="164" spans="1:25" ht="15" x14ac:dyDescent="0.25">
      <c r="A164">
        <v>1.46</v>
      </c>
      <c r="B164">
        <v>2.88</v>
      </c>
      <c r="C164" s="29">
        <f t="shared" si="18"/>
        <v>3.215372907153724E-2</v>
      </c>
      <c r="D164" s="30">
        <f>IF(OR($A164="",$B164=""),"",A164*'MPTO_working_2-way'!$G163)</f>
        <v>1.5069444444444444</v>
      </c>
      <c r="E164" s="32">
        <f>IF(OR($A164="",$B164=""),"",B164*'MPTO_working_2-way'!$G163)</f>
        <v>2.9726027397260273</v>
      </c>
      <c r="F164" s="30">
        <f>IF(OR($A164="",$B164=""),"",'MPTO_working_2-way'!D163)</f>
        <v>1.4950931588678709</v>
      </c>
      <c r="G164" s="32">
        <f>IF(OR($A164="",$B164=""),"",'MPTO_working_2-way'!E163)</f>
        <v>3.0198218902614187</v>
      </c>
      <c r="H164" s="30">
        <f>IF(OR($A164="",$B164=""),"",'OddsRatio_working_2-way'!M163)</f>
        <v>1.4946522526622417</v>
      </c>
      <c r="I164" s="30">
        <f>IF(OR($A164="",$B164=""),"",'OddsRatio_working_2-way'!N163)</f>
        <v>3.0216222500108993</v>
      </c>
      <c r="J164" s="30">
        <f>IF('Log_working_2-way'!$D163="","",A164^('Log_working_2-way'!$D163))</f>
        <v>1.4892249688021271</v>
      </c>
      <c r="K164" s="32">
        <f>IF('Log_working_2-way'!$D163="","",B164^('Log_working_2-way'!$D163))</f>
        <v>3.0440493919358267</v>
      </c>
      <c r="L164" s="37">
        <f t="shared" si="19"/>
        <v>0.66359447004608296</v>
      </c>
      <c r="M164" s="37">
        <f t="shared" si="20"/>
        <v>0.33640552995391704</v>
      </c>
      <c r="N164" s="38">
        <v>261</v>
      </c>
      <c r="O164" s="38">
        <f t="shared" si="21"/>
        <v>82.232876712328761</v>
      </c>
      <c r="P164" s="38">
        <f t="shared" si="22"/>
        <v>170.37499999999997</v>
      </c>
      <c r="Q164" s="38">
        <f t="shared" si="23"/>
        <v>90.625</v>
      </c>
      <c r="R164" s="38">
        <f t="shared" si="24"/>
        <v>178.76712328767121</v>
      </c>
      <c r="S164" s="39">
        <f t="shared" si="25"/>
        <v>-8.3921232876712395</v>
      </c>
      <c r="T164" s="39">
        <f t="shared" si="26"/>
        <v>-8.3921232876712395</v>
      </c>
      <c r="U164" t="s">
        <v>295</v>
      </c>
      <c r="V164" t="s">
        <v>188</v>
      </c>
      <c r="W164" t="s">
        <v>317</v>
      </c>
      <c r="X164" s="48" t="s">
        <v>485</v>
      </c>
      <c r="Y164" s="41"/>
    </row>
    <row r="165" spans="1:25" ht="15" x14ac:dyDescent="0.25">
      <c r="A165">
        <v>2.34</v>
      </c>
      <c r="B165">
        <v>1.59</v>
      </c>
      <c r="C165" s="29">
        <f t="shared" si="18"/>
        <v>5.6281244960490362E-2</v>
      </c>
      <c r="D165" s="30">
        <f>IF(OR($A165="",$B165=""),"",A165*'MPTO_working_2-way'!$G164)</f>
        <v>2.4716981132075473</v>
      </c>
      <c r="E165" s="32">
        <f>IF(OR($A165="",$B165=""),"",B165*'MPTO_working_2-way'!$G164)</f>
        <v>1.6794871794871797</v>
      </c>
      <c r="F165" s="30">
        <f>IF(OR($A165="",$B165=""),"",'MPTO_working_2-way'!D164)</f>
        <v>2.5049484952534842</v>
      </c>
      <c r="G165" s="32">
        <f>IF(OR($A165="",$B165=""),"",'MPTO_working_2-way'!E164)</f>
        <v>1.6644745671721919</v>
      </c>
      <c r="H165" s="30">
        <f>IF(OR($A165="",$B165=""),"",'OddsRatio_working_2-way'!M164)</f>
        <v>2.5070456000658923</v>
      </c>
      <c r="I165" s="30">
        <f>IF(OR($A165="",$B165=""),"",'OddsRatio_working_2-way'!N164)</f>
        <v>1.663549928387221</v>
      </c>
      <c r="J165" s="30">
        <f>IF('Log_working_2-way'!$D164="","",A165^('Log_working_2-way'!$D164))</f>
        <v>2.5229154751602469</v>
      </c>
      <c r="K165" s="32">
        <f>IF('Log_working_2-way'!$D164="","",B165^('Log_working_2-way'!$D164))</f>
        <v>1.6566352606603127</v>
      </c>
      <c r="L165" s="37">
        <f t="shared" si="19"/>
        <v>0.40458015267175573</v>
      </c>
      <c r="M165" s="37">
        <f t="shared" si="20"/>
        <v>0.59541984732824416</v>
      </c>
      <c r="N165" s="38">
        <v>262</v>
      </c>
      <c r="O165" s="38">
        <f t="shared" si="21"/>
        <v>150.03418803418802</v>
      </c>
      <c r="P165" s="38">
        <f t="shared" si="22"/>
        <v>97.22012578616355</v>
      </c>
      <c r="Q165" s="38">
        <f t="shared" si="23"/>
        <v>164.77987421383648</v>
      </c>
      <c r="R165" s="38">
        <f t="shared" si="24"/>
        <v>111.96581196581198</v>
      </c>
      <c r="S165" s="39">
        <f t="shared" si="25"/>
        <v>-14.745686179648459</v>
      </c>
      <c r="T165" s="39">
        <f t="shared" si="26"/>
        <v>-14.74568617964843</v>
      </c>
      <c r="U165" t="s">
        <v>466</v>
      </c>
      <c r="V165" t="s">
        <v>471</v>
      </c>
      <c r="W165" t="s">
        <v>481</v>
      </c>
      <c r="X165" s="48" t="s">
        <v>485</v>
      </c>
      <c r="Y165" s="41"/>
    </row>
    <row r="166" spans="1:25" ht="15" x14ac:dyDescent="0.25">
      <c r="A166">
        <v>2.12</v>
      </c>
      <c r="B166">
        <v>1.71</v>
      </c>
      <c r="C166" s="29">
        <f t="shared" si="18"/>
        <v>5.6493434844973933E-2</v>
      </c>
      <c r="D166" s="30">
        <f>IF(OR($A166="",$B166=""),"",A166*'MPTO_working_2-way'!$G165)</f>
        <v>2.2397660818713447</v>
      </c>
      <c r="E166" s="32">
        <f>IF(OR($A166="",$B166=""),"",B166*'MPTO_working_2-way'!$G165)</f>
        <v>1.8066037735849054</v>
      </c>
      <c r="F166" s="30">
        <f>IF(OR($A166="",$B166=""),"",'MPTO_working_2-way'!D165)</f>
        <v>2.2550385668076633</v>
      </c>
      <c r="G166" s="32">
        <f>IF(OR($A166="",$B166=""),"",'MPTO_working_2-way'!E165)</f>
        <v>1.7967882632831085</v>
      </c>
      <c r="H166" s="30">
        <f>IF(OR($A166="",$B166=""),"",'OddsRatio_working_2-way'!M165)</f>
        <v>2.2559716512455181</v>
      </c>
      <c r="I166" s="30">
        <f>IF(OR($A166="",$B166=""),"",'OddsRatio_working_2-way'!N165)</f>
        <v>1.7961963146288551</v>
      </c>
      <c r="J166" s="30">
        <f>IF('Log_working_2-way'!$D165="","",A166^('Log_working_2-way'!$D165))</f>
        <v>2.2631550258429947</v>
      </c>
      <c r="K166" s="32">
        <f>IF('Log_working_2-way'!$D165="","",B166^('Log_working_2-way'!$D165))</f>
        <v>1.7916684647077736</v>
      </c>
      <c r="L166" s="37">
        <f t="shared" si="19"/>
        <v>0.44647519582245437</v>
      </c>
      <c r="M166" s="37">
        <f t="shared" si="20"/>
        <v>0.55352480417754579</v>
      </c>
      <c r="N166" s="38">
        <v>263</v>
      </c>
      <c r="O166" s="38">
        <f t="shared" si="21"/>
        <v>138.9433962264151</v>
      </c>
      <c r="P166" s="38">
        <f t="shared" si="22"/>
        <v>109.19883040935673</v>
      </c>
      <c r="Q166" s="38">
        <f t="shared" si="23"/>
        <v>153.80116959064327</v>
      </c>
      <c r="R166" s="38">
        <f t="shared" si="24"/>
        <v>124.0566037735849</v>
      </c>
      <c r="S166" s="39">
        <f t="shared" si="25"/>
        <v>-14.857773364228166</v>
      </c>
      <c r="T166" s="39">
        <f t="shared" si="26"/>
        <v>-14.857773364228166</v>
      </c>
      <c r="U166" t="s">
        <v>478</v>
      </c>
      <c r="V166" t="s">
        <v>463</v>
      </c>
      <c r="W166" t="s">
        <v>481</v>
      </c>
      <c r="X166" s="48" t="s">
        <v>485</v>
      </c>
      <c r="Y166" s="41"/>
    </row>
    <row r="167" spans="1:25" s="35" customFormat="1" ht="15" x14ac:dyDescent="0.25">
      <c r="A167">
        <v>1.92</v>
      </c>
      <c r="B167">
        <v>1.88</v>
      </c>
      <c r="C167" s="29">
        <f t="shared" si="18"/>
        <v>5.2748226950354749E-2</v>
      </c>
      <c r="D167" s="30">
        <f>IF(OR($A167="",$B167=""),"",A167*'MPTO_working_2-way'!$G166)</f>
        <v>2.021276595744681</v>
      </c>
      <c r="E167" s="32">
        <f>IF(OR($A167="",$B167=""),"",B167*'MPTO_working_2-way'!$G166)</f>
        <v>1.9791666666666667</v>
      </c>
      <c r="F167" s="30">
        <f>IF(OR($A167="",$B167=""),"",'MPTO_working_2-way'!D166)</f>
        <v>2.0224114746750339</v>
      </c>
      <c r="G167" s="32">
        <f>IF(OR($A167="",$B167=""),"",'MPTO_working_2-way'!E166)</f>
        <v>1.9780797895659799</v>
      </c>
      <c r="H167" s="30">
        <f>IF(OR($A167="",$B167=""),"",'OddsRatio_working_2-way'!M166)</f>
        <v>2.0224747162910903</v>
      </c>
      <c r="I167" s="30">
        <f>IF(OR($A167="",$B167=""),"",'OddsRatio_working_2-way'!N166)</f>
        <v>1.9780192938436518</v>
      </c>
      <c r="J167" s="30">
        <f>IF('Log_working_2-way'!$D166="","",A167^('Log_working_2-way'!$D166))</f>
        <v>2.0230004843181359</v>
      </c>
      <c r="K167" s="32">
        <f>IF('Log_working_2-way'!$D166="","",B167^('Log_working_2-way'!$D166))</f>
        <v>1.9775166437629874</v>
      </c>
      <c r="L167" s="37">
        <f t="shared" si="19"/>
        <v>0.49473684210526314</v>
      </c>
      <c r="M167" s="37">
        <f t="shared" si="20"/>
        <v>0.50526315789473686</v>
      </c>
      <c r="N167" s="38">
        <v>264</v>
      </c>
      <c r="O167" s="38">
        <f t="shared" si="21"/>
        <v>126.5</v>
      </c>
      <c r="P167" s="38">
        <f t="shared" si="22"/>
        <v>123.57446808510637</v>
      </c>
      <c r="Q167" s="38">
        <f t="shared" si="23"/>
        <v>140.42553191489361</v>
      </c>
      <c r="R167" s="38">
        <f t="shared" si="24"/>
        <v>137.5</v>
      </c>
      <c r="S167" s="39">
        <f t="shared" si="25"/>
        <v>-13.925531914893611</v>
      </c>
      <c r="T167" s="39">
        <f t="shared" si="26"/>
        <v>-13.925531914893625</v>
      </c>
      <c r="U167" t="s">
        <v>480</v>
      </c>
      <c r="V167" t="s">
        <v>475</v>
      </c>
      <c r="W167" t="s">
        <v>481</v>
      </c>
      <c r="X167" s="48" t="s">
        <v>485</v>
      </c>
      <c r="Y167" s="41"/>
    </row>
    <row r="168" spans="1:25" ht="15" x14ac:dyDescent="0.25">
      <c r="A168">
        <v>2.0699999999999998</v>
      </c>
      <c r="B168">
        <v>1.74</v>
      </c>
      <c r="C168" s="29">
        <f t="shared" si="18"/>
        <v>5.7804431117774335E-2</v>
      </c>
      <c r="D168" s="30">
        <f>IF(OR($A168="",$B168=""),"",A168*'MPTO_working_2-way'!$G167)</f>
        <v>2.1896551724137927</v>
      </c>
      <c r="E168" s="32">
        <f>IF(OR($A168="",$B168=""),"",B168*'MPTO_working_2-way'!$G167)</f>
        <v>1.8405797101449273</v>
      </c>
      <c r="F168" s="30">
        <f>IF(OR($A168="",$B168=""),"",'MPTO_working_2-way'!D167)</f>
        <v>2.2017238217494954</v>
      </c>
      <c r="G168" s="32">
        <f>IF(OR($A168="",$B168=""),"",'MPTO_working_2-way'!E167)</f>
        <v>1.8321379520830152</v>
      </c>
      <c r="H168" s="30">
        <f>IF(OR($A168="",$B168=""),"",'OddsRatio_working_2-way'!M167)</f>
        <v>2.2024749252878184</v>
      </c>
      <c r="I168" s="30">
        <f>IF(OR($A168="",$B168=""),"",'OddsRatio_working_2-way'!N167)</f>
        <v>1.8316181726289591</v>
      </c>
      <c r="J168" s="30">
        <f>IF('Log_working_2-way'!$D167="","",A168^('Log_working_2-way'!$D167))</f>
        <v>2.2081424697372372</v>
      </c>
      <c r="K168" s="32">
        <f>IF('Log_working_2-way'!$D167="","",B168^('Log_working_2-way'!$D167))</f>
        <v>1.8277169498181729</v>
      </c>
      <c r="L168" s="37">
        <f t="shared" si="19"/>
        <v>0.45669291338582685</v>
      </c>
      <c r="M168" s="37">
        <f t="shared" si="20"/>
        <v>0.54330708661417326</v>
      </c>
      <c r="N168" s="38">
        <v>265</v>
      </c>
      <c r="O168" s="38">
        <f t="shared" si="21"/>
        <v>136.9806763285024</v>
      </c>
      <c r="P168" s="38">
        <f t="shared" si="22"/>
        <v>112.70114942528737</v>
      </c>
      <c r="Q168" s="38">
        <f t="shared" si="23"/>
        <v>152.29885057471265</v>
      </c>
      <c r="R168" s="38">
        <f t="shared" si="24"/>
        <v>128.0193236714976</v>
      </c>
      <c r="S168" s="39">
        <f t="shared" si="25"/>
        <v>-15.318174246210248</v>
      </c>
      <c r="T168" s="39">
        <f t="shared" si="26"/>
        <v>-15.318174246210233</v>
      </c>
      <c r="U168" t="s">
        <v>464</v>
      </c>
      <c r="V168" t="s">
        <v>473</v>
      </c>
      <c r="W168" t="s">
        <v>481</v>
      </c>
      <c r="X168" s="48" t="s">
        <v>485</v>
      </c>
      <c r="Y168" s="41"/>
    </row>
    <row r="169" spans="1:25" ht="15" x14ac:dyDescent="0.25">
      <c r="A169">
        <v>1.72</v>
      </c>
      <c r="B169">
        <v>2.09</v>
      </c>
      <c r="C169" s="29">
        <f t="shared" si="18"/>
        <v>5.986424835874038E-2</v>
      </c>
      <c r="D169" s="30">
        <f>IF(OR($A169="",$B169=""),"",A169*'MPTO_working_2-way'!$G168)</f>
        <v>1.8229665071770333</v>
      </c>
      <c r="E169" s="32">
        <f>IF(OR($A169="",$B169=""),"",B169*'MPTO_working_2-way'!$G168)</f>
        <v>2.2151162790697674</v>
      </c>
      <c r="F169" s="30">
        <f>IF(OR($A169="",$B169=""),"",'MPTO_working_2-way'!D168)</f>
        <v>1.8133575464083938</v>
      </c>
      <c r="G169" s="32">
        <f>IF(OR($A169="",$B169=""),"",'MPTO_working_2-way'!E168)</f>
        <v>2.2294715951376824</v>
      </c>
      <c r="H169" s="30">
        <f>IF(OR($A169="",$B169=""),"",'OddsRatio_working_2-way'!M168)</f>
        <v>1.8127425537743154</v>
      </c>
      <c r="I169" s="30">
        <f>IF(OR($A169="",$B169=""),"",'OddsRatio_working_2-way'!N168)</f>
        <v>2.2304019216861164</v>
      </c>
      <c r="J169" s="30">
        <f>IF('Log_working_2-way'!$D168="","",A169^('Log_working_2-way'!$D168))</f>
        <v>1.8082973763573105</v>
      </c>
      <c r="K169" s="32">
        <f>IF('Log_working_2-way'!$D168="","",B169^('Log_working_2-way'!$D168))</f>
        <v>2.237168434842808</v>
      </c>
      <c r="L169" s="37">
        <f t="shared" si="19"/>
        <v>0.54855643044619429</v>
      </c>
      <c r="M169" s="37">
        <f t="shared" si="20"/>
        <v>0.45144356955380577</v>
      </c>
      <c r="N169" s="38">
        <v>266</v>
      </c>
      <c r="O169" s="38">
        <f t="shared" si="21"/>
        <v>111.34883720930232</v>
      </c>
      <c r="P169" s="38">
        <f t="shared" si="22"/>
        <v>138.72727272727272</v>
      </c>
      <c r="Q169" s="38">
        <f t="shared" si="23"/>
        <v>127.27272727272728</v>
      </c>
      <c r="R169" s="38">
        <f t="shared" si="24"/>
        <v>154.6511627906977</v>
      </c>
      <c r="S169" s="39">
        <f t="shared" si="25"/>
        <v>-15.923890063424963</v>
      </c>
      <c r="T169" s="39">
        <f t="shared" si="26"/>
        <v>-15.923890063424977</v>
      </c>
      <c r="U169" t="s">
        <v>472</v>
      </c>
      <c r="V169" t="s">
        <v>477</v>
      </c>
      <c r="W169" t="s">
        <v>481</v>
      </c>
      <c r="X169" s="48" t="s">
        <v>485</v>
      </c>
      <c r="Y169" s="41"/>
    </row>
    <row r="170" spans="1:25" ht="15" x14ac:dyDescent="0.25">
      <c r="A170">
        <v>1.74</v>
      </c>
      <c r="B170">
        <v>2.2000000000000002</v>
      </c>
      <c r="C170" s="29">
        <f t="shared" si="18"/>
        <v>2.925809822361547E-2</v>
      </c>
      <c r="D170" s="30">
        <f>IF(OR($A170="",$B170=""),"",A170*'MPTO_working_2-way'!$G169)</f>
        <v>1.790909090909091</v>
      </c>
      <c r="E170" s="32">
        <f>IF(OR($A170="",$B170=""),"",B170*'MPTO_working_2-way'!$G169)</f>
        <v>2.264367816091954</v>
      </c>
      <c r="F170" s="30">
        <f>IF(OR($A170="",$B170=""),"",'MPTO_working_2-way'!D169)</f>
        <v>1.78544776119403</v>
      </c>
      <c r="G170" s="32">
        <f>IF(OR($A170="",$B170=""),"",'MPTO_working_2-way'!E169)</f>
        <v>2.2731591448931119</v>
      </c>
      <c r="H170" s="30">
        <f>IF(OR($A170="",$B170=""),"",'OddsRatio_working_2-way'!M169)</f>
        <v>1.7852812659593167</v>
      </c>
      <c r="I170" s="30">
        <f>IF(OR($A170="",$B170=""),"",'OddsRatio_working_2-way'!N169)</f>
        <v>2.2734290799340271</v>
      </c>
      <c r="J170" s="30">
        <f>IF('Log_working_2-way'!$D169="","",A170^('Log_working_2-way'!$D169))</f>
        <v>1.7828096647750074</v>
      </c>
      <c r="K170" s="32">
        <f>IF('Log_working_2-way'!$D169="","",B170^('Log_working_2-way'!$D169))</f>
        <v>2.2774497365044657</v>
      </c>
      <c r="L170" s="37">
        <f t="shared" si="19"/>
        <v>0.55837563451776651</v>
      </c>
      <c r="M170" s="37">
        <f t="shared" si="20"/>
        <v>0.44162436548223349</v>
      </c>
      <c r="N170" s="38">
        <v>267</v>
      </c>
      <c r="O170" s="38">
        <f t="shared" si="21"/>
        <v>113.55172413793102</v>
      </c>
      <c r="P170" s="38">
        <f t="shared" si="22"/>
        <v>145.63636363636368</v>
      </c>
      <c r="Q170" s="38">
        <f t="shared" si="23"/>
        <v>121.36363636363636</v>
      </c>
      <c r="R170" s="38">
        <f t="shared" si="24"/>
        <v>153.44827586206895</v>
      </c>
      <c r="S170" s="39">
        <f t="shared" si="25"/>
        <v>-7.8119122257053419</v>
      </c>
      <c r="T170" s="39">
        <f t="shared" si="26"/>
        <v>-7.8119122257052709</v>
      </c>
      <c r="U170" t="s">
        <v>399</v>
      </c>
      <c r="V170" t="s">
        <v>450</v>
      </c>
      <c r="W170" t="s">
        <v>455</v>
      </c>
      <c r="X170" s="48" t="s">
        <v>485</v>
      </c>
      <c r="Y170" s="41"/>
    </row>
    <row r="171" spans="1:25" ht="15" x14ac:dyDescent="0.25">
      <c r="A171">
        <v>1.74</v>
      </c>
      <c r="B171">
        <v>2.21</v>
      </c>
      <c r="C171" s="29">
        <f t="shared" si="18"/>
        <v>2.720133146096626E-2</v>
      </c>
      <c r="D171" s="30">
        <f>IF(OR($A171="",$B171=""),"",A171*'MPTO_working_2-way'!$G170)</f>
        <v>1.7873303167420813</v>
      </c>
      <c r="E171" s="32">
        <f>IF(OR($A171="",$B171=""),"",B171*'MPTO_working_2-way'!$G170)</f>
        <v>2.2701149425287355</v>
      </c>
      <c r="F171" s="30">
        <f>IF(OR($A171="",$B171=""),"",'MPTO_working_2-way'!D170)</f>
        <v>1.7821754646150993</v>
      </c>
      <c r="G171" s="32">
        <f>IF(OR($A171="",$B171=""),"",'MPTO_working_2-way'!E170)</f>
        <v>2.2784855128281092</v>
      </c>
      <c r="H171" s="30">
        <f>IF(OR($A171="",$B171=""),"",'OddsRatio_working_2-way'!M170)</f>
        <v>1.7820295697311479</v>
      </c>
      <c r="I171" s="30">
        <f>IF(OR($A171="",$B171=""),"",'OddsRatio_working_2-way'!N170)</f>
        <v>2.2787240261820116</v>
      </c>
      <c r="J171" s="30">
        <f>IF('Log_working_2-way'!$D170="","",A171^('Log_working_2-way'!$D170))</f>
        <v>1.7796998822901224</v>
      </c>
      <c r="K171" s="32">
        <f>IF('Log_working_2-way'!$D170="","",B171^('Log_working_2-way'!$D170))</f>
        <v>2.2825447620471673</v>
      </c>
      <c r="L171" s="37">
        <f t="shared" si="19"/>
        <v>0.55949367088607604</v>
      </c>
      <c r="M171" s="37">
        <f t="shared" si="20"/>
        <v>0.44050632911392407</v>
      </c>
      <c r="N171" s="38">
        <v>268</v>
      </c>
      <c r="O171" s="38">
        <f t="shared" si="21"/>
        <v>113.97701149425286</v>
      </c>
      <c r="P171" s="38">
        <f t="shared" si="22"/>
        <v>146.73303167420812</v>
      </c>
      <c r="Q171" s="38">
        <f t="shared" si="23"/>
        <v>121.26696832579185</v>
      </c>
      <c r="R171" s="38">
        <f t="shared" si="24"/>
        <v>154.02298850574712</v>
      </c>
      <c r="S171" s="39">
        <f t="shared" si="25"/>
        <v>-7.2899568315389871</v>
      </c>
      <c r="T171" s="39">
        <f t="shared" si="26"/>
        <v>-7.2899568315390013</v>
      </c>
      <c r="U171" t="s">
        <v>423</v>
      </c>
      <c r="V171" t="s">
        <v>449</v>
      </c>
      <c r="W171" t="s">
        <v>455</v>
      </c>
      <c r="X171" s="48" t="s">
        <v>485</v>
      </c>
      <c r="Y171" s="41"/>
    </row>
    <row r="172" spans="1:25" ht="15" x14ac:dyDescent="0.25">
      <c r="A172">
        <v>1.58</v>
      </c>
      <c r="B172">
        <v>2.5299999999999998</v>
      </c>
      <c r="C172" s="29">
        <f t="shared" si="18"/>
        <v>2.8168309401110703E-2</v>
      </c>
      <c r="D172" s="30">
        <f>IF(OR($A172="",$B172=""),"",A172*'MPTO_working_2-way'!$G171)</f>
        <v>1.6245059288537549</v>
      </c>
      <c r="E172" s="32">
        <f>IF(OR($A172="",$B172=""),"",B172*'MPTO_working_2-way'!$G171)</f>
        <v>2.6012658227848098</v>
      </c>
      <c r="F172" s="30">
        <f>IF(OR($A172="",$B172=""),"",'MPTO_working_2-way'!D171)</f>
        <v>1.6159598981283099</v>
      </c>
      <c r="G172" s="32">
        <f>IF(OR($A172="",$B172=""),"",'MPTO_working_2-way'!E171)</f>
        <v>2.6234823127912317</v>
      </c>
      <c r="H172" s="30">
        <f>IF(OR($A172="",$B172=""),"",'OddsRatio_working_2-way'!M171)</f>
        <v>1.6156987634551996</v>
      </c>
      <c r="I172" s="30">
        <f>IF(OR($A172="",$B172=""),"",'OddsRatio_working_2-way'!N171)</f>
        <v>2.6241708760111284</v>
      </c>
      <c r="J172" s="30">
        <f>IF('Log_working_2-way'!$D171="","",A172^('Log_working_2-way'!$D171))</f>
        <v>1.6118203487716556</v>
      </c>
      <c r="K172" s="32">
        <f>IF('Log_working_2-way'!$D171="","",B172^('Log_working_2-way'!$D171))</f>
        <v>2.6344667221475415</v>
      </c>
      <c r="L172" s="37">
        <f t="shared" si="19"/>
        <v>0.61557177615571779</v>
      </c>
      <c r="M172" s="37">
        <f t="shared" si="20"/>
        <v>0.38442822384428227</v>
      </c>
      <c r="N172" s="38">
        <v>269</v>
      </c>
      <c r="O172" s="38">
        <f t="shared" si="21"/>
        <v>98.746835443037995</v>
      </c>
      <c r="P172" s="38">
        <f t="shared" si="22"/>
        <v>162.67588932806325</v>
      </c>
      <c r="Q172" s="38">
        <f t="shared" si="23"/>
        <v>106.32411067193678</v>
      </c>
      <c r="R172" s="38">
        <f t="shared" si="24"/>
        <v>170.25316455696202</v>
      </c>
      <c r="S172" s="39">
        <f t="shared" si="25"/>
        <v>-7.5772752288987846</v>
      </c>
      <c r="T172" s="39">
        <f t="shared" si="26"/>
        <v>-7.5772752288987704</v>
      </c>
      <c r="U172" t="s">
        <v>400</v>
      </c>
      <c r="V172" t="s">
        <v>448</v>
      </c>
      <c r="W172" t="s">
        <v>455</v>
      </c>
      <c r="X172" s="48" t="s">
        <v>485</v>
      </c>
      <c r="Y172" s="41"/>
    </row>
    <row r="173" spans="1:25" ht="15" x14ac:dyDescent="0.25">
      <c r="A173">
        <v>1.72</v>
      </c>
      <c r="B173">
        <v>2.23</v>
      </c>
      <c r="C173" s="29">
        <f t="shared" si="18"/>
        <v>2.982584211075201E-2</v>
      </c>
      <c r="D173" s="30">
        <f>IF(OR($A173="",$B173=""),"",A173*'MPTO_working_2-way'!$G172)</f>
        <v>1.7713004484304935</v>
      </c>
      <c r="E173" s="32">
        <f>IF(OR($A173="",$B173=""),"",B173*'MPTO_working_2-way'!$G172)</f>
        <v>2.2965116279069768</v>
      </c>
      <c r="F173" s="30">
        <f>IF(OR($A173="",$B173=""),"",'MPTO_working_2-way'!D172)</f>
        <v>1.7652798232695142</v>
      </c>
      <c r="G173" s="32">
        <f>IF(OR($A173="",$B173=""),"",'MPTO_working_2-way'!E172)</f>
        <v>2.3067115708443593</v>
      </c>
      <c r="H173" s="30">
        <f>IF(OR($A173="",$B173=""),"",'OddsRatio_working_2-way'!M172)</f>
        <v>1.7650920556760061</v>
      </c>
      <c r="I173" s="30">
        <f>IF(OR($A173="",$B173=""),"",'OddsRatio_working_2-way'!N172)</f>
        <v>2.3070322617798436</v>
      </c>
      <c r="J173" s="30">
        <f>IF('Log_working_2-way'!$D172="","",A173^('Log_working_2-way'!$D172))</f>
        <v>1.7623660397486636</v>
      </c>
      <c r="K173" s="32">
        <f>IF('Log_working_2-way'!$D172="","",B173^('Log_working_2-way'!$D172))</f>
        <v>2.3117058576345526</v>
      </c>
      <c r="L173" s="37">
        <f t="shared" si="19"/>
        <v>0.56455696202531636</v>
      </c>
      <c r="M173" s="37">
        <f t="shared" si="20"/>
        <v>0.43544303797468353</v>
      </c>
      <c r="N173" s="38">
        <v>270</v>
      </c>
      <c r="O173" s="38">
        <f t="shared" si="21"/>
        <v>113.02325581395348</v>
      </c>
      <c r="P173" s="38">
        <f t="shared" si="22"/>
        <v>148.92376681614351</v>
      </c>
      <c r="Q173" s="38">
        <f t="shared" si="23"/>
        <v>121.0762331838565</v>
      </c>
      <c r="R173" s="38">
        <f t="shared" si="24"/>
        <v>156.97674418604652</v>
      </c>
      <c r="S173" s="39">
        <f t="shared" si="25"/>
        <v>-8.0529773699030187</v>
      </c>
      <c r="T173" s="39">
        <f t="shared" si="26"/>
        <v>-8.0529773699030045</v>
      </c>
      <c r="U173" t="s">
        <v>397</v>
      </c>
      <c r="V173" t="s">
        <v>424</v>
      </c>
      <c r="W173" t="s">
        <v>455</v>
      </c>
      <c r="X173" s="48" t="s">
        <v>485</v>
      </c>
      <c r="Y173" s="41"/>
    </row>
    <row r="174" spans="1:25" ht="15" x14ac:dyDescent="0.25">
      <c r="A174">
        <v>1.79</v>
      </c>
      <c r="B174">
        <v>2.12</v>
      </c>
      <c r="C174" s="29">
        <f t="shared" si="18"/>
        <v>3.0357331084642114E-2</v>
      </c>
      <c r="D174" s="30">
        <f>IF(OR($A174="",$B174=""),"",A174*'MPTO_working_2-way'!$G173)</f>
        <v>1.8443396226415094</v>
      </c>
      <c r="E174" s="32">
        <f>IF(OR($A174="",$B174=""),"",B174*'MPTO_working_2-way'!$G173)</f>
        <v>2.1843575418994412</v>
      </c>
      <c r="F174" s="30">
        <f>IF(OR($A174="",$B174=""),"",'MPTO_working_2-way'!D173)</f>
        <v>1.8399922420480992</v>
      </c>
      <c r="G174" s="32">
        <f>IF(OR($A174="",$B174=""),"",'MPTO_working_2-way'!E173)</f>
        <v>2.1904871854075272</v>
      </c>
      <c r="H174" s="30">
        <f>IF(OR($A174="",$B174=""),"",'OddsRatio_working_2-way'!M173)</f>
        <v>1.8398554297360612</v>
      </c>
      <c r="I174" s="30">
        <f>IF(OR($A174="",$B174=""),"",'OddsRatio_working_2-way'!N173)</f>
        <v>2.1906811155751749</v>
      </c>
      <c r="J174" s="30">
        <f>IF('Log_working_2-way'!$D173="","",A174^('Log_working_2-way'!$D173))</f>
        <v>1.8378863083703576</v>
      </c>
      <c r="K174" s="32">
        <f>IF('Log_working_2-way'!$D173="","",B174^('Log_working_2-way'!$D173))</f>
        <v>2.1934793420182777</v>
      </c>
      <c r="L174" s="37">
        <f t="shared" si="19"/>
        <v>0.5421994884910486</v>
      </c>
      <c r="M174" s="37">
        <f t="shared" si="20"/>
        <v>0.45780051150895146</v>
      </c>
      <c r="N174" s="38">
        <v>271</v>
      </c>
      <c r="O174" s="38">
        <f t="shared" si="21"/>
        <v>119.60335195530728</v>
      </c>
      <c r="P174" s="38">
        <f t="shared" si="22"/>
        <v>143.16981132075469</v>
      </c>
      <c r="Q174" s="38">
        <f t="shared" si="23"/>
        <v>127.83018867924527</v>
      </c>
      <c r="R174" s="38">
        <f t="shared" si="24"/>
        <v>151.39664804469274</v>
      </c>
      <c r="S174" s="39">
        <f t="shared" si="25"/>
        <v>-8.2268367239379927</v>
      </c>
      <c r="T174" s="39">
        <f t="shared" si="26"/>
        <v>-8.2268367239380495</v>
      </c>
      <c r="U174" t="s">
        <v>421</v>
      </c>
      <c r="V174" t="s">
        <v>451</v>
      </c>
      <c r="W174" t="s">
        <v>455</v>
      </c>
      <c r="X174" s="48" t="s">
        <v>485</v>
      </c>
      <c r="Y174" s="41"/>
    </row>
    <row r="175" spans="1:25" ht="15" x14ac:dyDescent="0.25">
      <c r="A175">
        <v>2.0299999999999998</v>
      </c>
      <c r="B175">
        <v>1.86</v>
      </c>
      <c r="C175" s="29">
        <f t="shared" si="18"/>
        <v>3.0245246040574214E-2</v>
      </c>
      <c r="D175" s="30">
        <f>IF(OR($A175="",$B175=""),"",A175*'MPTO_working_2-way'!$G174)</f>
        <v>2.0913978494623655</v>
      </c>
      <c r="E175" s="32">
        <f>IF(OR($A175="",$B175=""),"",B175*'MPTO_working_2-way'!$G174)</f>
        <v>1.9162561576354682</v>
      </c>
      <c r="F175" s="30">
        <f>IF(OR($A175="",$B175=""),"",'MPTO_working_2-way'!D174)</f>
        <v>2.0942925287037548</v>
      </c>
      <c r="G175" s="32">
        <f>IF(OR($A175="",$B175=""),"",'MPTO_working_2-way'!E174)</f>
        <v>1.9138324294186226</v>
      </c>
      <c r="H175" s="30">
        <f>IF(OR($A175="",$B175=""),"",'OddsRatio_working_2-way'!M174)</f>
        <v>2.0943831224048783</v>
      </c>
      <c r="I175" s="30">
        <f>IF(OR($A175="",$B175=""),"",'OddsRatio_working_2-way'!N174)</f>
        <v>1.9137567818137824</v>
      </c>
      <c r="J175" s="30">
        <f>IF('Log_working_2-way'!$D174="","",A175^('Log_working_2-way'!$D174))</f>
        <v>2.0957003958101184</v>
      </c>
      <c r="K175" s="32">
        <f>IF('Log_working_2-way'!$D174="","",B175^('Log_working_2-way'!$D174))</f>
        <v>1.9126582447390832</v>
      </c>
      <c r="L175" s="37">
        <f t="shared" si="19"/>
        <v>0.47814910025706941</v>
      </c>
      <c r="M175" s="37">
        <f t="shared" si="20"/>
        <v>0.52185089974293053</v>
      </c>
      <c r="N175" s="38">
        <v>272</v>
      </c>
      <c r="O175" s="38">
        <f t="shared" si="21"/>
        <v>138.00985221674878</v>
      </c>
      <c r="P175" s="38">
        <f t="shared" si="22"/>
        <v>125.76344086021506</v>
      </c>
      <c r="Q175" s="38">
        <f t="shared" si="23"/>
        <v>146.23655913978493</v>
      </c>
      <c r="R175" s="38">
        <f t="shared" si="24"/>
        <v>133.99014778325125</v>
      </c>
      <c r="S175" s="39">
        <f t="shared" si="25"/>
        <v>-8.2267069230361471</v>
      </c>
      <c r="T175" s="39">
        <f t="shared" si="26"/>
        <v>-8.2267069230361898</v>
      </c>
      <c r="U175" t="s">
        <v>379</v>
      </c>
      <c r="V175" t="s">
        <v>434</v>
      </c>
      <c r="W175" t="s">
        <v>452</v>
      </c>
      <c r="X175" s="48" t="s">
        <v>485</v>
      </c>
      <c r="Y175" s="41"/>
    </row>
    <row r="176" spans="1:25" ht="15" x14ac:dyDescent="0.25">
      <c r="A176">
        <v>2.04</v>
      </c>
      <c r="B176">
        <v>1.85</v>
      </c>
      <c r="C176" s="29">
        <f t="shared" si="18"/>
        <v>3.0736618971912932E-2</v>
      </c>
      <c r="D176" s="30">
        <f>IF(OR($A176="",$B176=""),"",A176*'MPTO_working_2-way'!$G175)</f>
        <v>2.1027027027027025</v>
      </c>
      <c r="E176" s="32">
        <f>IF(OR($A176="",$B176=""),"",B176*'MPTO_working_2-way'!$G175)</f>
        <v>1.9068627450980391</v>
      </c>
      <c r="F176" s="30">
        <f>IF(OR($A176="",$B176=""),"",'MPTO_working_2-way'!D175)</f>
        <v>2.1060267857142851</v>
      </c>
      <c r="G176" s="32">
        <f>IF(OR($A176="",$B176=""),"",'MPTO_working_2-way'!E175)</f>
        <v>1.9041372351160444</v>
      </c>
      <c r="H176" s="30">
        <f>IF(OR($A176="",$B176=""),"",'OddsRatio_working_2-way'!M175)</f>
        <v>2.1061326375099441</v>
      </c>
      <c r="I176" s="30">
        <f>IF(OR($A176="",$B176=""),"",'OddsRatio_working_2-way'!N175)</f>
        <v>1.904050713349474</v>
      </c>
      <c r="J176" s="30">
        <f>IF('Log_working_2-way'!$D175="","",A176^('Log_working_2-way'!$D175))</f>
        <v>2.1076465292124213</v>
      </c>
      <c r="K176" s="32">
        <f>IF('Log_working_2-way'!$D175="","",B176^('Log_working_2-way'!$D175))</f>
        <v>1.9028150891340896</v>
      </c>
      <c r="L176" s="37">
        <f t="shared" si="19"/>
        <v>0.47557840616966585</v>
      </c>
      <c r="M176" s="37">
        <f t="shared" si="20"/>
        <v>0.52442159383033427</v>
      </c>
      <c r="N176" s="38">
        <v>273</v>
      </c>
      <c r="O176" s="38">
        <f t="shared" si="21"/>
        <v>139.17647058823528</v>
      </c>
      <c r="P176" s="38">
        <f t="shared" si="22"/>
        <v>125.43243243243242</v>
      </c>
      <c r="Q176" s="38">
        <f t="shared" si="23"/>
        <v>147.56756756756755</v>
      </c>
      <c r="R176" s="38">
        <f t="shared" si="24"/>
        <v>133.8235294117647</v>
      </c>
      <c r="S176" s="39">
        <f t="shared" si="25"/>
        <v>-8.3910969793322749</v>
      </c>
      <c r="T176" s="39">
        <f t="shared" si="26"/>
        <v>-8.3910969793322749</v>
      </c>
      <c r="U176" t="s">
        <v>364</v>
      </c>
      <c r="V176" t="s">
        <v>268</v>
      </c>
      <c r="W176" t="s">
        <v>322</v>
      </c>
      <c r="X176" s="48" t="s">
        <v>485</v>
      </c>
      <c r="Y176" s="41"/>
    </row>
    <row r="177" spans="1:25" ht="15" x14ac:dyDescent="0.25">
      <c r="A177">
        <v>1.57</v>
      </c>
      <c r="B177">
        <v>2.5299999999999998</v>
      </c>
      <c r="C177" s="29">
        <f t="shared" si="18"/>
        <v>3.2199592155283119E-2</v>
      </c>
      <c r="D177" s="30">
        <f>IF(OR($A177="",$B177=""),"",A177*'MPTO_working_2-way'!$G176)</f>
        <v>1.6205533596837947</v>
      </c>
      <c r="E177" s="32">
        <f>IF(OR($A177="",$B177=""),"",B177*'MPTO_working_2-way'!$G176)</f>
        <v>2.6114649681528661</v>
      </c>
      <c r="F177" s="30">
        <f>IF(OR($A177="",$B177=""),"",'MPTO_working_2-way'!D176)</f>
        <v>1.6107134891831068</v>
      </c>
      <c r="G177" s="32">
        <f>IF(OR($A177="",$B177=""),"",'MPTO_working_2-way'!E176)</f>
        <v>2.6374290362205768</v>
      </c>
      <c r="H177" s="30">
        <f>IF(OR($A177="",$B177=""),"",'OddsRatio_working_2-way'!M176)</f>
        <v>1.610367937893074</v>
      </c>
      <c r="I177" s="30">
        <f>IF(OR($A177="",$B177=""),"",'OddsRatio_working_2-way'!N176)</f>
        <v>2.6383560438182503</v>
      </c>
      <c r="J177" s="30">
        <f>IF('Log_working_2-way'!$D176="","",A177^('Log_working_2-way'!$D176))</f>
        <v>1.6058919161709591</v>
      </c>
      <c r="K177" s="32">
        <f>IF('Log_working_2-way'!$D176="","",B177^('Log_working_2-way'!$D176))</f>
        <v>2.6504593860891874</v>
      </c>
      <c r="L177" s="37">
        <f t="shared" si="19"/>
        <v>0.6170731707317072</v>
      </c>
      <c r="M177" s="37">
        <f t="shared" si="20"/>
        <v>0.38292682926829269</v>
      </c>
      <c r="N177" s="38">
        <v>274</v>
      </c>
      <c r="O177" s="38">
        <f t="shared" si="21"/>
        <v>99.477707006369428</v>
      </c>
      <c r="P177" s="38">
        <f t="shared" si="22"/>
        <v>165.699604743083</v>
      </c>
      <c r="Q177" s="38">
        <f t="shared" si="23"/>
        <v>108.30039525691701</v>
      </c>
      <c r="R177" s="38">
        <f t="shared" si="24"/>
        <v>174.52229299363057</v>
      </c>
      <c r="S177" s="39">
        <f t="shared" si="25"/>
        <v>-8.8226882505475857</v>
      </c>
      <c r="T177" s="39">
        <f t="shared" si="26"/>
        <v>-8.8226882505475714</v>
      </c>
      <c r="U177" t="s">
        <v>304</v>
      </c>
      <c r="V177" t="s">
        <v>489</v>
      </c>
      <c r="W177" t="s">
        <v>322</v>
      </c>
      <c r="X177" s="48" t="s">
        <v>485</v>
      </c>
      <c r="Y177" s="41"/>
    </row>
    <row r="178" spans="1:25" ht="15" x14ac:dyDescent="0.25">
      <c r="A178">
        <v>1.75</v>
      </c>
      <c r="B178">
        <v>2.16</v>
      </c>
      <c r="C178" s="29">
        <f t="shared" si="18"/>
        <v>3.4391534391534417E-2</v>
      </c>
      <c r="D178" s="30">
        <f>IF(OR($A178="",$B178=""),"",A178*'MPTO_working_2-way'!$G177)</f>
        <v>1.8101851851851851</v>
      </c>
      <c r="E178" s="32">
        <f>IF(OR($A178="",$B178=""),"",B178*'MPTO_working_2-way'!$G177)</f>
        <v>2.2342857142857144</v>
      </c>
      <c r="F178" s="30">
        <f>IF(OR($A178="",$B178=""),"",'MPTO_working_2-way'!D177)</f>
        <v>1.8042959427207637</v>
      </c>
      <c r="G178" s="32">
        <f>IF(OR($A178="",$B178=""),"",'MPTO_working_2-way'!E177)</f>
        <v>2.2433234421364987</v>
      </c>
      <c r="H178" s="30">
        <f>IF(OR($A178="",$B178=""),"",'OddsRatio_working_2-way'!M177)</f>
        <v>1.8040844011283466</v>
      </c>
      <c r="I178" s="30">
        <f>IF(OR($A178="",$B178=""),"",'OddsRatio_working_2-way'!N177)</f>
        <v>2.2436505404118421</v>
      </c>
      <c r="J178" s="30">
        <f>IF('Log_working_2-way'!$D177="","",A178^('Log_working_2-way'!$D177))</f>
        <v>1.8014096722292445</v>
      </c>
      <c r="K178" s="32">
        <f>IF('Log_working_2-way'!$D177="","",B178^('Log_working_2-way'!$D177))</f>
        <v>2.2478012615174499</v>
      </c>
      <c r="L178" s="37">
        <f t="shared" si="19"/>
        <v>0.55242966751918166</v>
      </c>
      <c r="M178" s="37">
        <f t="shared" si="20"/>
        <v>0.4475703324808184</v>
      </c>
      <c r="N178" s="38">
        <v>275</v>
      </c>
      <c r="O178" s="38">
        <f t="shared" si="21"/>
        <v>117.85714285714285</v>
      </c>
      <c r="P178" s="38">
        <f t="shared" si="22"/>
        <v>147.68518518518516</v>
      </c>
      <c r="Q178" s="38">
        <f t="shared" si="23"/>
        <v>127.3148148148148</v>
      </c>
      <c r="R178" s="38">
        <f t="shared" si="24"/>
        <v>157.14285714285714</v>
      </c>
      <c r="S178" s="39">
        <f t="shared" si="25"/>
        <v>-9.4576719576719483</v>
      </c>
      <c r="T178" s="39">
        <f t="shared" si="26"/>
        <v>-9.4576719576719768</v>
      </c>
      <c r="U178" t="s">
        <v>490</v>
      </c>
      <c r="V178" t="s">
        <v>306</v>
      </c>
      <c r="W178" t="s">
        <v>322</v>
      </c>
      <c r="X178" s="48" t="s">
        <v>485</v>
      </c>
      <c r="Y178" s="41"/>
    </row>
    <row r="179" spans="1:25" ht="15" x14ac:dyDescent="0.25">
      <c r="A179">
        <v>1.71</v>
      </c>
      <c r="B179">
        <v>2.2200000000000002</v>
      </c>
      <c r="C179" s="29">
        <f t="shared" si="18"/>
        <v>3.5245772087877381E-2</v>
      </c>
      <c r="D179" s="30">
        <f>IF(OR($A179="",$B179=""),"",A179*'MPTO_working_2-way'!$G178)</f>
        <v>1.7702702702702702</v>
      </c>
      <c r="E179" s="32">
        <f>IF(OR($A179="",$B179=""),"",B179*'MPTO_working_2-way'!$G178)</f>
        <v>2.2982456140350882</v>
      </c>
      <c r="F179" s="30">
        <f>IF(OR($A179="",$B179=""),"",'MPTO_working_2-way'!D178)</f>
        <v>1.7631322279503969</v>
      </c>
      <c r="G179" s="32">
        <f>IF(OR($A179="",$B179=""),"",'MPTO_working_2-way'!E178)</f>
        <v>2.3103888990323171</v>
      </c>
      <c r="H179" s="30">
        <f>IF(OR($A179="",$B179=""),"",'OddsRatio_working_2-way'!M178)</f>
        <v>1.7628677559805201</v>
      </c>
      <c r="I179" s="30">
        <f>IF(OR($A179="",$B179=""),"",'OddsRatio_working_2-way'!N178)</f>
        <v>2.310843186332725</v>
      </c>
      <c r="J179" s="30">
        <f>IF('Log_working_2-way'!$D178="","",A179^('Log_working_2-way'!$D178))</f>
        <v>1.7596240997267032</v>
      </c>
      <c r="K179" s="32">
        <f>IF('Log_working_2-way'!$D178="","",B179^('Log_working_2-way'!$D178))</f>
        <v>2.3164405926032319</v>
      </c>
      <c r="L179" s="37">
        <f t="shared" si="19"/>
        <v>0.56488549618320616</v>
      </c>
      <c r="M179" s="37">
        <f t="shared" si="20"/>
        <v>0.43511450381679379</v>
      </c>
      <c r="N179" s="38">
        <v>276</v>
      </c>
      <c r="O179" s="38">
        <f t="shared" si="21"/>
        <v>114.59649122807016</v>
      </c>
      <c r="P179" s="38">
        <f t="shared" si="22"/>
        <v>151.67567567567568</v>
      </c>
      <c r="Q179" s="38">
        <f t="shared" si="23"/>
        <v>124.32432432432431</v>
      </c>
      <c r="R179" s="38">
        <f t="shared" si="24"/>
        <v>161.40350877192981</v>
      </c>
      <c r="S179" s="39">
        <f t="shared" si="25"/>
        <v>-9.7278330962541446</v>
      </c>
      <c r="T179" s="39">
        <f t="shared" si="26"/>
        <v>-9.7278330962541304</v>
      </c>
      <c r="U179" t="s">
        <v>270</v>
      </c>
      <c r="V179" t="s">
        <v>302</v>
      </c>
      <c r="W179" t="s">
        <v>322</v>
      </c>
      <c r="X179" s="48" t="s">
        <v>485</v>
      </c>
      <c r="Y179" s="41"/>
    </row>
    <row r="180" spans="1:25" ht="15" x14ac:dyDescent="0.25">
      <c r="A180">
        <v>2.3199999999999998</v>
      </c>
      <c r="B180">
        <v>1.66</v>
      </c>
      <c r="C180" s="29">
        <f t="shared" si="18"/>
        <v>3.3444121312837582E-2</v>
      </c>
      <c r="D180" s="30">
        <f>IF(OR($A180="",$B180=""),"",A180*'MPTO_working_2-way'!$G179)</f>
        <v>2.3975903614457832</v>
      </c>
      <c r="E180" s="32">
        <f>IF(OR($A180="",$B180=""),"",B180*'MPTO_working_2-way'!$G179)</f>
        <v>1.7155172413793103</v>
      </c>
      <c r="F180" s="30">
        <f>IF(OR($A180="",$B180=""),"",'MPTO_working_2-way'!D179)</f>
        <v>2.4136375031336175</v>
      </c>
      <c r="G180" s="32">
        <f>IF(OR($A180="",$B180=""),"",'MPTO_working_2-way'!E179)</f>
        <v>1.707394928178755</v>
      </c>
      <c r="H180" s="30">
        <f>IF(OR($A180="",$B180=""),"",'OddsRatio_working_2-way'!M179)</f>
        <v>2.4142135623730954</v>
      </c>
      <c r="I180" s="30">
        <f>IF(OR($A180="",$B180=""),"",'OddsRatio_working_2-way'!N179)</f>
        <v>1.7071067811865479</v>
      </c>
      <c r="J180" s="30">
        <f>IF('Log_working_2-way'!$D179="","",A180^('Log_working_2-way'!$D179))</f>
        <v>2.4216287324780335</v>
      </c>
      <c r="K180" s="32">
        <f>IF('Log_working_2-way'!$D179="","",B180^('Log_working_2-way'!$D179))</f>
        <v>1.7034185347793582</v>
      </c>
      <c r="L180" s="37">
        <f t="shared" si="19"/>
        <v>0.41708542713567837</v>
      </c>
      <c r="M180" s="37">
        <f t="shared" si="20"/>
        <v>0.58291457286432158</v>
      </c>
      <c r="N180" s="38">
        <v>277</v>
      </c>
      <c r="O180" s="38">
        <f t="shared" si="21"/>
        <v>157.60344827586206</v>
      </c>
      <c r="P180" s="38">
        <f t="shared" si="22"/>
        <v>110.13253012048193</v>
      </c>
      <c r="Q180" s="38">
        <f t="shared" si="23"/>
        <v>166.8674698795181</v>
      </c>
      <c r="R180" s="38">
        <f t="shared" si="24"/>
        <v>119.39655172413794</v>
      </c>
      <c r="S180" s="39">
        <f t="shared" si="25"/>
        <v>-9.2640216036560332</v>
      </c>
      <c r="T180" s="39">
        <f t="shared" si="26"/>
        <v>-9.2640216036560048</v>
      </c>
      <c r="U180" t="s">
        <v>358</v>
      </c>
      <c r="V180" t="s">
        <v>132</v>
      </c>
      <c r="W180" t="s">
        <v>312</v>
      </c>
      <c r="X180" s="48" t="s">
        <v>485</v>
      </c>
      <c r="Y180" s="41"/>
    </row>
    <row r="181" spans="1:25" s="35" customFormat="1" ht="15" x14ac:dyDescent="0.25">
      <c r="A181">
        <v>1.6</v>
      </c>
      <c r="B181">
        <v>2.42</v>
      </c>
      <c r="C181" s="29">
        <f t="shared" si="18"/>
        <v>3.8223140495867725E-2</v>
      </c>
      <c r="D181" s="30">
        <f>IF(OR($A181="",$B181=""),"",A181*'MPTO_working_2-way'!$G180)</f>
        <v>1.6611570247933884</v>
      </c>
      <c r="E181" s="32">
        <f>IF(OR($A181="",$B181=""),"",B181*'MPTO_working_2-way'!$G180)</f>
        <v>2.5124999999999997</v>
      </c>
      <c r="F181" s="30">
        <f>IF(OR($A181="",$B181=""),"",'MPTO_working_2-way'!D180)</f>
        <v>1.6504688832054561</v>
      </c>
      <c r="G181" s="32">
        <f>IF(OR($A181="",$B181=""),"",'MPTO_working_2-way'!E180)</f>
        <v>2.5373525557011791</v>
      </c>
      <c r="H181" s="30">
        <f>IF(OR($A181="",$B181=""),"",'OddsRatio_working_2-way'!M180)</f>
        <v>1.6500270850261594</v>
      </c>
      <c r="I181" s="30">
        <f>IF(OR($A181="",$B181=""),"",'OddsRatio_working_2-way'!N180)</f>
        <v>2.5383974345619098</v>
      </c>
      <c r="J181" s="30">
        <f>IF('Log_working_2-way'!$D180="","",A181^('Log_working_2-way'!$D180))</f>
        <v>1.6451549975466908</v>
      </c>
      <c r="K181" s="32">
        <f>IF('Log_working_2-way'!$D180="","",B181^('Log_working_2-way'!$D180))</f>
        <v>2.5500151185411704</v>
      </c>
      <c r="L181" s="37">
        <f t="shared" si="19"/>
        <v>0.60199004975124382</v>
      </c>
      <c r="M181" s="37">
        <f t="shared" si="20"/>
        <v>0.39800995024875624</v>
      </c>
      <c r="N181" s="38">
        <v>278</v>
      </c>
      <c r="O181" s="38">
        <f t="shared" si="21"/>
        <v>104.25</v>
      </c>
      <c r="P181" s="38">
        <f t="shared" si="22"/>
        <v>163.12396694214877</v>
      </c>
      <c r="Q181" s="38">
        <f t="shared" si="23"/>
        <v>114.87603305785125</v>
      </c>
      <c r="R181" s="38">
        <f t="shared" si="24"/>
        <v>173.75</v>
      </c>
      <c r="S181" s="39">
        <f t="shared" si="25"/>
        <v>-10.626033057851245</v>
      </c>
      <c r="T181" s="39">
        <f t="shared" si="26"/>
        <v>-10.626033057851231</v>
      </c>
      <c r="U181" t="s">
        <v>109</v>
      </c>
      <c r="V181" t="s">
        <v>139</v>
      </c>
      <c r="W181" t="s">
        <v>312</v>
      </c>
      <c r="X181" s="48" t="s">
        <v>485</v>
      </c>
      <c r="Y181" s="41"/>
    </row>
    <row r="182" spans="1:25" ht="15" x14ac:dyDescent="0.25">
      <c r="A182">
        <v>2.09</v>
      </c>
      <c r="B182">
        <v>1.8</v>
      </c>
      <c r="C182" s="29">
        <f t="shared" si="18"/>
        <v>3.4024455077086735E-2</v>
      </c>
      <c r="D182" s="30">
        <f>IF(OR($A182="",$B182=""),"",A182*'MPTO_working_2-way'!$G181)</f>
        <v>2.161111111111111</v>
      </c>
      <c r="E182" s="32">
        <f>IF(OR($A182="",$B182=""),"",B182*'MPTO_working_2-way'!$G181)</f>
        <v>1.8612440191387563</v>
      </c>
      <c r="F182" s="30">
        <f>IF(OR($A182="",$B182=""),"",'MPTO_working_2-way'!D181)</f>
        <v>2.1670506912442398</v>
      </c>
      <c r="G182" s="32">
        <f>IF(OR($A182="",$B182=""),"",'MPTO_working_2-way'!E181)</f>
        <v>1.8568608094768018</v>
      </c>
      <c r="H182" s="30">
        <f>IF(OR($A182="",$B182=""),"",'OddsRatio_working_2-way'!M181)</f>
        <v>2.1672617529928755</v>
      </c>
      <c r="I182" s="30">
        <f>IF(OR($A182="",$B182=""),"",'OddsRatio_working_2-way'!N181)</f>
        <v>1.8567058737562385</v>
      </c>
      <c r="J182" s="30">
        <f>IF('Log_working_2-way'!$D181="","",A182^('Log_working_2-way'!$D181))</f>
        <v>2.1699807722915003</v>
      </c>
      <c r="K182" s="32">
        <f>IF('Log_working_2-way'!$D181="","",B182^('Log_working_2-way'!$D181))</f>
        <v>1.8547149010332622</v>
      </c>
      <c r="L182" s="37">
        <f t="shared" si="19"/>
        <v>0.46272493573264784</v>
      </c>
      <c r="M182" s="37">
        <f t="shared" si="20"/>
        <v>0.53727506426735205</v>
      </c>
      <c r="N182" s="38">
        <v>279</v>
      </c>
      <c r="O182" s="38">
        <f t="shared" si="21"/>
        <v>145.50717703349284</v>
      </c>
      <c r="P182" s="38">
        <f t="shared" si="22"/>
        <v>124</v>
      </c>
      <c r="Q182" s="38">
        <f t="shared" si="23"/>
        <v>155</v>
      </c>
      <c r="R182" s="38">
        <f t="shared" si="24"/>
        <v>133.49282296650719</v>
      </c>
      <c r="S182" s="39">
        <f t="shared" si="25"/>
        <v>-9.4928229665071626</v>
      </c>
      <c r="T182" s="39">
        <f t="shared" si="26"/>
        <v>-9.492822966507191</v>
      </c>
      <c r="U182" t="s">
        <v>362</v>
      </c>
      <c r="V182" t="s">
        <v>130</v>
      </c>
      <c r="W182" t="s">
        <v>312</v>
      </c>
      <c r="X182" s="48" t="s">
        <v>485</v>
      </c>
      <c r="Y182" s="41"/>
    </row>
    <row r="183" spans="1:25" ht="15" x14ac:dyDescent="0.25">
      <c r="A183">
        <v>2.27</v>
      </c>
      <c r="B183">
        <v>1.69</v>
      </c>
      <c r="C183" s="29">
        <f t="shared" si="18"/>
        <v>3.2244610692594433E-2</v>
      </c>
      <c r="D183" s="30">
        <f>IF(OR($A183="",$B183=""),"",A183*'MPTO_working_2-way'!$G182)</f>
        <v>2.3431952662721893</v>
      </c>
      <c r="E183" s="32">
        <f>IF(OR($A183="",$B183=""),"",B183*'MPTO_working_2-way'!$G182)</f>
        <v>1.7444933920704846</v>
      </c>
      <c r="F183" s="30">
        <f>IF(OR($A183="",$B183=""),"",'MPTO_working_2-way'!D182)</f>
        <v>2.3562325338574457</v>
      </c>
      <c r="G183" s="32">
        <f>IF(OR($A183="",$B183=""),"",'MPTO_working_2-way'!E182)</f>
        <v>1.7373366845549443</v>
      </c>
      <c r="H183" s="30">
        <f>IF(OR($A183="",$B183=""),"",'OddsRatio_working_2-way'!M182)</f>
        <v>2.3566796637913199</v>
      </c>
      <c r="I183" s="30">
        <f>IF(OR($A183="",$B183=""),"",'OddsRatio_working_2-way'!N182)</f>
        <v>1.7370936756031574</v>
      </c>
      <c r="J183" s="30">
        <f>IF('Log_working_2-way'!$D182="","",A183^('Log_working_2-way'!$D182))</f>
        <v>2.3626810133503287</v>
      </c>
      <c r="K183" s="32">
        <f>IF('Log_working_2-way'!$D182="","",B183^('Log_working_2-way'!$D182))</f>
        <v>1.733847459679009</v>
      </c>
      <c r="L183" s="37">
        <f t="shared" si="19"/>
        <v>0.4267676767676768</v>
      </c>
      <c r="M183" s="37">
        <f t="shared" si="20"/>
        <v>0.5732323232323232</v>
      </c>
      <c r="N183" s="38">
        <v>280</v>
      </c>
      <c r="O183" s="38">
        <f t="shared" si="21"/>
        <v>156.65198237885463</v>
      </c>
      <c r="P183" s="38">
        <f t="shared" si="22"/>
        <v>114.31952662721893</v>
      </c>
      <c r="Q183" s="38">
        <f t="shared" si="23"/>
        <v>165.68047337278108</v>
      </c>
      <c r="R183" s="38">
        <f t="shared" si="24"/>
        <v>123.34801762114537</v>
      </c>
      <c r="S183" s="39">
        <f t="shared" si="25"/>
        <v>-9.0284909939264537</v>
      </c>
      <c r="T183" s="39">
        <f t="shared" si="26"/>
        <v>-9.0284909939264395</v>
      </c>
      <c r="U183" t="s">
        <v>447</v>
      </c>
      <c r="V183" t="s">
        <v>440</v>
      </c>
      <c r="W183" t="s">
        <v>456</v>
      </c>
      <c r="X183" s="48" t="s">
        <v>485</v>
      </c>
      <c r="Y183" s="41"/>
    </row>
    <row r="184" spans="1:25" ht="15" x14ac:dyDescent="0.25">
      <c r="A184">
        <v>1.76</v>
      </c>
      <c r="B184">
        <v>2.14</v>
      </c>
      <c r="C184" s="29">
        <f t="shared" si="18"/>
        <v>3.5471537807986397E-2</v>
      </c>
      <c r="D184" s="30">
        <f>IF(OR($A184="",$B184=""),"",A184*'MPTO_working_2-way'!$G183)</f>
        <v>1.8224299065420562</v>
      </c>
      <c r="E184" s="32">
        <f>IF(OR($A184="",$B184=""),"",B184*'MPTO_working_2-way'!$G183)</f>
        <v>2.2159090909090908</v>
      </c>
      <c r="F184" s="30">
        <f>IF(OR($A184="",$B184=""),"",'MPTO_working_2-way'!D183)</f>
        <v>1.8167084699980707</v>
      </c>
      <c r="G184" s="32">
        <f>IF(OR($A184="",$B184=""),"",'MPTO_working_2-way'!E183)</f>
        <v>2.2244271202456889</v>
      </c>
      <c r="H184" s="30">
        <f>IF(OR($A184="",$B184=""),"",'OddsRatio_working_2-way'!M183)</f>
        <v>1.8164965809277254</v>
      </c>
      <c r="I184" s="30">
        <f>IF(OR($A184="",$B184=""),"",'OddsRatio_working_2-way'!N183)</f>
        <v>2.2247448713915889</v>
      </c>
      <c r="J184" s="30">
        <f>IF('Log_working_2-way'!$D183="","",A184^('Log_working_2-way'!$D183))</f>
        <v>1.8138959157983681</v>
      </c>
      <c r="K184" s="32">
        <f>IF('Log_working_2-way'!$D183="","",B184^('Log_working_2-way'!$D183))</f>
        <v>2.2286583340561452</v>
      </c>
      <c r="L184" s="37">
        <f t="shared" si="19"/>
        <v>0.54871794871794866</v>
      </c>
      <c r="M184" s="37">
        <f t="shared" si="20"/>
        <v>0.45128205128205129</v>
      </c>
      <c r="N184" s="38">
        <v>281</v>
      </c>
      <c r="O184" s="38">
        <f t="shared" si="21"/>
        <v>121.34090909090911</v>
      </c>
      <c r="P184" s="38">
        <f t="shared" si="22"/>
        <v>149.69158878504675</v>
      </c>
      <c r="Q184" s="38">
        <f t="shared" si="23"/>
        <v>131.30841121495328</v>
      </c>
      <c r="R184" s="38">
        <f t="shared" si="24"/>
        <v>159.65909090909093</v>
      </c>
      <c r="S184" s="39">
        <f t="shared" si="25"/>
        <v>-9.9675021240441737</v>
      </c>
      <c r="T184" s="39">
        <f t="shared" si="26"/>
        <v>-9.9675021240441879</v>
      </c>
      <c r="U184" t="s">
        <v>409</v>
      </c>
      <c r="V184" t="s">
        <v>407</v>
      </c>
      <c r="W184" t="s">
        <v>456</v>
      </c>
      <c r="X184" s="48" t="s">
        <v>485</v>
      </c>
      <c r="Y184" s="41"/>
    </row>
    <row r="185" spans="1:25" ht="15" x14ac:dyDescent="0.25">
      <c r="A185">
        <v>1.76</v>
      </c>
      <c r="B185">
        <v>2.15</v>
      </c>
      <c r="C185" s="29">
        <f t="shared" si="18"/>
        <v>3.3298097251585723E-2</v>
      </c>
      <c r="D185" s="30">
        <f>IF(OR($A185="",$B185=""),"",A185*'MPTO_working_2-way'!$G184)</f>
        <v>1.8186046511627909</v>
      </c>
      <c r="E185" s="32">
        <f>IF(OR($A185="",$B185=""),"",B185*'MPTO_working_2-way'!$G184)</f>
        <v>2.2215909090909092</v>
      </c>
      <c r="F185" s="30">
        <f>IF(OR($A185="",$B185=""),"",'MPTO_working_2-way'!D184)</f>
        <v>1.8131288931480596</v>
      </c>
      <c r="G185" s="32">
        <f>IF(OR($A185="",$B185=""),"",'MPTO_working_2-way'!E184)</f>
        <v>2.2298173246906305</v>
      </c>
      <c r="H185" s="30">
        <f>IF(OR($A185="",$B185=""),"",'OddsRatio_working_2-way'!M184)</f>
        <v>1.8129388446970602</v>
      </c>
      <c r="I185" s="30">
        <f>IF(OR($A185="",$B185=""),"",'OddsRatio_working_2-way'!N184)</f>
        <v>2.2301048307916052</v>
      </c>
      <c r="J185" s="30">
        <f>IF('Log_working_2-way'!$D184="","",A185^('Log_working_2-way'!$D184))</f>
        <v>1.8104537322239227</v>
      </c>
      <c r="K185" s="32">
        <f>IF('Log_working_2-way'!$D184="","",B185^('Log_working_2-way'!$D184))</f>
        <v>2.2338767288490446</v>
      </c>
      <c r="L185" s="37">
        <f t="shared" si="19"/>
        <v>0.54987212276214825</v>
      </c>
      <c r="M185" s="37">
        <f t="shared" si="20"/>
        <v>0.45012787723785164</v>
      </c>
      <c r="N185" s="38">
        <v>282</v>
      </c>
      <c r="O185" s="38">
        <f t="shared" si="21"/>
        <v>121.77272727272728</v>
      </c>
      <c r="P185" s="38">
        <f t="shared" si="22"/>
        <v>150.83720930232556</v>
      </c>
      <c r="Q185" s="38">
        <f t="shared" si="23"/>
        <v>131.16279069767441</v>
      </c>
      <c r="R185" s="38">
        <f t="shared" si="24"/>
        <v>160.22727272727275</v>
      </c>
      <c r="S185" s="39">
        <f t="shared" si="25"/>
        <v>-9.3900634249471295</v>
      </c>
      <c r="T185" s="39">
        <f t="shared" si="26"/>
        <v>-9.3900634249471864</v>
      </c>
      <c r="U185" t="s">
        <v>445</v>
      </c>
      <c r="V185" t="s">
        <v>410</v>
      </c>
      <c r="W185" t="s">
        <v>456</v>
      </c>
      <c r="X185" s="48" t="s">
        <v>485</v>
      </c>
      <c r="Y185" s="41"/>
    </row>
    <row r="186" spans="1:25" s="35" customFormat="1" ht="15" x14ac:dyDescent="0.25">
      <c r="A186">
        <v>2.46</v>
      </c>
      <c r="B186">
        <v>1.61</v>
      </c>
      <c r="C186" s="29">
        <f t="shared" si="18"/>
        <v>2.7622077463010708E-2</v>
      </c>
      <c r="D186" s="30">
        <f>IF(OR($A186="",$B186=""),"",A186*'MPTO_working_2-way'!$G185)</f>
        <v>2.5279503105590062</v>
      </c>
      <c r="E186" s="32">
        <f>IF(OR($A186="",$B186=""),"",B186*'MPTO_working_2-way'!$G185)</f>
        <v>1.6544715447154474</v>
      </c>
      <c r="F186" s="30">
        <f>IF(OR($A186="",$B186=""),"",'MPTO_working_2-way'!D185)</f>
        <v>2.5465183565871534</v>
      </c>
      <c r="G186" s="32">
        <f>IF(OR($A186="",$B186=""),"",'MPTO_working_2-way'!E185)</f>
        <v>1.6466137280172954</v>
      </c>
      <c r="H186" s="30">
        <f>IF(OR($A186="",$B186=""),"",'OddsRatio_working_2-way'!M185)</f>
        <v>2.5470755065447905</v>
      </c>
      <c r="I186" s="30">
        <f>IF(OR($A186="",$B186=""),"",'OddsRatio_working_2-way'!N185)</f>
        <v>1.646380862323509</v>
      </c>
      <c r="J186" s="30">
        <f>IF('Log_working_2-way'!$D185="","",A186^('Log_working_2-way'!$D185))</f>
        <v>2.5556457416740908</v>
      </c>
      <c r="K186" s="32">
        <f>IF('Log_working_2-way'!$D185="","",B186^('Log_working_2-way'!$D185))</f>
        <v>1.6428198742239617</v>
      </c>
      <c r="L186" s="37">
        <f t="shared" si="19"/>
        <v>0.39557739557739557</v>
      </c>
      <c r="M186" s="37">
        <f t="shared" si="20"/>
        <v>0.60442260442260431</v>
      </c>
      <c r="N186" s="38">
        <v>283</v>
      </c>
      <c r="O186" s="38">
        <f t="shared" si="21"/>
        <v>167.95934959349592</v>
      </c>
      <c r="P186" s="38">
        <f t="shared" si="22"/>
        <v>107.22360248447207</v>
      </c>
      <c r="Q186" s="38">
        <f t="shared" si="23"/>
        <v>175.77639751552795</v>
      </c>
      <c r="R186" s="38">
        <f t="shared" si="24"/>
        <v>115.04065040650406</v>
      </c>
      <c r="S186" s="39">
        <f t="shared" si="25"/>
        <v>-7.8170479220320317</v>
      </c>
      <c r="T186" s="39">
        <f t="shared" si="26"/>
        <v>-7.8170479220319891</v>
      </c>
      <c r="U186" t="s">
        <v>114</v>
      </c>
      <c r="V186" t="s">
        <v>491</v>
      </c>
      <c r="W186" t="s">
        <v>313</v>
      </c>
      <c r="X186" s="48" t="s">
        <v>485</v>
      </c>
      <c r="Y186" s="41"/>
    </row>
    <row r="187" spans="1:25" ht="15" x14ac:dyDescent="0.25">
      <c r="A187">
        <v>2.27</v>
      </c>
      <c r="B187">
        <v>1.7</v>
      </c>
      <c r="C187" s="29">
        <f t="shared" si="18"/>
        <v>2.876392847888054E-2</v>
      </c>
      <c r="D187" s="30">
        <f>IF(OR($A187="",$B187=""),"",A187*'MPTO_working_2-way'!$G186)</f>
        <v>2.335294117647059</v>
      </c>
      <c r="E187" s="32">
        <f>IF(OR($A187="",$B187=""),"",B187*'MPTO_working_2-way'!$G186)</f>
        <v>1.748898678414097</v>
      </c>
      <c r="F187" s="30">
        <f>IF(OR($A187="",$B187=""),"",'MPTO_working_2-way'!D186)</f>
        <v>2.3466099118273029</v>
      </c>
      <c r="G187" s="32">
        <f>IF(OR($A187="",$B187=""),"",'MPTO_working_2-way'!E186)</f>
        <v>1.7426055543011967</v>
      </c>
      <c r="H187" s="30">
        <f>IF(OR($A187="",$B187=""),"",'OddsRatio_working_2-way'!M186)</f>
        <v>2.3469542361512192</v>
      </c>
      <c r="I187" s="30">
        <f>IF(OR($A187="",$B187=""),"",'OddsRatio_working_2-way'!N186)</f>
        <v>1.7424157207132702</v>
      </c>
      <c r="J187" s="30">
        <f>IF('Log_working_2-way'!$D186="","",A187^('Log_working_2-way'!$D186))</f>
        <v>2.352141177157876</v>
      </c>
      <c r="K187" s="32">
        <f>IF('Log_working_2-way'!$D186="","",B187^('Log_working_2-way'!$D186))</f>
        <v>1.7395677440294552</v>
      </c>
      <c r="L187" s="37">
        <f t="shared" si="19"/>
        <v>0.4282115869017632</v>
      </c>
      <c r="M187" s="37">
        <f t="shared" si="20"/>
        <v>0.5717884130982368</v>
      </c>
      <c r="N187" s="38">
        <v>284</v>
      </c>
      <c r="O187" s="38">
        <f t="shared" si="21"/>
        <v>158.88986784140965</v>
      </c>
      <c r="P187" s="38">
        <f t="shared" si="22"/>
        <v>116.94117647058825</v>
      </c>
      <c r="Q187" s="38">
        <f t="shared" si="23"/>
        <v>167.05882352941177</v>
      </c>
      <c r="R187" s="38">
        <f t="shared" si="24"/>
        <v>125.1101321585903</v>
      </c>
      <c r="S187" s="39">
        <f t="shared" si="25"/>
        <v>-8.1689556880021144</v>
      </c>
      <c r="T187" s="39">
        <f t="shared" si="26"/>
        <v>-8.1689556880020575</v>
      </c>
      <c r="U187" t="s">
        <v>134</v>
      </c>
      <c r="V187" t="s">
        <v>492</v>
      </c>
      <c r="W187" t="s">
        <v>313</v>
      </c>
      <c r="X187" s="48" t="s">
        <v>485</v>
      </c>
      <c r="Y187" s="41"/>
    </row>
    <row r="188" spans="1:25" s="35" customFormat="1" ht="15" x14ac:dyDescent="0.25">
      <c r="A188">
        <v>2.35</v>
      </c>
      <c r="B188">
        <v>1.66</v>
      </c>
      <c r="C188" s="29">
        <f t="shared" si="18"/>
        <v>2.7941553447834E-2</v>
      </c>
      <c r="D188" s="30">
        <f>IF(OR($A188="",$B188=""),"",A188*'MPTO_working_2-way'!$G187)</f>
        <v>2.4156626506024099</v>
      </c>
      <c r="E188" s="32">
        <f>IF(OR($A188="",$B188=""),"",B188*'MPTO_working_2-way'!$G187)</f>
        <v>1.7063829787234044</v>
      </c>
      <c r="F188" s="30">
        <f>IF(OR($A188="",$B188=""),"",'MPTO_working_2-way'!D187)</f>
        <v>2.4297726564933044</v>
      </c>
      <c r="G188" s="32">
        <f>IF(OR($A188="",$B188=""),"",'MPTO_working_2-way'!E187)</f>
        <v>1.6994118928338053</v>
      </c>
      <c r="H188" s="30">
        <f>IF(OR($A188="",$B188=""),"",'OddsRatio_working_2-way'!M187)</f>
        <v>2.4301938838683887</v>
      </c>
      <c r="I188" s="30">
        <f>IF(OR($A188="",$B188=""),"",'OddsRatio_working_2-way'!N187)</f>
        <v>1.6992058987801013</v>
      </c>
      <c r="J188" s="30">
        <f>IF('Log_working_2-way'!$D187="","",A188^('Log_working_2-way'!$D187))</f>
        <v>2.4366771636172895</v>
      </c>
      <c r="K188" s="32">
        <f>IF('Log_working_2-way'!$D187="","",B188^('Log_working_2-way'!$D187))</f>
        <v>1.6960505987873902</v>
      </c>
      <c r="L188" s="37">
        <f t="shared" si="19"/>
        <v>0.41396508728179549</v>
      </c>
      <c r="M188" s="37">
        <f t="shared" si="20"/>
        <v>0.5860349127182044</v>
      </c>
      <c r="N188" s="38">
        <v>285</v>
      </c>
      <c r="O188" s="38">
        <f t="shared" si="21"/>
        <v>163.72340425531914</v>
      </c>
      <c r="P188" s="38">
        <f t="shared" si="22"/>
        <v>113.31325301204818</v>
      </c>
      <c r="Q188" s="38">
        <f t="shared" si="23"/>
        <v>171.68674698795184</v>
      </c>
      <c r="R188" s="38">
        <f t="shared" si="24"/>
        <v>121.27659574468085</v>
      </c>
      <c r="S188" s="39">
        <f t="shared" si="25"/>
        <v>-7.9633427326326967</v>
      </c>
      <c r="T188" s="39">
        <f t="shared" si="26"/>
        <v>-7.9633427326326682</v>
      </c>
      <c r="U188" t="s">
        <v>81</v>
      </c>
      <c r="V188" t="s">
        <v>84</v>
      </c>
      <c r="W188" t="s">
        <v>313</v>
      </c>
      <c r="X188" s="48" t="s">
        <v>485</v>
      </c>
      <c r="Y188" s="41"/>
    </row>
    <row r="189" spans="1:25" s="35" customFormat="1" ht="15" x14ac:dyDescent="0.25">
      <c r="A189">
        <v>1.78</v>
      </c>
      <c r="B189">
        <v>2.13</v>
      </c>
      <c r="C189" s="29">
        <f t="shared" si="18"/>
        <v>3.128132088410629E-2</v>
      </c>
      <c r="D189" s="30">
        <f>IF(OR($A189="",$B189=""),"",A189*'MPTO_working_2-way'!$G188)</f>
        <v>1.8356807511737092</v>
      </c>
      <c r="E189" s="32">
        <f>IF(OR($A189="",$B189=""),"",B189*'MPTO_working_2-way'!$G188)</f>
        <v>2.1966292134831464</v>
      </c>
      <c r="F189" s="30">
        <f>IF(OR($A189="",$B189=""),"",'MPTO_working_2-way'!D188)</f>
        <v>1.8309750325976726</v>
      </c>
      <c r="G189" s="32">
        <f>IF(OR($A189="",$B189=""),"",'MPTO_working_2-way'!E188)</f>
        <v>2.2034055907479515</v>
      </c>
      <c r="H189" s="30">
        <f>IF(OR($A189="",$B189=""),"",'OddsRatio_working_2-way'!M188)</f>
        <v>1.8308221751528204</v>
      </c>
      <c r="I189" s="30">
        <f>IF(OR($A189="",$B189=""),"",'OddsRatio_working_2-way'!N188)</f>
        <v>2.2036269973367788</v>
      </c>
      <c r="J189" s="30">
        <f>IF('Log_working_2-way'!$D188="","",A189^('Log_working_2-way'!$D188))</f>
        <v>1.8286894264917752</v>
      </c>
      <c r="K189" s="32">
        <f>IF('Log_working_2-way'!$D188="","",B189^('Log_working_2-way'!$D188))</f>
        <v>2.2067247005110642</v>
      </c>
      <c r="L189" s="37">
        <f t="shared" si="19"/>
        <v>0.54475703324808178</v>
      </c>
      <c r="M189" s="37">
        <f t="shared" si="20"/>
        <v>0.45524296675191805</v>
      </c>
      <c r="N189" s="38">
        <v>286</v>
      </c>
      <c r="O189" s="38">
        <f t="shared" si="21"/>
        <v>125.32584269662921</v>
      </c>
      <c r="P189" s="38">
        <f t="shared" si="22"/>
        <v>151.72769953051642</v>
      </c>
      <c r="Q189" s="38">
        <f t="shared" si="23"/>
        <v>134.27230046948358</v>
      </c>
      <c r="R189" s="38">
        <f t="shared" si="24"/>
        <v>160.67415730337081</v>
      </c>
      <c r="S189" s="39">
        <f t="shared" si="25"/>
        <v>-8.946457772854373</v>
      </c>
      <c r="T189" s="39">
        <f t="shared" si="26"/>
        <v>-8.9464577728543873</v>
      </c>
      <c r="U189" t="s">
        <v>49</v>
      </c>
      <c r="V189" t="s">
        <v>136</v>
      </c>
      <c r="W189" t="s">
        <v>313</v>
      </c>
      <c r="X189" s="48" t="s">
        <v>485</v>
      </c>
      <c r="Y189" s="41"/>
    </row>
    <row r="190" spans="1:25" s="35" customFormat="1" ht="15" x14ac:dyDescent="0.25">
      <c r="A190">
        <v>2.4900000000000002</v>
      </c>
      <c r="B190">
        <v>1.56</v>
      </c>
      <c r="C190" s="29">
        <f t="shared" si="18"/>
        <v>4.26320667284521E-2</v>
      </c>
      <c r="D190" s="30">
        <f>IF(OR($A190="",$B190=""),"",A190*'MPTO_working_2-way'!$G189)</f>
        <v>2.5961538461538458</v>
      </c>
      <c r="E190" s="32">
        <f>IF(OR($A190="",$B190=""),"",B190*'MPTO_working_2-way'!$G189)</f>
        <v>1.6265060240963853</v>
      </c>
      <c r="F190" s="30">
        <f>IF(OR($A190="",$B190=""),"",'MPTO_working_2-way'!D189)</f>
        <v>2.6295694557270508</v>
      </c>
      <c r="G190" s="32">
        <f>IF(OR($A190="",$B190=""),"",'MPTO_working_2-way'!E189)</f>
        <v>1.6136590229312062</v>
      </c>
      <c r="H190" s="30">
        <f>IF(OR($A190="",$B190=""),"",'OddsRatio_working_2-way'!M189)</f>
        <v>2.6311696066670334</v>
      </c>
      <c r="I190" s="30">
        <f>IF(OR($A190="",$B190=""),"",'OddsRatio_working_2-way'!N189)</f>
        <v>1.6130570333782139</v>
      </c>
      <c r="J190" s="30">
        <f>IF('Log_working_2-way'!$D189="","",A190^('Log_working_2-way'!$D189))</f>
        <v>2.6469548581107705</v>
      </c>
      <c r="K190" s="32">
        <f>IF('Log_working_2-way'!$D189="","",B190^('Log_working_2-way'!$D189))</f>
        <v>1.607181183548904</v>
      </c>
      <c r="L190" s="37">
        <f t="shared" si="19"/>
        <v>0.38518518518518524</v>
      </c>
      <c r="M190" s="37">
        <f t="shared" si="20"/>
        <v>0.61481481481481493</v>
      </c>
      <c r="N190" s="38">
        <v>287</v>
      </c>
      <c r="O190" s="38">
        <f t="shared" si="21"/>
        <v>171.7389558232932</v>
      </c>
      <c r="P190" s="38">
        <f t="shared" si="22"/>
        <v>103.02564102564104</v>
      </c>
      <c r="Q190" s="38">
        <f t="shared" si="23"/>
        <v>183.97435897435895</v>
      </c>
      <c r="R190" s="38">
        <f t="shared" si="24"/>
        <v>115.2610441767068</v>
      </c>
      <c r="S190" s="39">
        <f t="shared" si="25"/>
        <v>-12.235403151065753</v>
      </c>
      <c r="T190" s="39">
        <f t="shared" si="26"/>
        <v>-12.235403151065768</v>
      </c>
      <c r="U190" t="s">
        <v>88</v>
      </c>
      <c r="V190" t="s">
        <v>55</v>
      </c>
      <c r="W190" t="s">
        <v>314</v>
      </c>
      <c r="X190" s="48" t="s">
        <v>485</v>
      </c>
      <c r="Y190" s="41"/>
    </row>
    <row r="191" spans="1:25" ht="15" x14ac:dyDescent="0.25">
      <c r="A191">
        <v>3.03</v>
      </c>
      <c r="B191">
        <v>1.39</v>
      </c>
      <c r="C191" s="29">
        <f t="shared" si="18"/>
        <v>4.9457463731984674E-2</v>
      </c>
      <c r="D191" s="30">
        <f>IF(OR($A191="",$B191=""),"",A191*'MPTO_working_2-way'!$G190)</f>
        <v>3.1798561151079134</v>
      </c>
      <c r="E191" s="32">
        <f>IF(OR($A191="",$B191=""),"",B191*'MPTO_working_2-way'!$G190)</f>
        <v>1.4587458745874586</v>
      </c>
      <c r="F191" s="30">
        <f>IF(OR($A191="",$B191=""),"",'MPTO_working_2-way'!D190)</f>
        <v>3.2754209277909552</v>
      </c>
      <c r="G191" s="32">
        <f>IF(OR($A191="",$B191=""),"",'MPTO_working_2-way'!E190)</f>
        <v>1.4394791257241484</v>
      </c>
      <c r="H191" s="30">
        <f>IF(OR($A191="",$B191=""),"",'OddsRatio_working_2-way'!M190)</f>
        <v>3.281475006465818</v>
      </c>
      <c r="I191" s="30">
        <f>IF(OR($A191="",$B191=""),"",'OddsRatio_working_2-way'!N190)</f>
        <v>1.4383129322766843</v>
      </c>
      <c r="J191" s="30">
        <f>IF('Log_working_2-way'!$D190="","",A191^('Log_working_2-way'!$D190))</f>
        <v>3.328879011592917</v>
      </c>
      <c r="K191" s="32">
        <f>IF('Log_working_2-way'!$D190="","",B191^('Log_working_2-way'!$D190))</f>
        <v>1.4293911341086472</v>
      </c>
      <c r="L191" s="37">
        <f t="shared" si="19"/>
        <v>0.31447963800904982</v>
      </c>
      <c r="M191" s="37">
        <f t="shared" si="20"/>
        <v>0.68552036199095023</v>
      </c>
      <c r="N191" s="38">
        <v>288</v>
      </c>
      <c r="O191" s="38">
        <f t="shared" si="21"/>
        <v>192.95049504950495</v>
      </c>
      <c r="P191" s="38">
        <f t="shared" si="22"/>
        <v>80.805755395683462</v>
      </c>
      <c r="Q191" s="38">
        <f t="shared" si="23"/>
        <v>207.19424460431657</v>
      </c>
      <c r="R191" s="38">
        <f t="shared" si="24"/>
        <v>95.049504950495049</v>
      </c>
      <c r="S191" s="39">
        <f t="shared" si="25"/>
        <v>-14.243749554811615</v>
      </c>
      <c r="T191" s="39">
        <f t="shared" si="26"/>
        <v>-14.243749554811586</v>
      </c>
      <c r="U191" t="s">
        <v>90</v>
      </c>
      <c r="V191" t="s">
        <v>85</v>
      </c>
      <c r="W191" t="s">
        <v>314</v>
      </c>
      <c r="X191" s="48" t="s">
        <v>485</v>
      </c>
      <c r="Y191" s="41"/>
    </row>
    <row r="192" spans="1:25" s="35" customFormat="1" ht="15" x14ac:dyDescent="0.25">
      <c r="A192">
        <v>2.63</v>
      </c>
      <c r="B192">
        <v>1.51</v>
      </c>
      <c r="C192" s="29">
        <f t="shared" si="18"/>
        <v>4.2479792511268322E-2</v>
      </c>
      <c r="D192" s="30">
        <f>IF(OR($A192="",$B192=""),"",A192*'MPTO_working_2-way'!$G191)</f>
        <v>2.7417218543046356</v>
      </c>
      <c r="E192" s="32">
        <f>IF(OR($A192="",$B192=""),"",B192*'MPTO_working_2-way'!$G191)</f>
        <v>1.5741444866920151</v>
      </c>
      <c r="F192" s="30">
        <f>IF(OR($A192="",$B192=""),"",'MPTO_working_2-way'!D191)</f>
        <v>2.7856065654262965</v>
      </c>
      <c r="G192" s="32">
        <f>IF(OR($A192="",$B192=""),"",'MPTO_working_2-way'!E191)</f>
        <v>1.5600337831202247</v>
      </c>
      <c r="H192" s="30">
        <f>IF(OR($A192="",$B192=""),"",'OddsRatio_working_2-way'!M191)</f>
        <v>2.7877579342216747</v>
      </c>
      <c r="I192" s="30">
        <f>IF(OR($A192="",$B192=""),"",'OddsRatio_working_2-way'!N191)</f>
        <v>1.5593598444497263</v>
      </c>
      <c r="J192" s="30">
        <f>IF('Log_working_2-way'!$D191="","",A192^('Log_working_2-way'!$D191))</f>
        <v>2.8086642204693022</v>
      </c>
      <c r="K192" s="32">
        <f>IF('Log_working_2-way'!$D191="","",B192^('Log_working_2-way'!$D191))</f>
        <v>1.5528942236384655</v>
      </c>
      <c r="L192" s="37">
        <f t="shared" si="19"/>
        <v>0.36473429951690822</v>
      </c>
      <c r="M192" s="37">
        <f t="shared" si="20"/>
        <v>0.63526570048309183</v>
      </c>
      <c r="N192" s="38">
        <v>289</v>
      </c>
      <c r="O192" s="38">
        <f t="shared" si="21"/>
        <v>179.11406844106463</v>
      </c>
      <c r="P192" s="38">
        <f t="shared" si="22"/>
        <v>97.609271523178805</v>
      </c>
      <c r="Q192" s="38">
        <f t="shared" si="23"/>
        <v>191.39072847682121</v>
      </c>
      <c r="R192" s="38">
        <f t="shared" si="24"/>
        <v>109.88593155893537</v>
      </c>
      <c r="S192" s="39">
        <f t="shared" si="25"/>
        <v>-12.276660035756578</v>
      </c>
      <c r="T192" s="39">
        <f t="shared" si="26"/>
        <v>-12.276660035756564</v>
      </c>
      <c r="U192" t="s">
        <v>112</v>
      </c>
      <c r="V192" t="s">
        <v>117</v>
      </c>
      <c r="W192" t="s">
        <v>314</v>
      </c>
      <c r="X192" s="48" t="s">
        <v>485</v>
      </c>
      <c r="Y192" s="41"/>
    </row>
    <row r="193" spans="1:25" s="35" customFormat="1" ht="15" x14ac:dyDescent="0.25">
      <c r="A193">
        <v>2.57</v>
      </c>
      <c r="B193">
        <v>1.53</v>
      </c>
      <c r="C193" s="29">
        <f t="shared" si="18"/>
        <v>4.2699829607588891E-2</v>
      </c>
      <c r="D193" s="30">
        <f>IF(OR($A193="",$B193=""),"",A193*'MPTO_working_2-way'!$G192)</f>
        <v>2.6797385620915031</v>
      </c>
      <c r="E193" s="32">
        <f>IF(OR($A193="",$B193=""),"",B193*'MPTO_working_2-way'!$G192)</f>
        <v>1.595330739299611</v>
      </c>
      <c r="F193" s="30">
        <f>IF(OR($A193="",$B193=""),"",'MPTO_working_2-way'!D192)</f>
        <v>2.7192005808927768</v>
      </c>
      <c r="G193" s="32">
        <f>IF(OR($A193="",$B193=""),"",'MPTO_working_2-way'!E192)</f>
        <v>1.5816656945757326</v>
      </c>
      <c r="H193" s="30">
        <f>IF(OR($A193="",$B193=""),"",'OddsRatio_working_2-way'!M192)</f>
        <v>2.7211229331292399</v>
      </c>
      <c r="I193" s="30">
        <f>IF(OR($A193="",$B193=""),"",'OddsRatio_working_2-way'!N192)</f>
        <v>1.5810160220117813</v>
      </c>
      <c r="J193" s="30">
        <f>IF('Log_working_2-way'!$D192="","",A193^('Log_working_2-way'!$D192))</f>
        <v>2.7398584941677284</v>
      </c>
      <c r="K193" s="32">
        <f>IF('Log_working_2-way'!$D192="","",B193^('Log_working_2-way'!$D192))</f>
        <v>1.5747593860945028</v>
      </c>
      <c r="L193" s="37">
        <f t="shared" si="19"/>
        <v>0.37317073170731713</v>
      </c>
      <c r="M193" s="37">
        <f t="shared" si="20"/>
        <v>0.62682926829268293</v>
      </c>
      <c r="N193" s="38">
        <v>290</v>
      </c>
      <c r="O193" s="38">
        <f t="shared" si="21"/>
        <v>177.15953307392994</v>
      </c>
      <c r="P193" s="38">
        <f t="shared" si="22"/>
        <v>100.45751633986927</v>
      </c>
      <c r="Q193" s="38">
        <f t="shared" si="23"/>
        <v>189.54248366013073</v>
      </c>
      <c r="R193" s="38">
        <f t="shared" si="24"/>
        <v>112.84046692607004</v>
      </c>
      <c r="S193" s="39">
        <f t="shared" si="25"/>
        <v>-12.382950586200792</v>
      </c>
      <c r="T193" s="39">
        <f t="shared" si="26"/>
        <v>-12.382950586200764</v>
      </c>
      <c r="U193" t="s">
        <v>121</v>
      </c>
      <c r="V193" t="s">
        <v>53</v>
      </c>
      <c r="W193" t="s">
        <v>314</v>
      </c>
      <c r="X193" s="49" t="s">
        <v>485</v>
      </c>
      <c r="Y193" s="41"/>
    </row>
    <row r="194" spans="1:25" ht="15" x14ac:dyDescent="0.25">
      <c r="A194">
        <v>2.23</v>
      </c>
      <c r="B194">
        <v>1.71</v>
      </c>
      <c r="C194" s="29">
        <f t="shared" si="18"/>
        <v>3.3225814910969431E-2</v>
      </c>
      <c r="D194" s="30">
        <f>IF(OR($A194="",$B194=""),"",A194*'MPTO_working_2-way'!$G193)</f>
        <v>2.3040935672514617</v>
      </c>
      <c r="E194" s="32">
        <f>IF(OR($A194="",$B194=""),"",B194*'MPTO_working_2-way'!$G193)</f>
        <v>1.7668161434977576</v>
      </c>
      <c r="F194" s="30">
        <f>IF(OR($A194="",$B194=""),"",'MPTO_working_2-way'!D193)</f>
        <v>2.315792669966295</v>
      </c>
      <c r="G194" s="32">
        <f>IF(OR($A194="",$B194=""),"",'MPTO_working_2-way'!E193)</f>
        <v>1.7599981538319522</v>
      </c>
      <c r="H194" s="30">
        <f>IF(OR($A194="",$B194=""),"",'OddsRatio_working_2-way'!M193)</f>
        <v>2.3162045305336028</v>
      </c>
      <c r="I194" s="30">
        <f>IF(OR($A194="",$B194=""),"",'OddsRatio_working_2-way'!N193)</f>
        <v>1.7597603387632996</v>
      </c>
      <c r="J194" s="30">
        <f>IF('Log_working_2-way'!$D193="","",A194^('Log_working_2-way'!$D193))</f>
        <v>2.3215866387713424</v>
      </c>
      <c r="K194" s="32">
        <f>IF('Log_working_2-way'!$D193="","",B194^('Log_working_2-way'!$D193))</f>
        <v>1.7566662454529891</v>
      </c>
      <c r="L194" s="37">
        <f t="shared" si="19"/>
        <v>0.43401015228426398</v>
      </c>
      <c r="M194" s="37">
        <f t="shared" si="20"/>
        <v>0.56598984771573613</v>
      </c>
      <c r="N194" s="38">
        <v>291</v>
      </c>
      <c r="O194" s="38">
        <f t="shared" si="21"/>
        <v>160.50672645739908</v>
      </c>
      <c r="P194" s="38">
        <f t="shared" si="22"/>
        <v>120.82456140350877</v>
      </c>
      <c r="Q194" s="38">
        <f t="shared" si="23"/>
        <v>170.1754385964912</v>
      </c>
      <c r="R194" s="38">
        <f t="shared" si="24"/>
        <v>130.49327354260089</v>
      </c>
      <c r="S194" s="39">
        <f t="shared" si="25"/>
        <v>-9.668712139092122</v>
      </c>
      <c r="T194" s="39">
        <f t="shared" si="26"/>
        <v>-9.668712139092122</v>
      </c>
      <c r="U194" t="s">
        <v>376</v>
      </c>
      <c r="V194" t="s">
        <v>128</v>
      </c>
      <c r="W194" t="s">
        <v>318</v>
      </c>
      <c r="X194" s="48" t="s">
        <v>485</v>
      </c>
      <c r="Y194" s="41"/>
    </row>
    <row r="195" spans="1:25" ht="15" x14ac:dyDescent="0.25">
      <c r="A195">
        <v>1.62</v>
      </c>
      <c r="B195">
        <v>2.41</v>
      </c>
      <c r="C195" s="29">
        <f t="shared" ref="C195:C258" si="27">IF(OR($A195="",$B195=""),"",(1/A195)+(1/B195)-1)</f>
        <v>3.2221709953383471E-2</v>
      </c>
      <c r="D195" s="30">
        <f>IF(OR($A195="",$B195=""),"",A195*'MPTO_working_2-way'!$G194)</f>
        <v>1.6721991701244814</v>
      </c>
      <c r="E195" s="32">
        <f>IF(OR($A195="",$B195=""),"",B195*'MPTO_working_2-way'!$G194)</f>
        <v>2.4876543209876543</v>
      </c>
      <c r="F195" s="30">
        <f>IF(OR($A195="",$B195=""),"",'MPTO_working_2-way'!D194)</f>
        <v>1.6634144263133228</v>
      </c>
      <c r="G195" s="32">
        <f>IF(OR($A195="",$B195=""),"",'MPTO_working_2-way'!E194)</f>
        <v>2.5073534133966988</v>
      </c>
      <c r="H195" s="30">
        <f>IF(OR($A195="",$B195=""),"",'OddsRatio_working_2-way'!M194)</f>
        <v>1.6631110857591944</v>
      </c>
      <c r="I195" s="30">
        <f>IF(OR($A195="",$B195=""),"",'OddsRatio_working_2-way'!N194)</f>
        <v>2.5080429530975232</v>
      </c>
      <c r="J195" s="30">
        <f>IF('Log_working_2-way'!$D194="","",A195^('Log_working_2-way'!$D194))</f>
        <v>1.6591215903879362</v>
      </c>
      <c r="K195" s="32">
        <f>IF('Log_working_2-way'!$D194="","",B195^('Log_working_2-way'!$D194))</f>
        <v>2.5171707535955181</v>
      </c>
      <c r="L195" s="37">
        <f t="shared" si="19"/>
        <v>0.59801488833746896</v>
      </c>
      <c r="M195" s="37">
        <f t="shared" si="20"/>
        <v>0.40198511166253104</v>
      </c>
      <c r="N195" s="38">
        <v>292</v>
      </c>
      <c r="O195" s="38">
        <f t="shared" si="21"/>
        <v>111.75308641975309</v>
      </c>
      <c r="P195" s="38">
        <f t="shared" si="22"/>
        <v>170.83817427385893</v>
      </c>
      <c r="Q195" s="38">
        <f t="shared" si="23"/>
        <v>121.16182572614107</v>
      </c>
      <c r="R195" s="38">
        <f t="shared" si="24"/>
        <v>180.24691358024691</v>
      </c>
      <c r="S195" s="39">
        <f t="shared" si="25"/>
        <v>-9.4087393063879858</v>
      </c>
      <c r="T195" s="39">
        <f t="shared" si="26"/>
        <v>-9.4087393063879858</v>
      </c>
      <c r="U195" t="s">
        <v>97</v>
      </c>
      <c r="V195" t="s">
        <v>96</v>
      </c>
      <c r="W195" t="s">
        <v>318</v>
      </c>
      <c r="X195" s="48" t="s">
        <v>485</v>
      </c>
      <c r="Y195" s="41"/>
    </row>
    <row r="196" spans="1:25" ht="15" x14ac:dyDescent="0.25">
      <c r="A196">
        <v>1.89</v>
      </c>
      <c r="B196">
        <v>2</v>
      </c>
      <c r="C196" s="29">
        <f t="shared" si="27"/>
        <v>2.9100529100529293E-2</v>
      </c>
      <c r="D196" s="30">
        <f>IF(OR($A196="",$B196=""),"",A196*'MPTO_working_2-way'!$G195)</f>
        <v>1.9450000000000003</v>
      </c>
      <c r="E196" s="32">
        <f>IF(OR($A196="",$B196=""),"",B196*'MPTO_working_2-way'!$G195)</f>
        <v>2.0582010582010586</v>
      </c>
      <c r="F196" s="30">
        <f>IF(OR($A196="",$B196=""),"",'MPTO_working_2-way'!D195)</f>
        <v>1.9434447300771212</v>
      </c>
      <c r="G196" s="32">
        <f>IF(OR($A196="",$B196=""),"",'MPTO_working_2-way'!E195)</f>
        <v>2.0599455040871937</v>
      </c>
      <c r="H196" s="30">
        <f>IF(OR($A196="",$B196=""),"",'OddsRatio_working_2-way'!M195)</f>
        <v>1.9433981132056606</v>
      </c>
      <c r="I196" s="30">
        <f>IF(OR($A196="",$B196=""),"",'OddsRatio_working_2-way'!N195)</f>
        <v>2.0599978800063603</v>
      </c>
      <c r="J196" s="30">
        <f>IF('Log_working_2-way'!$D195="","",A196^('Log_working_2-way'!$D195))</f>
        <v>1.9426935194379702</v>
      </c>
      <c r="K196" s="32">
        <f>IF('Log_working_2-way'!$D195="","",B196^('Log_working_2-way'!$D195))</f>
        <v>2.0607901501181232</v>
      </c>
      <c r="L196" s="37">
        <f t="shared" ref="L196:L202" si="28">(1/D196)</f>
        <v>0.51413881748071977</v>
      </c>
      <c r="M196" s="37">
        <f t="shared" ref="M196:M202" si="29">(1/E196)</f>
        <v>0.48586118251928012</v>
      </c>
      <c r="N196" s="38">
        <v>293</v>
      </c>
      <c r="O196" s="38">
        <f t="shared" ref="O196:O202" si="30">(1/A196)*((N196*A196)-N196)</f>
        <v>137.97354497354499</v>
      </c>
      <c r="P196" s="38">
        <f t="shared" ref="P196:P202" si="31">(1/B196)*((N196*B196)-N196)</f>
        <v>146.5</v>
      </c>
      <c r="Q196" s="38">
        <f t="shared" ref="Q196:Q202" si="32">(1/B196)*N196</f>
        <v>146.5</v>
      </c>
      <c r="R196" s="38">
        <f t="shared" ref="R196:R202" si="33">(1/A196)*N196</f>
        <v>155.02645502645504</v>
      </c>
      <c r="S196" s="39">
        <f t="shared" ref="S196:S202" si="34">O196-Q196</f>
        <v>-8.526455026455011</v>
      </c>
      <c r="T196" s="39">
        <f t="shared" ref="T196:T202" si="35">P196-R196</f>
        <v>-8.5264550264550394</v>
      </c>
      <c r="U196" t="s">
        <v>58</v>
      </c>
      <c r="V196" t="s">
        <v>57</v>
      </c>
      <c r="W196" t="s">
        <v>318</v>
      </c>
      <c r="X196" s="48" t="s">
        <v>485</v>
      </c>
      <c r="Y196" s="41"/>
    </row>
    <row r="197" spans="1:25" ht="15" x14ac:dyDescent="0.25">
      <c r="A197">
        <v>1.8</v>
      </c>
      <c r="B197">
        <v>2.1</v>
      </c>
      <c r="C197" s="29">
        <f t="shared" si="27"/>
        <v>3.1746031746031633E-2</v>
      </c>
      <c r="D197" s="30">
        <f>IF(OR($A197="",$B197=""),"",A197*'MPTO_working_2-way'!$G196)</f>
        <v>1.857142857142857</v>
      </c>
      <c r="E197" s="32">
        <f>IF(OR($A197="",$B197=""),"",B197*'MPTO_working_2-way'!$G196)</f>
        <v>2.1666666666666665</v>
      </c>
      <c r="F197" s="30">
        <f>IF(OR($A197="",$B197=""),"",'MPTO_working_2-way'!D196)</f>
        <v>1.8529411764705881</v>
      </c>
      <c r="G197" s="32">
        <f>IF(OR($A197="",$B197=""),"",'MPTO_working_2-way'!E196)</f>
        <v>2.172413793103448</v>
      </c>
      <c r="H197" s="30">
        <f>IF(OR($A197="",$B197=""),"",'OddsRatio_working_2-way'!M196)</f>
        <v>1.8528028654224413</v>
      </c>
      <c r="I197" s="30">
        <f>IF(OR($A197="",$B197=""),"",'OddsRatio_working_2-way'!N196)</f>
        <v>2.1726039399558572</v>
      </c>
      <c r="J197" s="30">
        <f>IF('Log_working_2-way'!$D196="","",A197^('Log_working_2-way'!$D196))</f>
        <v>1.8508976332587501</v>
      </c>
      <c r="K197" s="32">
        <f>IF('Log_working_2-way'!$D196="","",B197^('Log_working_2-way'!$D196))</f>
        <v>2.1752294998990545</v>
      </c>
      <c r="L197" s="37">
        <f t="shared" si="28"/>
        <v>0.53846153846153855</v>
      </c>
      <c r="M197" s="37">
        <f t="shared" si="29"/>
        <v>0.46153846153846156</v>
      </c>
      <c r="N197" s="38">
        <v>294</v>
      </c>
      <c r="O197" s="38">
        <f t="shared" si="30"/>
        <v>130.66666666666669</v>
      </c>
      <c r="P197" s="38">
        <f t="shared" si="31"/>
        <v>153.99999999999997</v>
      </c>
      <c r="Q197" s="38">
        <f t="shared" si="32"/>
        <v>140</v>
      </c>
      <c r="R197" s="38">
        <f t="shared" si="33"/>
        <v>163.33333333333334</v>
      </c>
      <c r="S197" s="39">
        <f t="shared" si="34"/>
        <v>-9.3333333333333144</v>
      </c>
      <c r="T197" s="39">
        <f t="shared" si="35"/>
        <v>-9.3333333333333712</v>
      </c>
      <c r="U197" t="s">
        <v>272</v>
      </c>
      <c r="V197" t="s">
        <v>124</v>
      </c>
      <c r="W197" t="s">
        <v>318</v>
      </c>
      <c r="X197" s="48" t="s">
        <v>485</v>
      </c>
      <c r="Y197" s="41"/>
    </row>
    <row r="198" spans="1:25" ht="15" x14ac:dyDescent="0.25">
      <c r="A198">
        <v>1.93</v>
      </c>
      <c r="B198">
        <v>1.97</v>
      </c>
      <c r="C198" s="29">
        <f t="shared" si="27"/>
        <v>2.5748928223876311E-2</v>
      </c>
      <c r="D198" s="30">
        <f>IF(OR($A198="",$B198=""),"",A198*'MPTO_working_2-way'!$G197)</f>
        <v>1.9796954314720812</v>
      </c>
      <c r="E198" s="32">
        <f>IF(OR($A198="",$B198=""),"",B198*'MPTO_working_2-way'!$G197)</f>
        <v>2.0207253886010363</v>
      </c>
      <c r="F198" s="30">
        <f>IF(OR($A198="",$B198=""),"",'MPTO_working_2-way'!D197)</f>
        <v>1.9791780536685666</v>
      </c>
      <c r="G198" s="32">
        <f>IF(OR($A198="",$B198=""),"",'MPTO_working_2-way'!E197)</f>
        <v>2.0212647191728026</v>
      </c>
      <c r="H198" s="30">
        <f>IF(OR($A198="",$B198=""),"",'OddsRatio_working_2-way'!M197)</f>
        <v>1.9791643818062103</v>
      </c>
      <c r="I198" s="30">
        <f>IF(OR($A198="",$B198=""),"",'OddsRatio_working_2-way'!N197)</f>
        <v>2.021278978873144</v>
      </c>
      <c r="J198" s="30">
        <f>IF('Log_working_2-way'!$D197="","",A198^('Log_working_2-way'!$D197))</f>
        <v>1.9789304913693861</v>
      </c>
      <c r="K198" s="32">
        <f>IF('Log_working_2-way'!$D197="","",B198^('Log_working_2-way'!$D197))</f>
        <v>2.0215229873993761</v>
      </c>
      <c r="L198" s="37">
        <f t="shared" si="28"/>
        <v>0.50512820512820511</v>
      </c>
      <c r="M198" s="37">
        <f t="shared" si="29"/>
        <v>0.49487179487179483</v>
      </c>
      <c r="N198" s="38">
        <v>295</v>
      </c>
      <c r="O198" s="38">
        <f t="shared" si="30"/>
        <v>142.15025906735755</v>
      </c>
      <c r="P198" s="38">
        <f t="shared" si="31"/>
        <v>145.25380710659897</v>
      </c>
      <c r="Q198" s="38">
        <f t="shared" si="32"/>
        <v>149.746192893401</v>
      </c>
      <c r="R198" s="38">
        <f t="shared" si="33"/>
        <v>152.8497409326425</v>
      </c>
      <c r="S198" s="39">
        <f t="shared" si="34"/>
        <v>-7.5959338260434492</v>
      </c>
      <c r="T198" s="39">
        <f t="shared" si="35"/>
        <v>-7.5959338260435345</v>
      </c>
      <c r="U198" t="s">
        <v>420</v>
      </c>
      <c r="V198" t="s">
        <v>422</v>
      </c>
      <c r="W198" t="s">
        <v>455</v>
      </c>
      <c r="X198" s="48" t="s">
        <v>486</v>
      </c>
      <c r="Y198" s="41"/>
    </row>
    <row r="199" spans="1:25" ht="15" x14ac:dyDescent="0.25">
      <c r="A199">
        <v>1.56</v>
      </c>
      <c r="B199">
        <v>2.4700000000000002</v>
      </c>
      <c r="C199" s="29">
        <f t="shared" si="27"/>
        <v>4.5883940620782715E-2</v>
      </c>
      <c r="D199" s="30">
        <f>IF(OR($A199="",$B199=""),"",A199*'MPTO_working_2-way'!$G198)</f>
        <v>1.631578947368421</v>
      </c>
      <c r="E199" s="32">
        <f>IF(OR($A199="",$B199=""),"",B199*'MPTO_working_2-way'!$G198)</f>
        <v>2.5833333333333335</v>
      </c>
      <c r="F199" s="30">
        <f>IF(OR($A199="",$B199=""),"",'MPTO_working_2-way'!D198)</f>
        <v>1.6179039301310043</v>
      </c>
      <c r="G199" s="32">
        <f>IF(OR($A199="",$B199=""),"",'MPTO_working_2-way'!E198)</f>
        <v>2.6183745583038869</v>
      </c>
      <c r="H199" s="30">
        <f>IF(OR($A199="",$B199=""),"",'OddsRatio_working_2-way'!M198)</f>
        <v>1.6172133998483678</v>
      </c>
      <c r="I199" s="30">
        <f>IF(OR($A199="",$B199=""),"",'OddsRatio_working_2-way'!N198)</f>
        <v>2.6201851746019651</v>
      </c>
      <c r="J199" s="30">
        <f>IF('Log_working_2-way'!$D198="","",A199^('Log_working_2-way'!$D198))</f>
        <v>1.6109485063736875</v>
      </c>
      <c r="K199" s="32">
        <f>IF('Log_working_2-way'!$D198="","",B199^('Log_working_2-way'!$D198))</f>
        <v>2.6367991566660174</v>
      </c>
      <c r="L199" s="37">
        <f t="shared" si="28"/>
        <v>0.61290322580645162</v>
      </c>
      <c r="M199" s="37">
        <f t="shared" si="29"/>
        <v>0.38709677419354838</v>
      </c>
      <c r="N199" s="38">
        <v>296</v>
      </c>
      <c r="O199" s="38">
        <f t="shared" si="30"/>
        <v>106.25641025641023</v>
      </c>
      <c r="P199" s="38">
        <f t="shared" si="31"/>
        <v>176.16194331983806</v>
      </c>
      <c r="Q199" s="38">
        <f t="shared" si="32"/>
        <v>119.83805668016194</v>
      </c>
      <c r="R199" s="38">
        <f t="shared" si="33"/>
        <v>189.74358974358972</v>
      </c>
      <c r="S199" s="39">
        <f t="shared" si="34"/>
        <v>-13.581646423751707</v>
      </c>
      <c r="T199" s="39">
        <f t="shared" si="35"/>
        <v>-13.581646423751664</v>
      </c>
      <c r="U199" t="s">
        <v>111</v>
      </c>
      <c r="V199" t="s">
        <v>79</v>
      </c>
      <c r="W199" t="s">
        <v>312</v>
      </c>
      <c r="X199" s="48" t="s">
        <v>486</v>
      </c>
      <c r="Y199" s="41"/>
    </row>
    <row r="200" spans="1:25" s="35" customFormat="1" ht="15" x14ac:dyDescent="0.25">
      <c r="A200">
        <v>1.67</v>
      </c>
      <c r="B200">
        <v>2.27</v>
      </c>
      <c r="C200" s="29">
        <f t="shared" si="27"/>
        <v>3.9331029570814469E-2</v>
      </c>
      <c r="D200" s="30">
        <f>IF(OR($A200="",$B200=""),"",A200*'MPTO_working_2-way'!$G199)</f>
        <v>1.7356828193832601</v>
      </c>
      <c r="E200" s="32">
        <f>IF(OR($A200="",$B200=""),"",B200*'MPTO_working_2-way'!$G199)</f>
        <v>2.3592814371257487</v>
      </c>
      <c r="F200" s="30">
        <f>IF(OR($A200="",$B200=""),"",'MPTO_working_2-way'!D199)</f>
        <v>1.7267075087111983</v>
      </c>
      <c r="G200" s="32">
        <f>IF(OR($A200="",$B200=""),"",'MPTO_working_2-way'!E199)</f>
        <v>2.3760694474913038</v>
      </c>
      <c r="H200" s="30">
        <f>IF(OR($A200="",$B200=""),"",'OddsRatio_working_2-way'!M199)</f>
        <v>1.7263326063988251</v>
      </c>
      <c r="I200" s="30">
        <f>IF(OR($A200="",$B200=""),"",'OddsRatio_working_2-way'!N199)</f>
        <v>2.376779716606729</v>
      </c>
      <c r="J200" s="30">
        <f>IF('Log_working_2-way'!$D199="","",A200^('Log_working_2-way'!$D199))</f>
        <v>1.7222426672508611</v>
      </c>
      <c r="K200" s="32">
        <f>IF('Log_working_2-way'!$D199="","",B200^('Log_working_2-way'!$D199))</f>
        <v>2.3845761893383783</v>
      </c>
      <c r="L200" s="37">
        <f t="shared" si="28"/>
        <v>0.57614213197969533</v>
      </c>
      <c r="M200" s="37">
        <f t="shared" si="29"/>
        <v>0.42385786802030456</v>
      </c>
      <c r="N200" s="38">
        <v>297</v>
      </c>
      <c r="O200" s="38">
        <f t="shared" si="30"/>
        <v>119.15568862275447</v>
      </c>
      <c r="P200" s="38">
        <f t="shared" si="31"/>
        <v>166.16299559471366</v>
      </c>
      <c r="Q200" s="38">
        <f t="shared" si="32"/>
        <v>130.83700440528634</v>
      </c>
      <c r="R200" s="38">
        <f t="shared" si="33"/>
        <v>177.84431137724553</v>
      </c>
      <c r="S200" s="39">
        <f t="shared" si="34"/>
        <v>-11.681315782531868</v>
      </c>
      <c r="T200" s="39">
        <f t="shared" si="35"/>
        <v>-11.681315782531868</v>
      </c>
      <c r="U200" t="s">
        <v>133</v>
      </c>
      <c r="V200" t="s">
        <v>108</v>
      </c>
      <c r="W200" t="s">
        <v>312</v>
      </c>
      <c r="X200" s="49" t="s">
        <v>486</v>
      </c>
      <c r="Y200" s="41"/>
    </row>
    <row r="201" spans="1:25" ht="15" x14ac:dyDescent="0.25">
      <c r="A201">
        <v>1.51</v>
      </c>
      <c r="B201">
        <v>2.69</v>
      </c>
      <c r="C201" s="29">
        <f t="shared" si="27"/>
        <v>3.3998867525049992E-2</v>
      </c>
      <c r="D201" s="30">
        <f>IF(OR($A201="",$B201=""),"",A201*'MPTO_working_2-way'!$G200)</f>
        <v>1.5613382899628254</v>
      </c>
      <c r="E201" s="32">
        <f>IF(OR($A201="",$B201=""),"",B201*'MPTO_working_2-way'!$G200)</f>
        <v>2.7814569536423845</v>
      </c>
      <c r="F201" s="30">
        <f>IF(OR($A201="",$B201=""),"",'MPTO_working_2-way'!D200)</f>
        <v>1.5497815677521511</v>
      </c>
      <c r="G201" s="32">
        <f>IF(OR($A201="",$B201=""),"",'MPTO_working_2-way'!E200)</f>
        <v>2.8189041951490341</v>
      </c>
      <c r="H201" s="30">
        <f>IF(OR($A201="",$B201=""),"",'OddsRatio_working_2-way'!M200)</f>
        <v>1.5493406483494501</v>
      </c>
      <c r="I201" s="30">
        <f>IF(OR($A201="",$B201=""),"",'OddsRatio_working_2-way'!N200)</f>
        <v>2.8203641092364129</v>
      </c>
      <c r="J201" s="30">
        <f>IF('Log_working_2-way'!$D200="","",A201^('Log_working_2-way'!$D200))</f>
        <v>1.5440637892893805</v>
      </c>
      <c r="K201" s="32">
        <f>IF('Log_working_2-way'!$D200="","",B201^('Log_working_2-way'!$D200))</f>
        <v>2.8380197684281701</v>
      </c>
      <c r="L201" s="37">
        <f t="shared" si="28"/>
        <v>0.64047619047619042</v>
      </c>
      <c r="M201" s="37">
        <f t="shared" si="29"/>
        <v>0.35952380952380947</v>
      </c>
      <c r="N201" s="38">
        <v>298</v>
      </c>
      <c r="O201" s="38">
        <f t="shared" si="30"/>
        <v>100.64900662251658</v>
      </c>
      <c r="P201" s="38">
        <f t="shared" si="31"/>
        <v>187.2193308550186</v>
      </c>
      <c r="Q201" s="38">
        <f t="shared" si="32"/>
        <v>110.78066914498142</v>
      </c>
      <c r="R201" s="38">
        <f t="shared" si="33"/>
        <v>197.35099337748346</v>
      </c>
      <c r="S201" s="39">
        <f t="shared" si="34"/>
        <v>-10.131662522464836</v>
      </c>
      <c r="T201" s="39">
        <f t="shared" si="35"/>
        <v>-10.131662522464865</v>
      </c>
      <c r="U201" t="s">
        <v>493</v>
      </c>
      <c r="V201" t="s">
        <v>135</v>
      </c>
      <c r="W201" t="s">
        <v>313</v>
      </c>
      <c r="X201" s="48" t="s">
        <v>486</v>
      </c>
      <c r="Y201" s="41"/>
    </row>
    <row r="202" spans="1:25" s="63" customFormat="1" ht="15" x14ac:dyDescent="0.25">
      <c r="A202" s="55">
        <v>2.63</v>
      </c>
      <c r="B202" s="55">
        <v>1.51</v>
      </c>
      <c r="C202" s="56">
        <f t="shared" si="27"/>
        <v>4.2479792511268322E-2</v>
      </c>
      <c r="D202" s="57">
        <f>IF(OR($A202="",$B202=""),"",A202*'MPTO_working_2-way'!$G201)</f>
        <v>2.7417218543046356</v>
      </c>
      <c r="E202" s="59">
        <f>IF(OR($A202="",$B202=""),"",B202*'MPTO_working_2-way'!$G201)</f>
        <v>1.5741444866920151</v>
      </c>
      <c r="F202" s="57">
        <f>IF(OR($A202="",$B202=""),"",'MPTO_working_2-way'!D201)</f>
        <v>2.7856065654262965</v>
      </c>
      <c r="G202" s="59">
        <f>IF(OR($A202="",$B202=""),"",'MPTO_working_2-way'!E201)</f>
        <v>1.5600337831202247</v>
      </c>
      <c r="H202" s="57">
        <f>IF(OR($A202="",$B202=""),"",'OddsRatio_working_2-way'!M201)</f>
        <v>2.7877579342216747</v>
      </c>
      <c r="I202" s="57">
        <f>IF(OR($A202="",$B202=""),"",'OddsRatio_working_2-way'!N201)</f>
        <v>1.5593598444497263</v>
      </c>
      <c r="J202" s="57">
        <f>IF('Log_working_2-way'!$D201="","",A202^('Log_working_2-way'!$D201))</f>
        <v>2.8086642204693022</v>
      </c>
      <c r="K202" s="59">
        <f>IF('Log_working_2-way'!$D201="","",B202^('Log_working_2-way'!$D201))</f>
        <v>1.5528942236384655</v>
      </c>
      <c r="L202" s="66">
        <f t="shared" si="28"/>
        <v>0.36473429951690822</v>
      </c>
      <c r="M202" s="66">
        <f t="shared" si="29"/>
        <v>0.63526570048309183</v>
      </c>
      <c r="N202" s="67">
        <v>299</v>
      </c>
      <c r="O202" s="67">
        <f t="shared" si="30"/>
        <v>185.31178707224336</v>
      </c>
      <c r="P202" s="67">
        <f t="shared" si="31"/>
        <v>100.98675496688743</v>
      </c>
      <c r="Q202" s="67">
        <f t="shared" si="32"/>
        <v>198.01324503311261</v>
      </c>
      <c r="R202" s="67">
        <f t="shared" si="33"/>
        <v>113.68821292775667</v>
      </c>
      <c r="S202" s="68">
        <f t="shared" si="34"/>
        <v>-12.701457960869249</v>
      </c>
      <c r="T202" s="68">
        <f t="shared" si="35"/>
        <v>-12.701457960869234</v>
      </c>
      <c r="U202" s="55" t="s">
        <v>374</v>
      </c>
      <c r="V202" s="55" t="s">
        <v>87</v>
      </c>
      <c r="W202" s="55" t="s">
        <v>314</v>
      </c>
      <c r="X202" s="62" t="s">
        <v>486</v>
      </c>
      <c r="Y202" s="65"/>
    </row>
    <row r="203" spans="1:25" ht="15" x14ac:dyDescent="0.25">
      <c r="A203">
        <v>2.15</v>
      </c>
      <c r="B203">
        <v>1.75</v>
      </c>
      <c r="C203" s="29">
        <f t="shared" si="27"/>
        <v>3.6544850498338777E-2</v>
      </c>
      <c r="D203" s="30">
        <f>IF(OR($A203="",$B203=""),"",A203*'MPTO_working_2-way'!$G202)</f>
        <v>2.2285714285714282</v>
      </c>
      <c r="E203" s="32">
        <f>IF(OR($A203="",$B203=""),"",B203*'MPTO_working_2-way'!$G202)</f>
        <v>1.8139534883720929</v>
      </c>
      <c r="F203" s="30">
        <f>IF(OR($A203="",$B203=""),"",'MPTO_working_2-way'!D202)</f>
        <v>2.2379182156133823</v>
      </c>
      <c r="G203" s="32">
        <f>IF(OR($A203="",$B203=""),"",'MPTO_working_2-way'!E202)</f>
        <v>1.8078078078078077</v>
      </c>
      <c r="H203" s="30">
        <f>IF(OR($A203="",$B203=""),"",'OddsRatio_working_2-way'!M202)</f>
        <v>2.2382783747337802</v>
      </c>
      <c r="I203" s="30">
        <f>IF(OR($A203="",$B203=""),"",'OddsRatio_working_2-way'!N202)</f>
        <v>1.8075728530872484</v>
      </c>
      <c r="J203" s="30">
        <f>IF('Log_working_2-way'!$D202="","",A203^('Log_working_2-way'!$D202))</f>
        <v>2.2425796542182517</v>
      </c>
      <c r="K203" s="32">
        <f>IF('Log_working_2-way'!$D202="","",B203^('Log_working_2-way'!$D202))</f>
        <v>1.8047773811563292</v>
      </c>
      <c r="L203" s="37">
        <f t="shared" ref="L203:L266" si="36">(1/D203)</f>
        <v>0.44871794871794879</v>
      </c>
      <c r="M203" s="37">
        <f t="shared" ref="M203:M266" si="37">(1/E203)</f>
        <v>0.55128205128205132</v>
      </c>
      <c r="N203" s="38">
        <v>300</v>
      </c>
      <c r="O203" s="38">
        <f t="shared" ref="O203:O266" si="38">(1/A203)*((N203*A203)-N203)</f>
        <v>160.46511627906978</v>
      </c>
      <c r="P203" s="38">
        <f t="shared" ref="P203:P266" si="39">(1/B203)*((N203*B203)-N203)</f>
        <v>128.57142857142856</v>
      </c>
      <c r="Q203" s="38">
        <f t="shared" ref="Q203:Q266" si="40">(1/B203)*N203</f>
        <v>171.42857142857142</v>
      </c>
      <c r="R203" s="38">
        <f t="shared" ref="R203:R266" si="41">(1/A203)*N203</f>
        <v>139.53488372093022</v>
      </c>
      <c r="S203" s="39">
        <f t="shared" ref="S203:S266" si="42">O203-Q203</f>
        <v>-10.963455149501641</v>
      </c>
      <c r="T203" s="39">
        <f t="shared" ref="T203:T266" si="43">P203-R203</f>
        <v>-10.963455149501669</v>
      </c>
      <c r="U203" t="s">
        <v>333</v>
      </c>
      <c r="V203" t="s">
        <v>238</v>
      </c>
      <c r="W203" t="s">
        <v>320</v>
      </c>
      <c r="X203" s="48" t="s">
        <v>494</v>
      </c>
      <c r="Y203" s="41"/>
    </row>
    <row r="204" spans="1:25" ht="15" x14ac:dyDescent="0.25">
      <c r="A204">
        <v>1.99</v>
      </c>
      <c r="B204">
        <v>1.88</v>
      </c>
      <c r="C204" s="29">
        <f t="shared" si="27"/>
        <v>3.4427456431091574E-2</v>
      </c>
      <c r="D204" s="30">
        <f>IF(OR($A204="",$B204=""),"",A204*'MPTO_working_2-way'!$G203)</f>
        <v>2.0585106382978724</v>
      </c>
      <c r="E204" s="32">
        <f>IF(OR($A204="",$B204=""),"",B204*'MPTO_working_2-way'!$G203)</f>
        <v>1.9447236180904521</v>
      </c>
      <c r="F204" s="30">
        <f>IF(OR($A204="",$B204=""),"",'MPTO_working_2-way'!D203)</f>
        <v>2.0605860321656753</v>
      </c>
      <c r="G204" s="32">
        <f>IF(OR($A204="",$B204=""),"",'MPTO_working_2-way'!E203)</f>
        <v>1.9428749480681344</v>
      </c>
      <c r="H204" s="30">
        <f>IF(OR($A204="",$B204=""),"",'OddsRatio_working_2-way'!M203)</f>
        <v>2.0606601717798219</v>
      </c>
      <c r="I204" s="30">
        <f>IF(OR($A204="",$B204=""),"",'OddsRatio_working_2-way'!N203)</f>
        <v>1.9428090415820634</v>
      </c>
      <c r="J204" s="30">
        <f>IF('Log_working_2-way'!$D203="","",A204^('Log_working_2-way'!$D203))</f>
        <v>2.0616072733158419</v>
      </c>
      <c r="K204" s="32">
        <f>IF('Log_working_2-way'!$D203="","",B204^('Log_working_2-way'!$D203))</f>
        <v>1.9419679246135251</v>
      </c>
      <c r="L204" s="37">
        <f t="shared" si="36"/>
        <v>0.48578811369509045</v>
      </c>
      <c r="M204" s="37">
        <f t="shared" si="37"/>
        <v>0.51421188630490955</v>
      </c>
      <c r="N204" s="38">
        <v>301</v>
      </c>
      <c r="O204" s="38">
        <f t="shared" si="38"/>
        <v>149.74371859296483</v>
      </c>
      <c r="P204" s="38">
        <f t="shared" si="39"/>
        <v>140.89361702127658</v>
      </c>
      <c r="Q204" s="38">
        <f t="shared" si="40"/>
        <v>160.10638297872339</v>
      </c>
      <c r="R204" s="38">
        <f t="shared" si="41"/>
        <v>151.25628140703517</v>
      </c>
      <c r="S204" s="39">
        <f t="shared" si="42"/>
        <v>-10.362664385758563</v>
      </c>
      <c r="T204" s="39">
        <f t="shared" si="43"/>
        <v>-10.362664385758592</v>
      </c>
      <c r="U204" t="s">
        <v>218</v>
      </c>
      <c r="V204" t="s">
        <v>42</v>
      </c>
      <c r="W204" t="s">
        <v>320</v>
      </c>
      <c r="X204" s="48" t="s">
        <v>494</v>
      </c>
      <c r="Y204" s="41"/>
    </row>
    <row r="205" spans="1:25" s="35" customFormat="1" ht="15" x14ac:dyDescent="0.25">
      <c r="A205">
        <v>2.08</v>
      </c>
      <c r="B205">
        <v>1.79</v>
      </c>
      <c r="C205" s="29">
        <f t="shared" si="27"/>
        <v>3.9428448646325664E-2</v>
      </c>
      <c r="D205" s="30">
        <f>IF(OR($A205="",$B205=""),"",A205*'MPTO_working_2-way'!$G204)</f>
        <v>2.1620111731843576</v>
      </c>
      <c r="E205" s="32">
        <f>IF(OR($A205="",$B205=""),"",B205*'MPTO_working_2-way'!$G204)</f>
        <v>1.8605769230769229</v>
      </c>
      <c r="F205" s="30">
        <f>IF(OR($A205="",$B205=""),"",'MPTO_working_2-way'!D204)</f>
        <v>2.1689385995572641</v>
      </c>
      <c r="G205" s="32">
        <f>IF(OR($A205="",$B205=""),"",'MPTO_working_2-way'!E204)</f>
        <v>1.8554769261437256</v>
      </c>
      <c r="H205" s="30">
        <f>IF(OR($A205="",$B205=""),"",'OddsRatio_working_2-way'!M204)</f>
        <v>2.1692256444309357</v>
      </c>
      <c r="I205" s="30">
        <f>IF(OR($A205="",$B205=""),"",'OddsRatio_working_2-way'!N204)</f>
        <v>1.8552669065744805</v>
      </c>
      <c r="J205" s="30">
        <f>IF('Log_working_2-way'!$D204="","",A205^('Log_working_2-way'!$D204))</f>
        <v>2.1724139714397546</v>
      </c>
      <c r="K205" s="32">
        <f>IF('Log_working_2-way'!$D204="","",B205^('Log_working_2-way'!$D204))</f>
        <v>1.8529410467292624</v>
      </c>
      <c r="L205" s="37">
        <f t="shared" si="36"/>
        <v>0.46253229974160204</v>
      </c>
      <c r="M205" s="37">
        <f t="shared" si="37"/>
        <v>0.53746770025839796</v>
      </c>
      <c r="N205" s="38">
        <v>302</v>
      </c>
      <c r="O205" s="38">
        <f t="shared" si="38"/>
        <v>156.80769230769229</v>
      </c>
      <c r="P205" s="38">
        <f t="shared" si="39"/>
        <v>133.28491620111734</v>
      </c>
      <c r="Q205" s="38">
        <f t="shared" si="40"/>
        <v>168.71508379888266</v>
      </c>
      <c r="R205" s="38">
        <f t="shared" si="41"/>
        <v>145.19230769230768</v>
      </c>
      <c r="S205" s="39">
        <f t="shared" si="42"/>
        <v>-11.907391491190367</v>
      </c>
      <c r="T205" s="39">
        <f t="shared" si="43"/>
        <v>-11.907391491190339</v>
      </c>
      <c r="U205" t="s">
        <v>327</v>
      </c>
      <c r="V205" t="s">
        <v>229</v>
      </c>
      <c r="W205" t="s">
        <v>320</v>
      </c>
      <c r="X205" s="48" t="s">
        <v>494</v>
      </c>
      <c r="Y205" s="41"/>
    </row>
    <row r="206" spans="1:25" ht="15" x14ac:dyDescent="0.25">
      <c r="A206">
        <v>1.99</v>
      </c>
      <c r="B206">
        <v>1.88</v>
      </c>
      <c r="C206" s="29">
        <f t="shared" si="27"/>
        <v>3.4427456431091574E-2</v>
      </c>
      <c r="D206" s="30">
        <f>IF(OR($A206="",$B206=""),"",A206*'MPTO_working_2-way'!$G205)</f>
        <v>2.0585106382978724</v>
      </c>
      <c r="E206" s="32">
        <f>IF(OR($A206="",$B206=""),"",B206*'MPTO_working_2-way'!$G205)</f>
        <v>1.9447236180904521</v>
      </c>
      <c r="F206" s="30">
        <f>IF(OR($A206="",$B206=""),"",'MPTO_working_2-way'!D205)</f>
        <v>2.0605860321656753</v>
      </c>
      <c r="G206" s="32">
        <f>IF(OR($A206="",$B206=""),"",'MPTO_working_2-way'!E205)</f>
        <v>1.9428749480681344</v>
      </c>
      <c r="H206" s="30">
        <f>IF(OR($A206="",$B206=""),"",'OddsRatio_working_2-way'!M205)</f>
        <v>2.0606601717798219</v>
      </c>
      <c r="I206" s="30">
        <f>IF(OR($A206="",$B206=""),"",'OddsRatio_working_2-way'!N205)</f>
        <v>1.9428090415820634</v>
      </c>
      <c r="J206" s="30">
        <f>IF('Log_working_2-way'!$D205="","",A206^('Log_working_2-way'!$D205))</f>
        <v>2.0616072733158419</v>
      </c>
      <c r="K206" s="32">
        <f>IF('Log_working_2-way'!$D205="","",B206^('Log_working_2-way'!$D205))</f>
        <v>1.9419679246135251</v>
      </c>
      <c r="L206" s="37">
        <f t="shared" si="36"/>
        <v>0.48578811369509045</v>
      </c>
      <c r="M206" s="37">
        <f t="shared" si="37"/>
        <v>0.51421188630490955</v>
      </c>
      <c r="N206" s="38">
        <v>303</v>
      </c>
      <c r="O206" s="38">
        <f t="shared" si="38"/>
        <v>150.73869346733667</v>
      </c>
      <c r="P206" s="38">
        <f t="shared" si="39"/>
        <v>141.82978723404256</v>
      </c>
      <c r="Q206" s="38">
        <f t="shared" si="40"/>
        <v>161.17021276595744</v>
      </c>
      <c r="R206" s="38">
        <f t="shared" si="41"/>
        <v>152.2613065326633</v>
      </c>
      <c r="S206" s="39">
        <f t="shared" si="42"/>
        <v>-10.431519298620771</v>
      </c>
      <c r="T206" s="39">
        <f t="shared" si="43"/>
        <v>-10.431519298620742</v>
      </c>
      <c r="U206" t="s">
        <v>377</v>
      </c>
      <c r="V206" t="s">
        <v>381</v>
      </c>
      <c r="W206" t="s">
        <v>316</v>
      </c>
      <c r="X206" s="48" t="s">
        <v>494</v>
      </c>
      <c r="Y206" s="41"/>
    </row>
    <row r="207" spans="1:25" ht="15" x14ac:dyDescent="0.25">
      <c r="A207">
        <v>1.79</v>
      </c>
      <c r="B207">
        <v>2.04</v>
      </c>
      <c r="C207" s="29">
        <f t="shared" si="27"/>
        <v>4.8855296308467411E-2</v>
      </c>
      <c r="D207" s="30">
        <f>IF(OR($A207="",$B207=""),"",A207*'MPTO_working_2-way'!$G206)</f>
        <v>1.8774509803921566</v>
      </c>
      <c r="E207" s="32">
        <f>IF(OR($A207="",$B207=""),"",B207*'MPTO_working_2-way'!$G206)</f>
        <v>2.1396648044692737</v>
      </c>
      <c r="F207" s="30">
        <f>IF(OR($A207="",$B207=""),"",'MPTO_working_2-way'!D206)</f>
        <v>1.8718474472011479</v>
      </c>
      <c r="G207" s="32">
        <f>IF(OR($A207="",$B207=""),"",'MPTO_working_2-way'!E206)</f>
        <v>2.1469896519285041</v>
      </c>
      <c r="H207" s="30">
        <f>IF(OR($A207="",$B207=""),"",'OddsRatio_working_2-way'!M206)</f>
        <v>1.8715591687403583</v>
      </c>
      <c r="I207" s="30">
        <f>IF(OR($A207="",$B207=""),"",'OddsRatio_working_2-way'!N206)</f>
        <v>2.1473690322657886</v>
      </c>
      <c r="J207" s="30">
        <f>IF('Log_working_2-way'!$D206="","",A207^('Log_working_2-way'!$D206))</f>
        <v>1.8689844941716391</v>
      </c>
      <c r="K207" s="32">
        <f>IF('Log_working_2-way'!$D206="","",B207^('Log_working_2-way'!$D206))</f>
        <v>2.1507685196988517</v>
      </c>
      <c r="L207" s="37">
        <f t="shared" si="36"/>
        <v>0.53263707571801577</v>
      </c>
      <c r="M207" s="37">
        <f t="shared" si="37"/>
        <v>0.46736292428198434</v>
      </c>
      <c r="N207" s="38">
        <v>304</v>
      </c>
      <c r="O207" s="38">
        <f t="shared" si="38"/>
        <v>134.1675977653631</v>
      </c>
      <c r="P207" s="38">
        <f t="shared" si="39"/>
        <v>154.98039215686273</v>
      </c>
      <c r="Q207" s="38">
        <f t="shared" si="40"/>
        <v>149.01960784313724</v>
      </c>
      <c r="R207" s="38">
        <f t="shared" si="41"/>
        <v>169.83240223463687</v>
      </c>
      <c r="S207" s="39">
        <f t="shared" si="42"/>
        <v>-14.852010077774139</v>
      </c>
      <c r="T207" s="39">
        <f t="shared" si="43"/>
        <v>-14.852010077774139</v>
      </c>
      <c r="U207" t="s">
        <v>459</v>
      </c>
      <c r="V207" t="s">
        <v>388</v>
      </c>
      <c r="W207" t="s">
        <v>454</v>
      </c>
      <c r="X207" s="48" t="s">
        <v>494</v>
      </c>
      <c r="Y207" s="41"/>
    </row>
    <row r="208" spans="1:25" ht="15" x14ac:dyDescent="0.25">
      <c r="A208">
        <v>2.38</v>
      </c>
      <c r="B208">
        <v>1.62</v>
      </c>
      <c r="C208" s="29">
        <f t="shared" si="27"/>
        <v>3.7452017844174623E-2</v>
      </c>
      <c r="D208" s="30">
        <f>IF(OR($A208="",$B208=""),"",A208*'MPTO_working_2-way'!$G207)</f>
        <v>2.4691358024691357</v>
      </c>
      <c r="E208" s="32">
        <f>IF(OR($A208="",$B208=""),"",B208*'MPTO_working_2-way'!$G207)</f>
        <v>1.680672268907563</v>
      </c>
      <c r="F208" s="30">
        <f>IF(OR($A208="",$B208=""),"",'MPTO_working_2-way'!D207)</f>
        <v>2.4910195115648013</v>
      </c>
      <c r="G208" s="32">
        <f>IF(OR($A208="",$B208=""),"",'MPTO_working_2-way'!E207)</f>
        <v>1.6706820348383742</v>
      </c>
      <c r="H208" s="30">
        <f>IF(OR($A208="",$B208=""),"",'OddsRatio_working_2-way'!M207)</f>
        <v>2.4919136877222163</v>
      </c>
      <c r="I208" s="30">
        <f>IF(OR($A208="",$B208=""),"",'OddsRatio_working_2-way'!N207)</f>
        <v>1.6702800625998362</v>
      </c>
      <c r="J208" s="30">
        <f>IF('Log_working_2-way'!$D207="","",A208^('Log_working_2-way'!$D207))</f>
        <v>2.502110477070953</v>
      </c>
      <c r="K208" s="32">
        <f>IF('Log_working_2-way'!$D207="","",B208^('Log_working_2-way'!$D207))</f>
        <v>1.6657299947403132</v>
      </c>
      <c r="L208" s="37">
        <f t="shared" si="36"/>
        <v>0.40500000000000003</v>
      </c>
      <c r="M208" s="37">
        <f t="shared" si="37"/>
        <v>0.59499999999999997</v>
      </c>
      <c r="N208" s="38">
        <v>305</v>
      </c>
      <c r="O208" s="38">
        <f t="shared" si="38"/>
        <v>176.8487394957983</v>
      </c>
      <c r="P208" s="38">
        <f t="shared" si="39"/>
        <v>116.72839506172841</v>
      </c>
      <c r="Q208" s="38">
        <f t="shared" si="40"/>
        <v>188.27160493827159</v>
      </c>
      <c r="R208" s="38">
        <f t="shared" si="41"/>
        <v>128.15126050420167</v>
      </c>
      <c r="S208" s="39">
        <f t="shared" si="42"/>
        <v>-11.422865442473295</v>
      </c>
      <c r="T208" s="39">
        <f t="shared" si="43"/>
        <v>-11.422865442473267</v>
      </c>
      <c r="U208" t="s">
        <v>252</v>
      </c>
      <c r="V208" t="s">
        <v>260</v>
      </c>
      <c r="W208" t="s">
        <v>321</v>
      </c>
      <c r="X208" s="48" t="s">
        <v>494</v>
      </c>
      <c r="Y208" s="41"/>
    </row>
    <row r="209" spans="1:25" ht="15" x14ac:dyDescent="0.25">
      <c r="A209">
        <v>2.65</v>
      </c>
      <c r="B209">
        <v>1.51</v>
      </c>
      <c r="C209" s="29">
        <f t="shared" si="27"/>
        <v>3.9610146195176998E-2</v>
      </c>
      <c r="D209" s="30">
        <f>IF(OR($A209="",$B209=""),"",A209*'MPTO_working_2-way'!$G208)</f>
        <v>2.7549668874172188</v>
      </c>
      <c r="E209" s="32">
        <f>IF(OR($A209="",$B209=""),"",B209*'MPTO_working_2-way'!$G208)</f>
        <v>1.5698113207547173</v>
      </c>
      <c r="F209" s="30">
        <f>IF(OR($A209="",$B209=""),"",'MPTO_working_2-way'!D208)</f>
        <v>2.7967849030228904</v>
      </c>
      <c r="G209" s="32">
        <f>IF(OR($A209="",$B209=""),"",'MPTO_working_2-way'!E208)</f>
        <v>1.5565496450452205</v>
      </c>
      <c r="H209" s="30">
        <f>IF(OR($A209="",$B209=""),"",'OddsRatio_working_2-way'!M208)</f>
        <v>2.7986923354612547</v>
      </c>
      <c r="I209" s="30">
        <f>IF(OR($A209="",$B209=""),"",'OddsRatio_working_2-way'!N208)</f>
        <v>1.5559594491425695</v>
      </c>
      <c r="J209" s="30">
        <f>IF('Log_working_2-way'!$D208="","",A209^('Log_working_2-way'!$D208))</f>
        <v>2.8185447427650114</v>
      </c>
      <c r="K209" s="32">
        <f>IF('Log_working_2-way'!$D208="","",B209^('Log_working_2-way'!$D208))</f>
        <v>1.5498902372228578</v>
      </c>
      <c r="L209" s="37">
        <f t="shared" si="36"/>
        <v>0.36298076923076922</v>
      </c>
      <c r="M209" s="37">
        <f t="shared" si="37"/>
        <v>0.63701923076923062</v>
      </c>
      <c r="N209" s="38">
        <v>306</v>
      </c>
      <c r="O209" s="38">
        <f t="shared" si="38"/>
        <v>190.52830188679246</v>
      </c>
      <c r="P209" s="38">
        <f t="shared" si="39"/>
        <v>103.35099337748345</v>
      </c>
      <c r="Q209" s="38">
        <f t="shared" si="40"/>
        <v>202.64900662251657</v>
      </c>
      <c r="R209" s="38">
        <f t="shared" si="41"/>
        <v>115.47169811320755</v>
      </c>
      <c r="S209" s="39">
        <f t="shared" si="42"/>
        <v>-12.120704735724104</v>
      </c>
      <c r="T209" s="39">
        <f t="shared" si="43"/>
        <v>-12.120704735724104</v>
      </c>
      <c r="U209" t="s">
        <v>254</v>
      </c>
      <c r="V209" t="s">
        <v>257</v>
      </c>
      <c r="W209" t="s">
        <v>321</v>
      </c>
      <c r="X209" s="48" t="s">
        <v>494</v>
      </c>
      <c r="Y209" s="41"/>
    </row>
    <row r="210" spans="1:25" ht="15" x14ac:dyDescent="0.25">
      <c r="A210">
        <v>2.0499999999999998</v>
      </c>
      <c r="B210">
        <v>1.79</v>
      </c>
      <c r="C210" s="29">
        <f t="shared" si="27"/>
        <v>4.6464095925875526E-2</v>
      </c>
      <c r="D210" s="30">
        <f>IF(OR($A210="",$B210=""),"",A210*'MPTO_working_2-way'!$G209)</f>
        <v>2.1452513966480447</v>
      </c>
      <c r="E210" s="32">
        <f>IF(OR($A210="",$B210=""),"",B210*'MPTO_working_2-way'!$G209)</f>
        <v>1.8731707317073172</v>
      </c>
      <c r="F210" s="30">
        <f>IF(OR($A210="",$B210=""),"",'MPTO_working_2-way'!D209)</f>
        <v>2.1525150315295498</v>
      </c>
      <c r="G210" s="32">
        <f>IF(OR($A210="",$B210=""),"",'MPTO_working_2-way'!E209)</f>
        <v>1.8676676421936633</v>
      </c>
      <c r="H210" s="30">
        <f>IF(OR($A210="",$B210=""),"",'OddsRatio_working_2-way'!M209)</f>
        <v>2.1528720328165796</v>
      </c>
      <c r="I210" s="30">
        <f>IF(OR($A210="",$B210=""),"",'OddsRatio_working_2-way'!N209)</f>
        <v>1.8673989580239028</v>
      </c>
      <c r="J210" s="30">
        <f>IF('Log_working_2-way'!$D209="","",A210^('Log_working_2-way'!$D209))</f>
        <v>2.1562360266982945</v>
      </c>
      <c r="K210" s="32">
        <f>IF('Log_working_2-way'!$D209="","",B210^('Log_working_2-way'!$D209))</f>
        <v>1.8648753168978718</v>
      </c>
      <c r="L210" s="37">
        <f t="shared" si="36"/>
        <v>0.46614583333333331</v>
      </c>
      <c r="M210" s="37">
        <f t="shared" si="37"/>
        <v>0.53385416666666663</v>
      </c>
      <c r="N210" s="38">
        <v>307</v>
      </c>
      <c r="O210" s="38">
        <f t="shared" si="38"/>
        <v>157.24390243902437</v>
      </c>
      <c r="P210" s="38">
        <f t="shared" si="39"/>
        <v>135.49162011173183</v>
      </c>
      <c r="Q210" s="38">
        <f t="shared" si="40"/>
        <v>171.50837988826814</v>
      </c>
      <c r="R210" s="38">
        <f t="shared" si="41"/>
        <v>149.75609756097563</v>
      </c>
      <c r="S210" s="39">
        <f t="shared" si="42"/>
        <v>-14.26447744924377</v>
      </c>
      <c r="T210" s="39">
        <f t="shared" si="43"/>
        <v>-14.264477449243799</v>
      </c>
      <c r="U210" t="s">
        <v>251</v>
      </c>
      <c r="V210" t="s">
        <v>262</v>
      </c>
      <c r="W210" t="s">
        <v>321</v>
      </c>
      <c r="X210" s="48" t="s">
        <v>494</v>
      </c>
      <c r="Y210" s="41"/>
    </row>
    <row r="211" spans="1:25" ht="15" x14ac:dyDescent="0.25">
      <c r="A211">
        <v>2.08</v>
      </c>
      <c r="B211">
        <v>1.76</v>
      </c>
      <c r="C211" s="29">
        <f t="shared" si="27"/>
        <v>4.8951048951048959E-2</v>
      </c>
      <c r="D211" s="30">
        <f>IF(OR($A211="",$B211=""),"",A211*'MPTO_working_2-way'!$G210)</f>
        <v>2.1818181818181821</v>
      </c>
      <c r="E211" s="32">
        <f>IF(OR($A211="",$B211=""),"",B211*'MPTO_working_2-way'!$G210)</f>
        <v>1.8461538461538463</v>
      </c>
      <c r="F211" s="30">
        <f>IF(OR($A211="",$B211=""),"",'MPTO_working_2-way'!D210)</f>
        <v>2.1915708812260539</v>
      </c>
      <c r="G211" s="32">
        <f>IF(OR($A211="",$B211=""),"",'MPTO_working_2-way'!E210)</f>
        <v>1.8392282958199357</v>
      </c>
      <c r="H211" s="30">
        <f>IF(OR($A211="",$B211=""),"",'OddsRatio_working_2-way'!M210)</f>
        <v>2.1920791213585393</v>
      </c>
      <c r="I211" s="30">
        <f>IF(OR($A211="",$B211=""),"",'OddsRatio_working_2-way'!N210)</f>
        <v>1.838870492807861</v>
      </c>
      <c r="J211" s="30">
        <f>IF('Log_working_2-way'!$D210="","",A211^('Log_working_2-way'!$D210))</f>
        <v>2.196615264354977</v>
      </c>
      <c r="K211" s="32">
        <f>IF('Log_working_2-way'!$D210="","",B211^('Log_working_2-way'!$D210))</f>
        <v>1.835690492831995</v>
      </c>
      <c r="L211" s="37">
        <f t="shared" si="36"/>
        <v>0.45833333333333326</v>
      </c>
      <c r="M211" s="37">
        <f t="shared" si="37"/>
        <v>0.54166666666666663</v>
      </c>
      <c r="N211" s="38">
        <v>308</v>
      </c>
      <c r="O211" s="38">
        <f t="shared" si="38"/>
        <v>159.92307692307691</v>
      </c>
      <c r="P211" s="38">
        <f t="shared" si="39"/>
        <v>133.00000000000003</v>
      </c>
      <c r="Q211" s="38">
        <f t="shared" si="40"/>
        <v>175.00000000000003</v>
      </c>
      <c r="R211" s="38">
        <f t="shared" si="41"/>
        <v>148.07692307692307</v>
      </c>
      <c r="S211" s="39">
        <f t="shared" si="42"/>
        <v>-15.076923076923123</v>
      </c>
      <c r="T211" s="39">
        <f t="shared" si="43"/>
        <v>-15.076923076923038</v>
      </c>
      <c r="U211" t="s">
        <v>255</v>
      </c>
      <c r="V211" t="s">
        <v>299</v>
      </c>
      <c r="W211" t="s">
        <v>321</v>
      </c>
      <c r="X211" s="48" t="s">
        <v>494</v>
      </c>
      <c r="Y211" s="41"/>
    </row>
    <row r="212" spans="1:25" ht="15" x14ac:dyDescent="0.25">
      <c r="A212">
        <v>2.09</v>
      </c>
      <c r="B212">
        <v>1.79</v>
      </c>
      <c r="C212" s="29">
        <f t="shared" si="27"/>
        <v>3.7128117398625982E-2</v>
      </c>
      <c r="D212" s="30">
        <f>IF(OR($A212="",$B212=""),"",A212*'MPTO_working_2-way'!$G211)</f>
        <v>2.1675977653631282</v>
      </c>
      <c r="E212" s="32">
        <f>IF(OR($A212="",$B212=""),"",B212*'MPTO_working_2-way'!$G211)</f>
        <v>1.8564593301435406</v>
      </c>
      <c r="F212" s="30">
        <f>IF(OR($A212="",$B212=""),"",'MPTO_working_2-way'!D211)</f>
        <v>2.1743628490889537</v>
      </c>
      <c r="G212" s="32">
        <f>IF(OR($A212="",$B212=""),"",'MPTO_working_2-way'!E211)</f>
        <v>1.8515255747197545</v>
      </c>
      <c r="H212" s="30">
        <f>IF(OR($A212="",$B212=""),"",'OddsRatio_working_2-way'!M211)</f>
        <v>2.1746262535134471</v>
      </c>
      <c r="I212" s="30">
        <f>IF(OR($A212="",$B212=""),"",'OddsRatio_working_2-way'!N211)</f>
        <v>1.8513346241060764</v>
      </c>
      <c r="J212" s="30">
        <f>IF('Log_working_2-way'!$D211="","",A212^('Log_working_2-way'!$D211))</f>
        <v>2.177733465070919</v>
      </c>
      <c r="K212" s="32">
        <f>IF('Log_working_2-way'!$D211="","",B212^('Log_working_2-way'!$D211))</f>
        <v>1.8490885498780329</v>
      </c>
      <c r="L212" s="37">
        <f t="shared" si="36"/>
        <v>0.46134020618556709</v>
      </c>
      <c r="M212" s="37">
        <f t="shared" si="37"/>
        <v>0.53865979381443296</v>
      </c>
      <c r="N212" s="38">
        <v>309</v>
      </c>
      <c r="O212" s="38">
        <f t="shared" si="38"/>
        <v>161.15311004784689</v>
      </c>
      <c r="P212" s="38">
        <f t="shared" si="39"/>
        <v>136.37430167597765</v>
      </c>
      <c r="Q212" s="38">
        <f t="shared" si="40"/>
        <v>172.62569832402232</v>
      </c>
      <c r="R212" s="38">
        <f t="shared" si="41"/>
        <v>147.84688995215313</v>
      </c>
      <c r="S212" s="39">
        <f t="shared" si="42"/>
        <v>-11.472588276175429</v>
      </c>
      <c r="T212" s="39">
        <f t="shared" si="43"/>
        <v>-11.472588276175486</v>
      </c>
      <c r="U212" t="s">
        <v>265</v>
      </c>
      <c r="V212" t="s">
        <v>248</v>
      </c>
      <c r="W212" t="s">
        <v>321</v>
      </c>
      <c r="X212" s="48" t="s">
        <v>494</v>
      </c>
      <c r="Y212" s="41"/>
    </row>
    <row r="213" spans="1:25" ht="15" x14ac:dyDescent="0.25">
      <c r="A213">
        <v>2.02</v>
      </c>
      <c r="B213">
        <v>1.83</v>
      </c>
      <c r="C213" s="29">
        <f t="shared" si="27"/>
        <v>4.1497592382188975E-2</v>
      </c>
      <c r="D213" s="30">
        <f>IF(OR($A213="",$B213=""),"",A213*'MPTO_working_2-way'!$G212)</f>
        <v>2.1038251366120218</v>
      </c>
      <c r="E213" s="32">
        <f>IF(OR($A213="",$B213=""),"",B213*'MPTO_working_2-way'!$G212)</f>
        <v>1.9059405940594059</v>
      </c>
      <c r="F213" s="30">
        <f>IF(OR($A213="",$B213=""),"",'MPTO_working_2-way'!D212)</f>
        <v>2.1083670792220381</v>
      </c>
      <c r="G213" s="32">
        <f>IF(OR($A213="",$B213=""),"",'MPTO_working_2-way'!E212)</f>
        <v>1.9022281685792208</v>
      </c>
      <c r="H213" s="30">
        <f>IF(OR($A213="",$B213=""),"",'OddsRatio_working_2-way'!M212)</f>
        <v>2.1085646858215363</v>
      </c>
      <c r="I213" s="30">
        <f>IF(OR($A213="",$B213=""),"",'OddsRatio_working_2-way'!N212)</f>
        <v>1.9020673423841918</v>
      </c>
      <c r="J213" s="30">
        <f>IF('Log_working_2-way'!$D212="","",A213^('Log_working_2-way'!$D212))</f>
        <v>2.1106543395875321</v>
      </c>
      <c r="K213" s="32">
        <f>IF('Log_working_2-way'!$D212="","",B213^('Log_working_2-way'!$D212))</f>
        <v>1.9003701370951678</v>
      </c>
      <c r="L213" s="37">
        <f t="shared" si="36"/>
        <v>0.47532467532467537</v>
      </c>
      <c r="M213" s="37">
        <f t="shared" si="37"/>
        <v>0.52467532467532474</v>
      </c>
      <c r="N213" s="38">
        <v>310</v>
      </c>
      <c r="O213" s="38">
        <f t="shared" si="38"/>
        <v>156.53465346534657</v>
      </c>
      <c r="P213" s="38">
        <f t="shared" si="39"/>
        <v>140.60109289617489</v>
      </c>
      <c r="Q213" s="38">
        <f t="shared" si="40"/>
        <v>169.39890710382511</v>
      </c>
      <c r="R213" s="38">
        <f t="shared" si="41"/>
        <v>153.46534653465346</v>
      </c>
      <c r="S213" s="39">
        <f t="shared" si="42"/>
        <v>-12.864253638478544</v>
      </c>
      <c r="T213" s="39">
        <f t="shared" si="43"/>
        <v>-12.864253638478573</v>
      </c>
      <c r="U213" t="s">
        <v>253</v>
      </c>
      <c r="V213" t="s">
        <v>258</v>
      </c>
      <c r="W213" t="s">
        <v>321</v>
      </c>
      <c r="X213" s="48" t="s">
        <v>494</v>
      </c>
      <c r="Y213" s="41"/>
    </row>
    <row r="214" spans="1:25" ht="15" x14ac:dyDescent="0.25">
      <c r="A214">
        <v>2.79</v>
      </c>
      <c r="B214">
        <v>1.45</v>
      </c>
      <c r="C214" s="29">
        <f t="shared" si="27"/>
        <v>4.807811148189356E-2</v>
      </c>
      <c r="D214" s="30">
        <f>IF(OR($A214="",$B214=""),"",A214*'MPTO_working_2-way'!$G213)</f>
        <v>2.9241379310344833</v>
      </c>
      <c r="E214" s="32">
        <f>IF(OR($A214="",$B214=""),"",B214*'MPTO_working_2-way'!$G213)</f>
        <v>1.5197132616487457</v>
      </c>
      <c r="F214" s="30">
        <f>IF(OR($A214="",$B214=""),"",'MPTO_working_2-way'!D213)</f>
        <v>2.9905747551284425</v>
      </c>
      <c r="G214" s="32">
        <f>IF(OR($A214="",$B214=""),"",'MPTO_working_2-way'!E213)</f>
        <v>1.5023674682016526</v>
      </c>
      <c r="H214" s="30">
        <f>IF(OR($A214="",$B214=""),"",'OddsRatio_working_2-way'!M213)</f>
        <v>2.9944367068868791</v>
      </c>
      <c r="I214" s="30">
        <f>IF(OR($A214="",$B214=""),"",'OddsRatio_working_2-way'!N213)</f>
        <v>1.5013947028486567</v>
      </c>
      <c r="J214" s="30">
        <f>IF('Log_working_2-way'!$D213="","",A214^('Log_working_2-way'!$D213))</f>
        <v>3.0267408071671569</v>
      </c>
      <c r="K214" s="32">
        <f>IF('Log_working_2-way'!$D213="","",B214^('Log_working_2-way'!$D213))</f>
        <v>1.4934030027221985</v>
      </c>
      <c r="L214" s="37">
        <f t="shared" si="36"/>
        <v>0.34198113207547165</v>
      </c>
      <c r="M214" s="37">
        <f t="shared" si="37"/>
        <v>0.65801886792452824</v>
      </c>
      <c r="N214" s="38">
        <v>311</v>
      </c>
      <c r="O214" s="38">
        <f t="shared" si="38"/>
        <v>199.53046594982081</v>
      </c>
      <c r="P214" s="38">
        <f t="shared" si="39"/>
        <v>96.517241379310349</v>
      </c>
      <c r="Q214" s="38">
        <f t="shared" si="40"/>
        <v>214.48275862068968</v>
      </c>
      <c r="R214" s="38">
        <f t="shared" si="41"/>
        <v>111.46953405017921</v>
      </c>
      <c r="S214" s="39">
        <f t="shared" si="42"/>
        <v>-14.952292670868871</v>
      </c>
      <c r="T214" s="39">
        <f t="shared" si="43"/>
        <v>-14.952292670868857</v>
      </c>
      <c r="U214" t="s">
        <v>256</v>
      </c>
      <c r="V214" t="s">
        <v>263</v>
      </c>
      <c r="W214" t="s">
        <v>321</v>
      </c>
      <c r="X214" s="48" t="s">
        <v>494</v>
      </c>
      <c r="Y214" s="41"/>
    </row>
    <row r="215" spans="1:25" ht="15" x14ac:dyDescent="0.25">
      <c r="A215">
        <v>2.0299999999999998</v>
      </c>
      <c r="B215">
        <v>1.85</v>
      </c>
      <c r="C215" s="29">
        <f t="shared" si="27"/>
        <v>3.315137797896428E-2</v>
      </c>
      <c r="D215" s="30">
        <f>IF(OR($A215="",$B215=""),"",A215*'MPTO_working_2-way'!$G214)</f>
        <v>2.0972972972972972</v>
      </c>
      <c r="E215" s="32">
        <f>IF(OR($A215="",$B215=""),"",B215*'MPTO_working_2-way'!$G214)</f>
        <v>1.9113300492610841</v>
      </c>
      <c r="F215" s="30">
        <f>IF(OR($A215="",$B215=""),"",'MPTO_working_2-way'!D214)</f>
        <v>2.1006852188505105</v>
      </c>
      <c r="G215" s="32">
        <f>IF(OR($A215="",$B215=""),"",'MPTO_working_2-way'!E214)</f>
        <v>1.9085249650616189</v>
      </c>
      <c r="H215" s="30">
        <f>IF(OR($A215="",$B215=""),"",'OddsRatio_working_2-way'!M214)</f>
        <v>2.1008018467836762</v>
      </c>
      <c r="I215" s="30">
        <f>IF(OR($A215="",$B215=""),"",'OddsRatio_working_2-way'!N214)</f>
        <v>1.9084287085108012</v>
      </c>
      <c r="J215" s="30">
        <f>IF('Log_working_2-way'!$D214="","",A215^('Log_working_2-way'!$D214))</f>
        <v>2.1023480190539692</v>
      </c>
      <c r="K215" s="32">
        <f>IF('Log_working_2-way'!$D214="","",B215^('Log_working_2-way'!$D214))</f>
        <v>1.9071545307970494</v>
      </c>
      <c r="L215" s="37">
        <f t="shared" si="36"/>
        <v>0.47680412371134023</v>
      </c>
      <c r="M215" s="37">
        <f t="shared" si="37"/>
        <v>0.52319587628865971</v>
      </c>
      <c r="N215" s="38">
        <v>312</v>
      </c>
      <c r="O215" s="38">
        <f t="shared" si="38"/>
        <v>158.30541871921179</v>
      </c>
      <c r="P215" s="38">
        <f t="shared" si="39"/>
        <v>143.35135135135135</v>
      </c>
      <c r="Q215" s="38">
        <f t="shared" si="40"/>
        <v>168.64864864864862</v>
      </c>
      <c r="R215" s="38">
        <f t="shared" si="41"/>
        <v>153.69458128078819</v>
      </c>
      <c r="S215" s="39">
        <f t="shared" si="42"/>
        <v>-10.343229929436831</v>
      </c>
      <c r="T215" s="39">
        <f t="shared" si="43"/>
        <v>-10.343229929436831</v>
      </c>
      <c r="U215" t="s">
        <v>261</v>
      </c>
      <c r="V215" t="s">
        <v>360</v>
      </c>
      <c r="W215" t="s">
        <v>321</v>
      </c>
      <c r="X215" s="48" t="s">
        <v>494</v>
      </c>
      <c r="Y215" s="41"/>
    </row>
    <row r="216" spans="1:25" ht="15" x14ac:dyDescent="0.25">
      <c r="A216">
        <v>2.09</v>
      </c>
      <c r="B216">
        <v>1.76</v>
      </c>
      <c r="C216" s="29">
        <f t="shared" si="27"/>
        <v>4.6650717703349276E-2</v>
      </c>
      <c r="D216" s="30">
        <f>IF(OR($A216="",$B216=""),"",A216*'MPTO_working_2-way'!$G215)</f>
        <v>2.1875</v>
      </c>
      <c r="E216" s="32">
        <f>IF(OR($A216="",$B216=""),"",B216*'MPTO_working_2-way'!$G215)</f>
        <v>1.8421052631578947</v>
      </c>
      <c r="F216" s="30">
        <f>IF(OR($A216="",$B216=""),"",'MPTO_working_2-way'!D215)</f>
        <v>2.1971090670170828</v>
      </c>
      <c r="G216" s="32">
        <f>IF(OR($A216="",$B216=""),"",'MPTO_working_2-way'!E215)</f>
        <v>1.8353457738748626</v>
      </c>
      <c r="H216" s="30">
        <f>IF(OR($A216="",$B216=""),"",'OddsRatio_working_2-way'!M215)</f>
        <v>2.197585289787658</v>
      </c>
      <c r="I216" s="30">
        <f>IF(OR($A216="",$B216=""),"",'OddsRatio_working_2-way'!N215)</f>
        <v>1.8350135965491927</v>
      </c>
      <c r="J216" s="30">
        <f>IF('Log_working_2-way'!$D215="","",A216^('Log_working_2-way'!$D215))</f>
        <v>2.2020453494773053</v>
      </c>
      <c r="K216" s="32">
        <f>IF('Log_working_2-way'!$D215="","",B216^('Log_working_2-way'!$D215))</f>
        <v>1.8319153686125185</v>
      </c>
      <c r="L216" s="37">
        <f t="shared" si="36"/>
        <v>0.45714285714285713</v>
      </c>
      <c r="M216" s="37">
        <f t="shared" si="37"/>
        <v>0.54285714285714282</v>
      </c>
      <c r="N216" s="38">
        <v>313</v>
      </c>
      <c r="O216" s="38">
        <f t="shared" si="38"/>
        <v>163.23923444976077</v>
      </c>
      <c r="P216" s="38">
        <f t="shared" si="39"/>
        <v>135.15909090909091</v>
      </c>
      <c r="Q216" s="38">
        <f t="shared" si="40"/>
        <v>177.84090909090909</v>
      </c>
      <c r="R216" s="38">
        <f t="shared" si="41"/>
        <v>149.76076555023926</v>
      </c>
      <c r="S216" s="39">
        <f t="shared" si="42"/>
        <v>-14.601674641148321</v>
      </c>
      <c r="T216" s="39">
        <f t="shared" si="43"/>
        <v>-14.60167464114835</v>
      </c>
      <c r="U216" t="s">
        <v>259</v>
      </c>
      <c r="V216" t="s">
        <v>291</v>
      </c>
      <c r="W216" t="s">
        <v>321</v>
      </c>
      <c r="X216" s="48" t="s">
        <v>494</v>
      </c>
      <c r="Y216" s="41"/>
    </row>
    <row r="217" spans="1:25" ht="15" x14ac:dyDescent="0.25">
      <c r="A217">
        <v>2.0699999999999998</v>
      </c>
      <c r="B217">
        <v>1.81</v>
      </c>
      <c r="C217" s="29">
        <f t="shared" si="27"/>
        <v>3.5577975284917462E-2</v>
      </c>
      <c r="D217" s="30">
        <f>IF(OR($A217="",$B217=""),"",A217*'MPTO_working_2-way'!$G216)</f>
        <v>2.1436464088397789</v>
      </c>
      <c r="E217" s="32">
        <f>IF(OR($A217="",$B217=""),"",B217*'MPTO_working_2-way'!$G216)</f>
        <v>1.8743961352657006</v>
      </c>
      <c r="F217" s="30">
        <f>IF(OR($A217="",$B217=""),"",'MPTO_working_2-way'!D216)</f>
        <v>2.1491381535549374</v>
      </c>
      <c r="G217" s="32">
        <f>IF(OR($A217="",$B217=""),"",'MPTO_working_2-way'!E216)</f>
        <v>1.8702173858786533</v>
      </c>
      <c r="H217" s="30">
        <f>IF(OR($A217="",$B217=""),"",'OddsRatio_working_2-way'!M216)</f>
        <v>2.1493422703098441</v>
      </c>
      <c r="I217" s="30">
        <f>IF(OR($A217="",$B217=""),"",'OddsRatio_working_2-way'!N216)</f>
        <v>1.8700628401410975</v>
      </c>
      <c r="J217" s="30">
        <f>IF('Log_working_2-way'!$D216="","",A217^('Log_working_2-way'!$D216))</f>
        <v>2.1518584594506485</v>
      </c>
      <c r="K217" s="32">
        <f>IF('Log_working_2-way'!$D216="","",B217^('Log_working_2-way'!$D216))</f>
        <v>1.8681622223592078</v>
      </c>
      <c r="L217" s="37">
        <f t="shared" si="36"/>
        <v>0.46649484536082475</v>
      </c>
      <c r="M217" s="37">
        <f t="shared" si="37"/>
        <v>0.53350515463917525</v>
      </c>
      <c r="N217" s="38">
        <v>314</v>
      </c>
      <c r="O217" s="38">
        <f t="shared" si="38"/>
        <v>162.30917874396133</v>
      </c>
      <c r="P217" s="38">
        <f t="shared" si="39"/>
        <v>140.51933701657461</v>
      </c>
      <c r="Q217" s="38">
        <f t="shared" si="40"/>
        <v>173.48066298342542</v>
      </c>
      <c r="R217" s="38">
        <f t="shared" si="41"/>
        <v>151.69082125603865</v>
      </c>
      <c r="S217" s="39">
        <f t="shared" si="42"/>
        <v>-11.171484239464093</v>
      </c>
      <c r="T217" s="39">
        <f t="shared" si="43"/>
        <v>-11.171484239464036</v>
      </c>
      <c r="U217" t="s">
        <v>264</v>
      </c>
      <c r="V217" t="s">
        <v>363</v>
      </c>
      <c r="W217" t="s">
        <v>321</v>
      </c>
      <c r="X217" s="48" t="s">
        <v>494</v>
      </c>
      <c r="Y217" s="41"/>
    </row>
    <row r="218" spans="1:25" ht="15" x14ac:dyDescent="0.25">
      <c r="A218">
        <v>1.93</v>
      </c>
      <c r="B218">
        <v>1.97</v>
      </c>
      <c r="C218" s="29">
        <f t="shared" si="27"/>
        <v>2.5748928223876311E-2</v>
      </c>
      <c r="D218" s="30">
        <f>IF(OR($A218="",$B218=""),"",A218*'MPTO_working_2-way'!$G217)</f>
        <v>1.9796954314720812</v>
      </c>
      <c r="E218" s="32">
        <f>IF(OR($A218="",$B218=""),"",B218*'MPTO_working_2-way'!$G217)</f>
        <v>2.0207253886010363</v>
      </c>
      <c r="F218" s="30">
        <f>IF(OR($A218="",$B218=""),"",'MPTO_working_2-way'!D217)</f>
        <v>1.9791780536685666</v>
      </c>
      <c r="G218" s="32">
        <f>IF(OR($A218="",$B218=""),"",'MPTO_working_2-way'!E217)</f>
        <v>2.0212647191728026</v>
      </c>
      <c r="H218" s="30">
        <f>IF(OR($A218="",$B218=""),"",'OddsRatio_working_2-way'!M217)</f>
        <v>1.9791643818062103</v>
      </c>
      <c r="I218" s="30">
        <f>IF(OR($A218="",$B218=""),"",'OddsRatio_working_2-way'!N217)</f>
        <v>2.021278978873144</v>
      </c>
      <c r="J218" s="30">
        <f>IF('Log_working_2-way'!$D217="","",A218^('Log_working_2-way'!$D217))</f>
        <v>1.9789304913693861</v>
      </c>
      <c r="K218" s="32">
        <f>IF('Log_working_2-way'!$D217="","",B218^('Log_working_2-way'!$D217))</f>
        <v>2.0215229873993761</v>
      </c>
      <c r="L218" s="37">
        <f t="shared" si="36"/>
        <v>0.50512820512820511</v>
      </c>
      <c r="M218" s="37">
        <f t="shared" si="37"/>
        <v>0.49487179487179483</v>
      </c>
      <c r="N218" s="38">
        <v>315</v>
      </c>
      <c r="O218" s="38">
        <f t="shared" si="38"/>
        <v>151.78756476683935</v>
      </c>
      <c r="P218" s="38">
        <f t="shared" si="39"/>
        <v>155.10152284263955</v>
      </c>
      <c r="Q218" s="38">
        <f t="shared" si="40"/>
        <v>159.89847715736039</v>
      </c>
      <c r="R218" s="38">
        <f t="shared" si="41"/>
        <v>163.21243523316065</v>
      </c>
      <c r="S218" s="39">
        <f t="shared" si="42"/>
        <v>-8.1109123905210367</v>
      </c>
      <c r="T218" s="39">
        <f t="shared" si="43"/>
        <v>-8.1109123905210936</v>
      </c>
      <c r="U218" t="s">
        <v>418</v>
      </c>
      <c r="V218" t="s">
        <v>396</v>
      </c>
      <c r="W218" t="s">
        <v>455</v>
      </c>
      <c r="X218" s="48" t="s">
        <v>494</v>
      </c>
      <c r="Y218" s="41"/>
    </row>
    <row r="219" spans="1:25" ht="15" x14ac:dyDescent="0.25">
      <c r="A219">
        <v>1.56</v>
      </c>
      <c r="B219">
        <v>2.59</v>
      </c>
      <c r="C219" s="29">
        <f t="shared" si="27"/>
        <v>2.7126027126027186E-2</v>
      </c>
      <c r="D219" s="30">
        <f>IF(OR($A219="",$B219=""),"",A219*'MPTO_working_2-way'!$G218)</f>
        <v>1.6023166023166024</v>
      </c>
      <c r="E219" s="32">
        <f>IF(OR($A219="",$B219=""),"",B219*'MPTO_working_2-way'!$G218)</f>
        <v>2.6602564102564101</v>
      </c>
      <c r="F219" s="30">
        <f>IF(OR($A219="",$B219=""),"",'MPTO_working_2-way'!D218)</f>
        <v>1.5937204165351848</v>
      </c>
      <c r="G219" s="32">
        <f>IF(OR($A219="",$B219=""),"",'MPTO_working_2-way'!E218)</f>
        <v>2.6842944459208082</v>
      </c>
      <c r="H219" s="30">
        <f>IF(OR($A219="",$B219=""),"",'OddsRatio_working_2-way'!M218)</f>
        <v>1.5934654647590165</v>
      </c>
      <c r="I219" s="30">
        <f>IF(OR($A219="",$B219=""),"",'OddsRatio_working_2-way'!N218)</f>
        <v>2.685018016012207</v>
      </c>
      <c r="J219" s="30">
        <f>IF('Log_working_2-way'!$D218="","",A219^('Log_working_2-way'!$D218))</f>
        <v>1.5895624969182185</v>
      </c>
      <c r="K219" s="32">
        <f>IF('Log_working_2-way'!$D218="","",B219^('Log_working_2-way'!$D218))</f>
        <v>2.6961730185132402</v>
      </c>
      <c r="L219" s="37">
        <f t="shared" si="36"/>
        <v>0.62409638554216862</v>
      </c>
      <c r="M219" s="37">
        <f t="shared" si="37"/>
        <v>0.37590361445783133</v>
      </c>
      <c r="N219" s="38">
        <v>316</v>
      </c>
      <c r="O219" s="38">
        <f t="shared" si="38"/>
        <v>113.43589743589745</v>
      </c>
      <c r="P219" s="38">
        <f t="shared" si="39"/>
        <v>193.99227799227796</v>
      </c>
      <c r="Q219" s="38">
        <f t="shared" si="40"/>
        <v>122.00772200772201</v>
      </c>
      <c r="R219" s="38">
        <f t="shared" si="41"/>
        <v>202.56410256410254</v>
      </c>
      <c r="S219" s="39">
        <f t="shared" si="42"/>
        <v>-8.571824571824564</v>
      </c>
      <c r="T219" s="39">
        <f t="shared" si="43"/>
        <v>-8.5718245718245782</v>
      </c>
      <c r="U219" t="s">
        <v>402</v>
      </c>
      <c r="V219" t="s">
        <v>398</v>
      </c>
      <c r="W219" t="s">
        <v>455</v>
      </c>
      <c r="X219" s="48" t="s">
        <v>494</v>
      </c>
      <c r="Y219" s="41"/>
    </row>
    <row r="220" spans="1:25" ht="15" x14ac:dyDescent="0.25">
      <c r="A220">
        <v>1.76</v>
      </c>
      <c r="B220">
        <v>2.1800000000000002</v>
      </c>
      <c r="C220" s="29">
        <f t="shared" si="27"/>
        <v>2.6897414512093487E-2</v>
      </c>
      <c r="D220" s="30">
        <f>IF(OR($A220="",$B220=""),"",A220*'MPTO_working_2-way'!$G219)</f>
        <v>1.8073394495412844</v>
      </c>
      <c r="E220" s="32">
        <f>IF(OR($A220="",$B220=""),"",B220*'MPTO_working_2-way'!$G219)</f>
        <v>2.2386363636363638</v>
      </c>
      <c r="F220" s="30">
        <f>IF(OR($A220="",$B220=""),"",'MPTO_working_2-way'!D219)</f>
        <v>1.8026686713023867</v>
      </c>
      <c r="G220" s="32">
        <f>IF(OR($A220="",$B220=""),"",'MPTO_working_2-way'!E219)</f>
        <v>2.2458440646218687</v>
      </c>
      <c r="H220" s="30">
        <f>IF(OR($A220="",$B220=""),"",'OddsRatio_working_2-way'!M219)</f>
        <v>1.8025383458814721</v>
      </c>
      <c r="I220" s="30">
        <f>IF(OR($A220="",$B220=""),"",'OddsRatio_working_2-way'!N219)</f>
        <v>2.2460463791317595</v>
      </c>
      <c r="J220" s="30">
        <f>IF('Log_working_2-way'!$D219="","",A220^('Log_working_2-way'!$D219))</f>
        <v>1.8004280438143094</v>
      </c>
      <c r="K220" s="32">
        <f>IF('Log_working_2-way'!$D219="","",B220^('Log_working_2-way'!$D219))</f>
        <v>2.2493315392032671</v>
      </c>
      <c r="L220" s="37">
        <f t="shared" si="36"/>
        <v>0.5532994923857868</v>
      </c>
      <c r="M220" s="37">
        <f t="shared" si="37"/>
        <v>0.44670050761421315</v>
      </c>
      <c r="N220" s="38">
        <v>317</v>
      </c>
      <c r="O220" s="38">
        <f t="shared" si="38"/>
        <v>136.88636363636363</v>
      </c>
      <c r="P220" s="38">
        <f t="shared" si="39"/>
        <v>171.58715596330276</v>
      </c>
      <c r="Q220" s="38">
        <f t="shared" si="40"/>
        <v>145.41284403669724</v>
      </c>
      <c r="R220" s="38">
        <f t="shared" si="41"/>
        <v>180.11363636363637</v>
      </c>
      <c r="S220" s="39">
        <f t="shared" si="42"/>
        <v>-8.526480400333611</v>
      </c>
      <c r="T220" s="39">
        <f t="shared" si="43"/>
        <v>-8.526480400333611</v>
      </c>
      <c r="U220" t="s">
        <v>425</v>
      </c>
      <c r="V220" t="s">
        <v>395</v>
      </c>
      <c r="W220" t="s">
        <v>455</v>
      </c>
      <c r="X220" s="48" t="s">
        <v>494</v>
      </c>
      <c r="Y220" s="41"/>
    </row>
    <row r="221" spans="1:25" ht="15" x14ac:dyDescent="0.25">
      <c r="A221">
        <v>2.11</v>
      </c>
      <c r="B221">
        <v>1.78</v>
      </c>
      <c r="C221" s="29">
        <f t="shared" si="27"/>
        <v>3.5731402098088338E-2</v>
      </c>
      <c r="D221" s="30">
        <f>IF(OR($A221="",$B221=""),"",A221*'MPTO_working_2-way'!$G220)</f>
        <v>2.1853932584269664</v>
      </c>
      <c r="E221" s="32">
        <f>IF(OR($A221="",$B221=""),"",B221*'MPTO_working_2-way'!$G220)</f>
        <v>1.8436018957345972</v>
      </c>
      <c r="F221" s="30">
        <f>IF(OR($A221="",$B221=""),"",'MPTO_working_2-way'!D220)</f>
        <v>2.1926557300484557</v>
      </c>
      <c r="G221" s="32">
        <f>IF(OR($A221="",$B221=""),"",'MPTO_working_2-way'!E220)</f>
        <v>1.8384649273092173</v>
      </c>
      <c r="H221" s="30">
        <f>IF(OR($A221="",$B221=""),"",'OddsRatio_working_2-way'!M220)</f>
        <v>2.192927878405448</v>
      </c>
      <c r="I221" s="30">
        <f>IF(OR($A221="",$B221=""),"",'OddsRatio_working_2-way'!N220)</f>
        <v>1.838273644284909</v>
      </c>
      <c r="J221" s="30">
        <f>IF('Log_working_2-way'!$D220="","",A221^('Log_working_2-way'!$D220))</f>
        <v>2.1962612557480616</v>
      </c>
      <c r="K221" s="32">
        <f>IF('Log_working_2-way'!$D220="","",B221^('Log_working_2-way'!$D220))</f>
        <v>1.8359377980310738</v>
      </c>
      <c r="L221" s="37">
        <f t="shared" si="36"/>
        <v>0.45758354755784059</v>
      </c>
      <c r="M221" s="37">
        <f t="shared" si="37"/>
        <v>0.54241645244215941</v>
      </c>
      <c r="N221" s="38">
        <v>318</v>
      </c>
      <c r="O221" s="38">
        <f t="shared" si="38"/>
        <v>167.28909952606631</v>
      </c>
      <c r="P221" s="38">
        <f t="shared" si="39"/>
        <v>139.34831460674155</v>
      </c>
      <c r="Q221" s="38">
        <f t="shared" si="40"/>
        <v>178.65168539325845</v>
      </c>
      <c r="R221" s="38">
        <f t="shared" si="41"/>
        <v>150.71090047393366</v>
      </c>
      <c r="S221" s="39">
        <f t="shared" si="42"/>
        <v>-11.362585867192138</v>
      </c>
      <c r="T221" s="39">
        <f t="shared" si="43"/>
        <v>-11.362585867192109</v>
      </c>
      <c r="U221" t="s">
        <v>433</v>
      </c>
      <c r="V221" t="s">
        <v>430</v>
      </c>
      <c r="W221" t="s">
        <v>452</v>
      </c>
      <c r="X221" s="48" t="s">
        <v>494</v>
      </c>
      <c r="Y221" s="41"/>
    </row>
    <row r="222" spans="1:25" ht="15" x14ac:dyDescent="0.25">
      <c r="A222">
        <v>2.0299999999999998</v>
      </c>
      <c r="B222">
        <v>1.86</v>
      </c>
      <c r="C222" s="29">
        <f t="shared" si="27"/>
        <v>3.0245246040574214E-2</v>
      </c>
      <c r="D222" s="30">
        <f>IF(OR($A222="",$B222=""),"",A222*'MPTO_working_2-way'!$G221)</f>
        <v>2.0913978494623655</v>
      </c>
      <c r="E222" s="32">
        <f>IF(OR($A222="",$B222=""),"",B222*'MPTO_working_2-way'!$G221)</f>
        <v>1.9162561576354682</v>
      </c>
      <c r="F222" s="30">
        <f>IF(OR($A222="",$B222=""),"",'MPTO_working_2-way'!D221)</f>
        <v>2.0942925287037548</v>
      </c>
      <c r="G222" s="32">
        <f>IF(OR($A222="",$B222=""),"",'MPTO_working_2-way'!E221)</f>
        <v>1.9138324294186226</v>
      </c>
      <c r="H222" s="30">
        <f>IF(OR($A222="",$B222=""),"",'OddsRatio_working_2-way'!M221)</f>
        <v>2.0943831224048783</v>
      </c>
      <c r="I222" s="30">
        <f>IF(OR($A222="",$B222=""),"",'OddsRatio_working_2-way'!N221)</f>
        <v>1.9137567818137824</v>
      </c>
      <c r="J222" s="30">
        <f>IF('Log_working_2-way'!$D221="","",A222^('Log_working_2-way'!$D221))</f>
        <v>2.0957003958101184</v>
      </c>
      <c r="K222" s="32">
        <f>IF('Log_working_2-way'!$D221="","",B222^('Log_working_2-way'!$D221))</f>
        <v>1.9126582447390832</v>
      </c>
      <c r="L222" s="37">
        <f t="shared" si="36"/>
        <v>0.47814910025706941</v>
      </c>
      <c r="M222" s="37">
        <f t="shared" si="37"/>
        <v>0.52185089974293053</v>
      </c>
      <c r="N222" s="38">
        <v>319</v>
      </c>
      <c r="O222" s="38">
        <f t="shared" si="38"/>
        <v>161.85714285714283</v>
      </c>
      <c r="P222" s="38">
        <f t="shared" si="39"/>
        <v>147.49462365591398</v>
      </c>
      <c r="Q222" s="38">
        <f t="shared" si="40"/>
        <v>171.50537634408602</v>
      </c>
      <c r="R222" s="38">
        <f t="shared" si="41"/>
        <v>157.14285714285717</v>
      </c>
      <c r="S222" s="39">
        <f t="shared" si="42"/>
        <v>-9.6482334869431838</v>
      </c>
      <c r="T222" s="39">
        <f t="shared" si="43"/>
        <v>-9.6482334869431838</v>
      </c>
      <c r="U222" t="s">
        <v>432</v>
      </c>
      <c r="V222" t="s">
        <v>405</v>
      </c>
      <c r="W222" t="s">
        <v>452</v>
      </c>
      <c r="X222" s="48" t="s">
        <v>494</v>
      </c>
      <c r="Y222" s="41"/>
    </row>
    <row r="223" spans="1:25" ht="15" x14ac:dyDescent="0.25">
      <c r="A223">
        <v>2.2000000000000002</v>
      </c>
      <c r="B223">
        <v>1.73</v>
      </c>
      <c r="C223" s="29">
        <f t="shared" si="27"/>
        <v>3.2580136626379375E-2</v>
      </c>
      <c r="D223" s="30">
        <f>IF(OR($A223="",$B223=""),"",A223*'MPTO_working_2-way'!$G222)</f>
        <v>2.2716763005780347</v>
      </c>
      <c r="E223" s="32">
        <f>IF(OR($A223="",$B223=""),"",B223*'MPTO_working_2-way'!$G222)</f>
        <v>1.7863636363636364</v>
      </c>
      <c r="F223" s="30">
        <f>IF(OR($A223="",$B223=""),"",'MPTO_working_2-way'!D222)</f>
        <v>2.2817745803357314</v>
      </c>
      <c r="G223" s="32">
        <f>IF(OR($A223="",$B223=""),"",'MPTO_working_2-way'!E222)</f>
        <v>1.7801683816651075</v>
      </c>
      <c r="H223" s="30">
        <f>IF(OR($A223="",$B223=""),"",'OddsRatio_working_2-way'!M222)</f>
        <v>2.2821215295120645</v>
      </c>
      <c r="I223" s="30">
        <f>IF(OR($A223="",$B223=""),"",'OddsRatio_working_2-way'!N222)</f>
        <v>1.7799572637865058</v>
      </c>
      <c r="J223" s="30">
        <f>IF('Log_working_2-way'!$D222="","",A223^('Log_working_2-way'!$D222))</f>
        <v>2.2867575998445693</v>
      </c>
      <c r="K223" s="32">
        <f>IF('Log_working_2-way'!$D222="","",B223^('Log_working_2-way'!$D222))</f>
        <v>1.7771471488652957</v>
      </c>
      <c r="L223" s="37">
        <f t="shared" si="36"/>
        <v>0.44020356234096691</v>
      </c>
      <c r="M223" s="37">
        <f t="shared" si="37"/>
        <v>0.55979643765903309</v>
      </c>
      <c r="N223" s="38">
        <v>320</v>
      </c>
      <c r="O223" s="38">
        <f t="shared" si="38"/>
        <v>174.54545454545453</v>
      </c>
      <c r="P223" s="38">
        <f t="shared" si="39"/>
        <v>135.02890173410407</v>
      </c>
      <c r="Q223" s="38">
        <f t="shared" si="40"/>
        <v>184.97109826589596</v>
      </c>
      <c r="R223" s="38">
        <f t="shared" si="41"/>
        <v>145.45454545454544</v>
      </c>
      <c r="S223" s="39">
        <f t="shared" si="42"/>
        <v>-10.425643720441428</v>
      </c>
      <c r="T223" s="39">
        <f t="shared" si="43"/>
        <v>-10.425643720441371</v>
      </c>
      <c r="U223" t="s">
        <v>431</v>
      </c>
      <c r="V223" t="s">
        <v>437</v>
      </c>
      <c r="W223" t="s">
        <v>452</v>
      </c>
      <c r="X223" s="48" t="s">
        <v>494</v>
      </c>
      <c r="Y223" s="41"/>
    </row>
    <row r="224" spans="1:25" ht="15" x14ac:dyDescent="0.25">
      <c r="A224">
        <v>1.79</v>
      </c>
      <c r="B224">
        <v>2.1</v>
      </c>
      <c r="C224" s="29">
        <f t="shared" si="27"/>
        <v>3.4849694067571102E-2</v>
      </c>
      <c r="D224" s="30">
        <f>IF(OR($A224="",$B224=""),"",A224*'MPTO_working_2-way'!$G223)</f>
        <v>1.8523809523809522</v>
      </c>
      <c r="E224" s="32">
        <f>IF(OR($A224="",$B224=""),"",B224*'MPTO_working_2-way'!$G223)</f>
        <v>2.1731843575418992</v>
      </c>
      <c r="F224" s="30">
        <f>IF(OR($A224="",$B224=""),"",'MPTO_working_2-way'!D223)</f>
        <v>1.8476284099287292</v>
      </c>
      <c r="G224" s="32">
        <f>IF(OR($A224="",$B224=""),"",'MPTO_working_2-way'!E223)</f>
        <v>2.1797622499275153</v>
      </c>
      <c r="H224" s="30">
        <f>IF(OR($A224="",$B224=""),"",'OddsRatio_working_2-way'!M223)</f>
        <v>1.8474560862851939</v>
      </c>
      <c r="I224" s="30">
        <f>IF(OR($A224="",$B224=""),"",'OddsRatio_working_2-way'!N223)</f>
        <v>2.1800021454603971</v>
      </c>
      <c r="J224" s="30">
        <f>IF('Log_working_2-way'!$D223="","",A224^('Log_working_2-way'!$D223))</f>
        <v>1.8452962428833544</v>
      </c>
      <c r="K224" s="32">
        <f>IF('Log_working_2-way'!$D223="","",B224^('Log_working_2-way'!$D223))</f>
        <v>2.1830172065936067</v>
      </c>
      <c r="L224" s="37">
        <f t="shared" si="36"/>
        <v>0.53984575835475579</v>
      </c>
      <c r="M224" s="37">
        <f t="shared" si="37"/>
        <v>0.46015424164524427</v>
      </c>
      <c r="N224" s="38">
        <v>321</v>
      </c>
      <c r="O224" s="38">
        <f t="shared" si="38"/>
        <v>141.67039106145253</v>
      </c>
      <c r="P224" s="38">
        <f t="shared" si="39"/>
        <v>168.14285714285714</v>
      </c>
      <c r="Q224" s="38">
        <f t="shared" si="40"/>
        <v>152.85714285714286</v>
      </c>
      <c r="R224" s="38">
        <f t="shared" si="41"/>
        <v>179.32960893854747</v>
      </c>
      <c r="S224" s="39">
        <f t="shared" si="42"/>
        <v>-11.186751795690327</v>
      </c>
      <c r="T224" s="39">
        <f t="shared" si="43"/>
        <v>-11.186751795690327</v>
      </c>
      <c r="U224" t="s">
        <v>436</v>
      </c>
      <c r="V224" t="s">
        <v>435</v>
      </c>
      <c r="W224" t="s">
        <v>452</v>
      </c>
      <c r="X224" s="48" t="s">
        <v>494</v>
      </c>
      <c r="Y224" s="41"/>
    </row>
    <row r="225" spans="1:25" ht="15" x14ac:dyDescent="0.25">
      <c r="A225">
        <v>2.21</v>
      </c>
      <c r="B225">
        <v>1.72</v>
      </c>
      <c r="C225" s="29">
        <f t="shared" si="27"/>
        <v>3.3884036620014824E-2</v>
      </c>
      <c r="D225" s="30">
        <f>IF(OR($A225="",$B225=""),"",A225*'MPTO_working_2-way'!$G224)</f>
        <v>2.2848837209302326</v>
      </c>
      <c r="E225" s="32">
        <f>IF(OR($A225="",$B225=""),"",B225*'MPTO_working_2-way'!$G224)</f>
        <v>1.7782805429864255</v>
      </c>
      <c r="F225" s="30">
        <f>IF(OR($A225="",$B225=""),"",'MPTO_working_2-way'!D224)</f>
        <v>2.2959652089876781</v>
      </c>
      <c r="G225" s="32">
        <f>IF(OR($A225="",$B225=""),"",'MPTO_working_2-way'!E224)</f>
        <v>1.7716256524981358</v>
      </c>
      <c r="H225" s="30">
        <f>IF(OR($A225="",$B225=""),"",'OddsRatio_working_2-way'!M224)</f>
        <v>2.2963624321753371</v>
      </c>
      <c r="I225" s="30">
        <f>IF(OR($A225="",$B225=""),"",'OddsRatio_working_2-way'!N224)</f>
        <v>1.7713892158398703</v>
      </c>
      <c r="J225" s="30">
        <f>IF('Log_working_2-way'!$D224="","",A225^('Log_working_2-way'!$D224))</f>
        <v>2.3014598613122459</v>
      </c>
      <c r="K225" s="32">
        <f>IF('Log_working_2-way'!$D224="","",B225^('Log_working_2-way'!$D224))</f>
        <v>1.7683679149287428</v>
      </c>
      <c r="L225" s="37">
        <f t="shared" si="36"/>
        <v>0.43765903307888038</v>
      </c>
      <c r="M225" s="37">
        <f t="shared" si="37"/>
        <v>0.56234096692111957</v>
      </c>
      <c r="N225" s="38">
        <v>322</v>
      </c>
      <c r="O225" s="38">
        <f t="shared" si="38"/>
        <v>176.29864253393666</v>
      </c>
      <c r="P225" s="38">
        <f t="shared" si="39"/>
        <v>134.79069767441862</v>
      </c>
      <c r="Q225" s="38">
        <f t="shared" si="40"/>
        <v>187.2093023255814</v>
      </c>
      <c r="R225" s="38">
        <f t="shared" si="41"/>
        <v>145.70135746606334</v>
      </c>
      <c r="S225" s="39">
        <f t="shared" si="42"/>
        <v>-10.910659791644747</v>
      </c>
      <c r="T225" s="39">
        <f t="shared" si="43"/>
        <v>-10.910659791644719</v>
      </c>
      <c r="U225" t="s">
        <v>438</v>
      </c>
      <c r="V225" t="s">
        <v>427</v>
      </c>
      <c r="W225" t="s">
        <v>452</v>
      </c>
      <c r="X225" s="48" t="s">
        <v>494</v>
      </c>
      <c r="Y225" s="41"/>
    </row>
    <row r="226" spans="1:25" ht="15" x14ac:dyDescent="0.25">
      <c r="A226">
        <v>2.44</v>
      </c>
      <c r="B226">
        <v>1.6</v>
      </c>
      <c r="C226" s="29">
        <f t="shared" si="27"/>
        <v>3.4836065573770503E-2</v>
      </c>
      <c r="D226" s="30">
        <f>IF(OR($A226="",$B226=""),"",A226*'MPTO_working_2-way'!$G225)</f>
        <v>2.5249999999999999</v>
      </c>
      <c r="E226" s="32">
        <f>IF(OR($A226="",$B226=""),"",B226*'MPTO_working_2-way'!$G225)</f>
        <v>1.6557377049180328</v>
      </c>
      <c r="F226" s="30">
        <f>IF(OR($A226="",$B226=""),"",'MPTO_working_2-way'!D225)</f>
        <v>2.548302872062663</v>
      </c>
      <c r="G226" s="32">
        <f>IF(OR($A226="",$B226=""),"",'MPTO_working_2-way'!E225)</f>
        <v>1.6458684654300169</v>
      </c>
      <c r="H226" s="30">
        <f>IF(OR($A226="",$B226=""),"",'OddsRatio_working_2-way'!M225)</f>
        <v>2.5491933384829668</v>
      </c>
      <c r="I226" s="30">
        <f>IF(OR($A226="",$B226=""),"",'OddsRatio_working_2-way'!N225)</f>
        <v>1.6454972243679031</v>
      </c>
      <c r="J226" s="30">
        <f>IF('Log_working_2-way'!$D225="","",A226^('Log_working_2-way'!$D225))</f>
        <v>2.5600465119993632</v>
      </c>
      <c r="K226" s="32">
        <f>IF('Log_working_2-way'!$D225="","",B226^('Log_working_2-way'!$D225))</f>
        <v>1.6410065291696188</v>
      </c>
      <c r="L226" s="37">
        <f t="shared" si="36"/>
        <v>0.39603960396039606</v>
      </c>
      <c r="M226" s="37">
        <f t="shared" si="37"/>
        <v>0.60396039603960394</v>
      </c>
      <c r="N226" s="38">
        <v>323</v>
      </c>
      <c r="O226" s="38">
        <f t="shared" si="38"/>
        <v>190.62295081967213</v>
      </c>
      <c r="P226" s="38">
        <f t="shared" si="39"/>
        <v>121.12500000000004</v>
      </c>
      <c r="Q226" s="38">
        <f t="shared" si="40"/>
        <v>201.875</v>
      </c>
      <c r="R226" s="38">
        <f t="shared" si="41"/>
        <v>132.37704918032787</v>
      </c>
      <c r="S226" s="39">
        <f t="shared" si="42"/>
        <v>-11.252049180327873</v>
      </c>
      <c r="T226" s="39">
        <f t="shared" si="43"/>
        <v>-11.25204918032783</v>
      </c>
      <c r="U226" t="s">
        <v>403</v>
      </c>
      <c r="V226" t="s">
        <v>426</v>
      </c>
      <c r="W226" t="s">
        <v>452</v>
      </c>
      <c r="X226" s="48" t="s">
        <v>494</v>
      </c>
      <c r="Y226" s="41"/>
    </row>
    <row r="227" spans="1:25" ht="15" x14ac:dyDescent="0.25">
      <c r="A227">
        <v>2.17</v>
      </c>
      <c r="B227">
        <v>1.75</v>
      </c>
      <c r="C227" s="29">
        <f t="shared" si="27"/>
        <v>3.2258064516129004E-2</v>
      </c>
      <c r="D227" s="30">
        <f>IF(OR($A227="",$B227=""),"",A227*'MPTO_working_2-way'!$G226)</f>
        <v>2.2399999999999998</v>
      </c>
      <c r="E227" s="32">
        <f>IF(OR($A227="",$B227=""),"",B227*'MPTO_working_2-way'!$G226)</f>
        <v>1.8064516129032258</v>
      </c>
      <c r="F227" s="30">
        <f>IF(OR($A227="",$B227=""),"",'MPTO_working_2-way'!D226)</f>
        <v>2.2487046632124348</v>
      </c>
      <c r="G227" s="32">
        <f>IF(OR($A227="",$B227=""),"",'MPTO_working_2-way'!E226)</f>
        <v>1.8008298755186722</v>
      </c>
      <c r="H227" s="30">
        <f>IF(OR($A227="",$B227=""),"",'OddsRatio_working_2-way'!M226)</f>
        <v>2.2489995996796797</v>
      </c>
      <c r="I227" s="30">
        <f>IF(OR($A227="",$B227=""),"",'OddsRatio_working_2-way'!N226)</f>
        <v>1.8006407690254356</v>
      </c>
      <c r="J227" s="30">
        <f>IF('Log_working_2-way'!$D226="","",A227^('Log_working_2-way'!$D226))</f>
        <v>2.2529893897006406</v>
      </c>
      <c r="K227" s="32">
        <f>IF('Log_working_2-way'!$D226="","",B227^('Log_working_2-way'!$D226))</f>
        <v>1.798091355138193</v>
      </c>
      <c r="L227" s="37">
        <f t="shared" si="36"/>
        <v>0.44642857142857145</v>
      </c>
      <c r="M227" s="37">
        <f t="shared" si="37"/>
        <v>0.5535714285714286</v>
      </c>
      <c r="N227" s="38">
        <v>324</v>
      </c>
      <c r="O227" s="38">
        <f t="shared" si="38"/>
        <v>174.69124423963132</v>
      </c>
      <c r="P227" s="38">
        <f t="shared" si="39"/>
        <v>138.85714285714286</v>
      </c>
      <c r="Q227" s="38">
        <f t="shared" si="40"/>
        <v>185.14285714285714</v>
      </c>
      <c r="R227" s="38">
        <f t="shared" si="41"/>
        <v>149.30875576036865</v>
      </c>
      <c r="S227" s="39">
        <f t="shared" si="42"/>
        <v>-10.451612903225822</v>
      </c>
      <c r="T227" s="39">
        <f t="shared" si="43"/>
        <v>-10.451612903225794</v>
      </c>
      <c r="U227" t="s">
        <v>439</v>
      </c>
      <c r="V227" t="s">
        <v>406</v>
      </c>
      <c r="W227" t="s">
        <v>452</v>
      </c>
      <c r="X227" s="48" t="s">
        <v>494</v>
      </c>
      <c r="Y227" s="41"/>
    </row>
    <row r="228" spans="1:25" s="35" customFormat="1" ht="15" x14ac:dyDescent="0.25">
      <c r="A228">
        <v>1.29</v>
      </c>
      <c r="B228">
        <v>3.74</v>
      </c>
      <c r="C228" s="29">
        <f t="shared" si="27"/>
        <v>4.2573477593997211E-2</v>
      </c>
      <c r="D228" s="30">
        <f>IF(OR($A228="",$B228=""),"",A228*'MPTO_working_2-way'!$G227)</f>
        <v>1.3449197860962565</v>
      </c>
      <c r="E228" s="32">
        <f>IF(OR($A228="",$B228=""),"",B228*'MPTO_working_2-way'!$G227)</f>
        <v>3.8992248062015498</v>
      </c>
      <c r="F228" s="30">
        <f>IF(OR($A228="",$B228=""),"",'MPTO_working_2-way'!D227)</f>
        <v>1.3264234459626645</v>
      </c>
      <c r="G228" s="32">
        <f>IF(OR($A228="",$B228=""),"",'MPTO_working_2-way'!E227)</f>
        <v>4.0635054324938924</v>
      </c>
      <c r="H228" s="30">
        <f>IF(OR($A228="",$B228=""),"",'OddsRatio_working_2-way'!M227)</f>
        <v>1.3253297036214093</v>
      </c>
      <c r="I228" s="30">
        <f>IF(OR($A228="",$B228=""),"",'OddsRatio_working_2-way'!N227)</f>
        <v>4.0738047859402133</v>
      </c>
      <c r="J228" s="30">
        <f>IF('Log_working_2-way'!$D227="","",A228^('Log_working_2-way'!$D227))</f>
        <v>1.316655894467476</v>
      </c>
      <c r="K228" s="32">
        <f>IF('Log_working_2-way'!$D227="","",B228^('Log_working_2-way'!$D227))</f>
        <v>4.1580021640273452</v>
      </c>
      <c r="L228" s="37">
        <f t="shared" si="36"/>
        <v>0.7435387673956263</v>
      </c>
      <c r="M228" s="37">
        <f t="shared" si="37"/>
        <v>0.25646123260437381</v>
      </c>
      <c r="N228" s="38">
        <v>325</v>
      </c>
      <c r="O228" s="38">
        <f t="shared" si="38"/>
        <v>73.062015503875969</v>
      </c>
      <c r="P228" s="38">
        <f t="shared" si="39"/>
        <v>238.10160427807483</v>
      </c>
      <c r="Q228" s="38">
        <f t="shared" si="40"/>
        <v>86.898395721925127</v>
      </c>
      <c r="R228" s="38">
        <f t="shared" si="41"/>
        <v>251.93798449612402</v>
      </c>
      <c r="S228" s="39">
        <f t="shared" si="42"/>
        <v>-13.836380218049158</v>
      </c>
      <c r="T228" s="39">
        <f t="shared" si="43"/>
        <v>-13.836380218049186</v>
      </c>
      <c r="U228" t="s">
        <v>269</v>
      </c>
      <c r="V228" t="s">
        <v>307</v>
      </c>
      <c r="W228" t="s">
        <v>322</v>
      </c>
      <c r="X228" s="48" t="s">
        <v>494</v>
      </c>
      <c r="Y228" s="41"/>
    </row>
    <row r="229" spans="1:25" ht="15" x14ac:dyDescent="0.25">
      <c r="A229">
        <v>1.78</v>
      </c>
      <c r="B229">
        <v>2.11</v>
      </c>
      <c r="C229" s="29">
        <f t="shared" si="27"/>
        <v>3.5731402098088338E-2</v>
      </c>
      <c r="D229" s="30">
        <f>IF(OR($A229="",$B229=""),"",A229*'MPTO_working_2-way'!$G228)</f>
        <v>1.8436018957345972</v>
      </c>
      <c r="E229" s="32">
        <f>IF(OR($A229="",$B229=""),"",B229*'MPTO_working_2-way'!$G228)</f>
        <v>2.1853932584269664</v>
      </c>
      <c r="F229" s="30">
        <f>IF(OR($A229="",$B229=""),"",'MPTO_working_2-way'!D228)</f>
        <v>1.8384649273092173</v>
      </c>
      <c r="G229" s="32">
        <f>IF(OR($A229="",$B229=""),"",'MPTO_working_2-way'!E228)</f>
        <v>2.1926557300484557</v>
      </c>
      <c r="H229" s="30">
        <f>IF(OR($A229="",$B229=""),"",'OddsRatio_working_2-way'!M228)</f>
        <v>1.838273644284909</v>
      </c>
      <c r="I229" s="30">
        <f>IF(OR($A229="",$B229=""),"",'OddsRatio_working_2-way'!N228)</f>
        <v>2.192927878405448</v>
      </c>
      <c r="J229" s="30">
        <f>IF('Log_working_2-way'!$D228="","",A229^('Log_working_2-way'!$D228))</f>
        <v>1.8359377980310738</v>
      </c>
      <c r="K229" s="32">
        <f>IF('Log_working_2-way'!$D228="","",B229^('Log_working_2-way'!$D228))</f>
        <v>2.1962612557480616</v>
      </c>
      <c r="L229" s="37">
        <f t="shared" si="36"/>
        <v>0.54241645244215941</v>
      </c>
      <c r="M229" s="37">
        <f t="shared" si="37"/>
        <v>0.45758354755784059</v>
      </c>
      <c r="N229" s="38">
        <v>326</v>
      </c>
      <c r="O229" s="38">
        <f t="shared" si="38"/>
        <v>142.85393258426967</v>
      </c>
      <c r="P229" s="38">
        <f t="shared" si="39"/>
        <v>171.49763033175356</v>
      </c>
      <c r="Q229" s="38">
        <f t="shared" si="40"/>
        <v>154.50236966824644</v>
      </c>
      <c r="R229" s="38">
        <f t="shared" si="41"/>
        <v>183.14606741573036</v>
      </c>
      <c r="S229" s="39">
        <f t="shared" si="42"/>
        <v>-11.648437083976773</v>
      </c>
      <c r="T229" s="39">
        <f t="shared" si="43"/>
        <v>-11.648437083976802</v>
      </c>
      <c r="U229" t="s">
        <v>271</v>
      </c>
      <c r="V229" t="s">
        <v>305</v>
      </c>
      <c r="W229" t="s">
        <v>322</v>
      </c>
      <c r="X229" s="48" t="s">
        <v>494</v>
      </c>
      <c r="Y229" s="41"/>
    </row>
    <row r="230" spans="1:25" ht="15" x14ac:dyDescent="0.25">
      <c r="A230">
        <v>2.69</v>
      </c>
      <c r="B230">
        <v>1.52</v>
      </c>
      <c r="C230" s="29">
        <f t="shared" si="27"/>
        <v>2.9641948738016177E-2</v>
      </c>
      <c r="D230" s="30">
        <f>IF(OR($A230="",$B230=""),"",A230*'MPTO_working_2-way'!$G229)</f>
        <v>2.7697368421052633</v>
      </c>
      <c r="E230" s="32">
        <f>IF(OR($A230="",$B230=""),"",B230*'MPTO_working_2-way'!$G229)</f>
        <v>1.5650557620817847</v>
      </c>
      <c r="F230" s="30">
        <f>IF(OR($A230="",$B230=""),"",'MPTO_working_2-way'!D229)</f>
        <v>2.8016993284911611</v>
      </c>
      <c r="G230" s="32">
        <f>IF(OR($A230="",$B230=""),"",'MPTO_working_2-way'!E229)</f>
        <v>1.5550315661367615</v>
      </c>
      <c r="H230" s="30">
        <f>IF(OR($A230="",$B230=""),"",'OddsRatio_working_2-way'!M229)</f>
        <v>2.8027756377319952</v>
      </c>
      <c r="I230" s="30">
        <f>IF(OR($A230="",$B230=""),"",'OddsRatio_working_2-way'!N229)</f>
        <v>1.5547001962252294</v>
      </c>
      <c r="J230" s="30">
        <f>IF('Log_working_2-way'!$D229="","",A230^('Log_working_2-way'!$D229))</f>
        <v>2.8177396985550183</v>
      </c>
      <c r="K230" s="32">
        <f>IF('Log_working_2-way'!$D229="","",B230^('Log_working_2-way'!$D229))</f>
        <v>1.5501337737162673</v>
      </c>
      <c r="L230" s="37">
        <f t="shared" si="36"/>
        <v>0.36104513064133015</v>
      </c>
      <c r="M230" s="37">
        <f t="shared" si="37"/>
        <v>0.63895486935866974</v>
      </c>
      <c r="N230" s="38">
        <v>327</v>
      </c>
      <c r="O230" s="38">
        <f t="shared" si="38"/>
        <v>205.4386617100372</v>
      </c>
      <c r="P230" s="38">
        <f t="shared" si="39"/>
        <v>111.8684210526316</v>
      </c>
      <c r="Q230" s="38">
        <f t="shared" si="40"/>
        <v>215.13157894736844</v>
      </c>
      <c r="R230" s="38">
        <f t="shared" si="41"/>
        <v>121.56133828996283</v>
      </c>
      <c r="S230" s="39">
        <f t="shared" si="42"/>
        <v>-9.692917237331244</v>
      </c>
      <c r="T230" s="39">
        <f t="shared" si="43"/>
        <v>-9.6929172373312298</v>
      </c>
      <c r="U230" t="s">
        <v>83</v>
      </c>
      <c r="V230" t="s">
        <v>52</v>
      </c>
      <c r="W230" t="s">
        <v>313</v>
      </c>
      <c r="X230" s="48" t="s">
        <v>494</v>
      </c>
      <c r="Y230" s="41"/>
    </row>
    <row r="231" spans="1:25" s="35" customFormat="1" ht="15" x14ac:dyDescent="0.25">
      <c r="A231">
        <v>2.5299999999999998</v>
      </c>
      <c r="B231">
        <v>1.58</v>
      </c>
      <c r="C231" s="29">
        <f t="shared" si="27"/>
        <v>2.8168309401110703E-2</v>
      </c>
      <c r="D231" s="30">
        <f>IF(OR($A231="",$B231=""),"",A231*'MPTO_working_2-way'!$G230)</f>
        <v>2.6012658227848098</v>
      </c>
      <c r="E231" s="32">
        <f>IF(OR($A231="",$B231=""),"",B231*'MPTO_working_2-way'!$G230)</f>
        <v>1.6245059288537549</v>
      </c>
      <c r="F231" s="30">
        <f>IF(OR($A231="",$B231=""),"",'MPTO_working_2-way'!D230)</f>
        <v>2.6234823127912317</v>
      </c>
      <c r="G231" s="32">
        <f>IF(OR($A231="",$B231=""),"",'MPTO_working_2-way'!E230)</f>
        <v>1.6159598981283099</v>
      </c>
      <c r="H231" s="30">
        <f>IF(OR($A231="",$B231=""),"",'OddsRatio_working_2-way'!M230)</f>
        <v>2.6241708760111284</v>
      </c>
      <c r="I231" s="30">
        <f>IF(OR($A231="",$B231=""),"",'OddsRatio_working_2-way'!N230)</f>
        <v>1.6156987634551996</v>
      </c>
      <c r="J231" s="30">
        <f>IF('Log_working_2-way'!$D230="","",A231^('Log_working_2-way'!$D230))</f>
        <v>2.6344667221475415</v>
      </c>
      <c r="K231" s="32">
        <f>IF('Log_working_2-way'!$D230="","",B231^('Log_working_2-way'!$D230))</f>
        <v>1.6118203487716556</v>
      </c>
      <c r="L231" s="37">
        <f t="shared" si="36"/>
        <v>0.38442822384428227</v>
      </c>
      <c r="M231" s="37">
        <f t="shared" si="37"/>
        <v>0.61557177615571779</v>
      </c>
      <c r="N231" s="38">
        <v>328</v>
      </c>
      <c r="O231" s="38">
        <f t="shared" si="38"/>
        <v>198.35573122529644</v>
      </c>
      <c r="P231" s="38">
        <f t="shared" si="39"/>
        <v>120.40506329113923</v>
      </c>
      <c r="Q231" s="38">
        <f t="shared" si="40"/>
        <v>207.59493670886073</v>
      </c>
      <c r="R231" s="38">
        <f t="shared" si="41"/>
        <v>129.64426877470356</v>
      </c>
      <c r="S231" s="39">
        <f t="shared" si="42"/>
        <v>-9.2392054835642909</v>
      </c>
      <c r="T231" s="39">
        <f t="shared" si="43"/>
        <v>-9.2392054835643336</v>
      </c>
      <c r="U231" t="s">
        <v>116</v>
      </c>
      <c r="V231" t="s">
        <v>118</v>
      </c>
      <c r="W231" t="s">
        <v>313</v>
      </c>
      <c r="X231" s="48" t="s">
        <v>494</v>
      </c>
      <c r="Y231" s="41"/>
    </row>
    <row r="232" spans="1:25" ht="15" x14ac:dyDescent="0.25">
      <c r="A232">
        <v>1.89</v>
      </c>
      <c r="B232">
        <v>2.0099999999999998</v>
      </c>
      <c r="C232" s="29">
        <f t="shared" si="27"/>
        <v>2.6612966911474523E-2</v>
      </c>
      <c r="D232" s="30">
        <f>IF(OR($A232="",$B232=""),"",A232*'MPTO_working_2-way'!$G231)</f>
        <v>1.9402985074626868</v>
      </c>
      <c r="E232" s="32">
        <f>IF(OR($A232="",$B232=""),"",B232*'MPTO_working_2-way'!$G231)</f>
        <v>2.0634920634920637</v>
      </c>
      <c r="F232" s="30">
        <f>IF(OR($A232="",$B232=""),"",'MPTO_working_2-way'!D231)</f>
        <v>1.9387583250401901</v>
      </c>
      <c r="G232" s="32">
        <f>IF(OR($A232="",$B232=""),"",'MPTO_working_2-way'!E231)</f>
        <v>2.065236891462122</v>
      </c>
      <c r="H232" s="30">
        <f>IF(OR($A232="",$B232=""),"",'OddsRatio_working_2-way'!M231)</f>
        <v>1.9387162078135651</v>
      </c>
      <c r="I232" s="30">
        <f>IF(OR($A232="",$B232=""),"",'OddsRatio_working_2-way'!N231)</f>
        <v>2.0652846852715743</v>
      </c>
      <c r="J232" s="30">
        <f>IF('Log_working_2-way'!$D231="","",A232^('Log_working_2-way'!$D231))</f>
        <v>1.9380198887252209</v>
      </c>
      <c r="K232" s="32">
        <f>IF('Log_working_2-way'!$D231="","",B232^('Log_working_2-way'!$D231))</f>
        <v>2.0660754766713998</v>
      </c>
      <c r="L232" s="37">
        <f t="shared" si="36"/>
        <v>0.51538461538461533</v>
      </c>
      <c r="M232" s="37">
        <f t="shared" si="37"/>
        <v>0.48461538461538456</v>
      </c>
      <c r="N232" s="38">
        <v>329</v>
      </c>
      <c r="O232" s="38">
        <f t="shared" si="38"/>
        <v>154.92592592592592</v>
      </c>
      <c r="P232" s="38">
        <f t="shared" si="39"/>
        <v>165.31840796019901</v>
      </c>
      <c r="Q232" s="38">
        <f t="shared" si="40"/>
        <v>163.68159203980102</v>
      </c>
      <c r="R232" s="38">
        <f t="shared" si="41"/>
        <v>174.0740740740741</v>
      </c>
      <c r="S232" s="39">
        <f t="shared" si="42"/>
        <v>-8.755666113875094</v>
      </c>
      <c r="T232" s="39">
        <f t="shared" si="43"/>
        <v>-8.755666113875094</v>
      </c>
      <c r="U232" t="s">
        <v>115</v>
      </c>
      <c r="V232" t="s">
        <v>51</v>
      </c>
      <c r="W232" t="s">
        <v>313</v>
      </c>
      <c r="X232" s="48" t="s">
        <v>494</v>
      </c>
      <c r="Y232" s="41"/>
    </row>
    <row r="233" spans="1:25" ht="15" x14ac:dyDescent="0.25">
      <c r="A233">
        <v>1.85</v>
      </c>
      <c r="B233">
        <v>2.0499999999999998</v>
      </c>
      <c r="C233" s="29">
        <f t="shared" si="27"/>
        <v>2.8345418589321048E-2</v>
      </c>
      <c r="D233" s="30">
        <f>IF(OR($A233="",$B233=""),"",A233*'MPTO_working_2-way'!$G232)</f>
        <v>1.902439024390244</v>
      </c>
      <c r="E233" s="32">
        <f>IF(OR($A233="",$B233=""),"",B233*'MPTO_working_2-way'!$G232)</f>
        <v>2.1081081081081079</v>
      </c>
      <c r="F233" s="30">
        <f>IF(OR($A233="",$B233=""),"",'MPTO_working_2-way'!D232)</f>
        <v>1.8998121477770822</v>
      </c>
      <c r="G233" s="32">
        <f>IF(OR($A233="",$B233=""),"",'MPTO_working_2-way'!E232)</f>
        <v>2.1113430758524703</v>
      </c>
      <c r="H233" s="30">
        <f>IF(OR($A233="",$B233=""),"",'OddsRatio_working_2-way'!M232)</f>
        <v>1.8997354108424378</v>
      </c>
      <c r="I233" s="30">
        <f>IF(OR($A233="",$B233=""),"",'OddsRatio_working_2-way'!N232)</f>
        <v>2.1114378604524222</v>
      </c>
      <c r="J233" s="30">
        <f>IF('Log_working_2-way'!$D232="","",A233^('Log_working_2-way'!$D232))</f>
        <v>1.8985467665018629</v>
      </c>
      <c r="K233" s="32">
        <f>IF('Log_working_2-way'!$D232="","",B233^('Log_working_2-way'!$D232))</f>
        <v>2.1129081281913611</v>
      </c>
      <c r="L233" s="37">
        <f t="shared" si="36"/>
        <v>0.52564102564102555</v>
      </c>
      <c r="M233" s="37">
        <f t="shared" si="37"/>
        <v>0.47435897435897439</v>
      </c>
      <c r="N233" s="38">
        <v>330</v>
      </c>
      <c r="O233" s="38">
        <f t="shared" si="38"/>
        <v>151.62162162162159</v>
      </c>
      <c r="P233" s="38">
        <f t="shared" si="39"/>
        <v>169.02439024390239</v>
      </c>
      <c r="Q233" s="38">
        <f t="shared" si="40"/>
        <v>160.97560975609758</v>
      </c>
      <c r="R233" s="38">
        <f t="shared" si="41"/>
        <v>178.37837837837836</v>
      </c>
      <c r="S233" s="39">
        <f t="shared" si="42"/>
        <v>-9.3539881344759976</v>
      </c>
      <c r="T233" s="39">
        <f t="shared" si="43"/>
        <v>-9.3539881344759692</v>
      </c>
      <c r="U233" t="s">
        <v>190</v>
      </c>
      <c r="V233" t="s">
        <v>95</v>
      </c>
      <c r="W233" t="s">
        <v>318</v>
      </c>
      <c r="X233" s="48" t="s">
        <v>494</v>
      </c>
      <c r="Y233" s="41"/>
    </row>
    <row r="234" spans="1:25" ht="15" x14ac:dyDescent="0.25">
      <c r="A234">
        <v>1.92</v>
      </c>
      <c r="B234">
        <v>1.96</v>
      </c>
      <c r="C234" s="29">
        <f t="shared" si="27"/>
        <v>3.1037414965986443E-2</v>
      </c>
      <c r="D234" s="30">
        <f>IF(OR($A234="",$B234=""),"",A234*'MPTO_working_2-way'!$G233)</f>
        <v>1.9795918367346939</v>
      </c>
      <c r="E234" s="32">
        <f>IF(OR($A234="",$B234=""),"",B234*'MPTO_working_2-way'!$G233)</f>
        <v>2.0208333333333335</v>
      </c>
      <c r="F234" s="30">
        <f>IF(OR($A234="",$B234=""),"",'MPTO_working_2-way'!D233)</f>
        <v>1.9789650820361799</v>
      </c>
      <c r="G234" s="32">
        <f>IF(OR($A234="",$B234=""),"",'MPTO_working_2-way'!E233)</f>
        <v>2.0214868929952732</v>
      </c>
      <c r="H234" s="30">
        <f>IF(OR($A234="",$B234=""),"",'OddsRatio_working_2-way'!M233)</f>
        <v>1.9789450103725608</v>
      </c>
      <c r="I234" s="30">
        <f>IF(OR($A234="",$B234=""),"",'OddsRatio_working_2-way'!N233)</f>
        <v>2.0215078369104988</v>
      </c>
      <c r="J234" s="30">
        <f>IF('Log_working_2-way'!$D233="","",A234^('Log_working_2-way'!$D233))</f>
        <v>1.978660427169332</v>
      </c>
      <c r="K234" s="32">
        <f>IF('Log_working_2-way'!$D233="","",B234^('Log_working_2-way'!$D233))</f>
        <v>2.0218048796479562</v>
      </c>
      <c r="L234" s="37">
        <f t="shared" si="36"/>
        <v>0.50515463917525771</v>
      </c>
      <c r="M234" s="37">
        <f t="shared" si="37"/>
        <v>0.49484536082474223</v>
      </c>
      <c r="N234" s="38">
        <v>331</v>
      </c>
      <c r="O234" s="38">
        <f t="shared" si="38"/>
        <v>158.60416666666666</v>
      </c>
      <c r="P234" s="38">
        <f t="shared" si="39"/>
        <v>162.12244897959184</v>
      </c>
      <c r="Q234" s="38">
        <f t="shared" si="40"/>
        <v>168.87755102040816</v>
      </c>
      <c r="R234" s="38">
        <f t="shared" si="41"/>
        <v>172.39583333333334</v>
      </c>
      <c r="S234" s="39">
        <f t="shared" si="42"/>
        <v>-10.273384353741505</v>
      </c>
      <c r="T234" s="39">
        <f t="shared" si="43"/>
        <v>-10.273384353741505</v>
      </c>
      <c r="U234" t="s">
        <v>123</v>
      </c>
      <c r="V234" t="s">
        <v>370</v>
      </c>
      <c r="W234" t="s">
        <v>318</v>
      </c>
      <c r="X234" s="48" t="s">
        <v>494</v>
      </c>
      <c r="Y234" s="41"/>
    </row>
    <row r="235" spans="1:25" ht="15" x14ac:dyDescent="0.25">
      <c r="A235">
        <v>1.55</v>
      </c>
      <c r="B235">
        <v>2.59</v>
      </c>
      <c r="C235" s="29">
        <f t="shared" si="27"/>
        <v>3.1261676422966733E-2</v>
      </c>
      <c r="D235" s="30">
        <f>IF(OR($A235="",$B235=""),"",A235*'MPTO_working_2-way'!$G234)</f>
        <v>1.5984555984555986</v>
      </c>
      <c r="E235" s="32">
        <f>IF(OR($A235="",$B235=""),"",B235*'MPTO_working_2-way'!$G234)</f>
        <v>2.6709677419354838</v>
      </c>
      <c r="F235" s="30">
        <f>IF(OR($A235="",$B235=""),"",'MPTO_working_2-way'!D234)</f>
        <v>1.5884855079632012</v>
      </c>
      <c r="G235" s="32">
        <f>IF(OR($A235="",$B235=""),"",'MPTO_working_2-way'!E234)</f>
        <v>2.6992771894436038</v>
      </c>
      <c r="H235" s="30">
        <f>IF(OR($A235="",$B235=""),"",'OddsRatio_working_2-way'!M234)</f>
        <v>1.5881427970191719</v>
      </c>
      <c r="I235" s="30">
        <f>IF(OR($A235="",$B235=""),"",'OddsRatio_working_2-way'!N234)</f>
        <v>2.7002673586554233</v>
      </c>
      <c r="J235" s="30">
        <f>IF('Log_working_2-way'!$D234="","",A235^('Log_working_2-way'!$D234))</f>
        <v>1.5836054533584381</v>
      </c>
      <c r="K235" s="32">
        <f>IF('Log_working_2-way'!$D234="","",B235^('Log_working_2-way'!$D234))</f>
        <v>2.7134863874991093</v>
      </c>
      <c r="L235" s="37">
        <f t="shared" si="36"/>
        <v>0.62560386473429941</v>
      </c>
      <c r="M235" s="37">
        <f t="shared" si="37"/>
        <v>0.37439613526570048</v>
      </c>
      <c r="N235" s="38">
        <v>332</v>
      </c>
      <c r="O235" s="38">
        <f t="shared" si="38"/>
        <v>117.80645161290323</v>
      </c>
      <c r="P235" s="38">
        <f t="shared" si="39"/>
        <v>203.81467181467181</v>
      </c>
      <c r="Q235" s="38">
        <f t="shared" si="40"/>
        <v>128.18532818532819</v>
      </c>
      <c r="R235" s="38">
        <f t="shared" si="41"/>
        <v>214.19354838709677</v>
      </c>
      <c r="S235" s="39">
        <f t="shared" si="42"/>
        <v>-10.378876572424957</v>
      </c>
      <c r="T235" s="39">
        <f t="shared" si="43"/>
        <v>-10.378876572424957</v>
      </c>
      <c r="U235" t="s">
        <v>125</v>
      </c>
      <c r="V235" t="s">
        <v>375</v>
      </c>
      <c r="W235" t="s">
        <v>318</v>
      </c>
      <c r="X235" s="48" t="s">
        <v>494</v>
      </c>
      <c r="Y235" s="41"/>
    </row>
    <row r="236" spans="1:25" ht="15" x14ac:dyDescent="0.25">
      <c r="A236">
        <v>2.08</v>
      </c>
      <c r="B236">
        <v>1.83</v>
      </c>
      <c r="C236" s="29">
        <f t="shared" si="27"/>
        <v>2.7217318200924545E-2</v>
      </c>
      <c r="D236" s="30">
        <f>IF(OR($A236="",$B236=""),"",A236*'MPTO_working_2-way'!$G235)</f>
        <v>2.136612021857923</v>
      </c>
      <c r="E236" s="32">
        <f>IF(OR($A236="",$B236=""),"",B236*'MPTO_working_2-way'!$G235)</f>
        <v>1.8798076923076921</v>
      </c>
      <c r="F236" s="30">
        <f>IF(OR($A236="",$B236=""),"",'MPTO_working_2-way'!D235)</f>
        <v>2.1405916094927453</v>
      </c>
      <c r="G236" s="32">
        <f>IF(OR($A236="",$B236=""),"",'MPTO_working_2-way'!E235)</f>
        <v>1.8767379942806428</v>
      </c>
      <c r="H236" s="30">
        <f>IF(OR($A236="",$B236=""),"",'OddsRatio_working_2-way'!M235)</f>
        <v>2.1407036509440598</v>
      </c>
      <c r="I236" s="30">
        <f>IF(OR($A236="",$B236=""),"",'OddsRatio_working_2-way'!N235)</f>
        <v>1.8766518798921943</v>
      </c>
      <c r="J236" s="30">
        <f>IF('Log_working_2-way'!$D235="","",A236^('Log_working_2-way'!$D235))</f>
        <v>2.1425119645428072</v>
      </c>
      <c r="K236" s="32">
        <f>IF('Log_working_2-way'!$D235="","",B236^('Log_working_2-way'!$D235))</f>
        <v>1.875264356990918</v>
      </c>
      <c r="L236" s="37">
        <f t="shared" si="36"/>
        <v>0.46803069053708451</v>
      </c>
      <c r="M236" s="37">
        <f t="shared" si="37"/>
        <v>0.53196930946291565</v>
      </c>
      <c r="N236" s="38">
        <v>333</v>
      </c>
      <c r="O236" s="38">
        <f t="shared" si="38"/>
        <v>172.90384615384613</v>
      </c>
      <c r="P236" s="38">
        <f t="shared" si="39"/>
        <v>151.03278688524588</v>
      </c>
      <c r="Q236" s="38">
        <f t="shared" si="40"/>
        <v>181.96721311475409</v>
      </c>
      <c r="R236" s="38">
        <f t="shared" si="41"/>
        <v>160.09615384615384</v>
      </c>
      <c r="S236" s="39">
        <f t="shared" si="42"/>
        <v>-9.0633669609079561</v>
      </c>
      <c r="T236" s="39">
        <f t="shared" si="43"/>
        <v>-9.0633669609079561</v>
      </c>
      <c r="U236" t="s">
        <v>93</v>
      </c>
      <c r="V236" t="s">
        <v>92</v>
      </c>
      <c r="W236" t="s">
        <v>318</v>
      </c>
      <c r="X236" s="48" t="s">
        <v>494</v>
      </c>
      <c r="Y236" s="41"/>
    </row>
    <row r="237" spans="1:25" ht="15" x14ac:dyDescent="0.25">
      <c r="A237">
        <v>1.55</v>
      </c>
      <c r="B237">
        <v>2.48</v>
      </c>
      <c r="C237" s="29">
        <f t="shared" si="27"/>
        <v>4.8387096774193505E-2</v>
      </c>
      <c r="D237" s="30">
        <f>IF(OR($A237="",$B237=""),"",A237*'MPTO_working_2-way'!$G236)</f>
        <v>1.625</v>
      </c>
      <c r="E237" s="32">
        <f>IF(OR($A237="",$B237=""),"",B237*'MPTO_working_2-way'!$G236)</f>
        <v>2.6</v>
      </c>
      <c r="F237" s="30">
        <f>IF(OR($A237="",$B237=""),"",'MPTO_working_2-way'!D236)</f>
        <v>1.6103896103896105</v>
      </c>
      <c r="G237" s="32">
        <f>IF(OR($A237="",$B237=""),"",'MPTO_working_2-way'!E236)</f>
        <v>2.6382978723404253</v>
      </c>
      <c r="H237" s="30">
        <f>IF(OR($A237="",$B237=""),"",'OddsRatio_working_2-way'!M236)</f>
        <v>1.6096077604670245</v>
      </c>
      <c r="I237" s="30">
        <f>IF(OR($A237="",$B237=""),"",'OddsRatio_working_2-way'!N236)</f>
        <v>2.6403990645294484</v>
      </c>
      <c r="J237" s="30">
        <f>IF('Log_working_2-way'!$D236="","",A237^('Log_working_2-way'!$D236))</f>
        <v>1.602904114109869</v>
      </c>
      <c r="K237" s="32">
        <f>IF('Log_working_2-way'!$D236="","",B237^('Log_working_2-way'!$D236))</f>
        <v>2.6586385406816029</v>
      </c>
      <c r="L237" s="37">
        <f t="shared" si="36"/>
        <v>0.61538461538461542</v>
      </c>
      <c r="M237" s="37">
        <f t="shared" si="37"/>
        <v>0.38461538461538458</v>
      </c>
      <c r="N237" s="38">
        <v>334</v>
      </c>
      <c r="O237" s="38">
        <f t="shared" si="38"/>
        <v>118.51612903225809</v>
      </c>
      <c r="P237" s="38">
        <f t="shared" si="39"/>
        <v>199.32258064516134</v>
      </c>
      <c r="Q237" s="38">
        <f t="shared" si="40"/>
        <v>134.67741935483872</v>
      </c>
      <c r="R237" s="38">
        <f t="shared" si="41"/>
        <v>215.48387096774192</v>
      </c>
      <c r="S237" s="39">
        <f t="shared" si="42"/>
        <v>-16.161290322580626</v>
      </c>
      <c r="T237" s="39">
        <f t="shared" si="43"/>
        <v>-16.161290322580584</v>
      </c>
      <c r="U237" t="s">
        <v>181</v>
      </c>
      <c r="V237" t="s">
        <v>192</v>
      </c>
      <c r="W237" t="s">
        <v>315</v>
      </c>
      <c r="X237" s="48" t="s">
        <v>495</v>
      </c>
      <c r="Y237" s="41"/>
    </row>
    <row r="238" spans="1:25" ht="15" x14ac:dyDescent="0.25">
      <c r="A238">
        <v>2.23</v>
      </c>
      <c r="B238">
        <v>1.72</v>
      </c>
      <c r="C238" s="29">
        <f t="shared" si="27"/>
        <v>2.982584211075201E-2</v>
      </c>
      <c r="D238" s="30">
        <f>IF(OR($A238="",$B238=""),"",A238*'MPTO_working_2-way'!$G237)</f>
        <v>2.2965116279069768</v>
      </c>
      <c r="E238" s="32">
        <f>IF(OR($A238="",$B238=""),"",B238*'MPTO_working_2-way'!$G237)</f>
        <v>1.7713004484304935</v>
      </c>
      <c r="F238" s="30">
        <f>IF(OR($A238="",$B238=""),"",'MPTO_working_2-way'!D237)</f>
        <v>2.3067115708443593</v>
      </c>
      <c r="G238" s="32">
        <f>IF(OR($A238="",$B238=""),"",'MPTO_working_2-way'!E237)</f>
        <v>1.7652798232695142</v>
      </c>
      <c r="H238" s="30">
        <f>IF(OR($A238="",$B238=""),"",'OddsRatio_working_2-way'!M237)</f>
        <v>2.3070322617798436</v>
      </c>
      <c r="I238" s="30">
        <f>IF(OR($A238="",$B238=""),"",'OddsRatio_working_2-way'!N237)</f>
        <v>1.7650920556760061</v>
      </c>
      <c r="J238" s="30">
        <f>IF('Log_working_2-way'!$D237="","",A238^('Log_working_2-way'!$D237))</f>
        <v>2.3117058576345526</v>
      </c>
      <c r="K238" s="32">
        <f>IF('Log_working_2-way'!$D237="","",B238^('Log_working_2-way'!$D237))</f>
        <v>1.7623660397486636</v>
      </c>
      <c r="L238" s="37">
        <f t="shared" si="36"/>
        <v>0.43544303797468353</v>
      </c>
      <c r="M238" s="37">
        <f t="shared" si="37"/>
        <v>0.56455696202531636</v>
      </c>
      <c r="N238" s="38">
        <v>335</v>
      </c>
      <c r="O238" s="38">
        <f t="shared" si="38"/>
        <v>184.77578475336321</v>
      </c>
      <c r="P238" s="38">
        <f t="shared" si="39"/>
        <v>140.23255813953492</v>
      </c>
      <c r="Q238" s="38">
        <f t="shared" si="40"/>
        <v>194.76744186046514</v>
      </c>
      <c r="R238" s="38">
        <f t="shared" si="41"/>
        <v>150.22421524663679</v>
      </c>
      <c r="S238" s="39">
        <f t="shared" si="42"/>
        <v>-9.9916571071019291</v>
      </c>
      <c r="T238" s="39">
        <f t="shared" si="43"/>
        <v>-9.9916571071018723</v>
      </c>
      <c r="U238" t="s">
        <v>298</v>
      </c>
      <c r="V238" t="s">
        <v>297</v>
      </c>
      <c r="W238" t="s">
        <v>317</v>
      </c>
      <c r="X238" s="48" t="s">
        <v>495</v>
      </c>
      <c r="Y238" s="41"/>
    </row>
    <row r="239" spans="1:25" ht="15" x14ac:dyDescent="0.25">
      <c r="A239">
        <v>1.88</v>
      </c>
      <c r="B239">
        <v>2.0299999999999998</v>
      </c>
      <c r="C239" s="29">
        <f t="shared" si="27"/>
        <v>2.4525731055444977E-2</v>
      </c>
      <c r="D239" s="30">
        <f>IF(OR($A239="",$B239=""),"",A239*'MPTO_working_2-way'!$G238)</f>
        <v>1.9261083743842364</v>
      </c>
      <c r="E239" s="32">
        <f>IF(OR($A239="",$B239=""),"",B239*'MPTO_working_2-way'!$G238)</f>
        <v>2.0797872340425529</v>
      </c>
      <c r="F239" s="30">
        <f>IF(OR($A239="",$B239=""),"",'MPTO_working_2-way'!D238)</f>
        <v>1.9243646631706333</v>
      </c>
      <c r="G239" s="32">
        <f>IF(OR($A239="",$B239=""),"",'MPTO_working_2-way'!E238)</f>
        <v>2.0818241326641935</v>
      </c>
      <c r="H239" s="30">
        <f>IF(OR($A239="",$B239=""),"",'OddsRatio_working_2-way'!M238)</f>
        <v>1.9243207949834495</v>
      </c>
      <c r="I239" s="30">
        <f>IF(OR($A239="",$B239=""),"",'OddsRatio_working_2-way'!N238)</f>
        <v>2.081875475946537</v>
      </c>
      <c r="J239" s="30">
        <f>IF('Log_working_2-way'!$D238="","",A239^('Log_working_2-way'!$D238))</f>
        <v>1.9235339030630429</v>
      </c>
      <c r="K239" s="32">
        <f>IF('Log_working_2-way'!$D238="","",B239^('Log_working_2-way'!$D238))</f>
        <v>2.0827972819225606</v>
      </c>
      <c r="L239" s="37">
        <f t="shared" si="36"/>
        <v>0.51918158567774941</v>
      </c>
      <c r="M239" s="37">
        <f t="shared" si="37"/>
        <v>0.4808184143222507</v>
      </c>
      <c r="N239" s="38">
        <v>336</v>
      </c>
      <c r="O239" s="38">
        <f t="shared" si="38"/>
        <v>157.27659574468083</v>
      </c>
      <c r="P239" s="38">
        <f t="shared" si="39"/>
        <v>170.48275862068965</v>
      </c>
      <c r="Q239" s="38">
        <f t="shared" si="40"/>
        <v>165.51724137931038</v>
      </c>
      <c r="R239" s="38">
        <f t="shared" si="41"/>
        <v>178.72340425531914</v>
      </c>
      <c r="S239" s="39">
        <f t="shared" si="42"/>
        <v>-8.2406456346295442</v>
      </c>
      <c r="T239" s="39">
        <f t="shared" si="43"/>
        <v>-8.2406456346294874</v>
      </c>
      <c r="U239" t="s">
        <v>301</v>
      </c>
      <c r="V239" t="s">
        <v>289</v>
      </c>
      <c r="W239" t="s">
        <v>317</v>
      </c>
      <c r="X239" s="48" t="s">
        <v>495</v>
      </c>
      <c r="Y239" s="41"/>
    </row>
    <row r="240" spans="1:25" ht="15" x14ac:dyDescent="0.25">
      <c r="A240">
        <v>1.75</v>
      </c>
      <c r="B240">
        <v>2.1800000000000002</v>
      </c>
      <c r="C240" s="29">
        <f t="shared" si="27"/>
        <v>3.0144167758846541E-2</v>
      </c>
      <c r="D240" s="30">
        <f>IF(OR($A240="",$B240=""),"",A240*'MPTO_working_2-way'!$G239)</f>
        <v>1.8027522935779814</v>
      </c>
      <c r="E240" s="32">
        <f>IF(OR($A240="",$B240=""),"",B240*'MPTO_working_2-way'!$G239)</f>
        <v>2.2457142857142856</v>
      </c>
      <c r="F240" s="30">
        <f>IF(OR($A240="",$B240=""),"",'MPTO_working_2-way'!D239)</f>
        <v>1.797408716136631</v>
      </c>
      <c r="G240" s="32">
        <f>IF(OR($A240="",$B240=""),"",'MPTO_working_2-way'!E239)</f>
        <v>2.2540620384047267</v>
      </c>
      <c r="H240" s="30">
        <f>IF(OR($A240="",$B240=""),"",'OddsRatio_working_2-way'!M239)</f>
        <v>1.797241005179101</v>
      </c>
      <c r="I240" s="30">
        <f>IF(OR($A240="",$B240=""),"",'OddsRatio_working_2-way'!N239)</f>
        <v>2.2543258481484516</v>
      </c>
      <c r="J240" s="30">
        <f>IF('Log_working_2-way'!$D239="","",A240^('Log_working_2-way'!$D239))</f>
        <v>1.7948212842092994</v>
      </c>
      <c r="K240" s="32">
        <f>IF('Log_working_2-way'!$D239="","",B240^('Log_working_2-way'!$D239))</f>
        <v>2.2581444657647705</v>
      </c>
      <c r="L240" s="37">
        <f t="shared" si="36"/>
        <v>0.55470737913486012</v>
      </c>
      <c r="M240" s="37">
        <f t="shared" si="37"/>
        <v>0.44529262086513999</v>
      </c>
      <c r="N240" s="38">
        <v>337</v>
      </c>
      <c r="O240" s="38">
        <f t="shared" si="38"/>
        <v>144.42857142857142</v>
      </c>
      <c r="P240" s="38">
        <f t="shared" si="39"/>
        <v>182.41284403669727</v>
      </c>
      <c r="Q240" s="38">
        <f t="shared" si="40"/>
        <v>154.58715596330273</v>
      </c>
      <c r="R240" s="38">
        <f t="shared" si="41"/>
        <v>192.57142857142856</v>
      </c>
      <c r="S240" s="39">
        <f t="shared" si="42"/>
        <v>-10.158584534731318</v>
      </c>
      <c r="T240" s="39">
        <f t="shared" si="43"/>
        <v>-10.15858453473129</v>
      </c>
      <c r="U240" t="s">
        <v>244</v>
      </c>
      <c r="V240" t="s">
        <v>189</v>
      </c>
      <c r="W240" t="s">
        <v>317</v>
      </c>
      <c r="X240" s="48" t="s">
        <v>495</v>
      </c>
      <c r="Y240" s="41"/>
    </row>
    <row r="241" spans="1:25" ht="15" x14ac:dyDescent="0.25">
      <c r="A241">
        <v>2.04</v>
      </c>
      <c r="B241">
        <v>1.88</v>
      </c>
      <c r="C241" s="29">
        <f t="shared" si="27"/>
        <v>2.2110972048393851E-2</v>
      </c>
      <c r="D241" s="30">
        <f>IF(OR($A241="",$B241=""),"",A241*'MPTO_working_2-way'!$G240)</f>
        <v>2.0851063829787235</v>
      </c>
      <c r="E241" s="32">
        <f>IF(OR($A241="",$B241=""),"",B241*'MPTO_working_2-way'!$G240)</f>
        <v>1.9215686274509802</v>
      </c>
      <c r="F241" s="30">
        <f>IF(OR($A241="",$B241=""),"",'MPTO_working_2-way'!D240)</f>
        <v>2.087070091423596</v>
      </c>
      <c r="G241" s="32">
        <f>IF(OR($A241="",$B241=""),"",'MPTO_working_2-way'!E240)</f>
        <v>1.9199038846615937</v>
      </c>
      <c r="H241" s="30">
        <f>IF(OR($A241="",$B241=""),"",'OddsRatio_working_2-way'!M240)</f>
        <v>2.0871146130092182</v>
      </c>
      <c r="I241" s="30">
        <f>IF(OR($A241="",$B241=""),"",'OddsRatio_working_2-way'!N240)</f>
        <v>1.9198662110077995</v>
      </c>
      <c r="J241" s="30">
        <f>IF('Log_working_2-way'!$D240="","",A241^('Log_working_2-way'!$D240))</f>
        <v>2.0880014698245399</v>
      </c>
      <c r="K241" s="32">
        <f>IF('Log_working_2-way'!$D240="","",B241^('Log_working_2-way'!$D240))</f>
        <v>1.9191164053861676</v>
      </c>
      <c r="L241" s="37">
        <f t="shared" si="36"/>
        <v>0.47959183673469385</v>
      </c>
      <c r="M241" s="37">
        <f t="shared" si="37"/>
        <v>0.52040816326530615</v>
      </c>
      <c r="N241" s="38">
        <v>338</v>
      </c>
      <c r="O241" s="38">
        <f t="shared" si="38"/>
        <v>172.31372549019605</v>
      </c>
      <c r="P241" s="38">
        <f t="shared" si="39"/>
        <v>158.21276595744678</v>
      </c>
      <c r="Q241" s="38">
        <f t="shared" si="40"/>
        <v>179.78723404255319</v>
      </c>
      <c r="R241" s="38">
        <f t="shared" si="41"/>
        <v>165.68627450980392</v>
      </c>
      <c r="S241" s="39">
        <f t="shared" si="42"/>
        <v>-7.4735085523571456</v>
      </c>
      <c r="T241" s="39">
        <f t="shared" si="43"/>
        <v>-7.4735085523571456</v>
      </c>
      <c r="U241" t="s">
        <v>300</v>
      </c>
      <c r="V241" t="s">
        <v>292</v>
      </c>
      <c r="W241" t="s">
        <v>317</v>
      </c>
      <c r="X241" s="48" t="s">
        <v>495</v>
      </c>
      <c r="Y241" s="41"/>
    </row>
    <row r="242" spans="1:25" ht="15" x14ac:dyDescent="0.25">
      <c r="A242">
        <v>2.02</v>
      </c>
      <c r="B242">
        <v>1.88</v>
      </c>
      <c r="C242" s="29">
        <f t="shared" si="27"/>
        <v>2.6964398567516312E-2</v>
      </c>
      <c r="D242" s="30">
        <f>IF(OR($A242="",$B242=""),"",A242*'MPTO_working_2-way'!$G241)</f>
        <v>2.0744680851063828</v>
      </c>
      <c r="E242" s="32">
        <f>IF(OR($A242="",$B242=""),"",B242*'MPTO_working_2-way'!$G241)</f>
        <v>1.9306930693069306</v>
      </c>
      <c r="F242" s="30">
        <f>IF(OR($A242="",$B242=""),"",'MPTO_working_2-way'!D241)</f>
        <v>2.0765529308836395</v>
      </c>
      <c r="G242" s="32">
        <f>IF(OR($A242="",$B242=""),"",'MPTO_working_2-way'!E241)</f>
        <v>1.9288906948394962</v>
      </c>
      <c r="H242" s="30">
        <f>IF(OR($A242="",$B242=""),"",'OddsRatio_working_2-way'!M241)</f>
        <v>2.0766108438479098</v>
      </c>
      <c r="I242" s="30">
        <f>IF(OR($A242="",$B242=""),"",'OddsRatio_working_2-way'!N241)</f>
        <v>1.9288407280256479</v>
      </c>
      <c r="J242" s="30">
        <f>IF('Log_working_2-way'!$D241="","",A242^('Log_working_2-way'!$D241))</f>
        <v>2.0775563029751076</v>
      </c>
      <c r="K242" s="32">
        <f>IF('Log_working_2-way'!$D241="","",B242^('Log_working_2-way'!$D241))</f>
        <v>1.9280257534933587</v>
      </c>
      <c r="L242" s="37">
        <f t="shared" si="36"/>
        <v>0.48205128205128212</v>
      </c>
      <c r="M242" s="37">
        <f t="shared" si="37"/>
        <v>0.517948717948718</v>
      </c>
      <c r="N242" s="38">
        <v>339</v>
      </c>
      <c r="O242" s="38">
        <f t="shared" si="38"/>
        <v>171.17821782178217</v>
      </c>
      <c r="P242" s="38">
        <f t="shared" si="39"/>
        <v>158.68085106382975</v>
      </c>
      <c r="Q242" s="38">
        <f t="shared" si="40"/>
        <v>180.31914893617022</v>
      </c>
      <c r="R242" s="38">
        <f t="shared" si="41"/>
        <v>167.82178217821783</v>
      </c>
      <c r="S242" s="39">
        <f t="shared" si="42"/>
        <v>-9.1409311143880529</v>
      </c>
      <c r="T242" s="39">
        <f t="shared" si="43"/>
        <v>-9.1409311143880814</v>
      </c>
      <c r="U242" t="s">
        <v>247</v>
      </c>
      <c r="V242" t="s">
        <v>249</v>
      </c>
      <c r="W242" t="s">
        <v>317</v>
      </c>
      <c r="X242" s="48" t="s">
        <v>495</v>
      </c>
      <c r="Y242" s="41"/>
    </row>
    <row r="243" spans="1:25" ht="15" x14ac:dyDescent="0.25">
      <c r="A243">
        <v>2.08</v>
      </c>
      <c r="B243">
        <v>1.84</v>
      </c>
      <c r="C243" s="29">
        <f t="shared" si="27"/>
        <v>2.4247491638795804E-2</v>
      </c>
      <c r="D243" s="30">
        <f>IF(OR($A243="",$B243=""),"",A243*'MPTO_working_2-way'!$G242)</f>
        <v>2.1304347826086953</v>
      </c>
      <c r="E243" s="32">
        <f>IF(OR($A243="",$B243=""),"",B243*'MPTO_working_2-way'!$G242)</f>
        <v>1.8846153846153844</v>
      </c>
      <c r="F243" s="30">
        <f>IF(OR($A243="",$B243=""),"",'MPTO_working_2-way'!D242)</f>
        <v>2.1338090990187331</v>
      </c>
      <c r="G243" s="32">
        <f>IF(OR($A243="",$B243=""),"",'MPTO_working_2-way'!E242)</f>
        <v>1.8819826907946497</v>
      </c>
      <c r="H243" s="30">
        <f>IF(OR($A243="",$B243=""),"",'OddsRatio_working_2-way'!M242)</f>
        <v>2.1338934190276815</v>
      </c>
      <c r="I243" s="30">
        <f>IF(OR($A243="",$B243=""),"",'OddsRatio_working_2-way'!N242)</f>
        <v>1.8819171036881968</v>
      </c>
      <c r="J243" s="30">
        <f>IF('Log_working_2-way'!$D242="","",A243^('Log_working_2-way'!$D242))</f>
        <v>2.1354221138982008</v>
      </c>
      <c r="K243" s="32">
        <f>IF('Log_working_2-way'!$D242="","",B243^('Log_working_2-way'!$D242))</f>
        <v>1.8807297195989381</v>
      </c>
      <c r="L243" s="37">
        <f t="shared" si="36"/>
        <v>0.46938775510204089</v>
      </c>
      <c r="M243" s="37">
        <f t="shared" si="37"/>
        <v>0.53061224489795922</v>
      </c>
      <c r="N243" s="38">
        <v>340</v>
      </c>
      <c r="O243" s="38">
        <f t="shared" si="38"/>
        <v>176.53846153846155</v>
      </c>
      <c r="P243" s="38">
        <f t="shared" si="39"/>
        <v>155.21739130434784</v>
      </c>
      <c r="Q243" s="38">
        <f t="shared" si="40"/>
        <v>184.78260869565216</v>
      </c>
      <c r="R243" s="38">
        <f t="shared" si="41"/>
        <v>163.46153846153845</v>
      </c>
      <c r="S243" s="39">
        <f t="shared" si="42"/>
        <v>-8.2441471571906106</v>
      </c>
      <c r="T243" s="39">
        <f t="shared" si="43"/>
        <v>-8.2441471571906106</v>
      </c>
      <c r="U243" t="s">
        <v>290</v>
      </c>
      <c r="V243" t="s">
        <v>246</v>
      </c>
      <c r="W243" t="s">
        <v>317</v>
      </c>
      <c r="X243" s="48" t="s">
        <v>495</v>
      </c>
      <c r="Y243" s="41"/>
    </row>
    <row r="244" spans="1:25" ht="15" x14ac:dyDescent="0.25">
      <c r="A244">
        <v>1.94</v>
      </c>
      <c r="B244">
        <v>1.96</v>
      </c>
      <c r="C244" s="29">
        <f t="shared" si="27"/>
        <v>2.5667999158426325E-2</v>
      </c>
      <c r="D244" s="30">
        <f>IF(OR($A244="",$B244=""),"",A244*'MPTO_working_2-way'!$G243)</f>
        <v>1.989795918367347</v>
      </c>
      <c r="E244" s="32">
        <f>IF(OR($A244="",$B244=""),"",B244*'MPTO_working_2-way'!$G243)</f>
        <v>2.0103092783505154</v>
      </c>
      <c r="F244" s="30">
        <f>IF(OR($A244="",$B244=""),"",'MPTO_working_2-way'!D243)</f>
        <v>1.9895353704478862</v>
      </c>
      <c r="G244" s="32">
        <f>IF(OR($A244="",$B244=""),"",'MPTO_working_2-way'!E243)</f>
        <v>2.0105752961082914</v>
      </c>
      <c r="H244" s="30">
        <f>IF(OR($A244="",$B244=""),"",'OddsRatio_working_2-way'!M243)</f>
        <v>1.9895285072531594</v>
      </c>
      <c r="I244" s="30">
        <f>IF(OR($A244="",$B244=""),"",'OddsRatio_working_2-way'!N243)</f>
        <v>2.0105823052798226</v>
      </c>
      <c r="J244" s="30">
        <f>IF('Log_working_2-way'!$D243="","",A244^('Log_working_2-way'!$D243))</f>
        <v>1.9894107081664238</v>
      </c>
      <c r="K244" s="32">
        <f>IF('Log_working_2-way'!$D243="","",B244^('Log_working_2-way'!$D243))</f>
        <v>2.0107026250536491</v>
      </c>
      <c r="L244" s="37">
        <f t="shared" si="36"/>
        <v>0.50256410256410255</v>
      </c>
      <c r="M244" s="37">
        <f t="shared" si="37"/>
        <v>0.49743589743589745</v>
      </c>
      <c r="N244" s="38">
        <v>341</v>
      </c>
      <c r="O244" s="38">
        <f t="shared" si="38"/>
        <v>165.22680412371133</v>
      </c>
      <c r="P244" s="38">
        <f t="shared" si="39"/>
        <v>167.02040816326533</v>
      </c>
      <c r="Q244" s="38">
        <f t="shared" si="40"/>
        <v>173.9795918367347</v>
      </c>
      <c r="R244" s="38">
        <f t="shared" si="41"/>
        <v>175.77319587628867</v>
      </c>
      <c r="S244" s="39">
        <f t="shared" si="42"/>
        <v>-8.7527877130233662</v>
      </c>
      <c r="T244" s="39">
        <f t="shared" si="43"/>
        <v>-8.7527877130233378</v>
      </c>
      <c r="U244" t="s">
        <v>245</v>
      </c>
      <c r="V244" t="s">
        <v>296</v>
      </c>
      <c r="W244" t="s">
        <v>317</v>
      </c>
      <c r="X244" s="48" t="s">
        <v>495</v>
      </c>
      <c r="Y244" s="41"/>
    </row>
    <row r="245" spans="1:25" ht="15" x14ac:dyDescent="0.25">
      <c r="A245">
        <v>2.06</v>
      </c>
      <c r="B245">
        <v>1.85</v>
      </c>
      <c r="C245" s="29">
        <f t="shared" si="27"/>
        <v>2.5977433744424072E-2</v>
      </c>
      <c r="D245" s="30">
        <f>IF(OR($A245="",$B245=""),"",A245*'MPTO_working_2-way'!$G244)</f>
        <v>2.1135135135135137</v>
      </c>
      <c r="E245" s="32">
        <f>IF(OR($A245="",$B245=""),"",B245*'MPTO_working_2-way'!$G244)</f>
        <v>1.8980582524271847</v>
      </c>
      <c r="F245" s="30">
        <f>IF(OR($A245="",$B245=""),"",'MPTO_working_2-way'!D244)</f>
        <v>2.1166342682588173</v>
      </c>
      <c r="G245" s="32">
        <f>IF(OR($A245="",$B245=""),"",'MPTO_working_2-way'!E244)</f>
        <v>1.8955483710519774</v>
      </c>
      <c r="H245" s="30">
        <f>IF(OR($A245="",$B245=""),"",'OddsRatio_working_2-way'!M244)</f>
        <v>2.1167178800079327</v>
      </c>
      <c r="I245" s="30">
        <f>IF(OR($A245="",$B245=""),"",'OddsRatio_working_2-way'!N244)</f>
        <v>1.8954813188742858</v>
      </c>
      <c r="J245" s="30">
        <f>IF('Log_working_2-way'!$D244="","",A245^('Log_working_2-way'!$D244))</f>
        <v>2.1181333306010104</v>
      </c>
      <c r="K245" s="32">
        <f>IF('Log_working_2-way'!$D244="","",B245^('Log_working_2-way'!$D244))</f>
        <v>1.8943477245799318</v>
      </c>
      <c r="L245" s="37">
        <f t="shared" si="36"/>
        <v>0.47314578005115088</v>
      </c>
      <c r="M245" s="37">
        <f t="shared" si="37"/>
        <v>0.52685421994884907</v>
      </c>
      <c r="N245" s="38">
        <v>342</v>
      </c>
      <c r="O245" s="38">
        <f t="shared" si="38"/>
        <v>175.98058252427182</v>
      </c>
      <c r="P245" s="38">
        <f t="shared" si="39"/>
        <v>157.13513513513513</v>
      </c>
      <c r="Q245" s="38">
        <f t="shared" si="40"/>
        <v>184.86486486486484</v>
      </c>
      <c r="R245" s="38">
        <f t="shared" si="41"/>
        <v>166.01941747572815</v>
      </c>
      <c r="S245" s="39">
        <f t="shared" si="42"/>
        <v>-8.8842823405930176</v>
      </c>
      <c r="T245" s="39">
        <f t="shared" si="43"/>
        <v>-8.8842823405930176</v>
      </c>
      <c r="U245" t="s">
        <v>294</v>
      </c>
      <c r="V245" t="s">
        <v>288</v>
      </c>
      <c r="W245" t="s">
        <v>317</v>
      </c>
      <c r="X245" s="48" t="s">
        <v>495</v>
      </c>
      <c r="Y245" s="41"/>
    </row>
    <row r="246" spans="1:25" ht="15" x14ac:dyDescent="0.25">
      <c r="A246">
        <v>1.55</v>
      </c>
      <c r="B246">
        <v>2.61</v>
      </c>
      <c r="C246" s="29">
        <f t="shared" si="27"/>
        <v>2.830305277468792E-2</v>
      </c>
      <c r="D246" s="30">
        <f>IF(OR($A246="",$B246=""),"",A246*'MPTO_working_2-way'!$G245)</f>
        <v>1.5938697318007664</v>
      </c>
      <c r="E246" s="32">
        <f>IF(OR($A246="",$B246=""),"",B246*'MPTO_working_2-way'!$G245)</f>
        <v>2.6838709677419352</v>
      </c>
      <c r="F246" s="30">
        <f>IF(OR($A246="",$B246=""),"",'MPTO_working_2-way'!D245)</f>
        <v>1.58476153168152</v>
      </c>
      <c r="G246" s="32">
        <f>IF(OR($A246="",$B246=""),"",'MPTO_working_2-way'!E245)</f>
        <v>2.7100988109194435</v>
      </c>
      <c r="H246" s="30">
        <f>IF(OR($A246="",$B246=""),"",'OddsRatio_working_2-way'!M245)</f>
        <v>1.5844783202414772</v>
      </c>
      <c r="I246" s="30">
        <f>IF(OR($A246="",$B246=""),"",'OddsRatio_working_2-way'!N245)</f>
        <v>2.7109274465250492</v>
      </c>
      <c r="J246" s="30">
        <f>IF('Log_working_2-way'!$D245="","",A246^('Log_working_2-way'!$D245))</f>
        <v>1.5803386007882658</v>
      </c>
      <c r="K246" s="32">
        <f>IF('Log_working_2-way'!$D245="","",B246^('Log_working_2-way'!$D245))</f>
        <v>2.7231319761285588</v>
      </c>
      <c r="L246" s="37">
        <f t="shared" si="36"/>
        <v>0.62740384615384615</v>
      </c>
      <c r="M246" s="37">
        <f t="shared" si="37"/>
        <v>0.37259615384615385</v>
      </c>
      <c r="N246" s="38">
        <v>343</v>
      </c>
      <c r="O246" s="38">
        <f t="shared" si="38"/>
        <v>121.70967741935482</v>
      </c>
      <c r="P246" s="38">
        <f t="shared" si="39"/>
        <v>211.58237547892716</v>
      </c>
      <c r="Q246" s="38">
        <f t="shared" si="40"/>
        <v>131.41762452107281</v>
      </c>
      <c r="R246" s="38">
        <f t="shared" si="41"/>
        <v>221.29032258064515</v>
      </c>
      <c r="S246" s="39">
        <f t="shared" si="42"/>
        <v>-9.7079471017179912</v>
      </c>
      <c r="T246" s="39">
        <f t="shared" si="43"/>
        <v>-9.7079471017179912</v>
      </c>
      <c r="U246" t="s">
        <v>188</v>
      </c>
      <c r="V246" t="s">
        <v>250</v>
      </c>
      <c r="W246" t="s">
        <v>317</v>
      </c>
      <c r="X246" s="48" t="s">
        <v>495</v>
      </c>
      <c r="Y246" s="41"/>
    </row>
    <row r="247" spans="1:25" ht="15" x14ac:dyDescent="0.25">
      <c r="A247">
        <v>1.46</v>
      </c>
      <c r="B247">
        <v>2.83</v>
      </c>
      <c r="C247" s="29">
        <f t="shared" si="27"/>
        <v>3.8288397308678945E-2</v>
      </c>
      <c r="D247" s="30">
        <f>IF(OR($A247="",$B247=""),"",A247*'MPTO_working_2-way'!$G246)</f>
        <v>1.5159010600706713</v>
      </c>
      <c r="E247" s="32">
        <f>IF(OR($A247="",$B247=""),"",B247*'MPTO_working_2-way'!$G246)</f>
        <v>2.9383561643835616</v>
      </c>
      <c r="F247" s="30">
        <f>IF(OR($A247="",$B247=""),"",'MPTO_working_2-way'!D246)</f>
        <v>1.5019811697989749</v>
      </c>
      <c r="G247" s="32">
        <f>IF(OR($A247="",$B247=""),"",'MPTO_working_2-way'!E246)</f>
        <v>2.9921065971467877</v>
      </c>
      <c r="H247" s="30">
        <f>IF(OR($A247="",$B247=""),"",'OddsRatio_working_2-way'!M246)</f>
        <v>1.5013642590159164</v>
      </c>
      <c r="I247" s="30">
        <f>IF(OR($A247="",$B247=""),"",'OddsRatio_working_2-way'!N246)</f>
        <v>2.9945578130415815</v>
      </c>
      <c r="J247" s="30">
        <f>IF('Log_working_2-way'!$D246="","",A247^('Log_working_2-way'!$D246))</f>
        <v>1.494977007108147</v>
      </c>
      <c r="K247" s="32">
        <f>IF('Log_working_2-way'!$D246="","",B247^('Log_working_2-way'!$D246))</f>
        <v>3.0202958635224357</v>
      </c>
      <c r="L247" s="37">
        <f t="shared" si="36"/>
        <v>0.65967365967365976</v>
      </c>
      <c r="M247" s="37">
        <f t="shared" si="37"/>
        <v>0.34032634032634035</v>
      </c>
      <c r="N247" s="38">
        <v>344</v>
      </c>
      <c r="O247" s="38">
        <f t="shared" si="38"/>
        <v>108.38356164383562</v>
      </c>
      <c r="P247" s="38">
        <f t="shared" si="39"/>
        <v>222.44522968197879</v>
      </c>
      <c r="Q247" s="38">
        <f t="shared" si="40"/>
        <v>121.55477031802121</v>
      </c>
      <c r="R247" s="38">
        <f t="shared" si="41"/>
        <v>235.61643835616437</v>
      </c>
      <c r="S247" s="39">
        <f t="shared" si="42"/>
        <v>-13.171208674185593</v>
      </c>
      <c r="T247" s="39">
        <f t="shared" si="43"/>
        <v>-13.171208674185579</v>
      </c>
      <c r="U247" t="s">
        <v>293</v>
      </c>
      <c r="V247" t="s">
        <v>295</v>
      </c>
      <c r="W247" t="s">
        <v>317</v>
      </c>
      <c r="X247" s="48" t="s">
        <v>495</v>
      </c>
      <c r="Y247" s="41"/>
    </row>
    <row r="248" spans="1:25" s="35" customFormat="1" ht="15" x14ac:dyDescent="0.25">
      <c r="A248">
        <v>2.2200000000000002</v>
      </c>
      <c r="B248">
        <v>1.65</v>
      </c>
      <c r="C248" s="29">
        <f t="shared" si="27"/>
        <v>5.6511056511056479E-2</v>
      </c>
      <c r="D248" s="30">
        <f>IF(OR($A248="",$B248=""),"",A248*'MPTO_working_2-way'!$G247)</f>
        <v>2.3454545454545457</v>
      </c>
      <c r="E248" s="32">
        <f>IF(OR($A248="",$B248=""),"",B248*'MPTO_working_2-way'!$G247)</f>
        <v>1.7432432432432432</v>
      </c>
      <c r="F248" s="30">
        <f>IF(OR($A248="",$B248=""),"",'MPTO_working_2-way'!D247)</f>
        <v>2.3685741998060137</v>
      </c>
      <c r="G248" s="32">
        <f>IF(OR($A248="",$B248=""),"",'MPTO_working_2-way'!E247)</f>
        <v>1.7306874557051735</v>
      </c>
      <c r="H248" s="30">
        <f>IF(OR($A248="",$B248=""),"",'OddsRatio_working_2-way'!M247)</f>
        <v>2.3700084222088118</v>
      </c>
      <c r="I248" s="30">
        <f>IF(OR($A248="",$B248=""),"",'OddsRatio_working_2-way'!N247)</f>
        <v>1.7299225200292849</v>
      </c>
      <c r="J248" s="30">
        <f>IF('Log_working_2-way'!$D247="","",A248^('Log_working_2-way'!$D247))</f>
        <v>2.3809545794515921</v>
      </c>
      <c r="K248" s="32">
        <f>IF('Log_working_2-way'!$D247="","",B248^('Log_working_2-way'!$D247))</f>
        <v>1.7241367781940686</v>
      </c>
      <c r="L248" s="37">
        <f t="shared" si="36"/>
        <v>0.4263565891472868</v>
      </c>
      <c r="M248" s="37">
        <f t="shared" si="37"/>
        <v>0.5736434108527132</v>
      </c>
      <c r="N248" s="38">
        <v>345</v>
      </c>
      <c r="O248" s="38">
        <f t="shared" si="38"/>
        <v>189.59459459459461</v>
      </c>
      <c r="P248" s="38">
        <f t="shared" si="39"/>
        <v>135.90909090909091</v>
      </c>
      <c r="Q248" s="38">
        <f t="shared" si="40"/>
        <v>209.09090909090909</v>
      </c>
      <c r="R248" s="38">
        <f t="shared" si="41"/>
        <v>155.40540540540539</v>
      </c>
      <c r="S248" s="39">
        <f t="shared" si="42"/>
        <v>-19.496314496314483</v>
      </c>
      <c r="T248" s="39">
        <f t="shared" si="43"/>
        <v>-19.496314496314483</v>
      </c>
      <c r="U248" t="s">
        <v>480</v>
      </c>
      <c r="V248" t="s">
        <v>464</v>
      </c>
      <c r="W248" t="s">
        <v>481</v>
      </c>
      <c r="X248" s="48" t="s">
        <v>495</v>
      </c>
      <c r="Y248" s="41"/>
    </row>
    <row r="249" spans="1:25" ht="15" x14ac:dyDescent="0.25">
      <c r="A249">
        <v>1.43</v>
      </c>
      <c r="B249">
        <v>2.72</v>
      </c>
      <c r="C249" s="29">
        <f t="shared" si="27"/>
        <v>6.6947758124228818E-2</v>
      </c>
      <c r="D249" s="30">
        <f>IF(OR($A249="",$B249=""),"",A249*'MPTO_working_2-way'!$G248)</f>
        <v>1.5257352941176472</v>
      </c>
      <c r="E249" s="32">
        <f>IF(OR($A249="",$B249=""),"",B249*'MPTO_working_2-way'!$G248)</f>
        <v>2.9020979020979025</v>
      </c>
      <c r="F249" s="30">
        <f>IF(OR($A249="",$B249=""),"",'MPTO_working_2-way'!D248)</f>
        <v>1.5018920379952121</v>
      </c>
      <c r="G249" s="32">
        <f>IF(OR($A249="",$B249=""),"",'MPTO_working_2-way'!E248)</f>
        <v>2.9924603785197728</v>
      </c>
      <c r="H249" s="30">
        <f>IF(OR($A249="",$B249=""),"",'OddsRatio_working_2-way'!M248)</f>
        <v>1.5</v>
      </c>
      <c r="I249" s="30">
        <f>IF(OR($A249="",$B249=""),"",'OddsRatio_working_2-way'!N248)</f>
        <v>3.0000000000000013</v>
      </c>
      <c r="J249" s="30">
        <f>IF('Log_working_2-way'!$D248="","",A249^('Log_working_2-way'!$D248))</f>
        <v>1.488925477167945</v>
      </c>
      <c r="K249" s="32">
        <f>IF('Log_working_2-way'!$D248="","",B249^('Log_working_2-way'!$D248))</f>
        <v>3.0453014756729688</v>
      </c>
      <c r="L249" s="37">
        <f t="shared" si="36"/>
        <v>0.65542168674698786</v>
      </c>
      <c r="M249" s="37">
        <f t="shared" si="37"/>
        <v>0.34457831325301197</v>
      </c>
      <c r="N249" s="38">
        <v>346</v>
      </c>
      <c r="O249" s="38">
        <f t="shared" si="38"/>
        <v>104.04195804195804</v>
      </c>
      <c r="P249" s="38">
        <f t="shared" si="39"/>
        <v>218.79411764705884</v>
      </c>
      <c r="Q249" s="38">
        <f t="shared" si="40"/>
        <v>127.20588235294116</v>
      </c>
      <c r="R249" s="38">
        <f t="shared" si="41"/>
        <v>241.95804195804197</v>
      </c>
      <c r="S249" s="39">
        <f t="shared" si="42"/>
        <v>-23.16392431098312</v>
      </c>
      <c r="T249" s="39">
        <f t="shared" si="43"/>
        <v>-23.163924310983134</v>
      </c>
      <c r="U249" t="s">
        <v>477</v>
      </c>
      <c r="V249" t="s">
        <v>466</v>
      </c>
      <c r="W249" t="s">
        <v>481</v>
      </c>
      <c r="X249" s="48" t="s">
        <v>495</v>
      </c>
      <c r="Y249" s="41"/>
    </row>
    <row r="250" spans="1:25" ht="15" x14ac:dyDescent="0.25">
      <c r="A250">
        <v>2.06</v>
      </c>
      <c r="B250">
        <v>1.75</v>
      </c>
      <c r="C250" s="29">
        <f t="shared" si="27"/>
        <v>5.6865464632454898E-2</v>
      </c>
      <c r="D250" s="30">
        <f>IF(OR($A250="",$B250=""),"",A250*'MPTO_working_2-way'!$G249)</f>
        <v>2.177142857142857</v>
      </c>
      <c r="E250" s="32">
        <f>IF(OR($A250="",$B250=""),"",B250*'MPTO_working_2-way'!$G249)</f>
        <v>1.849514563106796</v>
      </c>
      <c r="F250" s="30">
        <f>IF(OR($A250="",$B250=""),"",'MPTO_working_2-way'!D249)</f>
        <v>2.1881638846737479</v>
      </c>
      <c r="G250" s="32">
        <f>IF(OR($A250="",$B250=""),"",'MPTO_working_2-way'!E249)</f>
        <v>1.8416347381864622</v>
      </c>
      <c r="H250" s="30">
        <f>IF(OR($A250="",$B250=""),"",'OddsRatio_working_2-way'!M249)</f>
        <v>2.1888369666751335</v>
      </c>
      <c r="I250" s="30">
        <f>IF(OR($A250="",$B250=""),"",'OddsRatio_working_2-way'!N249)</f>
        <v>1.8411582311380661</v>
      </c>
      <c r="J250" s="30">
        <f>IF('Log_working_2-way'!$D249="","",A250^('Log_working_2-way'!$D249))</f>
        <v>2.1940037283297991</v>
      </c>
      <c r="K250" s="32">
        <f>IF('Log_working_2-way'!$D249="","",B250^('Log_working_2-way'!$D249))</f>
        <v>1.8375183228246377</v>
      </c>
      <c r="L250" s="37">
        <f t="shared" si="36"/>
        <v>0.45931758530183731</v>
      </c>
      <c r="M250" s="37">
        <f t="shared" si="37"/>
        <v>0.54068241469816281</v>
      </c>
      <c r="N250" s="38">
        <v>347</v>
      </c>
      <c r="O250" s="38">
        <f t="shared" si="38"/>
        <v>178.55339805825244</v>
      </c>
      <c r="P250" s="38">
        <f t="shared" si="39"/>
        <v>148.71428571428569</v>
      </c>
      <c r="Q250" s="38">
        <f t="shared" si="40"/>
        <v>198.28571428571428</v>
      </c>
      <c r="R250" s="38">
        <f t="shared" si="41"/>
        <v>168.44660194174759</v>
      </c>
      <c r="S250" s="39">
        <f t="shared" si="42"/>
        <v>-19.732316227461837</v>
      </c>
      <c r="T250" s="39">
        <f t="shared" si="43"/>
        <v>-19.732316227461894</v>
      </c>
      <c r="U250" t="s">
        <v>463</v>
      </c>
      <c r="V250" t="s">
        <v>473</v>
      </c>
      <c r="W250" t="s">
        <v>481</v>
      </c>
      <c r="X250" s="48" t="s">
        <v>495</v>
      </c>
      <c r="Y250" s="41"/>
    </row>
    <row r="251" spans="1:25" ht="15" x14ac:dyDescent="0.25">
      <c r="A251">
        <v>1.79</v>
      </c>
      <c r="B251">
        <v>2.02</v>
      </c>
      <c r="C251" s="29">
        <f t="shared" si="27"/>
        <v>5.3708722827590094E-2</v>
      </c>
      <c r="D251" s="30">
        <f>IF(OR($A251="",$B251=""),"",A251*'MPTO_working_2-way'!$G250)</f>
        <v>1.8861386138613863</v>
      </c>
      <c r="E251" s="32">
        <f>IF(OR($A251="",$B251=""),"",B251*'MPTO_working_2-way'!$G250)</f>
        <v>2.1284916201117321</v>
      </c>
      <c r="F251" s="30">
        <f>IF(OR($A251="",$B251=""),"",'MPTO_working_2-way'!D250)</f>
        <v>1.8803889957876125</v>
      </c>
      <c r="G251" s="32">
        <f>IF(OR($A251="",$B251=""),"",'MPTO_working_2-way'!E250)</f>
        <v>2.1358615393703118</v>
      </c>
      <c r="H251" s="30">
        <f>IF(OR($A251="",$B251=""),"",'OddsRatio_working_2-way'!M250)</f>
        <v>1.8800623863804027</v>
      </c>
      <c r="I251" s="30">
        <f>IF(OR($A251="",$B251=""),"",'OddsRatio_working_2-way'!N250)</f>
        <v>2.1362830811493807</v>
      </c>
      <c r="J251" s="30">
        <f>IF('Log_working_2-way'!$D250="","",A251^('Log_working_2-way'!$D250))</f>
        <v>1.8774100015469861</v>
      </c>
      <c r="K251" s="32">
        <f>IF('Log_working_2-way'!$D250="","",B251^('Log_working_2-way'!$D250))</f>
        <v>2.1397180317469915</v>
      </c>
      <c r="L251" s="37">
        <f t="shared" si="36"/>
        <v>0.53018372703412076</v>
      </c>
      <c r="M251" s="37">
        <f t="shared" si="37"/>
        <v>0.46981627296587919</v>
      </c>
      <c r="N251" s="38">
        <v>348</v>
      </c>
      <c r="O251" s="38">
        <f t="shared" si="38"/>
        <v>153.58659217877093</v>
      </c>
      <c r="P251" s="38">
        <f t="shared" si="39"/>
        <v>175.72277227722773</v>
      </c>
      <c r="Q251" s="38">
        <f t="shared" si="40"/>
        <v>172.27722772277227</v>
      </c>
      <c r="R251" s="38">
        <f t="shared" si="41"/>
        <v>194.41340782122904</v>
      </c>
      <c r="S251" s="39">
        <f t="shared" si="42"/>
        <v>-18.690635544001339</v>
      </c>
      <c r="T251" s="39">
        <f t="shared" si="43"/>
        <v>-18.69063554400131</v>
      </c>
      <c r="U251" t="s">
        <v>475</v>
      </c>
      <c r="V251" t="s">
        <v>472</v>
      </c>
      <c r="W251" t="s">
        <v>481</v>
      </c>
      <c r="X251" s="48" t="s">
        <v>495</v>
      </c>
      <c r="Y251" s="41"/>
    </row>
    <row r="252" spans="1:25" ht="15" x14ac:dyDescent="0.25">
      <c r="A252">
        <v>2.1800000000000002</v>
      </c>
      <c r="B252">
        <v>1.68</v>
      </c>
      <c r="C252" s="29">
        <f t="shared" si="27"/>
        <v>5.3953691568370488E-2</v>
      </c>
      <c r="D252" s="30">
        <f>IF(OR($A252="",$B252=""),"",A252*'MPTO_working_2-way'!$G251)</f>
        <v>2.2976190476190479</v>
      </c>
      <c r="E252" s="32">
        <f>IF(OR($A252="",$B252=""),"",B252*'MPTO_working_2-way'!$G251)</f>
        <v>1.7706422018348624</v>
      </c>
      <c r="F252" s="30">
        <f>IF(OR($A252="",$B252=""),"",'MPTO_working_2-way'!D251)</f>
        <v>2.3162155325069569</v>
      </c>
      <c r="G252" s="32">
        <f>IF(OR($A252="",$B252=""),"",'MPTO_working_2-way'!E251)</f>
        <v>1.7597539880837978</v>
      </c>
      <c r="H252" s="30">
        <f>IF(OR($A252="",$B252=""),"",'OddsRatio_working_2-way'!M251)</f>
        <v>2.3173056280328646</v>
      </c>
      <c r="I252" s="30">
        <f>IF(OR($A252="",$B252=""),"",'OddsRatio_working_2-way'!N251)</f>
        <v>1.7591252771714809</v>
      </c>
      <c r="J252" s="30">
        <f>IF('Log_working_2-way'!$D251="","",A252^('Log_working_2-way'!$D251))</f>
        <v>2.3260581240200584</v>
      </c>
      <c r="K252" s="32">
        <f>IF('Log_working_2-way'!$D251="","",B252^('Log_working_2-way'!$D251))</f>
        <v>1.7541147570259803</v>
      </c>
      <c r="L252" s="37">
        <f t="shared" si="36"/>
        <v>0.43523316062176159</v>
      </c>
      <c r="M252" s="37">
        <f t="shared" si="37"/>
        <v>0.56476683937823835</v>
      </c>
      <c r="N252" s="38">
        <v>349</v>
      </c>
      <c r="O252" s="38">
        <f t="shared" si="38"/>
        <v>188.90825688073394</v>
      </c>
      <c r="P252" s="38">
        <f t="shared" si="39"/>
        <v>141.26190476190473</v>
      </c>
      <c r="Q252" s="38">
        <f t="shared" si="40"/>
        <v>207.73809523809524</v>
      </c>
      <c r="R252" s="38">
        <f t="shared" si="41"/>
        <v>160.09174311926606</v>
      </c>
      <c r="S252" s="39">
        <f t="shared" si="42"/>
        <v>-18.829838357361297</v>
      </c>
      <c r="T252" s="39">
        <f t="shared" si="43"/>
        <v>-18.829838357361325</v>
      </c>
      <c r="U252" t="s">
        <v>479</v>
      </c>
      <c r="V252" t="s">
        <v>465</v>
      </c>
      <c r="W252" t="s">
        <v>481</v>
      </c>
      <c r="X252" s="48" t="s">
        <v>495</v>
      </c>
      <c r="Y252" s="41"/>
    </row>
    <row r="253" spans="1:25" ht="15" x14ac:dyDescent="0.25">
      <c r="A253">
        <v>2.08</v>
      </c>
      <c r="B253">
        <v>1.84</v>
      </c>
      <c r="C253" s="29">
        <f t="shared" si="27"/>
        <v>2.4247491638795804E-2</v>
      </c>
      <c r="D253" s="30">
        <f>IF(OR($A253="",$B253=""),"",A253*'MPTO_working_2-way'!$G252)</f>
        <v>2.1304347826086953</v>
      </c>
      <c r="E253" s="32">
        <f>IF(OR($A253="",$B253=""),"",B253*'MPTO_working_2-way'!$G252)</f>
        <v>1.8846153846153844</v>
      </c>
      <c r="F253" s="30">
        <f>IF(OR($A253="",$B253=""),"",'MPTO_working_2-way'!D252)</f>
        <v>2.1338090990187331</v>
      </c>
      <c r="G253" s="32">
        <f>IF(OR($A253="",$B253=""),"",'MPTO_working_2-way'!E252)</f>
        <v>1.8819826907946497</v>
      </c>
      <c r="H253" s="30">
        <f>IF(OR($A253="",$B253=""),"",'OddsRatio_working_2-way'!M252)</f>
        <v>2.1338934190276815</v>
      </c>
      <c r="I253" s="30">
        <f>IF(OR($A253="",$B253=""),"",'OddsRatio_working_2-way'!N252)</f>
        <v>1.8819171036881968</v>
      </c>
      <c r="J253" s="30">
        <f>IF('Log_working_2-way'!$D252="","",A253^('Log_working_2-way'!$D252))</f>
        <v>2.1354221138982008</v>
      </c>
      <c r="K253" s="32">
        <f>IF('Log_working_2-way'!$D252="","",B253^('Log_working_2-way'!$D252))</f>
        <v>1.8807297195989381</v>
      </c>
      <c r="L253" s="37">
        <f t="shared" si="36"/>
        <v>0.46938775510204089</v>
      </c>
      <c r="M253" s="37">
        <f t="shared" si="37"/>
        <v>0.53061224489795922</v>
      </c>
      <c r="N253" s="38">
        <v>350</v>
      </c>
      <c r="O253" s="38">
        <f t="shared" si="38"/>
        <v>181.73076923076923</v>
      </c>
      <c r="P253" s="38">
        <f t="shared" si="39"/>
        <v>159.78260869565216</v>
      </c>
      <c r="Q253" s="38">
        <f t="shared" si="40"/>
        <v>190.21739130434781</v>
      </c>
      <c r="R253" s="38">
        <f t="shared" si="41"/>
        <v>168.26923076923075</v>
      </c>
      <c r="S253" s="39">
        <f t="shared" si="42"/>
        <v>-8.4866220735785873</v>
      </c>
      <c r="T253" s="39">
        <f t="shared" si="43"/>
        <v>-8.4866220735785873</v>
      </c>
      <c r="U253" t="s">
        <v>419</v>
      </c>
      <c r="V253" t="s">
        <v>397</v>
      </c>
      <c r="W253" t="s">
        <v>455</v>
      </c>
      <c r="X253" s="48" t="s">
        <v>495</v>
      </c>
      <c r="Y253" s="41"/>
    </row>
    <row r="254" spans="1:25" ht="15" x14ac:dyDescent="0.25">
      <c r="A254">
        <v>1.58</v>
      </c>
      <c r="B254">
        <v>2.5299999999999998</v>
      </c>
      <c r="C254" s="29">
        <f t="shared" si="27"/>
        <v>2.8168309401110703E-2</v>
      </c>
      <c r="D254" s="30">
        <f>IF(OR($A254="",$B254=""),"",A254*'MPTO_working_2-way'!$G253)</f>
        <v>1.6245059288537549</v>
      </c>
      <c r="E254" s="32">
        <f>IF(OR($A254="",$B254=""),"",B254*'MPTO_working_2-way'!$G253)</f>
        <v>2.6012658227848098</v>
      </c>
      <c r="F254" s="30">
        <f>IF(OR($A254="",$B254=""),"",'MPTO_working_2-way'!D253)</f>
        <v>1.6159598981283099</v>
      </c>
      <c r="G254" s="32">
        <f>IF(OR($A254="",$B254=""),"",'MPTO_working_2-way'!E253)</f>
        <v>2.6234823127912317</v>
      </c>
      <c r="H254" s="30">
        <f>IF(OR($A254="",$B254=""),"",'OddsRatio_working_2-way'!M253)</f>
        <v>1.6156987634551996</v>
      </c>
      <c r="I254" s="30">
        <f>IF(OR($A254="",$B254=""),"",'OddsRatio_working_2-way'!N253)</f>
        <v>2.6241708760111284</v>
      </c>
      <c r="J254" s="30">
        <f>IF('Log_working_2-way'!$D253="","",A254^('Log_working_2-way'!$D253))</f>
        <v>1.6118203487716556</v>
      </c>
      <c r="K254" s="32">
        <f>IF('Log_working_2-way'!$D253="","",B254^('Log_working_2-way'!$D253))</f>
        <v>2.6344667221475415</v>
      </c>
      <c r="L254" s="37">
        <f t="shared" si="36"/>
        <v>0.61557177615571779</v>
      </c>
      <c r="M254" s="37">
        <f t="shared" si="37"/>
        <v>0.38442822384428227</v>
      </c>
      <c r="N254" s="38">
        <v>351</v>
      </c>
      <c r="O254" s="38">
        <f t="shared" si="38"/>
        <v>128.84810126582281</v>
      </c>
      <c r="P254" s="38">
        <f t="shared" si="39"/>
        <v>212.26482213438737</v>
      </c>
      <c r="Q254" s="38">
        <f t="shared" si="40"/>
        <v>138.73517786561266</v>
      </c>
      <c r="R254" s="38">
        <f t="shared" si="41"/>
        <v>222.15189873417719</v>
      </c>
      <c r="S254" s="39">
        <f t="shared" si="42"/>
        <v>-9.8870765997898502</v>
      </c>
      <c r="T254" s="39">
        <f t="shared" si="43"/>
        <v>-9.8870765997898218</v>
      </c>
      <c r="U254" t="s">
        <v>449</v>
      </c>
      <c r="V254" t="s">
        <v>421</v>
      </c>
      <c r="W254" t="s">
        <v>455</v>
      </c>
      <c r="X254" s="48" t="s">
        <v>495</v>
      </c>
      <c r="Y254" s="41"/>
    </row>
    <row r="255" spans="1:25" ht="15" x14ac:dyDescent="0.25">
      <c r="A255">
        <v>1.72</v>
      </c>
      <c r="B255">
        <v>2.2200000000000002</v>
      </c>
      <c r="C255" s="29">
        <f t="shared" si="27"/>
        <v>3.1845799287659737E-2</v>
      </c>
      <c r="D255" s="30">
        <f>IF(OR($A255="",$B255=""),"",A255*'MPTO_working_2-way'!$G254)</f>
        <v>1.7747747747747746</v>
      </c>
      <c r="E255" s="32">
        <f>IF(OR($A255="",$B255=""),"",B255*'MPTO_working_2-way'!$G254)</f>
        <v>2.2906976744186047</v>
      </c>
      <c r="F255" s="30">
        <f>IF(OR($A255="",$B255=""),"",'MPTO_working_2-way'!D254)</f>
        <v>1.7684327528714336</v>
      </c>
      <c r="G255" s="32">
        <f>IF(OR($A255="",$B255=""),"",'MPTO_working_2-way'!E254)</f>
        <v>2.3013500482160079</v>
      </c>
      <c r="H255" s="30">
        <f>IF(OR($A255="",$B255=""),"",'OddsRatio_working_2-way'!M254)</f>
        <v>1.768221279597376</v>
      </c>
      <c r="I255" s="30">
        <f>IF(OR($A255="",$B255=""),"",'OddsRatio_working_2-way'!N254)</f>
        <v>2.3017082793177757</v>
      </c>
      <c r="J255" s="30">
        <f>IF('Log_working_2-way'!$D254="","",A255^('Log_working_2-way'!$D254))</f>
        <v>1.7653459246637417</v>
      </c>
      <c r="K255" s="32">
        <f>IF('Log_working_2-way'!$D254="","",B255^('Log_working_2-way'!$D254))</f>
        <v>2.3065987127837881</v>
      </c>
      <c r="L255" s="37">
        <f t="shared" si="36"/>
        <v>0.56345177664974622</v>
      </c>
      <c r="M255" s="37">
        <f t="shared" si="37"/>
        <v>0.43654822335025378</v>
      </c>
      <c r="N255" s="38">
        <v>352</v>
      </c>
      <c r="O255" s="38">
        <f t="shared" si="38"/>
        <v>147.3488372093023</v>
      </c>
      <c r="P255" s="38">
        <f t="shared" si="39"/>
        <v>193.44144144144144</v>
      </c>
      <c r="Q255" s="38">
        <f t="shared" si="40"/>
        <v>158.55855855855853</v>
      </c>
      <c r="R255" s="38">
        <f t="shared" si="41"/>
        <v>204.6511627906977</v>
      </c>
      <c r="S255" s="39">
        <f t="shared" si="42"/>
        <v>-11.209721349256228</v>
      </c>
      <c r="T255" s="39">
        <f t="shared" si="43"/>
        <v>-11.209721349256256</v>
      </c>
      <c r="U255" t="s">
        <v>448</v>
      </c>
      <c r="V255" t="s">
        <v>399</v>
      </c>
      <c r="W255" t="s">
        <v>455</v>
      </c>
      <c r="X255" s="48" t="s">
        <v>495</v>
      </c>
      <c r="Y255" s="41"/>
    </row>
    <row r="256" spans="1:25" ht="15" x14ac:dyDescent="0.25">
      <c r="A256">
        <v>1.46</v>
      </c>
      <c r="B256">
        <v>2.81</v>
      </c>
      <c r="C256" s="29">
        <f t="shared" si="27"/>
        <v>4.0803392970311547E-2</v>
      </c>
      <c r="D256" s="30">
        <f>IF(OR($A256="",$B256=""),"",A256*'MPTO_working_2-way'!$G255)</f>
        <v>1.5195729537366549</v>
      </c>
      <c r="E256" s="32">
        <f>IF(OR($A256="",$B256=""),"",B256*'MPTO_working_2-way'!$G255)</f>
        <v>2.9246575342465757</v>
      </c>
      <c r="F256" s="30">
        <f>IF(OR($A256="",$B256=""),"",'MPTO_working_2-way'!D255)</f>
        <v>1.504823387008033</v>
      </c>
      <c r="G256" s="32">
        <f>IF(OR($A256="",$B256=""),"",'MPTO_working_2-way'!E255)</f>
        <v>2.9808907941582508</v>
      </c>
      <c r="H256" s="30">
        <f>IF(OR($A256="",$B256=""),"",'OddsRatio_working_2-way'!M255)</f>
        <v>1.5041266174373658</v>
      </c>
      <c r="I256" s="30">
        <f>IF(OR($A256="",$B256=""),"",'OddsRatio_working_2-way'!N255)</f>
        <v>2.9836286468731115</v>
      </c>
      <c r="J256" s="30">
        <f>IF('Log_working_2-way'!$D255="","",A256^('Log_working_2-way'!$D255))</f>
        <v>1.4973528811810997</v>
      </c>
      <c r="K256" s="32">
        <f>IF('Log_working_2-way'!$D255="","",B256^('Log_working_2-way'!$D255))</f>
        <v>3.0106448315411685</v>
      </c>
      <c r="L256" s="37">
        <f t="shared" si="36"/>
        <v>0.65807962529274</v>
      </c>
      <c r="M256" s="37">
        <f t="shared" si="37"/>
        <v>0.34192037470725989</v>
      </c>
      <c r="N256" s="38">
        <v>353</v>
      </c>
      <c r="O256" s="38">
        <f t="shared" si="38"/>
        <v>111.21917808219177</v>
      </c>
      <c r="P256" s="38">
        <f t="shared" si="39"/>
        <v>227.37722419928829</v>
      </c>
      <c r="Q256" s="38">
        <f t="shared" si="40"/>
        <v>125.62277580071175</v>
      </c>
      <c r="R256" s="38">
        <f t="shared" si="41"/>
        <v>241.7808219178082</v>
      </c>
      <c r="S256" s="39">
        <f t="shared" si="42"/>
        <v>-14.403597718519976</v>
      </c>
      <c r="T256" s="39">
        <f t="shared" si="43"/>
        <v>-14.403597718519904</v>
      </c>
      <c r="U256" t="s">
        <v>451</v>
      </c>
      <c r="V256" t="s">
        <v>423</v>
      </c>
      <c r="W256" t="s">
        <v>455</v>
      </c>
      <c r="X256" s="48" t="s">
        <v>495</v>
      </c>
      <c r="Y256" s="41"/>
    </row>
    <row r="257" spans="1:25" ht="15" x14ac:dyDescent="0.25">
      <c r="A257">
        <v>2.09</v>
      </c>
      <c r="B257">
        <v>1.82</v>
      </c>
      <c r="C257" s="29">
        <f t="shared" si="27"/>
        <v>2.7919448972080652E-2</v>
      </c>
      <c r="D257" s="30">
        <f>IF(OR($A257="",$B257=""),"",A257*'MPTO_working_2-way'!$G256)</f>
        <v>2.1483516483516483</v>
      </c>
      <c r="E257" s="32">
        <f>IF(OR($A257="",$B257=""),"",B257*'MPTO_working_2-way'!$G256)</f>
        <v>1.8708133971291869</v>
      </c>
      <c r="F257" s="30">
        <f>IF(OR($A257="",$B257=""),"",'MPTO_working_2-way'!D256)</f>
        <v>2.152810006225593</v>
      </c>
      <c r="G257" s="32">
        <f>IF(OR($A257="",$B257=""),"",'MPTO_working_2-way'!E256)</f>
        <v>1.8674456281604401</v>
      </c>
      <c r="H257" s="30">
        <f>IF(OR($A257="",$B257=""),"",'OddsRatio_working_2-way'!M256)</f>
        <v>2.1529389804681456</v>
      </c>
      <c r="I257" s="30">
        <f>IF(OR($A257="",$B257=""),"",'OddsRatio_working_2-way'!N256)</f>
        <v>1.8673485908108987</v>
      </c>
      <c r="J257" s="30">
        <f>IF('Log_working_2-way'!$D256="","",A257^('Log_working_2-way'!$D256))</f>
        <v>2.1549669469306498</v>
      </c>
      <c r="K257" s="32">
        <f>IF('Log_working_2-way'!$D256="","",B257^('Log_working_2-way'!$D256))</f>
        <v>1.8658256434588982</v>
      </c>
      <c r="L257" s="37">
        <f t="shared" si="36"/>
        <v>0.46547314578005117</v>
      </c>
      <c r="M257" s="37">
        <f t="shared" si="37"/>
        <v>0.53452685421994872</v>
      </c>
      <c r="N257" s="38">
        <v>354</v>
      </c>
      <c r="O257" s="38">
        <f t="shared" si="38"/>
        <v>184.62200956937795</v>
      </c>
      <c r="P257" s="38">
        <f t="shared" si="39"/>
        <v>159.49450549450546</v>
      </c>
      <c r="Q257" s="38">
        <f t="shared" si="40"/>
        <v>194.50549450549448</v>
      </c>
      <c r="R257" s="38">
        <f t="shared" si="41"/>
        <v>169.37799043062202</v>
      </c>
      <c r="S257" s="39">
        <f t="shared" si="42"/>
        <v>-9.8834849361165311</v>
      </c>
      <c r="T257" s="39">
        <f t="shared" si="43"/>
        <v>-9.8834849361165595</v>
      </c>
      <c r="U257" t="s">
        <v>428</v>
      </c>
      <c r="V257" t="s">
        <v>379</v>
      </c>
      <c r="W257" t="s">
        <v>452</v>
      </c>
      <c r="X257" s="48" t="s">
        <v>495</v>
      </c>
      <c r="Y257" s="41"/>
    </row>
    <row r="258" spans="1:25" ht="15" x14ac:dyDescent="0.25">
      <c r="A258">
        <v>2.08</v>
      </c>
      <c r="B258">
        <v>1.83</v>
      </c>
      <c r="C258" s="29">
        <f t="shared" si="27"/>
        <v>2.7217318200924545E-2</v>
      </c>
      <c r="D258" s="30">
        <f>IF(OR($A258="",$B258=""),"",A258*'MPTO_working_2-way'!$G257)</f>
        <v>2.136612021857923</v>
      </c>
      <c r="E258" s="32">
        <f>IF(OR($A258="",$B258=""),"",B258*'MPTO_working_2-way'!$G257)</f>
        <v>1.8798076923076921</v>
      </c>
      <c r="F258" s="30">
        <f>IF(OR($A258="",$B258=""),"",'MPTO_working_2-way'!D257)</f>
        <v>2.1405916094927453</v>
      </c>
      <c r="G258" s="32">
        <f>IF(OR($A258="",$B258=""),"",'MPTO_working_2-way'!E257)</f>
        <v>1.8767379942806428</v>
      </c>
      <c r="H258" s="30">
        <f>IF(OR($A258="",$B258=""),"",'OddsRatio_working_2-way'!M257)</f>
        <v>2.1407036509440598</v>
      </c>
      <c r="I258" s="30">
        <f>IF(OR($A258="",$B258=""),"",'OddsRatio_working_2-way'!N257)</f>
        <v>1.8766518798921943</v>
      </c>
      <c r="J258" s="30">
        <f>IF('Log_working_2-way'!$D257="","",A258^('Log_working_2-way'!$D257))</f>
        <v>2.1425119645428072</v>
      </c>
      <c r="K258" s="32">
        <f>IF('Log_working_2-way'!$D257="","",B258^('Log_working_2-way'!$D257))</f>
        <v>1.875264356990918</v>
      </c>
      <c r="L258" s="37">
        <f t="shared" si="36"/>
        <v>0.46803069053708451</v>
      </c>
      <c r="M258" s="37">
        <f t="shared" si="37"/>
        <v>0.53196930946291565</v>
      </c>
      <c r="N258" s="38">
        <v>355</v>
      </c>
      <c r="O258" s="38">
        <f t="shared" si="38"/>
        <v>184.32692307692304</v>
      </c>
      <c r="P258" s="38">
        <f t="shared" si="39"/>
        <v>161.01092896174859</v>
      </c>
      <c r="Q258" s="38">
        <f t="shared" si="40"/>
        <v>193.98907103825135</v>
      </c>
      <c r="R258" s="38">
        <f t="shared" si="41"/>
        <v>170.67307692307691</v>
      </c>
      <c r="S258" s="39">
        <f t="shared" si="42"/>
        <v>-9.6621479613283157</v>
      </c>
      <c r="T258" s="39">
        <f t="shared" si="43"/>
        <v>-9.6621479613283157</v>
      </c>
      <c r="U258" t="s">
        <v>434</v>
      </c>
      <c r="V258" t="s">
        <v>404</v>
      </c>
      <c r="W258" t="s">
        <v>452</v>
      </c>
      <c r="X258" s="48" t="s">
        <v>495</v>
      </c>
      <c r="Y258" s="41"/>
    </row>
    <row r="259" spans="1:25" ht="15" x14ac:dyDescent="0.25">
      <c r="A259">
        <v>1.53</v>
      </c>
      <c r="B259">
        <v>2.59</v>
      </c>
      <c r="C259" s="29">
        <f t="shared" ref="C259:C284" si="44">IF(OR($A259="",$B259=""),"",(1/A259)+(1/B259)-1)</f>
        <v>3.9695157342216181E-2</v>
      </c>
      <c r="D259" s="30">
        <f>IF(OR($A259="",$B259=""),"",A259*'MPTO_working_2-way'!$G258)</f>
        <v>1.5907335907335909</v>
      </c>
      <c r="E259" s="32">
        <f>IF(OR($A259="",$B259=""),"",B259*'MPTO_working_2-way'!$G258)</f>
        <v>2.6928104575163396</v>
      </c>
      <c r="F259" s="30">
        <f>IF(OR($A259="",$B259=""),"",'MPTO_working_2-way'!D258)</f>
        <v>1.5779162601787884</v>
      </c>
      <c r="G259" s="32">
        <f>IF(OR($A259="",$B259=""),"",'MPTO_working_2-way'!E258)</f>
        <v>2.7303544975367759</v>
      </c>
      <c r="H259" s="30">
        <f>IF(OR($A259="",$B259=""),"",'OddsRatio_working_2-way'!M258)</f>
        <v>1.577350269189626</v>
      </c>
      <c r="I259" s="30">
        <f>IF(OR($A259="",$B259=""),"",'OddsRatio_working_2-way'!N258)</f>
        <v>2.7320508075688767</v>
      </c>
      <c r="J259" s="30">
        <f>IF('Log_working_2-way'!$D258="","",A259^('Log_working_2-way'!$D258))</f>
        <v>1.5714897550150251</v>
      </c>
      <c r="K259" s="32">
        <f>IF('Log_working_2-way'!$D258="","",B259^('Log_working_2-way'!$D258))</f>
        <v>2.7498126453259264</v>
      </c>
      <c r="L259" s="37">
        <f t="shared" si="36"/>
        <v>0.62864077669902907</v>
      </c>
      <c r="M259" s="37">
        <f t="shared" si="37"/>
        <v>0.37135922330097093</v>
      </c>
      <c r="N259" s="38">
        <v>356</v>
      </c>
      <c r="O259" s="38">
        <f t="shared" si="38"/>
        <v>123.32026143790854</v>
      </c>
      <c r="P259" s="38">
        <f t="shared" si="39"/>
        <v>218.54826254826253</v>
      </c>
      <c r="Q259" s="38">
        <f t="shared" si="40"/>
        <v>137.45173745173744</v>
      </c>
      <c r="R259" s="38">
        <f t="shared" si="41"/>
        <v>232.6797385620915</v>
      </c>
      <c r="S259" s="39">
        <f t="shared" si="42"/>
        <v>-14.131476013828902</v>
      </c>
      <c r="T259" s="39">
        <f t="shared" si="43"/>
        <v>-14.131476013828973</v>
      </c>
      <c r="U259" t="s">
        <v>364</v>
      </c>
      <c r="V259" t="s">
        <v>304</v>
      </c>
      <c r="W259" t="s">
        <v>322</v>
      </c>
      <c r="X259" s="48" t="s">
        <v>495</v>
      </c>
      <c r="Y259" s="41"/>
    </row>
    <row r="260" spans="1:25" ht="15" x14ac:dyDescent="0.25">
      <c r="A260">
        <v>1.81</v>
      </c>
      <c r="B260">
        <v>2.08</v>
      </c>
      <c r="C260" s="29">
        <f t="shared" si="44"/>
        <v>3.3255418614534626E-2</v>
      </c>
      <c r="D260" s="30">
        <f>IF(OR($A260="",$B260=""),"",A260*'MPTO_working_2-way'!$G259)</f>
        <v>1.8701923076923077</v>
      </c>
      <c r="E260" s="32">
        <f>IF(OR($A260="",$B260=""),"",B260*'MPTO_working_2-way'!$G259)</f>
        <v>2.1491712707182322</v>
      </c>
      <c r="F260" s="30">
        <f>IF(OR($A260="",$B260=""),"",'MPTO_working_2-way'!D259)</f>
        <v>1.8661643699811639</v>
      </c>
      <c r="G260" s="32">
        <f>IF(OR($A260="",$B260=""),"",'MPTO_working_2-way'!E259)</f>
        <v>2.1545152798443401</v>
      </c>
      <c r="H260" s="30">
        <f>IF(OR($A260="",$B260=""),"",'OddsRatio_working_2-way'!M259)</f>
        <v>1.8660254037844384</v>
      </c>
      <c r="I260" s="30">
        <f>IF(OR($A260="",$B260=""),"",'OddsRatio_working_2-way'!N259)</f>
        <v>2.1547005383792519</v>
      </c>
      <c r="J260" s="30">
        <f>IF('Log_working_2-way'!$D259="","",A260^('Log_working_2-way'!$D259))</f>
        <v>1.8641966683390954</v>
      </c>
      <c r="K260" s="32">
        <f>IF('Log_working_2-way'!$D259="","",B260^('Log_working_2-way'!$D259))</f>
        <v>2.1571440120474694</v>
      </c>
      <c r="L260" s="37">
        <f t="shared" si="36"/>
        <v>0.53470437017994854</v>
      </c>
      <c r="M260" s="37">
        <f t="shared" si="37"/>
        <v>0.46529562982005135</v>
      </c>
      <c r="N260" s="38">
        <v>357</v>
      </c>
      <c r="O260" s="38">
        <f t="shared" si="38"/>
        <v>159.76243093922656</v>
      </c>
      <c r="P260" s="38">
        <f t="shared" si="39"/>
        <v>185.36538461538461</v>
      </c>
      <c r="Q260" s="38">
        <f t="shared" si="40"/>
        <v>171.63461538461536</v>
      </c>
      <c r="R260" s="38">
        <f t="shared" si="41"/>
        <v>197.2375690607735</v>
      </c>
      <c r="S260" s="39">
        <f t="shared" si="42"/>
        <v>-11.872184445388797</v>
      </c>
      <c r="T260" s="39">
        <f t="shared" si="43"/>
        <v>-11.872184445388882</v>
      </c>
      <c r="U260" t="s">
        <v>367</v>
      </c>
      <c r="V260" t="s">
        <v>267</v>
      </c>
      <c r="W260" t="s">
        <v>322</v>
      </c>
      <c r="X260" s="48" t="s">
        <v>495</v>
      </c>
      <c r="Y260" s="41"/>
    </row>
    <row r="261" spans="1:25" ht="15" x14ac:dyDescent="0.25">
      <c r="A261">
        <v>1.86</v>
      </c>
      <c r="B261">
        <v>2.0299999999999998</v>
      </c>
      <c r="C261" s="29">
        <f t="shared" si="44"/>
        <v>3.0245246040574214E-2</v>
      </c>
      <c r="D261" s="30">
        <f>IF(OR($A261="",$B261=""),"",A261*'MPTO_working_2-way'!$G260)</f>
        <v>1.9162561576354682</v>
      </c>
      <c r="E261" s="32">
        <f>IF(OR($A261="",$B261=""),"",B261*'MPTO_working_2-way'!$G260)</f>
        <v>2.0913978494623655</v>
      </c>
      <c r="F261" s="30">
        <f>IF(OR($A261="",$B261=""),"",'MPTO_working_2-way'!D260)</f>
        <v>1.9138324294186226</v>
      </c>
      <c r="G261" s="32">
        <f>IF(OR($A261="",$B261=""),"",'MPTO_working_2-way'!E260)</f>
        <v>2.0942925287037548</v>
      </c>
      <c r="H261" s="30">
        <f>IF(OR($A261="",$B261=""),"",'OddsRatio_working_2-way'!M260)</f>
        <v>1.9137567818137824</v>
      </c>
      <c r="I261" s="30">
        <f>IF(OR($A261="",$B261=""),"",'OddsRatio_working_2-way'!N260)</f>
        <v>2.0943831224048783</v>
      </c>
      <c r="J261" s="30">
        <f>IF('Log_working_2-way'!$D260="","",A261^('Log_working_2-way'!$D260))</f>
        <v>1.9126582447390832</v>
      </c>
      <c r="K261" s="32">
        <f>IF('Log_working_2-way'!$D260="","",B261^('Log_working_2-way'!$D260))</f>
        <v>2.0957003958101184</v>
      </c>
      <c r="L261" s="37">
        <f t="shared" si="36"/>
        <v>0.52185089974293053</v>
      </c>
      <c r="M261" s="37">
        <f t="shared" si="37"/>
        <v>0.47814910025706941</v>
      </c>
      <c r="N261" s="38">
        <v>358</v>
      </c>
      <c r="O261" s="38">
        <f t="shared" si="38"/>
        <v>165.52688172043008</v>
      </c>
      <c r="P261" s="38">
        <f t="shared" si="39"/>
        <v>181.6453201970443</v>
      </c>
      <c r="Q261" s="38">
        <f t="shared" si="40"/>
        <v>176.3546798029557</v>
      </c>
      <c r="R261" s="38">
        <f t="shared" si="41"/>
        <v>192.47311827956989</v>
      </c>
      <c r="S261" s="39">
        <f t="shared" si="42"/>
        <v>-10.827798082525618</v>
      </c>
      <c r="T261" s="39">
        <f t="shared" si="43"/>
        <v>-10.82779808252559</v>
      </c>
      <c r="U261" t="s">
        <v>266</v>
      </c>
      <c r="V261" t="s">
        <v>270</v>
      </c>
      <c r="W261" t="s">
        <v>322</v>
      </c>
      <c r="X261" s="48" t="s">
        <v>495</v>
      </c>
      <c r="Y261" s="41"/>
    </row>
    <row r="262" spans="1:25" ht="15" x14ac:dyDescent="0.25">
      <c r="A262">
        <v>1.52</v>
      </c>
      <c r="B262">
        <v>2.62</v>
      </c>
      <c r="C262" s="29">
        <f t="shared" si="44"/>
        <v>3.9574126155082379E-2</v>
      </c>
      <c r="D262" s="30">
        <f>IF(OR($A262="",$B262=""),"",A262*'MPTO_working_2-way'!$G261)</f>
        <v>1.5801526717557253</v>
      </c>
      <c r="E262" s="32">
        <f>IF(OR($A262="",$B262=""),"",B262*'MPTO_working_2-way'!$G261)</f>
        <v>2.7236842105263159</v>
      </c>
      <c r="F262" s="30">
        <f>IF(OR($A262="",$B262=""),"",'MPTO_working_2-way'!D261)</f>
        <v>1.5671336376515033</v>
      </c>
      <c r="G262" s="32">
        <f>IF(OR($A262="",$B262=""),"",'MPTO_working_2-way'!E261)</f>
        <v>2.7632528448515128</v>
      </c>
      <c r="H262" s="30">
        <f>IF(OR($A262="",$B262=""),"",'OddsRatio_working_2-way'!M261)</f>
        <v>1.5665577237325312</v>
      </c>
      <c r="I262" s="30">
        <f>IF(OR($A262="",$B262=""),"",'OddsRatio_working_2-way'!N261)</f>
        <v>2.7650452162436565</v>
      </c>
      <c r="J262" s="30">
        <f>IF('Log_working_2-way'!$D261="","",A262^('Log_working_2-way'!$D261))</f>
        <v>1.560602588024171</v>
      </c>
      <c r="K262" s="32">
        <f>IF('Log_working_2-way'!$D261="","",B262^('Log_working_2-way'!$D261))</f>
        <v>2.7837948332060924</v>
      </c>
      <c r="L262" s="37">
        <f t="shared" si="36"/>
        <v>0.63285024154589364</v>
      </c>
      <c r="M262" s="37">
        <f t="shared" si="37"/>
        <v>0.36714975845410625</v>
      </c>
      <c r="N262" s="38">
        <v>359</v>
      </c>
      <c r="O262" s="38">
        <f t="shared" si="38"/>
        <v>122.81578947368419</v>
      </c>
      <c r="P262" s="38">
        <f t="shared" si="39"/>
        <v>221.97709923664121</v>
      </c>
      <c r="Q262" s="38">
        <f t="shared" si="40"/>
        <v>137.02290076335876</v>
      </c>
      <c r="R262" s="38">
        <f t="shared" si="41"/>
        <v>236.18421052631581</v>
      </c>
      <c r="S262" s="39">
        <f t="shared" si="42"/>
        <v>-14.207111289674572</v>
      </c>
      <c r="T262" s="39">
        <f t="shared" si="43"/>
        <v>-14.2071112896746</v>
      </c>
      <c r="U262" t="s">
        <v>489</v>
      </c>
      <c r="V262" t="s">
        <v>303</v>
      </c>
      <c r="W262" t="s">
        <v>322</v>
      </c>
      <c r="X262" s="48" t="s">
        <v>495</v>
      </c>
      <c r="Y262" s="41"/>
    </row>
    <row r="263" spans="1:25" ht="15" x14ac:dyDescent="0.25">
      <c r="A263">
        <v>2.0499999999999998</v>
      </c>
      <c r="B263">
        <v>1.85</v>
      </c>
      <c r="C263" s="29">
        <f t="shared" si="44"/>
        <v>2.8345418589321048E-2</v>
      </c>
      <c r="D263" s="30">
        <f>IF(OR($A263="",$B263=""),"",A263*'MPTO_working_2-way'!$G262)</f>
        <v>2.1081081081081079</v>
      </c>
      <c r="E263" s="32">
        <f>IF(OR($A263="",$B263=""),"",B263*'MPTO_working_2-way'!$G262)</f>
        <v>1.902439024390244</v>
      </c>
      <c r="F263" s="30">
        <f>IF(OR($A263="",$B263=""),"",'MPTO_working_2-way'!D262)</f>
        <v>2.1113430758524703</v>
      </c>
      <c r="G263" s="32">
        <f>IF(OR($A263="",$B263=""),"",'MPTO_working_2-way'!E262)</f>
        <v>1.8998121477770822</v>
      </c>
      <c r="H263" s="30">
        <f>IF(OR($A263="",$B263=""),"",'OddsRatio_working_2-way'!M262)</f>
        <v>2.1114378604524222</v>
      </c>
      <c r="I263" s="30">
        <f>IF(OR($A263="",$B263=""),"",'OddsRatio_working_2-way'!N262)</f>
        <v>1.8997354108424378</v>
      </c>
      <c r="J263" s="30">
        <f>IF('Log_working_2-way'!$D262="","",A263^('Log_working_2-way'!$D262))</f>
        <v>2.1129081281913611</v>
      </c>
      <c r="K263" s="32">
        <f>IF('Log_working_2-way'!$D262="","",B263^('Log_working_2-way'!$D262))</f>
        <v>1.8985467665018629</v>
      </c>
      <c r="L263" s="37">
        <f t="shared" si="36"/>
        <v>0.47435897435897439</v>
      </c>
      <c r="M263" s="37">
        <f t="shared" si="37"/>
        <v>0.52564102564102555</v>
      </c>
      <c r="N263" s="38">
        <v>360</v>
      </c>
      <c r="O263" s="38">
        <f t="shared" si="38"/>
        <v>184.39024390243898</v>
      </c>
      <c r="P263" s="38">
        <f t="shared" si="39"/>
        <v>165.40540540540539</v>
      </c>
      <c r="Q263" s="38">
        <f t="shared" si="40"/>
        <v>194.59459459459455</v>
      </c>
      <c r="R263" s="38">
        <f t="shared" si="41"/>
        <v>175.60975609756099</v>
      </c>
      <c r="S263" s="39">
        <f t="shared" si="42"/>
        <v>-10.204350692155572</v>
      </c>
      <c r="T263" s="39">
        <f t="shared" si="43"/>
        <v>-10.2043506921556</v>
      </c>
      <c r="U263" t="s">
        <v>268</v>
      </c>
      <c r="V263" t="s">
        <v>308</v>
      </c>
      <c r="W263" t="s">
        <v>322</v>
      </c>
      <c r="X263" s="48" t="s">
        <v>495</v>
      </c>
      <c r="Y263" s="41"/>
    </row>
    <row r="264" spans="1:25" ht="15" x14ac:dyDescent="0.25">
      <c r="A264">
        <v>2.46</v>
      </c>
      <c r="B264">
        <v>1.61</v>
      </c>
      <c r="C264" s="29">
        <f t="shared" si="44"/>
        <v>2.7622077463010708E-2</v>
      </c>
      <c r="D264" s="30">
        <f>IF(OR($A264="",$B264=""),"",A264*'MPTO_working_2-way'!$G263)</f>
        <v>2.5279503105590062</v>
      </c>
      <c r="E264" s="32">
        <f>IF(OR($A264="",$B264=""),"",B264*'MPTO_working_2-way'!$G263)</f>
        <v>1.6544715447154474</v>
      </c>
      <c r="F264" s="30">
        <f>IF(OR($A264="",$B264=""),"",'MPTO_working_2-way'!D263)</f>
        <v>2.5465183565871534</v>
      </c>
      <c r="G264" s="32">
        <f>IF(OR($A264="",$B264=""),"",'MPTO_working_2-way'!E263)</f>
        <v>1.6466137280172954</v>
      </c>
      <c r="H264" s="30">
        <f>IF(OR($A264="",$B264=""),"",'OddsRatio_working_2-way'!M263)</f>
        <v>2.5470755065447905</v>
      </c>
      <c r="I264" s="30">
        <f>IF(OR($A264="",$B264=""),"",'OddsRatio_working_2-way'!N263)</f>
        <v>1.646380862323509</v>
      </c>
      <c r="J264" s="30">
        <f>IF('Log_working_2-way'!$D263="","",A264^('Log_working_2-way'!$D263))</f>
        <v>2.5556457416740908</v>
      </c>
      <c r="K264" s="32">
        <f>IF('Log_working_2-way'!$D263="","",B264^('Log_working_2-way'!$D263))</f>
        <v>1.6428198742239617</v>
      </c>
      <c r="L264" s="37">
        <f t="shared" si="36"/>
        <v>0.39557739557739557</v>
      </c>
      <c r="M264" s="37">
        <f t="shared" si="37"/>
        <v>0.60442260442260431</v>
      </c>
      <c r="N264" s="38">
        <v>361</v>
      </c>
      <c r="O264" s="38">
        <f t="shared" si="38"/>
        <v>214.25203252032517</v>
      </c>
      <c r="P264" s="38">
        <f t="shared" si="39"/>
        <v>136.77639751552798</v>
      </c>
      <c r="Q264" s="38">
        <f t="shared" si="40"/>
        <v>224.22360248447202</v>
      </c>
      <c r="R264" s="38">
        <f t="shared" si="41"/>
        <v>146.7479674796748</v>
      </c>
      <c r="S264" s="39">
        <f t="shared" si="42"/>
        <v>-9.9715699641468518</v>
      </c>
      <c r="T264" s="39">
        <f t="shared" si="43"/>
        <v>-9.9715699641468234</v>
      </c>
      <c r="U264" t="s">
        <v>84</v>
      </c>
      <c r="V264" t="s">
        <v>488</v>
      </c>
      <c r="W264" t="s">
        <v>313</v>
      </c>
      <c r="X264" s="48" t="s">
        <v>495</v>
      </c>
      <c r="Y264" s="41"/>
    </row>
    <row r="265" spans="1:25" ht="15" x14ac:dyDescent="0.25">
      <c r="A265">
        <v>2.12</v>
      </c>
      <c r="B265">
        <v>1.79</v>
      </c>
      <c r="C265" s="29">
        <f t="shared" si="44"/>
        <v>3.0357331084642114E-2</v>
      </c>
      <c r="D265" s="30">
        <f>IF(OR($A265="",$B265=""),"",A265*'MPTO_working_2-way'!$G264)</f>
        <v>2.1843575418994412</v>
      </c>
      <c r="E265" s="32">
        <f>IF(OR($A265="",$B265=""),"",B265*'MPTO_working_2-way'!$G264)</f>
        <v>1.8443396226415094</v>
      </c>
      <c r="F265" s="30">
        <f>IF(OR($A265="",$B265=""),"",'MPTO_working_2-way'!D264)</f>
        <v>2.1904871854075272</v>
      </c>
      <c r="G265" s="32">
        <f>IF(OR($A265="",$B265=""),"",'MPTO_working_2-way'!E264)</f>
        <v>1.8399922420480992</v>
      </c>
      <c r="H265" s="30">
        <f>IF(OR($A265="",$B265=""),"",'OddsRatio_working_2-way'!M264)</f>
        <v>2.1906811155751749</v>
      </c>
      <c r="I265" s="30">
        <f>IF(OR($A265="",$B265=""),"",'OddsRatio_working_2-way'!N264)</f>
        <v>1.8398554297360612</v>
      </c>
      <c r="J265" s="30">
        <f>IF('Log_working_2-way'!$D264="","",A265^('Log_working_2-way'!$D264))</f>
        <v>2.1934793420182777</v>
      </c>
      <c r="K265" s="32">
        <f>IF('Log_working_2-way'!$D264="","",B265^('Log_working_2-way'!$D264))</f>
        <v>1.8378863083703576</v>
      </c>
      <c r="L265" s="37">
        <f t="shared" si="36"/>
        <v>0.45780051150895146</v>
      </c>
      <c r="M265" s="37">
        <f t="shared" si="37"/>
        <v>0.5421994884910486</v>
      </c>
      <c r="N265" s="38">
        <v>362</v>
      </c>
      <c r="O265" s="38">
        <f t="shared" si="38"/>
        <v>191.24528301886792</v>
      </c>
      <c r="P265" s="38">
        <f t="shared" si="39"/>
        <v>159.76536312849163</v>
      </c>
      <c r="Q265" s="38">
        <f t="shared" si="40"/>
        <v>202.23463687150837</v>
      </c>
      <c r="R265" s="38">
        <f t="shared" si="41"/>
        <v>170.75471698113205</v>
      </c>
      <c r="S265" s="39">
        <f t="shared" si="42"/>
        <v>-10.989353852640448</v>
      </c>
      <c r="T265" s="39">
        <f t="shared" si="43"/>
        <v>-10.98935385264042</v>
      </c>
      <c r="U265" t="s">
        <v>492</v>
      </c>
      <c r="V265" t="s">
        <v>49</v>
      </c>
      <c r="W265" t="s">
        <v>313</v>
      </c>
      <c r="X265" s="48" t="s">
        <v>495</v>
      </c>
      <c r="Y265" s="41"/>
    </row>
    <row r="266" spans="1:25" ht="15" x14ac:dyDescent="0.25">
      <c r="A266">
        <v>1.6</v>
      </c>
      <c r="B266">
        <v>2.4500000000000002</v>
      </c>
      <c r="C266" s="29">
        <f t="shared" si="44"/>
        <v>3.3163265306122458E-2</v>
      </c>
      <c r="D266" s="30">
        <f>IF(OR($A266="",$B266=""),"",A266*'MPTO_working_2-way'!$G265)</f>
        <v>1.653061224489796</v>
      </c>
      <c r="E266" s="32">
        <f>IF(OR($A266="",$B266=""),"",B266*'MPTO_working_2-way'!$G265)</f>
        <v>2.53125</v>
      </c>
      <c r="F266" s="30">
        <f>IF(OR($A266="",$B266=""),"",'MPTO_working_2-way'!D265)</f>
        <v>1.6436058700209644</v>
      </c>
      <c r="G266" s="32">
        <f>IF(OR($A266="",$B266=""),"",'MPTO_working_2-way'!E265)</f>
        <v>2.5537459283387625</v>
      </c>
      <c r="H266" s="30">
        <f>IF(OR($A266="",$B266=""),"",'OddsRatio_working_2-way'!M265)</f>
        <v>1.643267520902677</v>
      </c>
      <c r="I266" s="30">
        <f>IF(OR($A266="",$B266=""),"",'OddsRatio_working_2-way'!N265)</f>
        <v>2.5545631755148031</v>
      </c>
      <c r="J266" s="30">
        <f>IF('Log_working_2-way'!$D265="","",A266^('Log_working_2-way'!$D265))</f>
        <v>1.6389689112690746</v>
      </c>
      <c r="K266" s="32">
        <f>IF('Log_working_2-way'!$D265="","",B266^('Log_working_2-way'!$D265))</f>
        <v>2.5650213685886376</v>
      </c>
      <c r="L266" s="37">
        <f t="shared" si="36"/>
        <v>0.60493827160493829</v>
      </c>
      <c r="M266" s="37">
        <f t="shared" si="37"/>
        <v>0.39506172839506171</v>
      </c>
      <c r="N266" s="38">
        <v>363</v>
      </c>
      <c r="O266" s="38">
        <f t="shared" si="38"/>
        <v>136.12500000000006</v>
      </c>
      <c r="P266" s="38">
        <f t="shared" si="39"/>
        <v>214.83673469387753</v>
      </c>
      <c r="Q266" s="38">
        <f t="shared" si="40"/>
        <v>148.16326530612244</v>
      </c>
      <c r="R266" s="38">
        <f t="shared" si="41"/>
        <v>226.875</v>
      </c>
      <c r="S266" s="39">
        <f t="shared" si="42"/>
        <v>-12.038265306122383</v>
      </c>
      <c r="T266" s="39">
        <f t="shared" si="43"/>
        <v>-12.038265306122469</v>
      </c>
      <c r="U266" t="s">
        <v>136</v>
      </c>
      <c r="V266" t="s">
        <v>114</v>
      </c>
      <c r="W266" t="s">
        <v>313</v>
      </c>
      <c r="X266" s="48" t="s">
        <v>495</v>
      </c>
      <c r="Y266" s="41"/>
    </row>
    <row r="267" spans="1:25" ht="15" x14ac:dyDescent="0.25">
      <c r="A267">
        <v>2.15</v>
      </c>
      <c r="B267">
        <v>1.77</v>
      </c>
      <c r="C267" s="29">
        <f t="shared" si="44"/>
        <v>3.0088030482196881E-2</v>
      </c>
      <c r="D267" s="30">
        <f>IF(OR($A267="",$B267=""),"",A267*'MPTO_working_2-way'!$G266)</f>
        <v>2.2146892655367232</v>
      </c>
      <c r="E267" s="32">
        <f>IF(OR($A267="",$B267=""),"",B267*'MPTO_working_2-way'!$G266)</f>
        <v>1.8232558139534885</v>
      </c>
      <c r="F267" s="30">
        <f>IF(OR($A267="",$B267=""),"",'MPTO_working_2-way'!D266)</f>
        <v>2.2218654211064077</v>
      </c>
      <c r="G267" s="32">
        <f>IF(OR($A267="",$B267=""),"",'MPTO_working_2-way'!E266)</f>
        <v>1.8184207382630511</v>
      </c>
      <c r="H267" s="30">
        <f>IF(OR($A267="",$B267=""),"",'OddsRatio_working_2-way'!M266)</f>
        <v>2.2220910332321786</v>
      </c>
      <c r="I267" s="30">
        <f>IF(OR($A267="",$B267=""),"",'OddsRatio_working_2-way'!N266)</f>
        <v>1.8182696483380676</v>
      </c>
      <c r="J267" s="30">
        <f>IF('Log_working_2-way'!$D266="","",A267^('Log_working_2-way'!$D266))</f>
        <v>2.2253697040730782</v>
      </c>
      <c r="K267" s="32">
        <f>IF('Log_working_2-way'!$D266="","",B267^('Log_working_2-way'!$D266))</f>
        <v>1.8160802382138392</v>
      </c>
      <c r="L267" s="37">
        <f t="shared" ref="L267:L284" si="45">(1/D267)</f>
        <v>0.45153061224489793</v>
      </c>
      <c r="M267" s="37">
        <f t="shared" ref="M267:M284" si="46">(1/E267)</f>
        <v>0.54846938775510201</v>
      </c>
      <c r="N267" s="38">
        <v>364</v>
      </c>
      <c r="O267" s="38">
        <f t="shared" ref="O267:O284" si="47">(1/A267)*((N267*A267)-N267)</f>
        <v>194.69767441860466</v>
      </c>
      <c r="P267" s="38">
        <f t="shared" ref="P267:P284" si="48">(1/B267)*((N267*B267)-N267)</f>
        <v>158.35028248587568</v>
      </c>
      <c r="Q267" s="38">
        <f t="shared" ref="Q267:Q284" si="49">(1/B267)*N267</f>
        <v>205.64971751412429</v>
      </c>
      <c r="R267" s="38">
        <f t="shared" ref="R267:R284" si="50">(1/A267)*N267</f>
        <v>169.30232558139534</v>
      </c>
      <c r="S267" s="39">
        <f t="shared" ref="S267:S284" si="51">O267-Q267</f>
        <v>-10.952043095519628</v>
      </c>
      <c r="T267" s="39">
        <f t="shared" ref="T267:T284" si="52">P267-R267</f>
        <v>-10.952043095519656</v>
      </c>
      <c r="U267" t="s">
        <v>491</v>
      </c>
      <c r="V267" t="s">
        <v>54</v>
      </c>
      <c r="W267" t="s">
        <v>313</v>
      </c>
      <c r="X267" s="48" t="s">
        <v>495</v>
      </c>
      <c r="Y267" s="41"/>
    </row>
    <row r="268" spans="1:25" ht="15" x14ac:dyDescent="0.25">
      <c r="A268">
        <v>2.0299999999999998</v>
      </c>
      <c r="B268">
        <v>1.86</v>
      </c>
      <c r="C268" s="29">
        <f t="shared" si="44"/>
        <v>3.0245246040574214E-2</v>
      </c>
      <c r="D268" s="30">
        <f>IF(OR($A268="",$B268=""),"",A268*'MPTO_working_2-way'!$G267)</f>
        <v>2.0913978494623655</v>
      </c>
      <c r="E268" s="32">
        <f>IF(OR($A268="",$B268=""),"",B268*'MPTO_working_2-way'!$G267)</f>
        <v>1.9162561576354682</v>
      </c>
      <c r="F268" s="30">
        <f>IF(OR($A268="",$B268=""),"",'MPTO_working_2-way'!D267)</f>
        <v>2.0942925287037548</v>
      </c>
      <c r="G268" s="32">
        <f>IF(OR($A268="",$B268=""),"",'MPTO_working_2-way'!E267)</f>
        <v>1.9138324294186226</v>
      </c>
      <c r="H268" s="30">
        <f>IF(OR($A268="",$B268=""),"",'OddsRatio_working_2-way'!M267)</f>
        <v>2.0943831224048783</v>
      </c>
      <c r="I268" s="30">
        <f>IF(OR($A268="",$B268=""),"",'OddsRatio_working_2-way'!N267)</f>
        <v>1.9137567818137824</v>
      </c>
      <c r="J268" s="30">
        <f>IF('Log_working_2-way'!$D267="","",A268^('Log_working_2-way'!$D267))</f>
        <v>2.0957003958101184</v>
      </c>
      <c r="K268" s="32">
        <f>IF('Log_working_2-way'!$D267="","",B268^('Log_working_2-way'!$D267))</f>
        <v>1.9126582447390832</v>
      </c>
      <c r="L268" s="37">
        <f t="shared" si="45"/>
        <v>0.47814910025706941</v>
      </c>
      <c r="M268" s="37">
        <f t="shared" si="46"/>
        <v>0.52185089974293053</v>
      </c>
      <c r="N268" s="38">
        <v>365</v>
      </c>
      <c r="O268" s="38">
        <f t="shared" si="47"/>
        <v>185.19704433497537</v>
      </c>
      <c r="P268" s="38">
        <f t="shared" si="48"/>
        <v>168.7634408602151</v>
      </c>
      <c r="Q268" s="38">
        <f t="shared" si="49"/>
        <v>196.23655913978493</v>
      </c>
      <c r="R268" s="38">
        <f t="shared" si="50"/>
        <v>179.80295566502465</v>
      </c>
      <c r="S268" s="39">
        <f t="shared" si="51"/>
        <v>-11.039514804809556</v>
      </c>
      <c r="T268" s="39">
        <f t="shared" si="52"/>
        <v>-11.039514804809556</v>
      </c>
      <c r="U268" t="s">
        <v>127</v>
      </c>
      <c r="V268" t="s">
        <v>58</v>
      </c>
      <c r="W268" t="s">
        <v>318</v>
      </c>
      <c r="X268" s="48" t="s">
        <v>495</v>
      </c>
      <c r="Y268" s="41"/>
    </row>
    <row r="269" spans="1:25" ht="15" x14ac:dyDescent="0.25">
      <c r="A269">
        <v>2.04</v>
      </c>
      <c r="B269">
        <v>1.85</v>
      </c>
      <c r="C269" s="29">
        <f t="shared" si="44"/>
        <v>3.0736618971912932E-2</v>
      </c>
      <c r="D269" s="30">
        <f>IF(OR($A269="",$B269=""),"",A269*'MPTO_working_2-way'!$G268)</f>
        <v>2.1027027027027025</v>
      </c>
      <c r="E269" s="32">
        <f>IF(OR($A269="",$B269=""),"",B269*'MPTO_working_2-way'!$G268)</f>
        <v>1.9068627450980391</v>
      </c>
      <c r="F269" s="30">
        <f>IF(OR($A269="",$B269=""),"",'MPTO_working_2-way'!D268)</f>
        <v>2.1060267857142851</v>
      </c>
      <c r="G269" s="32">
        <f>IF(OR($A269="",$B269=""),"",'MPTO_working_2-way'!E268)</f>
        <v>1.9041372351160444</v>
      </c>
      <c r="H269" s="30">
        <f>IF(OR($A269="",$B269=""),"",'OddsRatio_working_2-way'!M268)</f>
        <v>2.1061326375099441</v>
      </c>
      <c r="I269" s="30">
        <f>IF(OR($A269="",$B269=""),"",'OddsRatio_working_2-way'!N268)</f>
        <v>1.904050713349474</v>
      </c>
      <c r="J269" s="30">
        <f>IF('Log_working_2-way'!$D268="","",A269^('Log_working_2-way'!$D268))</f>
        <v>2.1076465292124213</v>
      </c>
      <c r="K269" s="32">
        <f>IF('Log_working_2-way'!$D268="","",B269^('Log_working_2-way'!$D268))</f>
        <v>1.9028150891340896</v>
      </c>
      <c r="L269" s="37">
        <f t="shared" si="45"/>
        <v>0.47557840616966585</v>
      </c>
      <c r="M269" s="37">
        <f t="shared" si="46"/>
        <v>0.52442159383033427</v>
      </c>
      <c r="N269" s="38">
        <v>366</v>
      </c>
      <c r="O269" s="38">
        <f t="shared" si="47"/>
        <v>186.58823529411762</v>
      </c>
      <c r="P269" s="38">
        <f t="shared" si="48"/>
        <v>168.16216216216216</v>
      </c>
      <c r="Q269" s="38">
        <f t="shared" si="49"/>
        <v>197.83783783783781</v>
      </c>
      <c r="R269" s="38">
        <f t="shared" si="50"/>
        <v>179.41176470588235</v>
      </c>
      <c r="S269" s="39">
        <f t="shared" si="51"/>
        <v>-11.249602543720187</v>
      </c>
      <c r="T269" s="39">
        <f t="shared" si="52"/>
        <v>-11.249602543720187</v>
      </c>
      <c r="U269" t="s">
        <v>98</v>
      </c>
      <c r="V269" t="s">
        <v>272</v>
      </c>
      <c r="W269" t="s">
        <v>318</v>
      </c>
      <c r="X269" s="48" t="s">
        <v>495</v>
      </c>
      <c r="Y269" s="41"/>
    </row>
    <row r="270" spans="1:25" ht="15" x14ac:dyDescent="0.25">
      <c r="A270">
        <v>1.85</v>
      </c>
      <c r="B270">
        <v>2.0499999999999998</v>
      </c>
      <c r="C270" s="29">
        <f t="shared" si="44"/>
        <v>2.8345418589321048E-2</v>
      </c>
      <c r="D270" s="30">
        <f>IF(OR($A270="",$B270=""),"",A270*'MPTO_working_2-way'!$G269)</f>
        <v>1.902439024390244</v>
      </c>
      <c r="E270" s="32">
        <f>IF(OR($A270="",$B270=""),"",B270*'MPTO_working_2-way'!$G269)</f>
        <v>2.1081081081081079</v>
      </c>
      <c r="F270" s="30">
        <f>IF(OR($A270="",$B270=""),"",'MPTO_working_2-way'!D269)</f>
        <v>1.8998121477770822</v>
      </c>
      <c r="G270" s="32">
        <f>IF(OR($A270="",$B270=""),"",'MPTO_working_2-way'!E269)</f>
        <v>2.1113430758524703</v>
      </c>
      <c r="H270" s="30">
        <f>IF(OR($A270="",$B270=""),"",'OddsRatio_working_2-way'!M269)</f>
        <v>1.8997354108424378</v>
      </c>
      <c r="I270" s="30">
        <f>IF(OR($A270="",$B270=""),"",'OddsRatio_working_2-way'!N269)</f>
        <v>2.1114378604524222</v>
      </c>
      <c r="J270" s="30">
        <f>IF('Log_working_2-way'!$D269="","",A270^('Log_working_2-way'!$D269))</f>
        <v>1.8985467665018629</v>
      </c>
      <c r="K270" s="32">
        <f>IF('Log_working_2-way'!$D269="","",B270^('Log_working_2-way'!$D269))</f>
        <v>2.1129081281913611</v>
      </c>
      <c r="L270" s="37">
        <f t="shared" si="45"/>
        <v>0.52564102564102555</v>
      </c>
      <c r="M270" s="37">
        <f t="shared" si="46"/>
        <v>0.47435897435897439</v>
      </c>
      <c r="N270" s="38">
        <v>367</v>
      </c>
      <c r="O270" s="38">
        <f t="shared" si="47"/>
        <v>168.62162162162161</v>
      </c>
      <c r="P270" s="38">
        <f t="shared" si="48"/>
        <v>187.97560975609753</v>
      </c>
      <c r="Q270" s="38">
        <f t="shared" si="49"/>
        <v>179.02439024390245</v>
      </c>
      <c r="R270" s="38">
        <f t="shared" si="50"/>
        <v>198.37837837837836</v>
      </c>
      <c r="S270" s="39">
        <f t="shared" si="51"/>
        <v>-10.402768622280831</v>
      </c>
      <c r="T270" s="39">
        <f t="shared" si="52"/>
        <v>-10.402768622280831</v>
      </c>
      <c r="U270" t="s">
        <v>124</v>
      </c>
      <c r="V270" t="s">
        <v>97</v>
      </c>
      <c r="W270" t="s">
        <v>318</v>
      </c>
      <c r="X270" s="48" t="s">
        <v>495</v>
      </c>
      <c r="Y270" s="41"/>
    </row>
    <row r="271" spans="1:25" ht="15" x14ac:dyDescent="0.25">
      <c r="A271">
        <v>1.75</v>
      </c>
      <c r="B271">
        <v>2.11</v>
      </c>
      <c r="C271" s="29">
        <f t="shared" si="44"/>
        <v>4.5362220717670931E-2</v>
      </c>
      <c r="D271" s="30">
        <f>IF(OR($A271="",$B271=""),"",A271*'MPTO_working_2-way'!$G270)</f>
        <v>1.8293838862559242</v>
      </c>
      <c r="E271" s="32">
        <f>IF(OR($A271="",$B271=""),"",B271*'MPTO_working_2-way'!$G270)</f>
        <v>2.2057142857142855</v>
      </c>
      <c r="F271" s="30">
        <f>IF(OR($A271="",$B271=""),"",'MPTO_working_2-way'!D270)</f>
        <v>1.8223318938926589</v>
      </c>
      <c r="G271" s="32">
        <f>IF(OR($A271="",$B271=""),"",'MPTO_working_2-way'!E270)</f>
        <v>2.2160540135033755</v>
      </c>
      <c r="H271" s="30">
        <f>IF(OR($A271="",$B271=""),"",'OddsRatio_working_2-way'!M270)</f>
        <v>1.8219949365267862</v>
      </c>
      <c r="I271" s="30">
        <f>IF(OR($A271="",$B271=""),"",'OddsRatio_working_2-way'!N270)</f>
        <v>2.216552506059644</v>
      </c>
      <c r="J271" s="30">
        <f>IF('Log_working_2-way'!$D270="","",A271^('Log_working_2-way'!$D270))</f>
        <v>1.8187663952959283</v>
      </c>
      <c r="K271" s="32">
        <f>IF('Log_working_2-way'!$D270="","",B271^('Log_working_2-way'!$D270))</f>
        <v>2.2213495885331906</v>
      </c>
      <c r="L271" s="37">
        <f t="shared" si="45"/>
        <v>0.54663212435233155</v>
      </c>
      <c r="M271" s="37">
        <f t="shared" si="46"/>
        <v>0.45336787564766845</v>
      </c>
      <c r="N271" s="38">
        <v>368</v>
      </c>
      <c r="O271" s="38">
        <f t="shared" si="47"/>
        <v>157.71428571428569</v>
      </c>
      <c r="P271" s="38">
        <f t="shared" si="48"/>
        <v>193.59241706161134</v>
      </c>
      <c r="Q271" s="38">
        <f t="shared" si="49"/>
        <v>174.40758293838863</v>
      </c>
      <c r="R271" s="38">
        <f t="shared" si="50"/>
        <v>210.28571428571428</v>
      </c>
      <c r="S271" s="39">
        <f t="shared" si="51"/>
        <v>-16.693297224102935</v>
      </c>
      <c r="T271" s="39">
        <f t="shared" si="52"/>
        <v>-16.693297224102935</v>
      </c>
      <c r="U271" t="s">
        <v>277</v>
      </c>
      <c r="V271" t="s">
        <v>278</v>
      </c>
      <c r="W271" t="s">
        <v>315</v>
      </c>
      <c r="X271" s="48" t="s">
        <v>496</v>
      </c>
      <c r="Y271" s="41"/>
    </row>
    <row r="272" spans="1:25" ht="15" x14ac:dyDescent="0.25">
      <c r="A272">
        <v>2.64</v>
      </c>
      <c r="B272">
        <v>1.47</v>
      </c>
      <c r="C272" s="29">
        <f t="shared" si="44"/>
        <v>5.9059987631416178E-2</v>
      </c>
      <c r="D272" s="30">
        <f>IF(OR($A272="",$B272=""),"",A272*'MPTO_working_2-way'!$G271)</f>
        <v>2.795918367346939</v>
      </c>
      <c r="E272" s="32">
        <f>IF(OR($A272="",$B272=""),"",B272*'MPTO_working_2-way'!$G271)</f>
        <v>1.5568181818181817</v>
      </c>
      <c r="F272" s="30">
        <f>IF(OR($A272="",$B272=""),"",'MPTO_working_2-way'!D271)</f>
        <v>2.8632138114209829</v>
      </c>
      <c r="G272" s="32">
        <f>IF(OR($A272="",$B272=""),"",'MPTO_working_2-way'!E271)</f>
        <v>1.5367070563079115</v>
      </c>
      <c r="H272" s="30">
        <f>IF(OR($A272="",$B272=""),"",'OddsRatio_working_2-way'!M271)</f>
        <v>2.8679833249062092</v>
      </c>
      <c r="I272" s="30">
        <f>IF(OR($A272="",$B272=""),"",'OddsRatio_working_2-way'!N271)</f>
        <v>1.5353366845767802</v>
      </c>
      <c r="J272" s="30">
        <f>IF('Log_working_2-way'!$D271="","",A272^('Log_working_2-way'!$D271))</f>
        <v>2.9009953588454302</v>
      </c>
      <c r="K272" s="32">
        <f>IF('Log_working_2-way'!$D271="","",B272^('Log_working_2-way'!$D271))</f>
        <v>1.5260402111620024</v>
      </c>
      <c r="L272" s="37">
        <f t="shared" si="45"/>
        <v>0.35766423357664229</v>
      </c>
      <c r="M272" s="37">
        <f t="shared" si="46"/>
        <v>0.64233576642335777</v>
      </c>
      <c r="N272" s="38">
        <v>369</v>
      </c>
      <c r="O272" s="38">
        <f t="shared" si="47"/>
        <v>229.22727272727275</v>
      </c>
      <c r="P272" s="38">
        <f t="shared" si="48"/>
        <v>117.97959183673466</v>
      </c>
      <c r="Q272" s="38">
        <f t="shared" si="49"/>
        <v>251.0204081632653</v>
      </c>
      <c r="R272" s="38">
        <f t="shared" si="50"/>
        <v>139.77272727272728</v>
      </c>
      <c r="S272" s="39">
        <f t="shared" si="51"/>
        <v>-21.793135435992554</v>
      </c>
      <c r="T272" s="39">
        <f t="shared" si="52"/>
        <v>-21.793135435992625</v>
      </c>
      <c r="U272" t="s">
        <v>476</v>
      </c>
      <c r="V272" t="s">
        <v>474</v>
      </c>
      <c r="W272" t="s">
        <v>481</v>
      </c>
      <c r="X272" s="48" t="s">
        <v>496</v>
      </c>
      <c r="Y272" s="41"/>
    </row>
    <row r="273" spans="1:25" s="35" customFormat="1" ht="15" x14ac:dyDescent="0.25">
      <c r="A273">
        <v>2.12</v>
      </c>
      <c r="B273">
        <v>1.71</v>
      </c>
      <c r="C273" s="29">
        <f t="shared" si="44"/>
        <v>5.6493434844973933E-2</v>
      </c>
      <c r="D273" s="30">
        <f>IF(OR($A273="",$B273=""),"",A273*'MPTO_working_2-way'!$G272)</f>
        <v>2.2397660818713447</v>
      </c>
      <c r="E273" s="32">
        <f>IF(OR($A273="",$B273=""),"",B273*'MPTO_working_2-way'!$G272)</f>
        <v>1.8066037735849054</v>
      </c>
      <c r="F273" s="30">
        <f>IF(OR($A273="",$B273=""),"",'MPTO_working_2-way'!D272)</f>
        <v>2.2550385668076633</v>
      </c>
      <c r="G273" s="32">
        <f>IF(OR($A273="",$B273=""),"",'MPTO_working_2-way'!E272)</f>
        <v>1.7967882632831085</v>
      </c>
      <c r="H273" s="30">
        <f>IF(OR($A273="",$B273=""),"",'OddsRatio_working_2-way'!M272)</f>
        <v>2.2559716512455181</v>
      </c>
      <c r="I273" s="30">
        <f>IF(OR($A273="",$B273=""),"",'OddsRatio_working_2-way'!N272)</f>
        <v>1.7961963146288551</v>
      </c>
      <c r="J273" s="30">
        <f>IF('Log_working_2-way'!$D272="","",A273^('Log_working_2-way'!$D272))</f>
        <v>2.2631550258429947</v>
      </c>
      <c r="K273" s="32">
        <f>IF('Log_working_2-way'!$D272="","",B273^('Log_working_2-way'!$D272))</f>
        <v>1.7916684647077736</v>
      </c>
      <c r="L273" s="37">
        <f t="shared" si="45"/>
        <v>0.44647519582245437</v>
      </c>
      <c r="M273" s="37">
        <f t="shared" si="46"/>
        <v>0.55352480417754579</v>
      </c>
      <c r="N273" s="38">
        <v>370</v>
      </c>
      <c r="O273" s="38">
        <f t="shared" si="47"/>
        <v>195.47169811320757</v>
      </c>
      <c r="P273" s="38">
        <f t="shared" si="48"/>
        <v>153.62573099415201</v>
      </c>
      <c r="Q273" s="38">
        <f t="shared" si="49"/>
        <v>216.37426900584794</v>
      </c>
      <c r="R273" s="38">
        <f t="shared" si="50"/>
        <v>174.52830188679243</v>
      </c>
      <c r="S273" s="39">
        <f t="shared" si="51"/>
        <v>-20.902570892640369</v>
      </c>
      <c r="T273" s="39">
        <f t="shared" si="52"/>
        <v>-20.902570892640426</v>
      </c>
      <c r="U273" t="s">
        <v>471</v>
      </c>
      <c r="V273" t="s">
        <v>478</v>
      </c>
      <c r="W273" t="s">
        <v>481</v>
      </c>
      <c r="X273" s="48" t="s">
        <v>496</v>
      </c>
      <c r="Y273" s="41"/>
    </row>
    <row r="274" spans="1:25" ht="15" x14ac:dyDescent="0.25">
      <c r="A274">
        <v>1.79</v>
      </c>
      <c r="B274">
        <v>2.13</v>
      </c>
      <c r="C274" s="29">
        <f t="shared" si="44"/>
        <v>2.8142785952212312E-2</v>
      </c>
      <c r="D274" s="30">
        <f>IF(OR($A274="",$B274=""),"",A274*'MPTO_working_2-way'!$G273)</f>
        <v>1.84037558685446</v>
      </c>
      <c r="E274" s="32">
        <f>IF(OR($A274="",$B274=""),"",B274*'MPTO_working_2-way'!$G273)</f>
        <v>2.1899441340782122</v>
      </c>
      <c r="F274" s="30">
        <f>IF(OR($A274="",$B274=""),"",'MPTO_working_2-way'!D273)</f>
        <v>1.8362511137332338</v>
      </c>
      <c r="G274" s="32">
        <f>IF(OR($A274="",$B274=""),"",'MPTO_working_2-way'!E273)</f>
        <v>2.1958130561234772</v>
      </c>
      <c r="H274" s="30">
        <f>IF(OR($A274="",$B274=""),"",'OddsRatio_working_2-way'!M273)</f>
        <v>1.8361309970619364</v>
      </c>
      <c r="I274" s="30">
        <f>IF(OR($A274="",$B274=""),"",'OddsRatio_working_2-way'!N273)</f>
        <v>2.1959848438987186</v>
      </c>
      <c r="J274" s="30">
        <f>IF('Log_working_2-way'!$D273="","",A274^('Log_working_2-way'!$D273))</f>
        <v>1.8342658577685029</v>
      </c>
      <c r="K274" s="32">
        <f>IF('Log_working_2-way'!$D273="","",B274^('Log_working_2-way'!$D273))</f>
        <v>2.1986586658056355</v>
      </c>
      <c r="L274" s="37">
        <f t="shared" si="45"/>
        <v>0.54336734693877553</v>
      </c>
      <c r="M274" s="37">
        <f t="shared" si="46"/>
        <v>0.45663265306122452</v>
      </c>
      <c r="N274" s="38">
        <v>371</v>
      </c>
      <c r="O274" s="38">
        <f t="shared" si="47"/>
        <v>163.73743016759778</v>
      </c>
      <c r="P274" s="38">
        <f t="shared" si="48"/>
        <v>196.8215962441314</v>
      </c>
      <c r="Q274" s="38">
        <f t="shared" si="49"/>
        <v>174.17840375586854</v>
      </c>
      <c r="R274" s="38">
        <f t="shared" si="50"/>
        <v>207.26256983240222</v>
      </c>
      <c r="S274" s="39">
        <f t="shared" si="51"/>
        <v>-10.440973588270765</v>
      </c>
      <c r="T274" s="39">
        <f t="shared" si="52"/>
        <v>-10.440973588270822</v>
      </c>
      <c r="U274" t="s">
        <v>450</v>
      </c>
      <c r="V274" t="s">
        <v>422</v>
      </c>
      <c r="W274" t="s">
        <v>455</v>
      </c>
      <c r="X274" s="48" t="s">
        <v>496</v>
      </c>
      <c r="Y274" s="41"/>
    </row>
    <row r="275" spans="1:25" ht="15" x14ac:dyDescent="0.25">
      <c r="A275">
        <v>1.74</v>
      </c>
      <c r="B275">
        <v>2.21</v>
      </c>
      <c r="C275" s="29">
        <f t="shared" si="44"/>
        <v>2.720133146096626E-2</v>
      </c>
      <c r="D275" s="30">
        <f>IF(OR($A275="",$B275=""),"",A275*'MPTO_working_2-way'!$G274)</f>
        <v>1.7873303167420813</v>
      </c>
      <c r="E275" s="32">
        <f>IF(OR($A275="",$B275=""),"",B275*'MPTO_working_2-way'!$G274)</f>
        <v>2.2701149425287355</v>
      </c>
      <c r="F275" s="30">
        <f>IF(OR($A275="",$B275=""),"",'MPTO_working_2-way'!D274)</f>
        <v>1.7821754646150993</v>
      </c>
      <c r="G275" s="32">
        <f>IF(OR($A275="",$B275=""),"",'MPTO_working_2-way'!E274)</f>
        <v>2.2784855128281092</v>
      </c>
      <c r="H275" s="30">
        <f>IF(OR($A275="",$B275=""),"",'OddsRatio_working_2-way'!M274)</f>
        <v>1.7820295697311479</v>
      </c>
      <c r="I275" s="30">
        <f>IF(OR($A275="",$B275=""),"",'OddsRatio_working_2-way'!N274)</f>
        <v>2.2787240261820116</v>
      </c>
      <c r="J275" s="30">
        <f>IF('Log_working_2-way'!$D274="","",A275^('Log_working_2-way'!$D274))</f>
        <v>1.7796998822901224</v>
      </c>
      <c r="K275" s="32">
        <f>IF('Log_working_2-way'!$D274="","",B275^('Log_working_2-way'!$D274))</f>
        <v>2.2825447620471673</v>
      </c>
      <c r="L275" s="37">
        <f t="shared" si="45"/>
        <v>0.55949367088607604</v>
      </c>
      <c r="M275" s="37">
        <f t="shared" si="46"/>
        <v>0.44050632911392407</v>
      </c>
      <c r="N275" s="38">
        <v>372</v>
      </c>
      <c r="O275" s="38">
        <f t="shared" si="47"/>
        <v>158.2068965517241</v>
      </c>
      <c r="P275" s="38">
        <f t="shared" si="48"/>
        <v>203.67420814479638</v>
      </c>
      <c r="Q275" s="38">
        <f t="shared" si="49"/>
        <v>168.32579185520362</v>
      </c>
      <c r="R275" s="38">
        <f t="shared" si="50"/>
        <v>213.79310344827584</v>
      </c>
      <c r="S275" s="39">
        <f t="shared" si="51"/>
        <v>-10.118895303479519</v>
      </c>
      <c r="T275" s="39">
        <f t="shared" si="52"/>
        <v>-10.118895303479462</v>
      </c>
      <c r="U275" t="s">
        <v>401</v>
      </c>
      <c r="V275" t="s">
        <v>400</v>
      </c>
      <c r="W275" t="s">
        <v>455</v>
      </c>
      <c r="X275" s="48" t="s">
        <v>496</v>
      </c>
      <c r="Y275" s="41"/>
    </row>
    <row r="276" spans="1:25" ht="15" x14ac:dyDescent="0.25">
      <c r="A276">
        <v>1.64</v>
      </c>
      <c r="B276">
        <v>2.38</v>
      </c>
      <c r="C276" s="29">
        <f t="shared" si="44"/>
        <v>2.9924164787866303E-2</v>
      </c>
      <c r="D276" s="30">
        <f>IF(OR($A276="",$B276=""),"",A276*'MPTO_working_2-way'!$G275)</f>
        <v>1.6890756302521006</v>
      </c>
      <c r="E276" s="32">
        <f>IF(OR($A276="",$B276=""),"",B276*'MPTO_working_2-way'!$G275)</f>
        <v>2.4512195121951219</v>
      </c>
      <c r="F276" s="30">
        <f>IF(OR($A276="",$B276=""),"",'MPTO_working_2-way'!D275)</f>
        <v>1.6812543073742245</v>
      </c>
      <c r="G276" s="32">
        <f>IF(OR($A276="",$B276=""),"",'MPTO_working_2-way'!E275)</f>
        <v>2.4678806272129488</v>
      </c>
      <c r="H276" s="30">
        <f>IF(OR($A276="",$B276=""),"",'OddsRatio_working_2-way'!M275)</f>
        <v>1.6810052246069986</v>
      </c>
      <c r="I276" s="30">
        <f>IF(OR($A276="",$B276=""),"",'OddsRatio_working_2-way'!N275)</f>
        <v>2.468417515558841</v>
      </c>
      <c r="J276" s="30">
        <f>IF('Log_working_2-way'!$D275="","",A276^('Log_working_2-way'!$D275))</f>
        <v>1.6774595064065265</v>
      </c>
      <c r="K276" s="32">
        <f>IF('Log_working_2-way'!$D275="","",B276^('Log_working_2-way'!$D275))</f>
        <v>2.4761029855560022</v>
      </c>
      <c r="L276" s="37">
        <f t="shared" si="45"/>
        <v>0.59203980099502496</v>
      </c>
      <c r="M276" s="37">
        <f t="shared" si="46"/>
        <v>0.40796019900497515</v>
      </c>
      <c r="N276" s="38">
        <v>373</v>
      </c>
      <c r="O276" s="38">
        <f t="shared" si="47"/>
        <v>145.56097560975604</v>
      </c>
      <c r="P276" s="38">
        <f t="shared" si="48"/>
        <v>216.27731092436974</v>
      </c>
      <c r="Q276" s="38">
        <f t="shared" si="49"/>
        <v>156.72268907563026</v>
      </c>
      <c r="R276" s="38">
        <f t="shared" si="50"/>
        <v>227.4390243902439</v>
      </c>
      <c r="S276" s="39">
        <f t="shared" si="51"/>
        <v>-11.161713465874215</v>
      </c>
      <c r="T276" s="39">
        <f t="shared" si="52"/>
        <v>-11.161713465874158</v>
      </c>
      <c r="U276" t="s">
        <v>424</v>
      </c>
      <c r="V276" t="s">
        <v>420</v>
      </c>
      <c r="W276" t="s">
        <v>455</v>
      </c>
      <c r="X276" s="48" t="s">
        <v>496</v>
      </c>
      <c r="Y276" s="41"/>
    </row>
    <row r="277" spans="1:25" ht="15" x14ac:dyDescent="0.25">
      <c r="A277">
        <v>1.68</v>
      </c>
      <c r="B277">
        <v>2.2799999999999998</v>
      </c>
      <c r="C277" s="29">
        <f t="shared" si="44"/>
        <v>3.383458646616555E-2</v>
      </c>
      <c r="D277" s="30">
        <f>IF(OR($A277="",$B277=""),"",A277*'MPTO_working_2-way'!$G276)</f>
        <v>1.736842105263158</v>
      </c>
      <c r="E277" s="32">
        <f>IF(OR($A277="",$B277=""),"",B277*'MPTO_working_2-way'!$G276)</f>
        <v>2.3571428571428572</v>
      </c>
      <c r="F277" s="30">
        <f>IF(OR($A277="",$B277=""),"",'MPTO_working_2-way'!D276)</f>
        <v>1.7291440953412784</v>
      </c>
      <c r="G277" s="32">
        <f>IF(OR($A277="",$B277=""),"",'MPTO_working_2-way'!E276)</f>
        <v>2.3714710252600297</v>
      </c>
      <c r="H277" s="30">
        <f>IF(OR($A277="",$B277=""),"",'OddsRatio_working_2-way'!M276)</f>
        <v>1.728868986855663</v>
      </c>
      <c r="I277" s="30">
        <f>IF(OR($A277="",$B277=""),"",'OddsRatio_working_2-way'!N276)</f>
        <v>2.3719886811400706</v>
      </c>
      <c r="J277" s="30">
        <f>IF('Log_working_2-way'!$D276="","",A277^('Log_working_2-way'!$D276))</f>
        <v>1.7253734306956654</v>
      </c>
      <c r="K277" s="32">
        <f>IF('Log_working_2-way'!$D276="","",B277^('Log_working_2-way'!$D276))</f>
        <v>2.3786002597874161</v>
      </c>
      <c r="L277" s="37">
        <f t="shared" si="45"/>
        <v>0.57575757575757569</v>
      </c>
      <c r="M277" s="37">
        <f t="shared" si="46"/>
        <v>0.42424242424242425</v>
      </c>
      <c r="N277" s="38">
        <v>374</v>
      </c>
      <c r="O277" s="38">
        <f t="shared" si="47"/>
        <v>151.38095238095235</v>
      </c>
      <c r="P277" s="38">
        <f t="shared" si="48"/>
        <v>209.96491228070172</v>
      </c>
      <c r="Q277" s="38">
        <f t="shared" si="49"/>
        <v>164.03508771929825</v>
      </c>
      <c r="R277" s="38">
        <f t="shared" si="50"/>
        <v>222.61904761904762</v>
      </c>
      <c r="S277" s="39">
        <f t="shared" si="51"/>
        <v>-12.654135338345895</v>
      </c>
      <c r="T277" s="39">
        <f t="shared" si="52"/>
        <v>-12.654135338345895</v>
      </c>
      <c r="U277" t="s">
        <v>373</v>
      </c>
      <c r="V277" t="s">
        <v>490</v>
      </c>
      <c r="W277" t="s">
        <v>322</v>
      </c>
      <c r="X277" s="48" t="s">
        <v>496</v>
      </c>
      <c r="Y277" s="41"/>
    </row>
    <row r="278" spans="1:25" ht="15" x14ac:dyDescent="0.25">
      <c r="A278">
        <v>1.67</v>
      </c>
      <c r="B278">
        <v>2.29</v>
      </c>
      <c r="C278" s="29">
        <f t="shared" si="44"/>
        <v>3.5483617917004384E-2</v>
      </c>
      <c r="D278" s="30">
        <f>IF(OR($A278="",$B278=""),"",A278*'MPTO_working_2-way'!$G277)</f>
        <v>1.7292576419213972</v>
      </c>
      <c r="E278" s="32">
        <f>IF(OR($A278="",$B278=""),"",B278*'MPTO_working_2-way'!$G277)</f>
        <v>2.3712574850299402</v>
      </c>
      <c r="F278" s="30">
        <f>IF(OR($A278="",$B278=""),"",'MPTO_working_2-way'!D277)</f>
        <v>1.7209909322052965</v>
      </c>
      <c r="G278" s="32">
        <f>IF(OR($A278="",$B278=""),"",'MPTO_working_2-way'!E277)</f>
        <v>2.3869799956308713</v>
      </c>
      <c r="H278" s="30">
        <f>IF(OR($A278="",$B278=""),"",'OddsRatio_working_2-way'!M277)</f>
        <v>1.7206801266590057</v>
      </c>
      <c r="I278" s="30">
        <f>IF(OR($A278="",$B278=""),"",'OddsRatio_working_2-way'!N277)</f>
        <v>2.3875781543136072</v>
      </c>
      <c r="J278" s="30">
        <f>IF('Log_working_2-way'!$D277="","",A278^('Log_working_2-way'!$D277))</f>
        <v>1.7169221254682223</v>
      </c>
      <c r="K278" s="32">
        <f>IF('Log_working_2-way'!$D277="","",B278^('Log_working_2-way'!$D277))</f>
        <v>2.394851636566246</v>
      </c>
      <c r="L278" s="37">
        <f t="shared" si="45"/>
        <v>0.5782828282828284</v>
      </c>
      <c r="M278" s="37">
        <f t="shared" si="46"/>
        <v>0.42171717171717171</v>
      </c>
      <c r="N278" s="38">
        <v>375</v>
      </c>
      <c r="O278" s="38">
        <f t="shared" si="47"/>
        <v>150.44910179640721</v>
      </c>
      <c r="P278" s="38">
        <f t="shared" si="48"/>
        <v>211.24454148471617</v>
      </c>
      <c r="Q278" s="38">
        <f t="shared" si="49"/>
        <v>163.75545851528386</v>
      </c>
      <c r="R278" s="38">
        <f t="shared" si="50"/>
        <v>224.55089820359282</v>
      </c>
      <c r="S278" s="39">
        <f t="shared" si="51"/>
        <v>-13.306356718876657</v>
      </c>
      <c r="T278" s="39">
        <f t="shared" si="52"/>
        <v>-13.306356718876657</v>
      </c>
      <c r="U278" t="s">
        <v>302</v>
      </c>
      <c r="V278" t="s">
        <v>306</v>
      </c>
      <c r="W278" t="s">
        <v>322</v>
      </c>
      <c r="X278" s="48" t="s">
        <v>496</v>
      </c>
      <c r="Y278" s="41"/>
    </row>
    <row r="279" spans="1:25" ht="15" x14ac:dyDescent="0.25">
      <c r="A279">
        <v>2.0699999999999998</v>
      </c>
      <c r="B279">
        <v>1.85</v>
      </c>
      <c r="C279" s="29">
        <f t="shared" si="44"/>
        <v>2.3632327980154022E-2</v>
      </c>
      <c r="D279" s="30">
        <f>IF(OR($A279="",$B279=""),"",A279*'MPTO_working_2-way'!$G278)</f>
        <v>2.1189189189189186</v>
      </c>
      <c r="E279" s="32">
        <f>IF(OR($A279="",$B279=""),"",B279*'MPTO_working_2-way'!$G278)</f>
        <v>1.893719806763285</v>
      </c>
      <c r="F279" s="30">
        <f>IF(OR($A279="",$B279=""),"",'MPTO_working_2-way'!D278)</f>
        <v>2.1219005402410303</v>
      </c>
      <c r="G279" s="32">
        <f>IF(OR($A279="",$B279=""),"",'MPTO_working_2-way'!E278)</f>
        <v>1.8913446104457341</v>
      </c>
      <c r="H279" s="30">
        <f>IF(OR($A279="",$B279=""),"",'OddsRatio_working_2-way'!M278)</f>
        <v>2.1219730519989164</v>
      </c>
      <c r="I279" s="30">
        <f>IF(OR($A279="",$B279=""),"",'OddsRatio_working_2-way'!N278)</f>
        <v>1.8912870039243732</v>
      </c>
      <c r="J279" s="30">
        <f>IF('Log_working_2-way'!$D278="","",A279^('Log_working_2-way'!$D278))</f>
        <v>2.1233226399853709</v>
      </c>
      <c r="K279" s="32">
        <f>IF('Log_working_2-way'!$D278="","",B279^('Log_working_2-way'!$D278))</f>
        <v>1.8902161893692622</v>
      </c>
      <c r="L279" s="37">
        <f t="shared" si="45"/>
        <v>0.47193877551020413</v>
      </c>
      <c r="M279" s="37">
        <f t="shared" si="46"/>
        <v>0.52806122448979598</v>
      </c>
      <c r="N279" s="38">
        <v>376</v>
      </c>
      <c r="O279" s="38">
        <f t="shared" si="47"/>
        <v>194.3574879227053</v>
      </c>
      <c r="P279" s="38">
        <f t="shared" si="48"/>
        <v>172.75675675675674</v>
      </c>
      <c r="Q279" s="38">
        <f t="shared" si="49"/>
        <v>203.2432432432432</v>
      </c>
      <c r="R279" s="38">
        <f t="shared" si="50"/>
        <v>181.6425120772947</v>
      </c>
      <c r="S279" s="39">
        <f t="shared" si="51"/>
        <v>-8.8857553205378963</v>
      </c>
      <c r="T279" s="39">
        <f t="shared" si="52"/>
        <v>-8.8857553205379531</v>
      </c>
      <c r="U279" t="s">
        <v>135</v>
      </c>
      <c r="V279" t="s">
        <v>134</v>
      </c>
      <c r="W279" t="s">
        <v>313</v>
      </c>
      <c r="X279" s="48" t="s">
        <v>496</v>
      </c>
      <c r="Y279" s="41"/>
    </row>
    <row r="280" spans="1:25" ht="15" x14ac:dyDescent="0.25">
      <c r="A280">
        <v>2.17</v>
      </c>
      <c r="B280">
        <v>1.76</v>
      </c>
      <c r="C280" s="29">
        <f t="shared" si="44"/>
        <v>2.9011311269375728E-2</v>
      </c>
      <c r="D280" s="30">
        <f>IF(OR($A280="",$B280=""),"",A280*'MPTO_working_2-way'!$G279)</f>
        <v>2.2329545454545454</v>
      </c>
      <c r="E280" s="32">
        <f>IF(OR($A280="",$B280=""),"",B280*'MPTO_working_2-way'!$G279)</f>
        <v>1.8110599078341012</v>
      </c>
      <c r="F280" s="30">
        <f>IF(OR($A280="",$B280=""),"",'MPTO_working_2-way'!D279)</f>
        <v>2.2405256365129644</v>
      </c>
      <c r="G280" s="32">
        <f>IF(OR($A280="",$B280=""),"",'MPTO_working_2-way'!E279)</f>
        <v>1.8061099025820484</v>
      </c>
      <c r="H280" s="30">
        <f>IF(OR($A280="",$B280=""),"",'OddsRatio_working_2-way'!M279)</f>
        <v>2.2407552878027661</v>
      </c>
      <c r="I280" s="30">
        <f>IF(OR($A280="",$B280=""),"",'OddsRatio_working_2-way'!N279)</f>
        <v>1.8059606997693183</v>
      </c>
      <c r="J280" s="30">
        <f>IF('Log_working_2-way'!$D279="","",A280^('Log_working_2-way'!$D279))</f>
        <v>2.2442129030289037</v>
      </c>
      <c r="K280" s="32">
        <f>IF('Log_working_2-way'!$D279="","",B280^('Log_working_2-way'!$D279))</f>
        <v>1.8037209689479914</v>
      </c>
      <c r="L280" s="37">
        <f t="shared" si="45"/>
        <v>0.44783715012722647</v>
      </c>
      <c r="M280" s="37">
        <f t="shared" si="46"/>
        <v>0.55216284987277364</v>
      </c>
      <c r="N280" s="38">
        <v>377</v>
      </c>
      <c r="O280" s="38">
        <f t="shared" si="47"/>
        <v>203.26728110599075</v>
      </c>
      <c r="P280" s="38">
        <f t="shared" si="48"/>
        <v>162.79545454545456</v>
      </c>
      <c r="Q280" s="38">
        <f t="shared" si="49"/>
        <v>214.20454545454547</v>
      </c>
      <c r="R280" s="38">
        <f t="shared" si="50"/>
        <v>173.73271889400922</v>
      </c>
      <c r="S280" s="39">
        <f t="shared" si="51"/>
        <v>-10.93726434855472</v>
      </c>
      <c r="T280" s="39">
        <f t="shared" si="52"/>
        <v>-10.937264348554663</v>
      </c>
      <c r="U280" t="s">
        <v>82</v>
      </c>
      <c r="V280" t="s">
        <v>81</v>
      </c>
      <c r="W280" t="s">
        <v>313</v>
      </c>
      <c r="X280" s="48" t="s">
        <v>496</v>
      </c>
      <c r="Y280" s="41"/>
    </row>
    <row r="281" spans="1:25" ht="15" x14ac:dyDescent="0.25">
      <c r="A281">
        <v>1.66</v>
      </c>
      <c r="B281">
        <v>2.35</v>
      </c>
      <c r="C281" s="29">
        <f t="shared" si="44"/>
        <v>2.7941553447834E-2</v>
      </c>
      <c r="D281" s="30">
        <f>IF(OR($A281="",$B281=""),"",A281*'MPTO_working_2-way'!$G280)</f>
        <v>1.7063829787234044</v>
      </c>
      <c r="E281" s="32">
        <f>IF(OR($A281="",$B281=""),"",B281*'MPTO_working_2-way'!$G280)</f>
        <v>2.4156626506024099</v>
      </c>
      <c r="F281" s="30">
        <f>IF(OR($A281="",$B281=""),"",'MPTO_working_2-way'!D280)</f>
        <v>1.6994118928338053</v>
      </c>
      <c r="G281" s="32">
        <f>IF(OR($A281="",$B281=""),"",'MPTO_working_2-way'!E280)</f>
        <v>2.4297726564933044</v>
      </c>
      <c r="H281" s="30">
        <f>IF(OR($A281="",$B281=""),"",'OddsRatio_working_2-way'!M280)</f>
        <v>1.6992058987801013</v>
      </c>
      <c r="I281" s="30">
        <f>IF(OR($A281="",$B281=""),"",'OddsRatio_working_2-way'!N280)</f>
        <v>2.4301938838683887</v>
      </c>
      <c r="J281" s="30">
        <f>IF('Log_working_2-way'!$D280="","",A281^('Log_working_2-way'!$D280))</f>
        <v>1.6960505987873902</v>
      </c>
      <c r="K281" s="32">
        <f>IF('Log_working_2-way'!$D280="","",B281^('Log_working_2-way'!$D280))</f>
        <v>2.4366771636172895</v>
      </c>
      <c r="L281" s="37">
        <f t="shared" si="45"/>
        <v>0.5860349127182044</v>
      </c>
      <c r="M281" s="37">
        <f t="shared" si="46"/>
        <v>0.41396508728179549</v>
      </c>
      <c r="N281" s="38">
        <v>378</v>
      </c>
      <c r="O281" s="38">
        <f t="shared" si="47"/>
        <v>150.28915662650604</v>
      </c>
      <c r="P281" s="38">
        <f t="shared" si="48"/>
        <v>217.14893617021281</v>
      </c>
      <c r="Q281" s="38">
        <f t="shared" si="49"/>
        <v>160.85106382978722</v>
      </c>
      <c r="R281" s="38">
        <f t="shared" si="50"/>
        <v>227.71084337349399</v>
      </c>
      <c r="S281" s="39">
        <f t="shared" si="51"/>
        <v>-10.56190720328118</v>
      </c>
      <c r="T281" s="39">
        <f t="shared" si="52"/>
        <v>-10.56190720328118</v>
      </c>
      <c r="U281" t="s">
        <v>56</v>
      </c>
      <c r="V281" t="s">
        <v>493</v>
      </c>
      <c r="W281" t="s">
        <v>313</v>
      </c>
      <c r="X281" s="48" t="s">
        <v>496</v>
      </c>
      <c r="Y281" s="41"/>
    </row>
    <row r="282" spans="1:25" ht="15" x14ac:dyDescent="0.25">
      <c r="A282">
        <v>1.93</v>
      </c>
      <c r="B282">
        <v>1.96</v>
      </c>
      <c r="C282" s="29">
        <f t="shared" si="44"/>
        <v>2.8338796658559762E-2</v>
      </c>
      <c r="D282" s="30">
        <f>IF(OR($A282="",$B282=""),"",A282*'MPTO_working_2-way'!$G281)</f>
        <v>1.9846938775510203</v>
      </c>
      <c r="E282" s="32">
        <f>IF(OR($A282="",$B282=""),"",B282*'MPTO_working_2-way'!$G281)</f>
        <v>2.0155440414507773</v>
      </c>
      <c r="F282" s="30">
        <f>IF(OR($A282="",$B282=""),"",'MPTO_working_2-way'!D281)</f>
        <v>1.9842635333613092</v>
      </c>
      <c r="G282" s="32">
        <f>IF(OR($A282="",$B282=""),"",'MPTO_working_2-way'!E281)</f>
        <v>2.0159880622468553</v>
      </c>
      <c r="H282" s="30">
        <f>IF(OR($A282="",$B282=""),"",'OddsRatio_working_2-way'!M281)</f>
        <v>1.9842509842514759</v>
      </c>
      <c r="I282" s="30">
        <f>IF(OR($A282="",$B282=""),"",'OddsRatio_working_2-way'!N281)</f>
        <v>2.0160010160015238</v>
      </c>
      <c r="J282" s="30">
        <f>IF('Log_working_2-way'!$D281="","",A282^('Log_working_2-way'!$D281))</f>
        <v>1.9840560014719333</v>
      </c>
      <c r="K282" s="32">
        <f>IF('Log_working_2-way'!$D281="","",B282^('Log_working_2-way'!$D281))</f>
        <v>2.0162023284286739</v>
      </c>
      <c r="L282" s="37">
        <f t="shared" si="45"/>
        <v>0.50385604113110538</v>
      </c>
      <c r="M282" s="37">
        <f t="shared" si="46"/>
        <v>0.49614395886889456</v>
      </c>
      <c r="N282" s="38">
        <v>379</v>
      </c>
      <c r="O282" s="38">
        <f t="shared" si="47"/>
        <v>182.62694300518137</v>
      </c>
      <c r="P282" s="38">
        <f t="shared" si="48"/>
        <v>185.63265306122452</v>
      </c>
      <c r="Q282" s="38">
        <f t="shared" si="49"/>
        <v>193.36734693877551</v>
      </c>
      <c r="R282" s="38">
        <f t="shared" si="50"/>
        <v>196.37305699481868</v>
      </c>
      <c r="S282" s="39">
        <f t="shared" si="51"/>
        <v>-10.740403933594138</v>
      </c>
      <c r="T282" s="39">
        <f t="shared" si="52"/>
        <v>-10.740403933594166</v>
      </c>
      <c r="U282" t="s">
        <v>128</v>
      </c>
      <c r="V282" t="s">
        <v>94</v>
      </c>
      <c r="W282" t="s">
        <v>318</v>
      </c>
      <c r="X282" s="48" t="s">
        <v>496</v>
      </c>
      <c r="Y282" s="41"/>
    </row>
    <row r="283" spans="1:25" ht="15" x14ac:dyDescent="0.25">
      <c r="A283">
        <v>1.88</v>
      </c>
      <c r="B283">
        <v>2.0099999999999998</v>
      </c>
      <c r="C283" s="29">
        <f t="shared" si="44"/>
        <v>2.9427331427966497E-2</v>
      </c>
      <c r="D283" s="30">
        <f>IF(OR($A283="",$B283=""),"",A283*'MPTO_working_2-way'!$G282)</f>
        <v>1.9353233830845769</v>
      </c>
      <c r="E283" s="32">
        <f>IF(OR($A283="",$B283=""),"",B283*'MPTO_working_2-way'!$G282)</f>
        <v>2.0691489361702122</v>
      </c>
      <c r="F283" s="30">
        <f>IF(OR($A283="",$B283=""),"",'MPTO_working_2-way'!D282)</f>
        <v>1.9334834220221038</v>
      </c>
      <c r="G283" s="32">
        <f>IF(OR($A283="",$B283=""),"",'MPTO_working_2-way'!E282)</f>
        <v>2.0712563034422273</v>
      </c>
      <c r="H283" s="30">
        <f>IF(OR($A283="",$B283=""),"",'OddsRatio_working_2-way'!M282)</f>
        <v>1.9334276237142709</v>
      </c>
      <c r="I283" s="30">
        <f>IF(OR($A283="",$B283=""),"",'OddsRatio_working_2-way'!N282)</f>
        <v>2.0713203408538785</v>
      </c>
      <c r="J283" s="30">
        <f>IF('Log_working_2-way'!$D282="","",A283^('Log_working_2-way'!$D282))</f>
        <v>1.9325939690668699</v>
      </c>
      <c r="K283" s="32">
        <f>IF('Log_working_2-way'!$D282="","",B283^('Log_working_2-way'!$D282))</f>
        <v>2.0722780043286777</v>
      </c>
      <c r="L283" s="37">
        <f t="shared" si="45"/>
        <v>0.5167095115681235</v>
      </c>
      <c r="M283" s="37">
        <f t="shared" si="46"/>
        <v>0.48329048843187672</v>
      </c>
      <c r="N283" s="38">
        <v>380</v>
      </c>
      <c r="O283" s="38">
        <f t="shared" si="47"/>
        <v>177.87234042553189</v>
      </c>
      <c r="P283" s="38">
        <f t="shared" si="48"/>
        <v>190.94527363184079</v>
      </c>
      <c r="Q283" s="38">
        <f t="shared" si="49"/>
        <v>189.05472636815924</v>
      </c>
      <c r="R283" s="38">
        <f t="shared" si="50"/>
        <v>202.12765957446808</v>
      </c>
      <c r="S283" s="39">
        <f t="shared" si="51"/>
        <v>-11.182385942627349</v>
      </c>
      <c r="T283" s="39">
        <f t="shared" si="52"/>
        <v>-11.182385942627292</v>
      </c>
      <c r="U283" t="s">
        <v>96</v>
      </c>
      <c r="V283" t="s">
        <v>126</v>
      </c>
      <c r="W283" t="s">
        <v>318</v>
      </c>
      <c r="X283" s="48" t="s">
        <v>496</v>
      </c>
      <c r="Y283" s="41"/>
    </row>
    <row r="284" spans="1:25" ht="15" x14ac:dyDescent="0.25">
      <c r="A284">
        <v>1.72</v>
      </c>
      <c r="B284">
        <v>2.21</v>
      </c>
      <c r="C284" s="29">
        <f t="shared" si="44"/>
        <v>3.3884036620014824E-2</v>
      </c>
      <c r="D284" s="30">
        <f>IF(OR($A284="",$B284=""),"",A284*'MPTO_working_2-way'!$G283)</f>
        <v>1.7782805429864255</v>
      </c>
      <c r="E284" s="32">
        <f>IF(OR($A284="",$B284=""),"",B284*'MPTO_working_2-way'!$G283)</f>
        <v>2.2848837209302326</v>
      </c>
      <c r="F284" s="30">
        <f>IF(OR($A284="",$B284=""),"",'MPTO_working_2-way'!D283)</f>
        <v>1.7716256524981358</v>
      </c>
      <c r="G284" s="32">
        <f>IF(OR($A284="",$B284=""),"",'MPTO_working_2-way'!E283)</f>
        <v>2.2959652089876781</v>
      </c>
      <c r="H284" s="30">
        <f>IF(OR($A284="",$B284=""),"",'OddsRatio_working_2-way'!M283)</f>
        <v>1.7713892158398703</v>
      </c>
      <c r="I284" s="30">
        <f>IF(OR($A284="",$B284=""),"",'OddsRatio_working_2-way'!N283)</f>
        <v>2.2963624321753371</v>
      </c>
      <c r="J284" s="30">
        <f>IF('Log_working_2-way'!$D283="","",A284^('Log_working_2-way'!$D283))</f>
        <v>1.7683679149287428</v>
      </c>
      <c r="K284" s="32">
        <f>IF('Log_working_2-way'!$D283="","",B284^('Log_working_2-way'!$D283))</f>
        <v>2.3014598613122459</v>
      </c>
      <c r="L284" s="37">
        <f t="shared" si="45"/>
        <v>0.56234096692111957</v>
      </c>
      <c r="M284" s="37">
        <f t="shared" si="46"/>
        <v>0.43765903307888038</v>
      </c>
      <c r="N284" s="38">
        <v>381</v>
      </c>
      <c r="O284" s="38">
        <f t="shared" si="47"/>
        <v>159.48837209302323</v>
      </c>
      <c r="P284" s="38">
        <f t="shared" si="48"/>
        <v>208.60180995475113</v>
      </c>
      <c r="Q284" s="38">
        <f t="shared" si="49"/>
        <v>172.39819004524887</v>
      </c>
      <c r="R284" s="38">
        <f t="shared" si="50"/>
        <v>221.51162790697677</v>
      </c>
      <c r="S284" s="39">
        <f t="shared" si="51"/>
        <v>-12.909817952225637</v>
      </c>
      <c r="T284" s="39">
        <f t="shared" si="52"/>
        <v>-12.909817952225637</v>
      </c>
      <c r="U284" t="s">
        <v>57</v>
      </c>
      <c r="V284" t="s">
        <v>376</v>
      </c>
      <c r="W284" t="s">
        <v>318</v>
      </c>
      <c r="X284" s="48" t="s">
        <v>496</v>
      </c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53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5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5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5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5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5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5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5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5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5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5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5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5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5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5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5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53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53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53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53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53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53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53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53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53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53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53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53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53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53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53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53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53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53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53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53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53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53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53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53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53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53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53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53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53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53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53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53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53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53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53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53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53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53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53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53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53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53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53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53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53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54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5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5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5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5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5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5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5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5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5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5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5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5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5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5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5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5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5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5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54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54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54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54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54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54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54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54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54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54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54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54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54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54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54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54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54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54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54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54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54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54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54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54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54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54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54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54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54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54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54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54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54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54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54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54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54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54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54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54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54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54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54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54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54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55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5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5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5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5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5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5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5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5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5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5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5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5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5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5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5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5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5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5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55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55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55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55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55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55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55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55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55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55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55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55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55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55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55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55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55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55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55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55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55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55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55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55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55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55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55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55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55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55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55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55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55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55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55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55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55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55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55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55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55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55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55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55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55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56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5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5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5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5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5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5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5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5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5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5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5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5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5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5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5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5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5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5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56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56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56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56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56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56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56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56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56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56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56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56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56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56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56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56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56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56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56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56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56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56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56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56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56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56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56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56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56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56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56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56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56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56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56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56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56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56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56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56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56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56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56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56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56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57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5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5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5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5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5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5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5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5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5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5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5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5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5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5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5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5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5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5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57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57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57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57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57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57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57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57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57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57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57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57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57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57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57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57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57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57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57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57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57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57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57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57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57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57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57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57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57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57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57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57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57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57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57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57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57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57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57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57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259" activePane="bottomLeft" state="frozen"/>
      <selection pane="bottomLeft" activeCell="D203" sqref="D203:D28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2" t="s">
        <v>9</v>
      </c>
      <c r="B1" s="52"/>
      <c r="C1" s="53"/>
      <c r="D1" s="18"/>
      <c r="E1" s="54" t="s">
        <v>25</v>
      </c>
      <c r="F1" s="52"/>
      <c r="G1" s="53"/>
      <c r="H1" s="54" t="s">
        <v>23</v>
      </c>
      <c r="I1" s="52"/>
      <c r="J1" s="53"/>
      <c r="K1" s="54" t="s">
        <v>11</v>
      </c>
      <c r="L1" s="52"/>
      <c r="M1" s="53"/>
      <c r="N1" s="54" t="s">
        <v>138</v>
      </c>
      <c r="O1" s="52"/>
      <c r="P1" s="52"/>
      <c r="Q1" s="13" t="s">
        <v>32</v>
      </c>
      <c r="R1" s="13" t="s">
        <v>33</v>
      </c>
      <c r="S1" s="46" t="s">
        <v>137</v>
      </c>
      <c r="T1" s="13" t="s">
        <v>150</v>
      </c>
      <c r="U1" s="13" t="s">
        <v>141</v>
      </c>
      <c r="V1" s="13" t="s">
        <v>142</v>
      </c>
      <c r="W1" s="13" t="s">
        <v>143</v>
      </c>
      <c r="X1" s="13" t="s">
        <v>144</v>
      </c>
      <c r="Y1" s="13" t="s">
        <v>145</v>
      </c>
      <c r="Z1" s="13" t="s">
        <v>146</v>
      </c>
      <c r="AA1" s="13" t="s">
        <v>147</v>
      </c>
      <c r="AB1" s="13" t="s">
        <v>148</v>
      </c>
      <c r="AC1" s="13" t="s">
        <v>149</v>
      </c>
      <c r="AD1" s="26" t="s">
        <v>162</v>
      </c>
      <c r="AE1" s="26" t="s">
        <v>163</v>
      </c>
      <c r="AF1" s="13" t="s">
        <v>160</v>
      </c>
      <c r="AG1" s="13" t="s">
        <v>161</v>
      </c>
      <c r="AH1" s="42" t="s">
        <v>159</v>
      </c>
      <c r="AI1" s="26" t="s">
        <v>164</v>
      </c>
      <c r="AJ1" s="13" t="s">
        <v>173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2.17</v>
      </c>
      <c r="B3">
        <v>3.56</v>
      </c>
      <c r="C3">
        <v>3.41</v>
      </c>
      <c r="D3" s="20">
        <f>IF(OR($A3="",$B3="",$C3=""),"",(1/A3)+(1/B3)+(1/C3)-1)</f>
        <v>3.4983501456861354E-2</v>
      </c>
      <c r="E3" s="17">
        <f>IF(OR($A3="",$B3="",$C3=""),"",A3*'MPTO_working_3-way'!$I2)</f>
        <v>2.245914198161389</v>
      </c>
      <c r="F3" s="21">
        <f>IF(OR($A3="",$B3="",$C3=""),"",B3*'MPTO_working_3-way'!$I2)</f>
        <v>3.6845412651864264</v>
      </c>
      <c r="G3" s="22">
        <f>IF(OR($A3="",$B3="",$C3=""),"",C3*'MPTO_working_3-way'!$I2)</f>
        <v>3.5292937399678972</v>
      </c>
      <c r="H3" s="17">
        <f>IF(OR($A3="",$B3="",$C3=""),"",'MPTO_working_3-way'!E2)</f>
        <v>2.2263368591669344</v>
      </c>
      <c r="I3" s="21">
        <f>IF(OR($A3="",$B3="",$C3=""),"",'MPTO_working_3-way'!F2)</f>
        <v>3.7141899727844372</v>
      </c>
      <c r="J3" s="22">
        <f>IF(OR($A3="",$B3="",$C3=""),"",'MPTO_working_3-way'!G2)</f>
        <v>3.5512124724184813</v>
      </c>
      <c r="K3" s="17">
        <f>IF(OR($A3="",$B3="",$C3=""),"",'OddsRatio_working_3-way'!H2)</f>
        <v>2.2344488946942329</v>
      </c>
      <c r="L3" s="21">
        <f>IF(OR($A3="",$B3="",$C3=""),"",'OddsRatio_working_3-way'!I2)</f>
        <v>3.7010163849719961</v>
      </c>
      <c r="M3" s="22">
        <f>IF(OR($A3="",$B3="",$C3=""),"",'OddsRatio_working_3-way'!J2)</f>
        <v>3.5427537061650436</v>
      </c>
      <c r="N3" s="23">
        <f>(1/E3)* 100</f>
        <v>44.525298465036954</v>
      </c>
      <c r="O3" s="24">
        <f>(1/F3)* 100</f>
        <v>27.140420693575894</v>
      </c>
      <c r="P3" s="24">
        <f>(1/G3)* 100</f>
        <v>28.334280841387155</v>
      </c>
      <c r="Q3" t="s">
        <v>280</v>
      </c>
      <c r="R3" t="s">
        <v>193</v>
      </c>
      <c r="S3" s="48" t="s">
        <v>483</v>
      </c>
      <c r="T3" s="35">
        <v>100</v>
      </c>
      <c r="U3" s="35">
        <f>(1/A4)*((T3*A4)-T3)</f>
        <v>45.652173913043477</v>
      </c>
      <c r="V3" s="35">
        <f>(1/B4)*((T3*B4)-T3)</f>
        <v>73.333333333333329</v>
      </c>
      <c r="W3" s="35">
        <f>(1/C4)*((T3*C4)-T3)</f>
        <v>78.586723768736618</v>
      </c>
      <c r="X3" s="35">
        <f>((1/B4)+(1/C4))*T3</f>
        <v>48.079942897930053</v>
      </c>
      <c r="Y3" s="35">
        <f>((1/A4)+(1/C4))*T3</f>
        <v>75.761102318219912</v>
      </c>
      <c r="Z3" s="35">
        <f>((1/A4)+(1/B4))*T3</f>
        <v>81.014492753623173</v>
      </c>
      <c r="AA3" s="35">
        <f t="shared" ref="AA3" si="0">U3-X3</f>
        <v>-2.4277689848865762</v>
      </c>
      <c r="AB3" s="35">
        <f t="shared" ref="AB3" si="1">V3-Y3</f>
        <v>-2.4277689848865833</v>
      </c>
      <c r="AC3" s="35">
        <f t="shared" ref="AC3" si="2">W3-Z3</f>
        <v>-2.4277689848865549</v>
      </c>
      <c r="AD3" s="27"/>
      <c r="AE3" s="27"/>
      <c r="AF3">
        <v>1.88</v>
      </c>
      <c r="AG3">
        <v>1.98</v>
      </c>
      <c r="AH3" s="41"/>
      <c r="AI3" s="27"/>
      <c r="AJ3" t="s">
        <v>315</v>
      </c>
    </row>
    <row r="4" spans="1:36" ht="15" x14ac:dyDescent="0.25">
      <c r="A4">
        <v>1.84</v>
      </c>
      <c r="B4">
        <v>3.75</v>
      </c>
      <c r="C4">
        <v>4.67</v>
      </c>
      <c r="D4" s="20">
        <f t="shared" ref="D4:D67" si="3">IF(OR($A4="",$B4="",$C4=""),"",(1/A4)+(1/B4)+(1/C4)-1)</f>
        <v>2.4277689848865691E-2</v>
      </c>
      <c r="E4" s="17">
        <f>IF(OR($A4="",$B4="",$C4=""),"",A4*'MPTO_working_3-way'!$I3)</f>
        <v>1.8846709493219129</v>
      </c>
      <c r="F4" s="21">
        <f>IF(OR($A4="",$B4="",$C4=""),"",B4*'MPTO_working_3-way'!$I3)</f>
        <v>3.8410413369332463</v>
      </c>
      <c r="G4" s="22">
        <f>IF(OR($A4="",$B4="",$C4=""),"",C4*'MPTO_working_3-way'!$I3)</f>
        <v>4.783376811594203</v>
      </c>
      <c r="H4" s="17">
        <f>IF(OR($A4="",$B4="",$C4=""),"",'MPTO_working_3-way'!E3)</f>
        <v>1.8678123164435654</v>
      </c>
      <c r="I4" s="21">
        <f>IF(OR($A4="",$B4="",$C4=""),"",'MPTO_working_3-way'!F3)</f>
        <v>3.8673633086761532</v>
      </c>
      <c r="J4" s="22">
        <f>IF(OR($A4="",$B4="",$C4=""),"",'MPTO_working_3-way'!G3)</f>
        <v>4.8534218308338808</v>
      </c>
      <c r="K4" s="17">
        <f>IF(OR($A4="",$B4="",$C4=""),"",'OddsRatio_working_3-way'!H3)</f>
        <v>1.8741860784096691</v>
      </c>
      <c r="L4" s="21">
        <f>IF(OR($A4="",$B4="",$C4=""),"",'OddsRatio_working_3-way'!I3)</f>
        <v>3.8619187090792746</v>
      </c>
      <c r="M4" s="22">
        <f>IF(OR($A4="",$B4="",$C4=""),"",'OddsRatio_working_3-way'!J3)</f>
        <v>4.819360604480341</v>
      </c>
      <c r="N4" s="23">
        <f t="shared" ref="N4:N67" si="4">(1/E4)* 100</f>
        <v>53.059660115193616</v>
      </c>
      <c r="O4" s="24">
        <f t="shared" ref="O4:O67" si="5">(1/F4)* 100</f>
        <v>26.034606563188341</v>
      </c>
      <c r="P4" s="24">
        <f t="shared" ref="P4:P67" si="6">(1/G4)* 100</f>
        <v>20.90573332161804</v>
      </c>
      <c r="Q4" t="s">
        <v>202</v>
      </c>
      <c r="R4" t="s">
        <v>175</v>
      </c>
      <c r="S4" s="48" t="s">
        <v>483</v>
      </c>
      <c r="T4" s="35">
        <v>100</v>
      </c>
      <c r="U4" s="35">
        <f t="shared" ref="U4:U67" si="7">(1/A5)*((T4*A5)-T4)</f>
        <v>48.453608247422686</v>
      </c>
      <c r="V4" s="35">
        <f t="shared" ref="V4:V67" si="8">(1/B5)*((T4*B5)-T4)</f>
        <v>71.014492753623188</v>
      </c>
      <c r="W4" s="35">
        <f t="shared" ref="W4:W67" si="9">(1/C5)*((T4*C5)-T4)</f>
        <v>77.528089887640448</v>
      </c>
      <c r="X4" s="35">
        <f t="shared" ref="X4:X67" si="10">((1/B5)+(1/C5))*T4</f>
        <v>51.457417358736365</v>
      </c>
      <c r="Y4" s="35">
        <f t="shared" ref="Y4:Y67" si="11">((1/A5)+(1/C5))*T4</f>
        <v>74.018301864936873</v>
      </c>
      <c r="Z4" s="35">
        <f t="shared" ref="Z4:Z67" si="12">((1/A5)+(1/B5))*T4</f>
        <v>80.531898998954148</v>
      </c>
      <c r="AA4" s="35">
        <f t="shared" ref="AA4:AA67" si="13">U4-X4</f>
        <v>-3.0038091113136787</v>
      </c>
      <c r="AB4" s="35">
        <f t="shared" ref="AB4:AB67" si="14">V4-Y4</f>
        <v>-3.0038091113136858</v>
      </c>
      <c r="AC4" s="35">
        <f t="shared" ref="AC4:AC67" si="15">W4-Z4</f>
        <v>-3.0038091113137</v>
      </c>
      <c r="AD4" s="4"/>
      <c r="AE4" s="4"/>
      <c r="AF4">
        <v>1.87</v>
      </c>
      <c r="AG4">
        <v>2.04</v>
      </c>
      <c r="AH4" s="4"/>
      <c r="AI4" s="4"/>
      <c r="AJ4" t="s">
        <v>178</v>
      </c>
    </row>
    <row r="5" spans="1:36" s="12" customFormat="1" ht="15" x14ac:dyDescent="0.25">
      <c r="A5">
        <v>1.94</v>
      </c>
      <c r="B5">
        <v>3.45</v>
      </c>
      <c r="C5">
        <v>4.45</v>
      </c>
      <c r="D5" s="20">
        <f t="shared" si="3"/>
        <v>3.0038091113136822E-2</v>
      </c>
      <c r="E5" s="17">
        <f>IF(OR($A5="",$B5="",$C5=""),"",A5*'MPTO_working_3-way'!$I4)</f>
        <v>1.9982738967594853</v>
      </c>
      <c r="F5" s="21">
        <f>IF(OR($A5="",$B5="",$C5=""),"",B5*'MPTO_working_3-way'!$I4)</f>
        <v>3.5536314143403223</v>
      </c>
      <c r="G5" s="22">
        <f>IF(OR($A5="",$B5="",$C5=""),"",C5*'MPTO_working_3-way'!$I4)</f>
        <v>4.5836695054534591</v>
      </c>
      <c r="H5" s="17">
        <f>IF(OR($A5="",$B5="",$C5=""),"",'MPTO_working_3-way'!E4)</f>
        <v>1.978430280639951</v>
      </c>
      <c r="I5" s="21">
        <f>IF(OR($A5="",$B5="",$C5=""),"",'MPTO_working_3-way'!F4)</f>
        <v>3.5734402214014769</v>
      </c>
      <c r="J5" s="22">
        <f>IF(OR($A5="",$B5="",$C5=""),"",'MPTO_working_3-way'!G4)</f>
        <v>4.6575229288456486</v>
      </c>
      <c r="K5" s="17">
        <f>IF(OR($A5="",$B5="",$C5=""),"",'OddsRatio_working_3-way'!H4)</f>
        <v>1.9862382888222927</v>
      </c>
      <c r="L5" s="21">
        <f>IF(OR($A5="",$B5="",$C5=""),"",'OddsRatio_working_3-way'!I4)</f>
        <v>3.5705146889517212</v>
      </c>
      <c r="M5" s="22">
        <f>IF(OR($A5="",$B5="",$C5=""),"",'OddsRatio_working_3-way'!J4)</f>
        <v>4.6197043579116093</v>
      </c>
      <c r="N5" s="23">
        <f t="shared" si="4"/>
        <v>50.043189856088141</v>
      </c>
      <c r="O5" s="24">
        <f t="shared" si="5"/>
        <v>28.140228498785792</v>
      </c>
      <c r="P5" s="24">
        <f t="shared" si="6"/>
        <v>21.816581645126064</v>
      </c>
      <c r="Q5" t="s">
        <v>287</v>
      </c>
      <c r="R5" t="s">
        <v>372</v>
      </c>
      <c r="S5" s="48" t="s">
        <v>483</v>
      </c>
      <c r="T5" s="35">
        <v>100</v>
      </c>
      <c r="U5" s="35">
        <f t="shared" si="7"/>
        <v>45.945945945945937</v>
      </c>
      <c r="V5" s="35">
        <f t="shared" si="8"/>
        <v>74.424552429667528</v>
      </c>
      <c r="W5" s="35">
        <f t="shared" si="9"/>
        <v>76.580796252927385</v>
      </c>
      <c r="X5" s="35">
        <f t="shared" si="10"/>
        <v>48.994651317405079</v>
      </c>
      <c r="Y5" s="35">
        <f t="shared" si="11"/>
        <v>77.47325780112665</v>
      </c>
      <c r="Z5" s="35">
        <f t="shared" si="12"/>
        <v>79.629501624386535</v>
      </c>
      <c r="AA5" s="35">
        <f t="shared" si="13"/>
        <v>-3.0487053714591426</v>
      </c>
      <c r="AB5" s="35">
        <f t="shared" si="14"/>
        <v>-3.0487053714591212</v>
      </c>
      <c r="AC5" s="35">
        <f t="shared" si="15"/>
        <v>-3.0487053714591497</v>
      </c>
      <c r="AD5" s="27"/>
      <c r="AE5" s="27"/>
      <c r="AF5">
        <v>2.04</v>
      </c>
      <c r="AG5">
        <v>1.85</v>
      </c>
      <c r="AH5" s="36"/>
      <c r="AI5" s="27"/>
      <c r="AJ5" t="s">
        <v>179</v>
      </c>
    </row>
    <row r="6" spans="1:36" s="12" customFormat="1" ht="15" x14ac:dyDescent="0.25">
      <c r="A6">
        <v>1.85</v>
      </c>
      <c r="B6">
        <v>3.91</v>
      </c>
      <c r="C6">
        <v>4.2699999999999996</v>
      </c>
      <c r="D6" s="20">
        <f t="shared" si="3"/>
        <v>3.0487053714591372E-2</v>
      </c>
      <c r="E6" s="17">
        <f>IF(OR($A6="",$B6="",$C6=""),"",A6*'MPTO_working_3-way'!$I5)</f>
        <v>1.9064010493719941</v>
      </c>
      <c r="F6" s="21">
        <f>IF(OR($A6="",$B6="",$C6=""),"",B6*'MPTO_working_3-way'!$I5)</f>
        <v>4.0292043800240522</v>
      </c>
      <c r="G6" s="22">
        <f>IF(OR($A6="",$B6="",$C6=""),"",C6*'MPTO_working_3-way'!$I5)</f>
        <v>4.4001797193613044</v>
      </c>
      <c r="H6" s="17">
        <f>IF(OR($A6="",$B6="",$C6=""),"",'MPTO_working_3-way'!E5)</f>
        <v>1.8854470643210173</v>
      </c>
      <c r="I6" s="21">
        <f>IF(OR($A6="",$B6="",$C6=""),"",'MPTO_working_3-way'!F5)</f>
        <v>4.0717918059379494</v>
      </c>
      <c r="J6" s="22">
        <f>IF(OR($A6="",$B6="",$C6=""),"",'MPTO_working_3-way'!G5)</f>
        <v>4.463694150613871</v>
      </c>
      <c r="K6" s="17">
        <f>IF(OR($A6="",$B6="",$C6=""),"",'OddsRatio_working_3-way'!H5)</f>
        <v>1.8932847355588804</v>
      </c>
      <c r="L6" s="21">
        <f>IF(OR($A6="",$B6="",$C6=""),"",'OddsRatio_working_3-way'!I5)</f>
        <v>4.0581865652662845</v>
      </c>
      <c r="M6" s="22">
        <f>IF(OR($A6="",$B6="",$C6=""),"",'OddsRatio_working_3-way'!J5)</f>
        <v>4.4365189238559299</v>
      </c>
      <c r="N6" s="23">
        <f t="shared" si="4"/>
        <v>52.454859922020056</v>
      </c>
      <c r="O6" s="24">
        <f t="shared" si="5"/>
        <v>24.818795615278034</v>
      </c>
      <c r="P6" s="24">
        <f t="shared" si="6"/>
        <v>22.726344462701906</v>
      </c>
      <c r="Q6" t="s">
        <v>206</v>
      </c>
      <c r="R6" t="s">
        <v>487</v>
      </c>
      <c r="S6" s="48" t="s">
        <v>483</v>
      </c>
      <c r="T6" s="35">
        <v>100</v>
      </c>
      <c r="U6" s="35">
        <f t="shared" si="7"/>
        <v>67.21311475409837</v>
      </c>
      <c r="V6" s="35">
        <f t="shared" si="8"/>
        <v>72.899728997289984</v>
      </c>
      <c r="W6" s="35">
        <f t="shared" si="9"/>
        <v>57.627118644067799</v>
      </c>
      <c r="X6" s="35">
        <f t="shared" si="10"/>
        <v>69.473152358642238</v>
      </c>
      <c r="Y6" s="35">
        <f t="shared" si="11"/>
        <v>75.159766601833851</v>
      </c>
      <c r="Z6" s="35">
        <f t="shared" si="12"/>
        <v>59.887156248611674</v>
      </c>
      <c r="AA6" s="35">
        <f t="shared" si="13"/>
        <v>-2.2600376045438679</v>
      </c>
      <c r="AB6" s="35">
        <f t="shared" si="14"/>
        <v>-2.2600376045438679</v>
      </c>
      <c r="AC6" s="35">
        <f t="shared" si="15"/>
        <v>-2.260037604543875</v>
      </c>
      <c r="AD6" s="27"/>
      <c r="AE6" s="27"/>
      <c r="AF6">
        <v>1.73</v>
      </c>
      <c r="AG6">
        <v>2.2000000000000002</v>
      </c>
      <c r="AH6" s="36"/>
      <c r="AI6" s="27"/>
      <c r="AJ6" t="s">
        <v>179</v>
      </c>
    </row>
    <row r="7" spans="1:36" s="12" customFormat="1" ht="15" x14ac:dyDescent="0.25">
      <c r="A7">
        <v>3.05</v>
      </c>
      <c r="B7">
        <v>3.69</v>
      </c>
      <c r="C7">
        <v>2.36</v>
      </c>
      <c r="D7" s="20">
        <f t="shared" si="3"/>
        <v>2.2600376045438741E-2</v>
      </c>
      <c r="E7" s="17">
        <f>IF(OR($A7="",$B7="",$C7=""),"",A7*'MPTO_working_3-way'!$I6)</f>
        <v>3.1189311469385879</v>
      </c>
      <c r="F7" s="21">
        <f>IF(OR($A7="",$B7="",$C7=""),"",B7*'MPTO_working_3-way'!$I6)</f>
        <v>3.7733953876076689</v>
      </c>
      <c r="G7" s="22">
        <f>IF(OR($A7="",$B7="",$C7=""),"",C7*'MPTO_working_3-way'!$I6)</f>
        <v>2.4133368874672354</v>
      </c>
      <c r="H7" s="17">
        <f>IF(OR($A7="",$B7="",$C7=""),"",'MPTO_working_3-way'!E6)</f>
        <v>3.1217280994416434</v>
      </c>
      <c r="I7" s="21">
        <f>IF(OR($A7="",$B7="",$C7=""),"",'MPTO_working_3-way'!F6)</f>
        <v>3.7955093237406237</v>
      </c>
      <c r="J7" s="22">
        <f>IF(OR($A7="",$B7="",$C7=""),"",'MPTO_working_3-way'!G6)</f>
        <v>2.4027178301745127</v>
      </c>
      <c r="K7" s="17">
        <f>IF(OR($A7="",$B7="",$C7=""),"",'OddsRatio_working_3-way'!H6)</f>
        <v>3.1215707782814275</v>
      </c>
      <c r="L7" s="21">
        <f>IF(OR($A7="",$B7="",$C7=""),"",'OddsRatio_working_3-way'!I6)</f>
        <v>3.7839148261351427</v>
      </c>
      <c r="M7" s="22">
        <f>IF(OR($A7="",$B7="",$C7=""),"",'OddsRatio_working_3-way'!J6)</f>
        <v>2.4074811016891422</v>
      </c>
      <c r="N7" s="23">
        <f t="shared" si="4"/>
        <v>32.062265977931517</v>
      </c>
      <c r="O7" s="24">
        <f t="shared" si="5"/>
        <v>26.501330957368864</v>
      </c>
      <c r="P7" s="24">
        <f t="shared" si="6"/>
        <v>41.436403064699626</v>
      </c>
      <c r="Q7" t="s">
        <v>60</v>
      </c>
      <c r="R7" t="s">
        <v>105</v>
      </c>
      <c r="S7" s="48" t="s">
        <v>483</v>
      </c>
      <c r="T7" s="35">
        <v>100</v>
      </c>
      <c r="U7" s="35">
        <f t="shared" si="7"/>
        <v>47.368421052631575</v>
      </c>
      <c r="V7" s="35">
        <f t="shared" si="8"/>
        <v>72.067039106145245</v>
      </c>
      <c r="W7" s="35">
        <f t="shared" si="9"/>
        <v>78.260869565217391</v>
      </c>
      <c r="X7" s="35">
        <f t="shared" si="10"/>
        <v>49.672091328637357</v>
      </c>
      <c r="Y7" s="35">
        <f t="shared" si="11"/>
        <v>74.37070938215102</v>
      </c>
      <c r="Z7" s="35">
        <f t="shared" si="12"/>
        <v>80.564539841223166</v>
      </c>
      <c r="AA7" s="35">
        <f t="shared" si="13"/>
        <v>-2.3036702760057821</v>
      </c>
      <c r="AB7" s="35">
        <f t="shared" si="14"/>
        <v>-2.303670276005775</v>
      </c>
      <c r="AC7" s="35">
        <f t="shared" si="15"/>
        <v>-2.303670276005775</v>
      </c>
      <c r="AD7" s="27"/>
      <c r="AE7" s="27"/>
      <c r="AF7">
        <v>1.66</v>
      </c>
      <c r="AG7">
        <v>2.34</v>
      </c>
      <c r="AH7" s="36"/>
      <c r="AI7" s="27"/>
      <c r="AJ7" t="s">
        <v>319</v>
      </c>
    </row>
    <row r="8" spans="1:36" ht="15" x14ac:dyDescent="0.25">
      <c r="A8">
        <v>1.9</v>
      </c>
      <c r="B8">
        <v>3.58</v>
      </c>
      <c r="C8">
        <v>4.5999999999999996</v>
      </c>
      <c r="D8" s="20">
        <f t="shared" si="3"/>
        <v>2.3036702760057759E-2</v>
      </c>
      <c r="E8" s="17">
        <f>IF(OR($A8="",$B8="",$C8=""),"",A8*'MPTO_working_3-way'!$I7)</f>
        <v>1.9437697352441097</v>
      </c>
      <c r="F8" s="21">
        <f>IF(OR($A8="",$B8="",$C8=""),"",B8*'MPTO_working_3-way'!$I7)</f>
        <v>3.6624713958810067</v>
      </c>
      <c r="G8" s="22">
        <f>IF(OR($A8="",$B8="",$C8=""),"",C8*'MPTO_working_3-way'!$I7)</f>
        <v>4.7059688326962652</v>
      </c>
      <c r="H8" s="17">
        <f>IF(OR($A8="",$B8="",$C8=""),"",'MPTO_working_3-way'!E7)</f>
        <v>1.9281312649949056</v>
      </c>
      <c r="I8" s="21">
        <f>IF(OR($A8="",$B8="",$C8=""),"",'MPTO_working_3-way'!F7)</f>
        <v>3.6811978415009095</v>
      </c>
      <c r="J8" s="22">
        <f>IF(OR($A8="",$B8="",$C8=""),"",'MPTO_working_3-way'!G7)</f>
        <v>4.7684351695690159</v>
      </c>
      <c r="K8" s="17">
        <f>IF(OR($A8="",$B8="",$C8=""),"",'OddsRatio_working_3-way'!H7)</f>
        <v>1.9342099505338601</v>
      </c>
      <c r="L8" s="21">
        <f>IF(OR($A8="",$B8="",$C8=""),"",'OddsRatio_working_3-way'!I7)</f>
        <v>3.6780685248637348</v>
      </c>
      <c r="M8" s="22">
        <f>IF(OR($A8="",$B8="",$C8=""),"",'OddsRatio_working_3-way'!J7)</f>
        <v>4.7368398021354423</v>
      </c>
      <c r="N8" s="23">
        <f t="shared" si="4"/>
        <v>51.446422992814746</v>
      </c>
      <c r="O8" s="24">
        <f t="shared" si="5"/>
        <v>27.303967510153075</v>
      </c>
      <c r="P8" s="24">
        <f t="shared" si="6"/>
        <v>21.249609497032178</v>
      </c>
      <c r="Q8" t="s">
        <v>296</v>
      </c>
      <c r="R8" t="s">
        <v>293</v>
      </c>
      <c r="S8" s="48" t="s">
        <v>483</v>
      </c>
      <c r="T8" s="35">
        <v>100</v>
      </c>
      <c r="U8" s="35">
        <f t="shared" si="7"/>
        <v>80.392156862745097</v>
      </c>
      <c r="V8" s="35">
        <f t="shared" si="8"/>
        <v>71.014492753623188</v>
      </c>
      <c r="W8" s="35">
        <f t="shared" si="9"/>
        <v>43.820224719101127</v>
      </c>
      <c r="X8" s="35">
        <f t="shared" si="10"/>
        <v>85.165282527275693</v>
      </c>
      <c r="Y8" s="35">
        <f t="shared" si="11"/>
        <v>75.787618418153784</v>
      </c>
      <c r="Z8" s="35">
        <f t="shared" si="12"/>
        <v>48.593350383631716</v>
      </c>
      <c r="AA8" s="35">
        <f t="shared" si="13"/>
        <v>-4.7731256645305962</v>
      </c>
      <c r="AB8" s="35">
        <f t="shared" si="14"/>
        <v>-4.7731256645305962</v>
      </c>
      <c r="AC8" s="35">
        <f t="shared" si="15"/>
        <v>-4.7731256645305891</v>
      </c>
      <c r="AF8">
        <v>2.2000000000000002</v>
      </c>
      <c r="AG8">
        <v>1.74</v>
      </c>
      <c r="AJ8" t="s">
        <v>317</v>
      </c>
    </row>
    <row r="9" spans="1:36" ht="15" x14ac:dyDescent="0.25">
      <c r="A9">
        <v>5.0999999999999996</v>
      </c>
      <c r="B9">
        <v>3.45</v>
      </c>
      <c r="C9">
        <v>1.78</v>
      </c>
      <c r="D9" s="20">
        <f t="shared" si="3"/>
        <v>4.7731256645306086E-2</v>
      </c>
      <c r="E9" s="17">
        <f>IF(OR($A9="",$B9="",$C9=""),"",A9*'MPTO_working_3-way'!$I8)</f>
        <v>5.343429408891061</v>
      </c>
      <c r="F9" s="21">
        <f>IF(OR($A9="",$B9="",$C9=""),"",B9*'MPTO_working_3-way'!$I8)</f>
        <v>3.614672835426306</v>
      </c>
      <c r="G9" s="22">
        <f>IF(OR($A9="",$B9="",$C9=""),"",C9*'MPTO_working_3-way'!$I8)</f>
        <v>1.8649616368286448</v>
      </c>
      <c r="H9" s="17">
        <f>IF(OR($A9="",$B9="",$C9=""),"",'MPTO_working_3-way'!E8)</f>
        <v>5.5503748205646248</v>
      </c>
      <c r="I9" s="21">
        <f>IF(OR($A9="",$B9="",$C9=""),"",'MPTO_working_3-way'!F8)</f>
        <v>3.6503723906430308</v>
      </c>
      <c r="J9" s="22">
        <f>IF(OR($A9="",$B9="",$C9=""),"",'MPTO_working_3-way'!G8)</f>
        <v>1.8318798364596678</v>
      </c>
      <c r="K9" s="17">
        <f>IF(OR($A9="",$B9="",$C9=""),"",'OddsRatio_working_3-way'!H8)</f>
        <v>5.4374496814776352</v>
      </c>
      <c r="L9" s="21">
        <f>IF(OR($A9="",$B9="",$C9=""),"",'OddsRatio_working_3-way'!I8)</f>
        <v>3.6516467608829775</v>
      </c>
      <c r="M9" s="22">
        <f>IF(OR($A9="",$B9="",$C9=""),"",'OddsRatio_working_3-way'!J8)</f>
        <v>1.8441977442811111</v>
      </c>
      <c r="N9" s="23">
        <f t="shared" si="4"/>
        <v>18.714573048089228</v>
      </c>
      <c r="O9" s="24">
        <f t="shared" si="5"/>
        <v>27.665021027610159</v>
      </c>
      <c r="P9" s="24">
        <f t="shared" si="6"/>
        <v>53.620405924300599</v>
      </c>
      <c r="Q9" t="s">
        <v>476</v>
      </c>
      <c r="R9" t="s">
        <v>479</v>
      </c>
      <c r="S9" s="48" t="s">
        <v>483</v>
      </c>
      <c r="T9" s="35">
        <v>100</v>
      </c>
      <c r="U9" s="35">
        <f t="shared" si="7"/>
        <v>44.751381215469614</v>
      </c>
      <c r="V9" s="35">
        <f t="shared" si="8"/>
        <v>75.124378109452735</v>
      </c>
      <c r="W9" s="35">
        <f t="shared" si="9"/>
        <v>77.678571428571431</v>
      </c>
      <c r="X9" s="35">
        <f t="shared" si="10"/>
        <v>47.197050461975834</v>
      </c>
      <c r="Y9" s="35">
        <f t="shared" si="11"/>
        <v>77.570047355958962</v>
      </c>
      <c r="Z9" s="35">
        <f t="shared" si="12"/>
        <v>80.124240675077658</v>
      </c>
      <c r="AA9" s="35">
        <f t="shared" si="13"/>
        <v>-2.4456692465062204</v>
      </c>
      <c r="AB9" s="35">
        <f t="shared" si="14"/>
        <v>-2.4456692465062275</v>
      </c>
      <c r="AC9" s="35">
        <f t="shared" si="15"/>
        <v>-2.4456692465062275</v>
      </c>
      <c r="AF9">
        <v>2.4300000000000002</v>
      </c>
      <c r="AG9">
        <v>1.57</v>
      </c>
      <c r="AJ9" t="s">
        <v>481</v>
      </c>
    </row>
    <row r="10" spans="1:36" ht="15" x14ac:dyDescent="0.25">
      <c r="A10">
        <v>1.81</v>
      </c>
      <c r="B10">
        <v>4.0199999999999996</v>
      </c>
      <c r="C10">
        <v>4.4800000000000004</v>
      </c>
      <c r="D10" s="20">
        <f t="shared" si="3"/>
        <v>2.4456692465062435E-2</v>
      </c>
      <c r="E10" s="17">
        <f>IF(OR($A10="",$B10="",$C10=""),"",A10*'MPTO_working_3-way'!$I9)</f>
        <v>1.8542666133617631</v>
      </c>
      <c r="F10" s="21">
        <f>IF(OR($A10="",$B10="",$C10=""),"",B10*'MPTO_working_3-way'!$I9)</f>
        <v>4.1183159037095507</v>
      </c>
      <c r="G10" s="22">
        <f>IF(OR($A10="",$B10="",$C10=""),"",C10*'MPTO_working_3-way'!$I9)</f>
        <v>4.5895659822434798</v>
      </c>
      <c r="H10" s="17">
        <f>IF(OR($A10="",$B10="",$C10=""),"",'MPTO_working_3-way'!E9)</f>
        <v>1.8371075092723164</v>
      </c>
      <c r="I10" s="21">
        <f>IF(OR($A10="",$B10="",$C10=""),"",'MPTO_working_3-way'!F9)</f>
        <v>4.1562070851949944</v>
      </c>
      <c r="J10" s="22">
        <f>IF(OR($A10="",$B10="",$C10=""),"",'MPTO_working_3-way'!G9)</f>
        <v>4.649820724996788</v>
      </c>
      <c r="K10" s="17">
        <f>IF(OR($A10="",$B10="",$C10=""),"",'OddsRatio_working_3-way'!H9)</f>
        <v>1.843462295580226</v>
      </c>
      <c r="L10" s="21">
        <f>IF(OR($A10="",$B10="",$C10=""),"",'OddsRatio_working_3-way'!I9)</f>
        <v>4.1447606575954108</v>
      </c>
      <c r="M10" s="22">
        <f>IF(OR($A10="",$B10="",$C10=""),"",'OddsRatio_working_3-way'!J9)</f>
        <v>4.623763936566899</v>
      </c>
      <c r="N10" s="23">
        <f t="shared" si="4"/>
        <v>53.929677253208588</v>
      </c>
      <c r="O10" s="24">
        <f t="shared" si="5"/>
        <v>24.281770106544169</v>
      </c>
      <c r="P10" s="24">
        <f t="shared" si="6"/>
        <v>21.788552640247222</v>
      </c>
      <c r="Q10" t="s">
        <v>398</v>
      </c>
      <c r="R10" t="s">
        <v>401</v>
      </c>
      <c r="S10" s="48" t="s">
        <v>483</v>
      </c>
      <c r="T10" s="35">
        <v>100</v>
      </c>
      <c r="U10" s="35">
        <f t="shared" si="7"/>
        <v>70.414201183431956</v>
      </c>
      <c r="V10" s="35">
        <f t="shared" si="8"/>
        <v>67.426710097719877</v>
      </c>
      <c r="W10" s="35">
        <f t="shared" si="9"/>
        <v>59.349593495934961</v>
      </c>
      <c r="X10" s="35">
        <f t="shared" si="10"/>
        <v>73.223696406345169</v>
      </c>
      <c r="Y10" s="35">
        <f t="shared" si="11"/>
        <v>70.236205320633076</v>
      </c>
      <c r="Z10" s="35">
        <f t="shared" si="12"/>
        <v>62.159088718848189</v>
      </c>
      <c r="AA10" s="35">
        <f t="shared" si="13"/>
        <v>-2.8094952229132133</v>
      </c>
      <c r="AB10" s="35">
        <f t="shared" si="14"/>
        <v>-2.8094952229131991</v>
      </c>
      <c r="AC10" s="35">
        <f t="shared" si="15"/>
        <v>-2.8094952229132275</v>
      </c>
      <c r="AF10">
        <v>1.58</v>
      </c>
      <c r="AG10">
        <v>2.5299999999999998</v>
      </c>
      <c r="AJ10" t="s">
        <v>455</v>
      </c>
    </row>
    <row r="11" spans="1:36" ht="15" x14ac:dyDescent="0.25">
      <c r="A11">
        <v>3.38</v>
      </c>
      <c r="B11">
        <v>3.07</v>
      </c>
      <c r="C11">
        <v>2.46</v>
      </c>
      <c r="D11" s="20">
        <f t="shared" si="3"/>
        <v>2.8094952229132275E-2</v>
      </c>
      <c r="E11" s="17">
        <f>IF(OR($A11="",$B11="",$C11=""),"",A11*'MPTO_working_3-way'!$I10)</f>
        <v>3.4749609385344669</v>
      </c>
      <c r="F11" s="21">
        <f>IF(OR($A11="",$B11="",$C11=""),"",B11*'MPTO_working_3-way'!$I10)</f>
        <v>3.156251503343436</v>
      </c>
      <c r="G11" s="22">
        <f>IF(OR($A11="",$B11="",$C11=""),"",C11*'MPTO_working_3-way'!$I10)</f>
        <v>2.5291135824836655</v>
      </c>
      <c r="H11" s="17">
        <f>IF(OR($A11="",$B11="",$C11=""),"",'MPTO_working_3-way'!E10)</f>
        <v>3.4904866287355798</v>
      </c>
      <c r="I11" s="21">
        <f>IF(OR($A11="",$B11="",$C11=""),"",'MPTO_working_3-way'!F10)</f>
        <v>3.1608767917231666</v>
      </c>
      <c r="J11" s="22">
        <f>IF(OR($A11="",$B11="",$C11=""),"",'MPTO_working_3-way'!G10)</f>
        <v>2.5180095536605247</v>
      </c>
      <c r="K11" s="17">
        <f>IF(OR($A11="",$B11="",$C11=""),"",'OddsRatio_working_3-way'!H10)</f>
        <v>3.482739325314546</v>
      </c>
      <c r="L11" s="21">
        <f>IF(OR($A11="",$B11="",$C11=""),"",'OddsRatio_working_3-way'!I10)</f>
        <v>3.159357312353408</v>
      </c>
      <c r="M11" s="22">
        <f>IF(OR($A11="",$B11="",$C11=""),"",'OddsRatio_working_3-way'!J10)</f>
        <v>2.523024964268588</v>
      </c>
      <c r="N11" s="23">
        <f t="shared" si="4"/>
        <v>28.777301894557151</v>
      </c>
      <c r="O11" s="24">
        <f t="shared" si="5"/>
        <v>31.683153225929367</v>
      </c>
      <c r="P11" s="24">
        <f t="shared" si="6"/>
        <v>39.539544879513478</v>
      </c>
      <c r="Q11" t="s">
        <v>437</v>
      </c>
      <c r="R11" t="s">
        <v>378</v>
      </c>
      <c r="S11" s="48" t="s">
        <v>483</v>
      </c>
      <c r="T11" s="35">
        <v>100</v>
      </c>
      <c r="U11" s="35">
        <f t="shared" si="7"/>
        <v>50</v>
      </c>
      <c r="V11" s="35">
        <f t="shared" si="8"/>
        <v>72.375690607734811</v>
      </c>
      <c r="W11" s="35">
        <f t="shared" si="9"/>
        <v>74.747474747474755</v>
      </c>
      <c r="X11" s="35">
        <f t="shared" si="10"/>
        <v>52.876834644790449</v>
      </c>
      <c r="Y11" s="35">
        <f t="shared" si="11"/>
        <v>75.25252525252526</v>
      </c>
      <c r="Z11" s="35">
        <f t="shared" si="12"/>
        <v>77.624309392265189</v>
      </c>
      <c r="AA11" s="35">
        <f t="shared" si="13"/>
        <v>-2.8768346447904491</v>
      </c>
      <c r="AB11" s="35">
        <f t="shared" si="14"/>
        <v>-2.8768346447904491</v>
      </c>
      <c r="AC11" s="35">
        <f t="shared" si="15"/>
        <v>-2.8768346447904349</v>
      </c>
      <c r="AF11">
        <v>2.44</v>
      </c>
      <c r="AG11">
        <v>1.6</v>
      </c>
      <c r="AJ11" t="s">
        <v>452</v>
      </c>
    </row>
    <row r="12" spans="1:36" ht="15" x14ac:dyDescent="0.25">
      <c r="A12">
        <v>2</v>
      </c>
      <c r="B12">
        <v>3.62</v>
      </c>
      <c r="C12">
        <v>3.96</v>
      </c>
      <c r="D12" s="20">
        <f t="shared" si="3"/>
        <v>2.8768346447904491E-2</v>
      </c>
      <c r="E12" s="17">
        <f>IF(OR($A12="",$B12="",$C12=""),"",A12*'MPTO_working_3-way'!$I11)</f>
        <v>2.057536692895809</v>
      </c>
      <c r="F12" s="21">
        <f>IF(OR($A12="",$B12="",$C12=""),"",B12*'MPTO_working_3-way'!$I11)</f>
        <v>3.7241414141414144</v>
      </c>
      <c r="G12" s="22">
        <f>IF(OR($A12="",$B12="",$C12=""),"",C12*'MPTO_working_3-way'!$I11)</f>
        <v>4.0739226519337022</v>
      </c>
      <c r="H12" s="17">
        <f>IF(OR($A12="",$B12="",$C12=""),"",'MPTO_working_3-way'!E11)</f>
        <v>2.0391078405340819</v>
      </c>
      <c r="I12" s="21">
        <f>IF(OR($A12="",$B12="",$C12=""),"",'MPTO_working_3-way'!F11)</f>
        <v>3.7501831246293906</v>
      </c>
      <c r="J12" s="22">
        <f>IF(OR($A12="",$B12="",$C12=""),"",'MPTO_working_3-way'!G11)</f>
        <v>4.1163137945556869</v>
      </c>
      <c r="K12" s="17">
        <f>IF(OR($A12="",$B12="",$C12=""),"",'OddsRatio_working_3-way'!H11)</f>
        <v>2.0463853676046377</v>
      </c>
      <c r="L12" s="21">
        <f>IF(OR($A12="",$B12="",$C12=""),"",'OddsRatio_working_3-way'!I11)</f>
        <v>3.7415296631241501</v>
      </c>
      <c r="M12" s="22">
        <f>IF(OR($A12="",$B12="",$C12=""),"",'OddsRatio_working_3-way'!J11)</f>
        <v>4.097300688109728</v>
      </c>
      <c r="N12" s="23">
        <f t="shared" si="4"/>
        <v>48.601806395616912</v>
      </c>
      <c r="O12" s="24">
        <f t="shared" si="5"/>
        <v>26.851826737909896</v>
      </c>
      <c r="P12" s="24">
        <f t="shared" si="6"/>
        <v>24.546366866473186</v>
      </c>
      <c r="Q12" t="s">
        <v>429</v>
      </c>
      <c r="R12" t="s">
        <v>436</v>
      </c>
      <c r="S12" s="48" t="s">
        <v>483</v>
      </c>
      <c r="T12" s="35">
        <v>100</v>
      </c>
      <c r="U12" s="35">
        <f t="shared" si="7"/>
        <v>52.38095238095238</v>
      </c>
      <c r="V12" s="35">
        <f t="shared" si="8"/>
        <v>72.29916897506925</v>
      </c>
      <c r="W12" s="35">
        <f t="shared" si="9"/>
        <v>72.375690607734811</v>
      </c>
      <c r="X12" s="35">
        <f t="shared" si="10"/>
        <v>55.325140417195939</v>
      </c>
      <c r="Y12" s="35">
        <f t="shared" si="11"/>
        <v>75.24335701131281</v>
      </c>
      <c r="Z12" s="35">
        <f t="shared" si="12"/>
        <v>75.31987864397837</v>
      </c>
      <c r="AA12" s="35">
        <f t="shared" si="13"/>
        <v>-2.9441880362435597</v>
      </c>
      <c r="AB12" s="35">
        <f t="shared" si="14"/>
        <v>-2.9441880362435597</v>
      </c>
      <c r="AC12" s="35">
        <f t="shared" si="15"/>
        <v>-2.9441880362435597</v>
      </c>
      <c r="AF12">
        <v>1.73</v>
      </c>
      <c r="AG12">
        <v>2.2000000000000002</v>
      </c>
      <c r="AJ12" t="s">
        <v>452</v>
      </c>
    </row>
    <row r="13" spans="1:36" ht="15" x14ac:dyDescent="0.25">
      <c r="A13">
        <v>2.1</v>
      </c>
      <c r="B13">
        <v>3.61</v>
      </c>
      <c r="C13">
        <v>3.62</v>
      </c>
      <c r="D13" s="20">
        <f t="shared" si="3"/>
        <v>2.9441880362435668E-2</v>
      </c>
      <c r="E13" s="17">
        <f>IF(OR($A13="",$B13="",$C13=""),"",A13*'MPTO_working_3-way'!$I12)</f>
        <v>2.1618279487611152</v>
      </c>
      <c r="F13" s="21">
        <f>IF(OR($A13="",$B13="",$C13=""),"",B13*'MPTO_working_3-way'!$I12)</f>
        <v>3.7162851881083925</v>
      </c>
      <c r="G13" s="22">
        <f>IF(OR($A13="",$B13="",$C13=""),"",C13*'MPTO_working_3-way'!$I12)</f>
        <v>3.7265796069120172</v>
      </c>
      <c r="H13" s="17">
        <f>IF(OR($A13="",$B13="",$C13=""),"",'MPTO_working_3-way'!E12)</f>
        <v>2.1441902959166721</v>
      </c>
      <c r="I13" s="21">
        <f>IF(OR($A13="",$B13="",$C13=""),"",'MPTO_working_3-way'!F12)</f>
        <v>3.7425941061968304</v>
      </c>
      <c r="J13" s="22">
        <f>IF(OR($A13="",$B13="",$C13=""),"",'MPTO_working_3-way'!G12)</f>
        <v>3.7533432839359162</v>
      </c>
      <c r="K13" s="17">
        <f>IF(OR($A13="",$B13="",$C13=""),"",'OddsRatio_working_3-way'!H12)</f>
        <v>2.1513565916267532</v>
      </c>
      <c r="L13" s="21">
        <f>IF(OR($A13="",$B13="",$C13=""),"",'OddsRatio_working_3-way'!I12)</f>
        <v>3.7318551855871132</v>
      </c>
      <c r="M13" s="22">
        <f>IF(OR($A13="",$B13="",$C13=""),"",'OddsRatio_working_3-way'!J12)</f>
        <v>3.7423220636928103</v>
      </c>
      <c r="N13" s="23">
        <f t="shared" si="4"/>
        <v>46.257150138755158</v>
      </c>
      <c r="O13" s="24">
        <f t="shared" si="5"/>
        <v>26.908591493458683</v>
      </c>
      <c r="P13" s="24">
        <f t="shared" si="6"/>
        <v>26.834258367786145</v>
      </c>
      <c r="Q13" t="s">
        <v>308</v>
      </c>
      <c r="R13" t="s">
        <v>367</v>
      </c>
      <c r="S13" s="48" t="s">
        <v>483</v>
      </c>
      <c r="T13" s="35">
        <v>100</v>
      </c>
      <c r="U13" s="35">
        <f t="shared" si="7"/>
        <v>57.983193277310924</v>
      </c>
      <c r="V13" s="35">
        <f t="shared" si="8"/>
        <v>67.948717948717942</v>
      </c>
      <c r="W13" s="35">
        <f t="shared" si="9"/>
        <v>71.264367816091948</v>
      </c>
      <c r="X13" s="35">
        <f t="shared" si="10"/>
        <v>60.786914235190096</v>
      </c>
      <c r="Y13" s="35">
        <f t="shared" si="11"/>
        <v>70.752438906597121</v>
      </c>
      <c r="Z13" s="35">
        <f t="shared" si="12"/>
        <v>74.068088773971127</v>
      </c>
      <c r="AA13" s="35">
        <f t="shared" si="13"/>
        <v>-2.8037209578791717</v>
      </c>
      <c r="AB13" s="35">
        <f t="shared" si="14"/>
        <v>-2.8037209578791789</v>
      </c>
      <c r="AC13" s="35">
        <f t="shared" si="15"/>
        <v>-2.8037209578791789</v>
      </c>
      <c r="AF13">
        <v>2.02</v>
      </c>
      <c r="AG13">
        <v>1.87</v>
      </c>
      <c r="AJ13" t="s">
        <v>322</v>
      </c>
    </row>
    <row r="14" spans="1:36" ht="15" x14ac:dyDescent="0.25">
      <c r="A14">
        <v>2.38</v>
      </c>
      <c r="B14">
        <v>3.12</v>
      </c>
      <c r="C14">
        <v>3.48</v>
      </c>
      <c r="D14" s="20">
        <f t="shared" si="3"/>
        <v>2.8037209578791744E-2</v>
      </c>
      <c r="E14" s="17">
        <f>IF(OR($A14="",$B14="",$C14=""),"",A14*'MPTO_working_3-way'!$I13)</f>
        <v>2.446728558797524</v>
      </c>
      <c r="F14" s="21">
        <f>IF(OR($A14="",$B14="",$C14=""),"",B14*'MPTO_working_3-way'!$I13)</f>
        <v>3.2074760938858304</v>
      </c>
      <c r="G14" s="22">
        <f>IF(OR($A14="",$B14="",$C14=""),"",C14*'MPTO_working_3-way'!$I13)</f>
        <v>3.5775694893341954</v>
      </c>
      <c r="H14" s="17">
        <f>IF(OR($A14="",$B14="",$C14=""),"",'MPTO_working_3-way'!E13)</f>
        <v>2.4341422684949343</v>
      </c>
      <c r="I14" s="21">
        <f>IF(OR($A14="",$B14="",$C14=""),"",'MPTO_working_3-way'!F13)</f>
        <v>3.2137075271213558</v>
      </c>
      <c r="J14" s="22">
        <f>IF(OR($A14="",$B14="",$C14=""),"",'MPTO_working_3-way'!G13)</f>
        <v>3.5969853409531276</v>
      </c>
      <c r="K14" s="17">
        <f>IF(OR($A14="",$B14="",$C14=""),"",'OddsRatio_working_3-way'!H13)</f>
        <v>2.4397196678944755</v>
      </c>
      <c r="L14" s="21">
        <f>IF(OR($A14="",$B14="",$C14=""),"",'OddsRatio_working_3-way'!I13)</f>
        <v>3.2117432579248475</v>
      </c>
      <c r="M14" s="22">
        <f>IF(OR($A14="",$B14="",$C14=""),"",'OddsRatio_working_3-way'!J13)</f>
        <v>3.5873223017234057</v>
      </c>
      <c r="N14" s="23">
        <f t="shared" si="4"/>
        <v>40.870900713704941</v>
      </c>
      <c r="O14" s="24">
        <f t="shared" si="5"/>
        <v>31.177161441864666</v>
      </c>
      <c r="P14" s="24">
        <f t="shared" si="6"/>
        <v>27.95193784443039</v>
      </c>
      <c r="Q14" t="s">
        <v>107</v>
      </c>
      <c r="R14" t="s">
        <v>131</v>
      </c>
      <c r="S14" s="48" t="s">
        <v>483</v>
      </c>
      <c r="T14" s="35">
        <v>100</v>
      </c>
      <c r="U14" s="35">
        <f t="shared" si="7"/>
        <v>61.977186311787079</v>
      </c>
      <c r="V14" s="35">
        <f t="shared" si="8"/>
        <v>71.264367816091948</v>
      </c>
      <c r="W14" s="35">
        <f t="shared" si="9"/>
        <v>60.317460317460316</v>
      </c>
      <c r="X14" s="35">
        <f t="shared" si="10"/>
        <v>68.418171866447722</v>
      </c>
      <c r="Y14" s="35">
        <f t="shared" si="11"/>
        <v>77.705353370752619</v>
      </c>
      <c r="Z14" s="35">
        <f t="shared" si="12"/>
        <v>66.758445872120973</v>
      </c>
      <c r="AA14" s="35">
        <f t="shared" si="13"/>
        <v>-6.4409855546606423</v>
      </c>
      <c r="AB14" s="35">
        <f t="shared" si="14"/>
        <v>-6.4409855546606707</v>
      </c>
      <c r="AC14" s="35">
        <f t="shared" si="15"/>
        <v>-6.4409855546606565</v>
      </c>
      <c r="AF14">
        <v>2.69</v>
      </c>
      <c r="AG14">
        <v>1.51</v>
      </c>
      <c r="AJ14" t="s">
        <v>312</v>
      </c>
    </row>
    <row r="15" spans="1:36" ht="15" x14ac:dyDescent="0.25">
      <c r="A15">
        <v>2.63</v>
      </c>
      <c r="B15">
        <v>3.48</v>
      </c>
      <c r="C15">
        <v>2.52</v>
      </c>
      <c r="D15" s="20">
        <f t="shared" si="3"/>
        <v>6.4409855546606609E-2</v>
      </c>
      <c r="E15" s="17">
        <f>IF(OR($A15="",$B15="",$C15=""),"",A15*'MPTO_working_3-way'!$I14)</f>
        <v>2.7993979200875754</v>
      </c>
      <c r="F15" s="21">
        <f>IF(OR($A15="",$B15="",$C15=""),"",B15*'MPTO_working_3-way'!$I14)</f>
        <v>3.704146297302191</v>
      </c>
      <c r="G15" s="22">
        <f>IF(OR($A15="",$B15="",$C15=""),"",C15*'MPTO_working_3-way'!$I14)</f>
        <v>2.6823128359774486</v>
      </c>
      <c r="H15" s="17">
        <f>IF(OR($A15="",$B15="",$C15=""),"",'MPTO_working_3-way'!E14)</f>
        <v>2.7873928504440677</v>
      </c>
      <c r="I15" s="21">
        <f>IF(OR($A15="",$B15="",$C15=""),"",'MPTO_working_3-way'!F14)</f>
        <v>3.7610051242446696</v>
      </c>
      <c r="J15" s="22">
        <f>IF(OR($A15="",$B15="",$C15=""),"",'MPTO_working_3-way'!G14)</f>
        <v>2.6641414514781658</v>
      </c>
      <c r="K15" s="17">
        <f>IF(OR($A15="",$B15="",$C15=""),"",'OddsRatio_working_3-way'!H14)</f>
        <v>2.7944393339477807</v>
      </c>
      <c r="L15" s="21">
        <f>IF(OR($A15="",$B15="",$C15=""),"",'OddsRatio_working_3-way'!I14)</f>
        <v>3.7301899068653364</v>
      </c>
      <c r="M15" s="22">
        <f>IF(OR($A15="",$B15="",$C15=""),"",'OddsRatio_working_3-way'!J14)</f>
        <v>2.6733422009819794</v>
      </c>
      <c r="N15" s="23">
        <f t="shared" si="4"/>
        <v>35.721966956691759</v>
      </c>
      <c r="O15" s="24">
        <f t="shared" si="5"/>
        <v>26.996773878189462</v>
      </c>
      <c r="P15" s="24">
        <f t="shared" si="6"/>
        <v>37.281259165118783</v>
      </c>
      <c r="Q15" t="s">
        <v>347</v>
      </c>
      <c r="R15" t="s">
        <v>355</v>
      </c>
      <c r="S15" s="48" t="s">
        <v>483</v>
      </c>
      <c r="T15" s="35">
        <v>100</v>
      </c>
      <c r="U15" s="35">
        <f t="shared" si="7"/>
        <v>34.21052631578948</v>
      </c>
      <c r="V15" s="35">
        <f t="shared" si="8"/>
        <v>76.851851851851848</v>
      </c>
      <c r="W15" s="35">
        <f t="shared" si="9"/>
        <v>86.52291105121293</v>
      </c>
      <c r="X15" s="35">
        <f t="shared" si="10"/>
        <v>36.625237096935201</v>
      </c>
      <c r="Y15" s="35">
        <f t="shared" si="11"/>
        <v>79.266562632997591</v>
      </c>
      <c r="Z15" s="35">
        <f t="shared" si="12"/>
        <v>88.937621832358673</v>
      </c>
      <c r="AA15" s="35">
        <f t="shared" si="13"/>
        <v>-2.4147107811457218</v>
      </c>
      <c r="AB15" s="35">
        <f t="shared" si="14"/>
        <v>-2.4147107811457431</v>
      </c>
      <c r="AC15" s="35">
        <f t="shared" si="15"/>
        <v>-2.4147107811457431</v>
      </c>
      <c r="AF15">
        <v>1.92</v>
      </c>
      <c r="AG15">
        <v>1.9</v>
      </c>
      <c r="AJ15" t="s">
        <v>357</v>
      </c>
    </row>
    <row r="16" spans="1:36" ht="15" x14ac:dyDescent="0.25">
      <c r="A16">
        <v>1.52</v>
      </c>
      <c r="B16">
        <v>4.32</v>
      </c>
      <c r="C16">
        <v>7.42</v>
      </c>
      <c r="D16" s="20">
        <f t="shared" si="3"/>
        <v>2.4147107811457236E-2</v>
      </c>
      <c r="E16" s="17">
        <f>IF(OR($A16="",$B16="",$C16=""),"",A16*'MPTO_working_3-way'!$I15)</f>
        <v>1.556703603873415</v>
      </c>
      <c r="F16" s="21">
        <f>IF(OR($A16="",$B16="",$C16=""),"",B16*'MPTO_working_3-way'!$I15)</f>
        <v>4.4243155057454953</v>
      </c>
      <c r="G16" s="22">
        <f>IF(OR($A16="",$B16="",$C16=""),"",C16*'MPTO_working_3-way'!$I15)</f>
        <v>7.5991715399610129</v>
      </c>
      <c r="H16" s="17">
        <f>IF(OR($A16="",$B16="",$C16=""),"",'MPTO_working_3-way'!E15)</f>
        <v>1.5388268301343448</v>
      </c>
      <c r="I16" s="21">
        <f>IF(OR($A16="",$B16="",$C16=""),"",'MPTO_working_3-way'!F15)</f>
        <v>4.4756257201758993</v>
      </c>
      <c r="J16" s="22">
        <f>IF(OR($A16="",$B16="",$C16=""),"",'MPTO_working_3-way'!G15)</f>
        <v>7.8912987143118718</v>
      </c>
      <c r="K16" s="17">
        <f>IF(OR($A16="",$B16="",$C16=""),"",'OddsRatio_working_3-way'!H15)</f>
        <v>1.5448636347260432</v>
      </c>
      <c r="L16" s="21">
        <f>IF(OR($A16="",$B16="",$C16=""),"",'OddsRatio_working_3-way'!I15)</f>
        <v>4.4787447447893536</v>
      </c>
      <c r="M16" s="22">
        <f>IF(OR($A16="",$B16="",$C16=""),"",'OddsRatio_working_3-way'!J15)</f>
        <v>7.7269702595023029</v>
      </c>
      <c r="N16" s="23">
        <f t="shared" si="4"/>
        <v>64.23830442171419</v>
      </c>
      <c r="O16" s="24">
        <f t="shared" si="5"/>
        <v>22.602366370603139</v>
      </c>
      <c r="P16" s="24">
        <f t="shared" si="6"/>
        <v>13.15932920768269</v>
      </c>
      <c r="Q16" t="s">
        <v>51</v>
      </c>
      <c r="R16" t="s">
        <v>56</v>
      </c>
      <c r="S16" s="48" t="s">
        <v>483</v>
      </c>
      <c r="T16" s="35">
        <v>100</v>
      </c>
      <c r="U16" s="35">
        <f t="shared" si="7"/>
        <v>70.059880239520965</v>
      </c>
      <c r="V16" s="35">
        <f t="shared" si="8"/>
        <v>66.555183946488299</v>
      </c>
      <c r="W16" s="35">
        <f t="shared" si="9"/>
        <v>60.629921259842511</v>
      </c>
      <c r="X16" s="35">
        <f t="shared" si="10"/>
        <v>72.814894793669183</v>
      </c>
      <c r="Y16" s="35">
        <f t="shared" si="11"/>
        <v>69.310198500636517</v>
      </c>
      <c r="Z16" s="35">
        <f t="shared" si="12"/>
        <v>63.384935813990751</v>
      </c>
      <c r="AA16" s="35">
        <f t="shared" si="13"/>
        <v>-2.7550145541482181</v>
      </c>
      <c r="AB16" s="35">
        <f t="shared" si="14"/>
        <v>-2.7550145541482181</v>
      </c>
      <c r="AC16" s="35">
        <f t="shared" si="15"/>
        <v>-2.7550145541482394</v>
      </c>
      <c r="AF16">
        <v>1.94</v>
      </c>
      <c r="AG16">
        <v>1.96</v>
      </c>
      <c r="AJ16" t="s">
        <v>313</v>
      </c>
    </row>
    <row r="17" spans="1:36" ht="15" x14ac:dyDescent="0.25">
      <c r="A17">
        <v>3.34</v>
      </c>
      <c r="B17">
        <v>2.99</v>
      </c>
      <c r="C17">
        <v>2.54</v>
      </c>
      <c r="D17" s="20">
        <f t="shared" si="3"/>
        <v>2.7550145541482163E-2</v>
      </c>
      <c r="E17" s="17">
        <f>IF(OR($A17="",$B17="",$C17=""),"",A17*'MPTO_working_3-way'!$I16)</f>
        <v>3.4320174861085504</v>
      </c>
      <c r="F17" s="21">
        <f>IF(OR($A17="",$B17="",$C17=""),"",B17*'MPTO_working_3-way'!$I16)</f>
        <v>3.0723749351690319</v>
      </c>
      <c r="G17" s="22">
        <f>IF(OR($A17="",$B17="",$C17=""),"",C17*'MPTO_working_3-way'!$I16)</f>
        <v>2.6099773696753648</v>
      </c>
      <c r="H17" s="17">
        <f>IF(OR($A17="",$B17="",$C17=""),"",'MPTO_working_3-way'!E16)</f>
        <v>3.4456878444538099</v>
      </c>
      <c r="I17" s="21">
        <f>IF(OR($A17="",$B17="",$C17=""),"",'MPTO_working_3-way'!F16)</f>
        <v>3.0744183370661009</v>
      </c>
      <c r="J17" s="22">
        <f>IF(OR($A17="",$B17="",$C17=""),"",'MPTO_working_3-way'!G16)</f>
        <v>2.6006625072229332</v>
      </c>
      <c r="K17" s="17">
        <f>IF(OR($A17="",$B17="",$C17=""),"",'OddsRatio_working_3-way'!H16)</f>
        <v>3.4387252152323535</v>
      </c>
      <c r="L17" s="21">
        <f>IF(OR($A17="",$B17="",$C17=""),"",'OddsRatio_working_3-way'!I16)</f>
        <v>3.0739586232104199</v>
      </c>
      <c r="M17" s="22">
        <f>IF(OR($A17="",$B17="",$C17=""),"",'OddsRatio_working_3-way'!J16)</f>
        <v>2.6049730048965065</v>
      </c>
      <c r="N17" s="23">
        <f t="shared" si="4"/>
        <v>29.137380681992575</v>
      </c>
      <c r="O17" s="24">
        <f t="shared" si="5"/>
        <v>32.548110862158929</v>
      </c>
      <c r="P17" s="24">
        <f t="shared" si="6"/>
        <v>38.314508455848504</v>
      </c>
      <c r="Q17" t="s">
        <v>89</v>
      </c>
      <c r="R17" t="s">
        <v>120</v>
      </c>
      <c r="S17" s="48" t="s">
        <v>483</v>
      </c>
      <c r="T17" s="35">
        <v>100</v>
      </c>
      <c r="U17" s="35">
        <f t="shared" si="7"/>
        <v>56.709956709956707</v>
      </c>
      <c r="V17" s="35">
        <f t="shared" si="8"/>
        <v>70.501474926253692</v>
      </c>
      <c r="W17" s="35">
        <f t="shared" si="9"/>
        <v>70.059880239520965</v>
      </c>
      <c r="X17" s="35">
        <f t="shared" si="10"/>
        <v>59.438644834225364</v>
      </c>
      <c r="Y17" s="35">
        <f t="shared" si="11"/>
        <v>73.230163050522336</v>
      </c>
      <c r="Z17" s="35">
        <f t="shared" si="12"/>
        <v>72.788568363789594</v>
      </c>
      <c r="AA17" s="35">
        <f t="shared" si="13"/>
        <v>-2.7286881242686576</v>
      </c>
      <c r="AB17" s="35">
        <f t="shared" si="14"/>
        <v>-2.7286881242686434</v>
      </c>
      <c r="AC17" s="35">
        <f t="shared" si="15"/>
        <v>-2.7286881242686292</v>
      </c>
      <c r="AF17">
        <v>2.48</v>
      </c>
      <c r="AG17">
        <v>1.58</v>
      </c>
      <c r="AJ17" t="s">
        <v>314</v>
      </c>
    </row>
    <row r="18" spans="1:36" ht="15" x14ac:dyDescent="0.25">
      <c r="A18">
        <v>2.31</v>
      </c>
      <c r="B18">
        <v>3.39</v>
      </c>
      <c r="C18">
        <v>3.34</v>
      </c>
      <c r="D18" s="20">
        <f t="shared" si="3"/>
        <v>2.7286881242686523E-2</v>
      </c>
      <c r="E18" s="17">
        <f>IF(OR($A18="",$B18="",$C18=""),"",A18*'MPTO_working_3-way'!$I17)</f>
        <v>2.3730326956706058</v>
      </c>
      <c r="F18" s="21">
        <f>IF(OR($A18="",$B18="",$C18=""),"",B18*'MPTO_working_3-way'!$I17)</f>
        <v>3.4825025274127075</v>
      </c>
      <c r="G18" s="22">
        <f>IF(OR($A18="",$B18="",$C18=""),"",C18*'MPTO_working_3-way'!$I17)</f>
        <v>3.4311381833505727</v>
      </c>
      <c r="H18" s="17">
        <f>IF(OR($A18="",$B18="",$C18=""),"",'MPTO_working_3-way'!E17)</f>
        <v>2.3595768293996535</v>
      </c>
      <c r="I18" s="21">
        <f>IF(OR($A18="",$B18="",$C18=""),"",'MPTO_working_3-way'!F17)</f>
        <v>3.4978534275216515</v>
      </c>
      <c r="J18" s="22">
        <f>IF(OR($A18="",$B18="",$C18=""),"",'MPTO_working_3-way'!G17)</f>
        <v>3.4446462677080816</v>
      </c>
      <c r="K18" s="17">
        <f>IF(OR($A18="",$B18="",$C18=""),"",'OddsRatio_working_3-way'!H17)</f>
        <v>2.3653833737272887</v>
      </c>
      <c r="L18" s="21">
        <f>IF(OR($A18="",$B18="",$C18=""),"",'OddsRatio_working_3-way'!I17)</f>
        <v>3.4910429490139081</v>
      </c>
      <c r="M18" s="22">
        <f>IF(OR($A18="",$B18="",$C18=""),"",'OddsRatio_working_3-way'!J17)</f>
        <v>3.438929079787675</v>
      </c>
      <c r="N18" s="23">
        <f t="shared" si="4"/>
        <v>42.140169489632996</v>
      </c>
      <c r="O18" s="24">
        <f t="shared" si="5"/>
        <v>28.714982749572922</v>
      </c>
      <c r="P18" s="24">
        <f t="shared" si="6"/>
        <v>29.144847760794079</v>
      </c>
      <c r="Q18" t="s">
        <v>370</v>
      </c>
      <c r="R18" t="s">
        <v>98</v>
      </c>
      <c r="S18" s="48" t="s">
        <v>483</v>
      </c>
      <c r="T18" s="35">
        <v>100</v>
      </c>
      <c r="U18" s="35">
        <f t="shared" si="7"/>
        <v>66.442953020134226</v>
      </c>
      <c r="V18" s="35">
        <f t="shared" si="8"/>
        <v>70.501474926253692</v>
      </c>
      <c r="W18" s="35">
        <f t="shared" si="9"/>
        <v>60.317460317460316</v>
      </c>
      <c r="X18" s="35">
        <f t="shared" si="10"/>
        <v>69.181064756285991</v>
      </c>
      <c r="Y18" s="35">
        <f t="shared" si="11"/>
        <v>73.239586662405458</v>
      </c>
      <c r="Z18" s="35">
        <f t="shared" si="12"/>
        <v>63.055572053612089</v>
      </c>
      <c r="AA18" s="35">
        <f t="shared" si="13"/>
        <v>-2.7381117361517653</v>
      </c>
      <c r="AB18" s="35">
        <f t="shared" si="14"/>
        <v>-2.7381117361517653</v>
      </c>
      <c r="AC18" s="35">
        <f t="shared" si="15"/>
        <v>-2.7381117361517724</v>
      </c>
      <c r="AF18">
        <v>2.06</v>
      </c>
      <c r="AG18">
        <v>1.83</v>
      </c>
      <c r="AJ18" t="s">
        <v>318</v>
      </c>
    </row>
    <row r="19" spans="1:36" ht="15" x14ac:dyDescent="0.25">
      <c r="A19">
        <v>2.98</v>
      </c>
      <c r="B19">
        <v>3.39</v>
      </c>
      <c r="C19">
        <v>2.52</v>
      </c>
      <c r="D19" s="20">
        <f t="shared" si="3"/>
        <v>2.7381117361517715E-2</v>
      </c>
      <c r="E19" s="17">
        <f>IF(OR($A19="",$B19="",$C19=""),"",A19*'MPTO_working_3-way'!$I18)</f>
        <v>3.0615957297373226</v>
      </c>
      <c r="F19" s="21">
        <f>IF(OR($A19="",$B19="",$C19=""),"",B19*'MPTO_working_3-way'!$I18)</f>
        <v>3.4828219878555453</v>
      </c>
      <c r="G19" s="22">
        <f>IF(OR($A19="",$B19="",$C19=""),"",C19*'MPTO_working_3-way'!$I18)</f>
        <v>2.5890004157510247</v>
      </c>
      <c r="H19" s="17">
        <f>IF(OR($A19="",$B19="",$C19=""),"",'MPTO_working_3-way'!E18)</f>
        <v>3.0633178861115549</v>
      </c>
      <c r="I19" s="21">
        <f>IF(OR($A19="",$B19="",$C19=""),"",'MPTO_working_3-way'!F18)</f>
        <v>3.4982377953863883</v>
      </c>
      <c r="J19" s="22">
        <f>IF(OR($A19="",$B19="",$C19=""),"",'MPTO_working_3-way'!G18)</f>
        <v>2.5793248285079975</v>
      </c>
      <c r="K19" s="17">
        <f>IF(OR($A19="",$B19="",$C19=""),"",'OddsRatio_working_3-way'!H18)</f>
        <v>3.0631066118171555</v>
      </c>
      <c r="L19" s="21">
        <f>IF(OR($A19="",$B19="",$C19=""),"",'OddsRatio_working_3-way'!I18)</f>
        <v>3.490315556688385</v>
      </c>
      <c r="M19" s="22">
        <f>IF(OR($A19="",$B19="",$C19=""),"",'OddsRatio_working_3-way'!J18)</f>
        <v>2.5837990151323624</v>
      </c>
      <c r="N19" s="23">
        <f t="shared" si="4"/>
        <v>32.662705604367872</v>
      </c>
      <c r="O19" s="24">
        <f t="shared" si="5"/>
        <v>28.712348879355826</v>
      </c>
      <c r="P19" s="24">
        <f t="shared" si="6"/>
        <v>38.624945516276291</v>
      </c>
      <c r="Q19" t="s">
        <v>93</v>
      </c>
      <c r="R19" t="s">
        <v>190</v>
      </c>
      <c r="S19" s="48" t="s">
        <v>483</v>
      </c>
      <c r="T19" s="35">
        <v>100</v>
      </c>
      <c r="U19" s="35">
        <f t="shared" si="7"/>
        <v>42.857142857142854</v>
      </c>
      <c r="V19" s="35">
        <f t="shared" si="8"/>
        <v>74.937343358395992</v>
      </c>
      <c r="W19" s="35">
        <f t="shared" si="9"/>
        <v>77.426636568848764</v>
      </c>
      <c r="X19" s="35">
        <f t="shared" si="10"/>
        <v>47.636020072755251</v>
      </c>
      <c r="Y19" s="35">
        <f t="shared" si="11"/>
        <v>79.716220574008375</v>
      </c>
      <c r="Z19" s="35">
        <f t="shared" si="12"/>
        <v>82.205513784461147</v>
      </c>
      <c r="AA19" s="35">
        <f t="shared" si="13"/>
        <v>-4.7788772156123969</v>
      </c>
      <c r="AB19" s="35">
        <f t="shared" si="14"/>
        <v>-4.7788772156123827</v>
      </c>
      <c r="AC19" s="35">
        <f t="shared" si="15"/>
        <v>-4.7788772156123827</v>
      </c>
      <c r="AF19">
        <v>1.94</v>
      </c>
      <c r="AG19">
        <v>1.94</v>
      </c>
      <c r="AJ19" t="s">
        <v>318</v>
      </c>
    </row>
    <row r="20" spans="1:36" ht="15" x14ac:dyDescent="0.25">
      <c r="A20">
        <v>1.75</v>
      </c>
      <c r="B20">
        <v>3.99</v>
      </c>
      <c r="C20">
        <v>4.43</v>
      </c>
      <c r="D20" s="20">
        <f t="shared" si="3"/>
        <v>4.7788772156123871E-2</v>
      </c>
      <c r="E20" s="17">
        <f>IF(OR($A20="",$B20="",$C20=""),"",A20*'MPTO_working_3-way'!$I19)</f>
        <v>1.8336303512732168</v>
      </c>
      <c r="F20" s="21">
        <f>IF(OR($A20="",$B20="",$C20=""),"",B20*'MPTO_working_3-way'!$I19)</f>
        <v>4.1806772009029345</v>
      </c>
      <c r="G20" s="22">
        <f>IF(OR($A20="",$B20="",$C20=""),"",C20*'MPTO_working_3-way'!$I19)</f>
        <v>4.6417042606516281</v>
      </c>
      <c r="H20" s="17">
        <f>IF(OR($A20="",$B20="",$C20=""),"",'MPTO_working_3-way'!E19)</f>
        <v>1.8001833211685025</v>
      </c>
      <c r="I20" s="21">
        <f>IF(OR($A20="",$B20="",$C20=""),"",'MPTO_working_3-way'!F19)</f>
        <v>4.2608133190843125</v>
      </c>
      <c r="J20" s="22">
        <f>IF(OR($A20="",$B20="",$C20=""),"",'MPTO_working_3-way'!G19)</f>
        <v>4.7663523680260305</v>
      </c>
      <c r="K20" s="17">
        <f>IF(OR($A20="",$B20="",$C20=""),"",'OddsRatio_working_3-way'!H19)</f>
        <v>1.8120508508838196</v>
      </c>
      <c r="L20" s="21">
        <f>IF(OR($A20="",$B20="",$C20=""),"",'OddsRatio_working_3-way'!I19)</f>
        <v>4.2373760588568263</v>
      </c>
      <c r="M20" s="22">
        <f>IF(OR($A20="",$B20="",$C20=""),"",'OddsRatio_working_3-way'!J19)</f>
        <v>4.7137792247086665</v>
      </c>
      <c r="N20" s="23">
        <f t="shared" si="4"/>
        <v>54.536619079501527</v>
      </c>
      <c r="O20" s="24">
        <f t="shared" si="5"/>
        <v>23.919569771711195</v>
      </c>
      <c r="P20" s="24">
        <f t="shared" si="6"/>
        <v>21.543811148787288</v>
      </c>
      <c r="Q20" t="s">
        <v>276</v>
      </c>
      <c r="R20" t="s">
        <v>195</v>
      </c>
      <c r="S20" s="48" t="s">
        <v>484</v>
      </c>
      <c r="T20" s="35">
        <v>100</v>
      </c>
      <c r="U20" s="35">
        <f t="shared" si="7"/>
        <v>41.860465116279073</v>
      </c>
      <c r="V20" s="35">
        <f t="shared" si="8"/>
        <v>75.429975429975428</v>
      </c>
      <c r="W20" s="35">
        <f t="shared" si="9"/>
        <v>77.728285077951</v>
      </c>
      <c r="X20" s="35">
        <f t="shared" si="10"/>
        <v>46.841739492073565</v>
      </c>
      <c r="Y20" s="35">
        <f t="shared" si="11"/>
        <v>80.411249805769927</v>
      </c>
      <c r="Z20" s="35">
        <f t="shared" si="12"/>
        <v>82.709559453745499</v>
      </c>
      <c r="AA20" s="35">
        <f t="shared" si="13"/>
        <v>-4.9812743757944915</v>
      </c>
      <c r="AB20" s="35">
        <f t="shared" si="14"/>
        <v>-4.9812743757944986</v>
      </c>
      <c r="AC20" s="35">
        <f t="shared" si="15"/>
        <v>-4.9812743757944986</v>
      </c>
      <c r="AF20">
        <v>1.7</v>
      </c>
      <c r="AG20">
        <v>2.17</v>
      </c>
      <c r="AJ20" t="s">
        <v>315</v>
      </c>
    </row>
    <row r="21" spans="1:36" ht="15" x14ac:dyDescent="0.25">
      <c r="A21">
        <v>1.72</v>
      </c>
      <c r="B21">
        <v>4.07</v>
      </c>
      <c r="C21">
        <v>4.49</v>
      </c>
      <c r="D21" s="20">
        <f t="shared" si="3"/>
        <v>4.9812743757944977E-2</v>
      </c>
      <c r="E21" s="17">
        <f>IF(OR($A21="",$B21="",$C21=""),"",A21*'MPTO_working_3-way'!$I20)</f>
        <v>1.8056779192636654</v>
      </c>
      <c r="F21" s="21">
        <f>IF(OR($A21="",$B21="",$C21=""),"",B21*'MPTO_working_3-way'!$I20)</f>
        <v>4.2727378670948362</v>
      </c>
      <c r="G21" s="22">
        <f>IF(OR($A21="",$B21="",$C21=""),"",C21*'MPTO_working_3-way'!$I20)</f>
        <v>4.7136592194731728</v>
      </c>
      <c r="H21" s="17">
        <f>IF(OR($A21="",$B21="",$C21=""),"",'MPTO_working_3-way'!E20)</f>
        <v>1.770566140958679</v>
      </c>
      <c r="I21" s="21">
        <f>IF(OR($A21="",$B21="",$C21=""),"",'MPTO_working_3-way'!F20)</f>
        <v>4.3649824077513291</v>
      </c>
      <c r="J21" s="22">
        <f>IF(OR($A21="",$B21="",$C21=""),"",'MPTO_working_3-way'!G20)</f>
        <v>4.8517098817544975</v>
      </c>
      <c r="K21" s="17">
        <f>IF(OR($A21="",$B21="",$C21=""),"",'OddsRatio_working_3-way'!H20)</f>
        <v>1.7828331440445844</v>
      </c>
      <c r="L21" s="21">
        <f>IF(OR($A21="",$B21="",$C21=""),"",'OddsRatio_working_3-way'!I20)</f>
        <v>4.3379135447456587</v>
      </c>
      <c r="M21" s="22">
        <f>IF(OR($A21="",$B21="",$C21=""),"",'OddsRatio_working_3-way'!J20)</f>
        <v>4.7945662121049999</v>
      </c>
      <c r="N21" s="23">
        <f t="shared" si="4"/>
        <v>55.380862186529278</v>
      </c>
      <c r="O21" s="24">
        <f t="shared" si="5"/>
        <v>23.404197287673309</v>
      </c>
      <c r="P21" s="24">
        <f t="shared" si="6"/>
        <v>21.21494052579741</v>
      </c>
      <c r="Q21" t="s">
        <v>191</v>
      </c>
      <c r="R21" t="s">
        <v>194</v>
      </c>
      <c r="S21" s="48" t="s">
        <v>484</v>
      </c>
      <c r="T21" s="35">
        <v>100</v>
      </c>
      <c r="U21" s="35">
        <f t="shared" si="7"/>
        <v>18.032786885245901</v>
      </c>
      <c r="V21" s="35">
        <f t="shared" si="8"/>
        <v>84.871406959152793</v>
      </c>
      <c r="W21" s="35">
        <f t="shared" si="9"/>
        <v>91.189427312775337</v>
      </c>
      <c r="X21" s="35">
        <f t="shared" si="10"/>
        <v>23.93916572807187</v>
      </c>
      <c r="Y21" s="35">
        <f t="shared" si="11"/>
        <v>90.777785801978766</v>
      </c>
      <c r="Z21" s="35">
        <f t="shared" si="12"/>
        <v>97.095806155601295</v>
      </c>
      <c r="AA21" s="35">
        <f t="shared" si="13"/>
        <v>-5.9063788428259691</v>
      </c>
      <c r="AB21" s="35">
        <f t="shared" si="14"/>
        <v>-5.9063788428259727</v>
      </c>
      <c r="AC21" s="35">
        <f t="shared" si="15"/>
        <v>-5.9063788428259585</v>
      </c>
      <c r="AF21">
        <v>1.43</v>
      </c>
      <c r="AG21">
        <v>2.82</v>
      </c>
      <c r="AJ21" t="s">
        <v>315</v>
      </c>
    </row>
    <row r="22" spans="1:36" ht="15" x14ac:dyDescent="0.25">
      <c r="A22">
        <v>1.22</v>
      </c>
      <c r="B22">
        <v>6.61</v>
      </c>
      <c r="C22">
        <v>11.35</v>
      </c>
      <c r="D22" s="20">
        <f t="shared" si="3"/>
        <v>5.9063788428259656E-2</v>
      </c>
      <c r="E22" s="17">
        <f>IF(OR($A22="",$B22="",$C22=""),"",A22*'MPTO_working_3-way'!$I21)</f>
        <v>1.2920578218824768</v>
      </c>
      <c r="F22" s="21">
        <f>IF(OR($A22="",$B22="",$C22=""),"",B22*'MPTO_working_3-way'!$I21)</f>
        <v>7.0004116415107971</v>
      </c>
      <c r="G22" s="22">
        <f>IF(OR($A22="",$B22="",$C22=""),"",C22*'MPTO_working_3-way'!$I21)</f>
        <v>12.020373998660746</v>
      </c>
      <c r="H22" s="17">
        <f>IF(OR($A22="",$B22="",$C22=""),"",'MPTO_working_3-way'!E21)</f>
        <v>1.250024685375837</v>
      </c>
      <c r="I22" s="21">
        <f>IF(OR($A22="",$B22="",$C22=""),"",'MPTO_working_3-way'!F21)</f>
        <v>7.5988996254874435</v>
      </c>
      <c r="J22" s="22">
        <f>IF(OR($A22="",$B22="",$C22=""),"",'MPTO_working_3-way'!G21)</f>
        <v>14.616079997572731</v>
      </c>
      <c r="K22" s="17">
        <f>IF(OR($A22="",$B22="",$C22=""),"",'OddsRatio_working_3-way'!H21)</f>
        <v>1.2602154200500384</v>
      </c>
      <c r="L22" s="21">
        <f>IF(OR($A22="",$B22="",$C22=""),"",'OddsRatio_working_3-way'!I21)</f>
        <v>7.6354932112759784</v>
      </c>
      <c r="M22" s="22">
        <f>IF(OR($A22="",$B22="",$C22=""),"",'OddsRatio_working_3-way'!J21)</f>
        <v>13.241952715990438</v>
      </c>
      <c r="N22" s="23">
        <f t="shared" si="4"/>
        <v>77.395917045186096</v>
      </c>
      <c r="O22" s="24">
        <f t="shared" si="5"/>
        <v>14.284874250397431</v>
      </c>
      <c r="P22" s="24">
        <f t="shared" si="6"/>
        <v>8.3192087044164786</v>
      </c>
      <c r="Q22" t="s">
        <v>337</v>
      </c>
      <c r="R22" t="s">
        <v>275</v>
      </c>
      <c r="S22" s="48" t="s">
        <v>484</v>
      </c>
      <c r="T22" s="35">
        <v>100</v>
      </c>
      <c r="U22" s="35">
        <f t="shared" si="7"/>
        <v>78.021978021978015</v>
      </c>
      <c r="V22" s="35">
        <f t="shared" si="8"/>
        <v>76.744186046511629</v>
      </c>
      <c r="W22" s="35">
        <f t="shared" si="9"/>
        <v>40.476190476190474</v>
      </c>
      <c r="X22" s="35">
        <f t="shared" si="10"/>
        <v>82.779623477297889</v>
      </c>
      <c r="Y22" s="35">
        <f t="shared" si="11"/>
        <v>81.501831501831504</v>
      </c>
      <c r="Z22" s="35">
        <f t="shared" si="12"/>
        <v>45.233835931510349</v>
      </c>
      <c r="AA22" s="35">
        <f t="shared" si="13"/>
        <v>-4.7576454553198744</v>
      </c>
      <c r="AB22" s="35">
        <f t="shared" si="14"/>
        <v>-4.7576454553198744</v>
      </c>
      <c r="AC22" s="35">
        <f t="shared" si="15"/>
        <v>-4.7576454553198744</v>
      </c>
      <c r="AF22">
        <v>1.41</v>
      </c>
      <c r="AG22">
        <v>2.89</v>
      </c>
      <c r="AJ22" t="s">
        <v>315</v>
      </c>
    </row>
    <row r="23" spans="1:36" ht="15" x14ac:dyDescent="0.25">
      <c r="A23">
        <v>4.55</v>
      </c>
      <c r="B23">
        <v>4.3</v>
      </c>
      <c r="C23">
        <v>1.68</v>
      </c>
      <c r="D23" s="20">
        <f t="shared" si="3"/>
        <v>4.7576454553198699E-2</v>
      </c>
      <c r="E23" s="17">
        <f>IF(OR($A23="",$B23="",$C23=""),"",A23*'MPTO_working_3-way'!$I22)</f>
        <v>4.7664728682170541</v>
      </c>
      <c r="F23" s="21">
        <f>IF(OR($A23="",$B23="",$C23=""),"",B23*'MPTO_working_3-way'!$I22)</f>
        <v>4.5045787545787546</v>
      </c>
      <c r="G23" s="22">
        <f>IF(OR($A23="",$B23="",$C23=""),"",C23*'MPTO_working_3-way'!$I22)</f>
        <v>1.7599284436493738</v>
      </c>
      <c r="H23" s="17">
        <f>IF(OR($A23="",$B23="",$C23=""),"",'MPTO_working_3-way'!E22)</f>
        <v>4.9038501705771766</v>
      </c>
      <c r="I23" s="21">
        <f>IF(OR($A23="",$B23="",$C23=""),"",'MPTO_working_3-way'!F22)</f>
        <v>4.6146891174736284</v>
      </c>
      <c r="J23" s="22">
        <f>IF(OR($A23="",$B23="",$C23=""),"",'MPTO_working_3-way'!G22)</f>
        <v>1.725985100960596</v>
      </c>
      <c r="K23" s="17">
        <f>IF(OR($A23="",$B23="",$C23=""),"",'OddsRatio_working_3-way'!H22)</f>
        <v>4.8508726303481327</v>
      </c>
      <c r="L23" s="21">
        <f>IF(OR($A23="",$B23="",$C23=""),"",'OddsRatio_working_3-way'!I22)</f>
        <v>4.5796844169433344</v>
      </c>
      <c r="M23" s="22">
        <f>IF(OR($A23="",$B23="",$C23=""),"",'OddsRatio_working_3-way'!J22)</f>
        <v>1.7376319404610507</v>
      </c>
      <c r="N23" s="23">
        <f t="shared" si="4"/>
        <v>20.979873958121569</v>
      </c>
      <c r="O23" s="24">
        <f t="shared" si="5"/>
        <v>22.199634071965846</v>
      </c>
      <c r="P23" s="24">
        <f t="shared" si="6"/>
        <v>56.820491969912588</v>
      </c>
      <c r="Q23" t="s">
        <v>197</v>
      </c>
      <c r="R23" t="s">
        <v>273</v>
      </c>
      <c r="S23" s="48" t="s">
        <v>484</v>
      </c>
      <c r="T23" s="35">
        <v>100</v>
      </c>
      <c r="U23" s="35">
        <f t="shared" si="7"/>
        <v>76.470588235294116</v>
      </c>
      <c r="V23" s="35">
        <f t="shared" si="8"/>
        <v>74.874371859296474</v>
      </c>
      <c r="W23" s="35">
        <f t="shared" si="9"/>
        <v>46.236559139784944</v>
      </c>
      <c r="X23" s="35">
        <f t="shared" si="10"/>
        <v>78.889069000918568</v>
      </c>
      <c r="Y23" s="35">
        <f t="shared" si="11"/>
        <v>77.29285262492094</v>
      </c>
      <c r="Z23" s="35">
        <f t="shared" si="12"/>
        <v>48.655039905409396</v>
      </c>
      <c r="AA23" s="35">
        <f t="shared" si="13"/>
        <v>-2.4184807656244516</v>
      </c>
      <c r="AB23" s="35">
        <f t="shared" si="14"/>
        <v>-2.4184807656244658</v>
      </c>
      <c r="AC23" s="35">
        <f t="shared" si="15"/>
        <v>-2.4184807656244516</v>
      </c>
      <c r="AF23">
        <v>1.64</v>
      </c>
      <c r="AG23">
        <v>2.2799999999999998</v>
      </c>
      <c r="AJ23" t="s">
        <v>315</v>
      </c>
    </row>
    <row r="24" spans="1:36" ht="15" x14ac:dyDescent="0.25">
      <c r="A24">
        <v>4.25</v>
      </c>
      <c r="B24">
        <v>3.98</v>
      </c>
      <c r="C24">
        <v>1.86</v>
      </c>
      <c r="D24" s="20">
        <f t="shared" si="3"/>
        <v>2.4184807656244534E-2</v>
      </c>
      <c r="E24" s="17">
        <f>IF(OR($A24="",$B24="",$C24=""),"",A24*'MPTO_working_3-way'!$I23)</f>
        <v>4.3527854325390392</v>
      </c>
      <c r="F24" s="21">
        <f>IF(OR($A24="",$B24="",$C24=""),"",B24*'MPTO_working_3-way'!$I23)</f>
        <v>4.0762555344718532</v>
      </c>
      <c r="G24" s="22">
        <f>IF(OR($A24="",$B24="",$C24=""),"",C24*'MPTO_working_3-way'!$I23)</f>
        <v>1.9049837422406148</v>
      </c>
      <c r="H24" s="17">
        <f>IF(OR($A24="",$B24="",$C24=""),"",'MPTO_working_3-way'!E23)</f>
        <v>4.4007786455297815</v>
      </c>
      <c r="I24" s="21">
        <f>IF(OR($A24="",$B24="",$C24=""),"",'MPTO_working_3-way'!F23)</f>
        <v>4.1119320731372611</v>
      </c>
      <c r="J24" s="22">
        <f>IF(OR($A24="",$B24="",$C24=""),"",'MPTO_working_3-way'!G23)</f>
        <v>1.8883144840059141</v>
      </c>
      <c r="K24" s="17">
        <f>IF(OR($A24="",$B24="",$C24=""),"",'OddsRatio_working_3-way'!H23)</f>
        <v>4.3807325994323767</v>
      </c>
      <c r="L24" s="21">
        <f>IF(OR($A24="",$B24="",$C24=""),"",'OddsRatio_working_3-way'!I23)</f>
        <v>4.099871737325687</v>
      </c>
      <c r="M24" s="22">
        <f>IF(OR($A24="",$B24="",$C24=""),"",'OddsRatio_working_3-way'!J23)</f>
        <v>1.8945938570805676</v>
      </c>
      <c r="N24" s="23">
        <f t="shared" si="4"/>
        <v>22.97379495264223</v>
      </c>
      <c r="O24" s="24">
        <f t="shared" si="5"/>
        <v>24.53231873083655</v>
      </c>
      <c r="P24" s="24">
        <f t="shared" si="6"/>
        <v>52.49388631652122</v>
      </c>
      <c r="Q24" t="s">
        <v>200</v>
      </c>
      <c r="R24" t="s">
        <v>204</v>
      </c>
      <c r="S24" s="48" t="s">
        <v>484</v>
      </c>
      <c r="T24" s="35">
        <v>100</v>
      </c>
      <c r="U24" s="35">
        <f t="shared" si="7"/>
        <v>6.5420560747663554</v>
      </c>
      <c r="V24" s="35">
        <f t="shared" si="8"/>
        <v>93.031358885017411</v>
      </c>
      <c r="W24" s="35">
        <f t="shared" si="9"/>
        <v>97.302400863231711</v>
      </c>
      <c r="X24" s="35">
        <f t="shared" si="10"/>
        <v>9.666240251750855</v>
      </c>
      <c r="Y24" s="35">
        <f t="shared" si="11"/>
        <v>96.155543062001925</v>
      </c>
      <c r="Z24" s="35">
        <f t="shared" si="12"/>
        <v>100.42658504021622</v>
      </c>
      <c r="AA24" s="35">
        <f t="shared" si="13"/>
        <v>-3.1241841769844996</v>
      </c>
      <c r="AB24" s="35">
        <f t="shared" si="14"/>
        <v>-3.1241841769845138</v>
      </c>
      <c r="AC24" s="35">
        <f t="shared" si="15"/>
        <v>-3.1241841769845138</v>
      </c>
      <c r="AF24">
        <v>1.6</v>
      </c>
      <c r="AG24">
        <v>2.48</v>
      </c>
      <c r="AJ24" t="s">
        <v>178</v>
      </c>
    </row>
    <row r="25" spans="1:36" ht="15" x14ac:dyDescent="0.25">
      <c r="A25">
        <v>1.07</v>
      </c>
      <c r="B25">
        <v>14.35</v>
      </c>
      <c r="C25">
        <v>37.07</v>
      </c>
      <c r="D25" s="20">
        <f t="shared" si="3"/>
        <v>3.1241841769845013E-2</v>
      </c>
      <c r="E25" s="17">
        <f>IF(OR($A25="",$B25="",$C25=""),"",A25*'MPTO_working_3-way'!$I24)</f>
        <v>1.1034287706937342</v>
      </c>
      <c r="F25" s="21">
        <f>IF(OR($A25="",$B25="",$C25=""),"",B25*'MPTO_working_3-way'!$I24)</f>
        <v>14.798320429397275</v>
      </c>
      <c r="G25" s="22">
        <f>IF(OR($A25="",$B25="",$C25=""),"",C25*'MPTO_working_3-way'!$I24)</f>
        <v>38.228135074408158</v>
      </c>
      <c r="H25" s="17">
        <f>IF(OR($A25="",$B25="",$C25=""),"",'MPTO_working_3-way'!E24)</f>
        <v>1.0820572815811538</v>
      </c>
      <c r="I25" s="21">
        <f>IF(OR($A25="",$B25="",$C25=""),"",'MPTO_working_3-way'!F24)</f>
        <v>16.871240611857584</v>
      </c>
      <c r="J25" s="22">
        <f>IF(OR($A25="",$B25="",$C25=""),"",'MPTO_working_3-way'!G24)</f>
        <v>60.379020445413481</v>
      </c>
      <c r="K25" s="17">
        <f>IF(OR($A25="",$B25="",$C25=""),"",'OddsRatio_working_3-way'!H24)</f>
        <v>1.0861997140574764</v>
      </c>
      <c r="L25" s="21">
        <f>IF(OR($A25="",$B25="",$C25=""),"",'OddsRatio_working_3-way'!I24)</f>
        <v>17.439516895247255</v>
      </c>
      <c r="M25" s="22">
        <f>IF(OR($A25="",$B25="",$C25=""),"",'OddsRatio_working_3-way'!J24)</f>
        <v>45.417481229330967</v>
      </c>
      <c r="N25" s="23">
        <f t="shared" si="4"/>
        <v>90.626601966458807</v>
      </c>
      <c r="O25" s="24">
        <f t="shared" si="5"/>
        <v>6.7575236309484978</v>
      </c>
      <c r="P25" s="24">
        <f t="shared" si="6"/>
        <v>2.6158744025926874</v>
      </c>
      <c r="Q25" t="s">
        <v>174</v>
      </c>
      <c r="R25" t="s">
        <v>285</v>
      </c>
      <c r="S25" s="48" t="s">
        <v>484</v>
      </c>
      <c r="T25" s="35">
        <v>100</v>
      </c>
      <c r="U25" s="35">
        <f t="shared" si="7"/>
        <v>72.602739726027394</v>
      </c>
      <c r="V25" s="35">
        <f t="shared" si="8"/>
        <v>71.910112359550567</v>
      </c>
      <c r="W25" s="35">
        <f t="shared" si="9"/>
        <v>53.271028037383175</v>
      </c>
      <c r="X25" s="35">
        <f t="shared" si="10"/>
        <v>74.818859603066272</v>
      </c>
      <c r="Y25" s="35">
        <f t="shared" si="11"/>
        <v>74.126232236589431</v>
      </c>
      <c r="Z25" s="35">
        <f t="shared" si="12"/>
        <v>55.487147914422039</v>
      </c>
      <c r="AA25" s="35">
        <f t="shared" si="13"/>
        <v>-2.2161198770388779</v>
      </c>
      <c r="AB25" s="35">
        <f t="shared" si="14"/>
        <v>-2.2161198770388637</v>
      </c>
      <c r="AC25" s="35">
        <f t="shared" si="15"/>
        <v>-2.2161198770388637</v>
      </c>
      <c r="AF25">
        <v>1.2</v>
      </c>
      <c r="AG25">
        <v>4.75</v>
      </c>
      <c r="AJ25" t="s">
        <v>178</v>
      </c>
    </row>
    <row r="26" spans="1:36" ht="15" x14ac:dyDescent="0.25">
      <c r="A26">
        <v>3.65</v>
      </c>
      <c r="B26">
        <v>3.56</v>
      </c>
      <c r="C26">
        <v>2.14</v>
      </c>
      <c r="D26" s="20">
        <f t="shared" si="3"/>
        <v>2.216119877038869E-2</v>
      </c>
      <c r="E26" s="17">
        <f>IF(OR($A26="",$B26="",$C26=""),"",A26*'MPTO_working_3-way'!$I25)</f>
        <v>3.7308883755119187</v>
      </c>
      <c r="F26" s="21">
        <f>IF(OR($A26="",$B26="",$C26=""),"",B26*'MPTO_working_3-way'!$I25)</f>
        <v>3.6388938676225839</v>
      </c>
      <c r="G26" s="22">
        <f>IF(OR($A26="",$B26="",$C26=""),"",C26*'MPTO_working_3-way'!$I25)</f>
        <v>2.1874249653686317</v>
      </c>
      <c r="H26" s="17">
        <f>IF(OR($A26="",$B26="",$C26=""),"",'MPTO_working_3-way'!E25)</f>
        <v>3.7511412404177173</v>
      </c>
      <c r="I26" s="21">
        <f>IF(OR($A26="",$B26="",$C26=""),"",'MPTO_working_3-way'!F25)</f>
        <v>3.6561492516904246</v>
      </c>
      <c r="J26" s="22">
        <f>IF(OR($A26="",$B26="",$C26=""),"",'MPTO_working_3-way'!G25)</f>
        <v>2.1743731910953934</v>
      </c>
      <c r="K26" s="17">
        <f>IF(OR($A26="",$B26="",$C26=""),"",'OddsRatio_working_3-way'!H25)</f>
        <v>3.7424194155506361</v>
      </c>
      <c r="L26" s="21">
        <f>IF(OR($A26="",$B26="",$C26=""),"",'OddsRatio_working_3-way'!I25)</f>
        <v>3.6492806429470286</v>
      </c>
      <c r="M26" s="22">
        <f>IF(OR($A26="",$B26="",$C26=""),"",'OddsRatio_working_3-way'!J25)</f>
        <v>2.179757786312349</v>
      </c>
      <c r="N26" s="23">
        <f t="shared" si="4"/>
        <v>26.803267730109699</v>
      </c>
      <c r="O26" s="24">
        <f t="shared" si="5"/>
        <v>27.480878431151794</v>
      </c>
      <c r="P26" s="24">
        <f t="shared" si="6"/>
        <v>45.715853838738504</v>
      </c>
      <c r="Q26" t="s">
        <v>282</v>
      </c>
      <c r="R26" t="s">
        <v>198</v>
      </c>
      <c r="S26" s="48" t="s">
        <v>484</v>
      </c>
      <c r="T26" s="35">
        <v>100</v>
      </c>
      <c r="U26" s="35">
        <f t="shared" si="7"/>
        <v>52.830188679245275</v>
      </c>
      <c r="V26" s="35">
        <f t="shared" si="8"/>
        <v>72.752043596730246</v>
      </c>
      <c r="W26" s="35">
        <f t="shared" si="9"/>
        <v>72.067039106145245</v>
      </c>
      <c r="X26" s="35">
        <f t="shared" si="10"/>
        <v>55.180917297124509</v>
      </c>
      <c r="Y26" s="35">
        <f t="shared" si="11"/>
        <v>75.102772214609459</v>
      </c>
      <c r="Z26" s="35">
        <f t="shared" si="12"/>
        <v>74.417767724024458</v>
      </c>
      <c r="AA26" s="35">
        <f t="shared" si="13"/>
        <v>-2.3507286178792342</v>
      </c>
      <c r="AB26" s="35">
        <f t="shared" si="14"/>
        <v>-2.3507286178792128</v>
      </c>
      <c r="AC26" s="35">
        <f t="shared" si="15"/>
        <v>-2.3507286178792128</v>
      </c>
      <c r="AF26">
        <v>1.78</v>
      </c>
      <c r="AG26">
        <v>2.15</v>
      </c>
      <c r="AJ26" t="s">
        <v>178</v>
      </c>
    </row>
    <row r="27" spans="1:36" ht="15" x14ac:dyDescent="0.25">
      <c r="A27">
        <v>2.12</v>
      </c>
      <c r="B27">
        <v>3.67</v>
      </c>
      <c r="C27">
        <v>3.58</v>
      </c>
      <c r="D27" s="20">
        <f t="shared" si="3"/>
        <v>2.3507286178792164E-2</v>
      </c>
      <c r="E27" s="17">
        <f>IF(OR($A27="",$B27="",$C27=""),"",A27*'MPTO_working_3-way'!$I26)</f>
        <v>2.1698354466990395</v>
      </c>
      <c r="F27" s="21">
        <f>IF(OR($A27="",$B27="",$C27=""),"",B27*'MPTO_working_3-way'!$I26)</f>
        <v>3.7562717402761669</v>
      </c>
      <c r="G27" s="22">
        <f>IF(OR($A27="",$B27="",$C27=""),"",C27*'MPTO_working_3-way'!$I26)</f>
        <v>3.664156084520076</v>
      </c>
      <c r="H27" s="17">
        <f>IF(OR($A27="",$B27="",$C27=""),"",'MPTO_working_3-way'!E26)</f>
        <v>2.1558119505177262</v>
      </c>
      <c r="I27" s="21">
        <f>IF(OR($A27="",$B27="",$C27=""),"",'MPTO_working_3-way'!F26)</f>
        <v>3.7786639722688293</v>
      </c>
      <c r="J27" s="22">
        <f>IF(OR($A27="",$B27="",$C27=""),"",'MPTO_working_3-way'!G26)</f>
        <v>3.6833247290715438</v>
      </c>
      <c r="K27" s="17">
        <f>IF(OR($A27="",$B27="",$C27=""),"",'OddsRatio_working_3-way'!H26)</f>
        <v>2.1615603271798016</v>
      </c>
      <c r="L27" s="21">
        <f>IF(OR($A27="",$B27="",$C27=""),"",'OddsRatio_working_3-way'!I26)</f>
        <v>3.7690768514018473</v>
      </c>
      <c r="M27" s="22">
        <f>IF(OR($A27="",$B27="",$C27=""),"",'OddsRatio_working_3-way'!J26)</f>
        <v>3.6757371822534717</v>
      </c>
      <c r="N27" s="23">
        <f t="shared" si="4"/>
        <v>46.086444090555126</v>
      </c>
      <c r="O27" s="24">
        <f t="shared" si="5"/>
        <v>26.622142090456919</v>
      </c>
      <c r="P27" s="24">
        <f t="shared" si="6"/>
        <v>27.291413818987952</v>
      </c>
      <c r="Q27" t="s">
        <v>183</v>
      </c>
      <c r="R27" t="s">
        <v>284</v>
      </c>
      <c r="S27" s="48" t="s">
        <v>484</v>
      </c>
      <c r="T27" s="35">
        <v>100</v>
      </c>
      <c r="U27" s="35">
        <f t="shared" si="7"/>
        <v>77.777777777777771</v>
      </c>
      <c r="V27" s="35">
        <f t="shared" si="8"/>
        <v>74.874371859296474</v>
      </c>
      <c r="W27" s="35">
        <f t="shared" si="9"/>
        <v>45.054945054945051</v>
      </c>
      <c r="X27" s="35">
        <f t="shared" si="10"/>
        <v>80.070683085758461</v>
      </c>
      <c r="Y27" s="35">
        <f t="shared" si="11"/>
        <v>77.167277167277163</v>
      </c>
      <c r="Z27" s="35">
        <f t="shared" si="12"/>
        <v>47.347850362925733</v>
      </c>
      <c r="AA27" s="35">
        <f t="shared" si="13"/>
        <v>-2.2929053079806891</v>
      </c>
      <c r="AB27" s="35">
        <f t="shared" si="14"/>
        <v>-2.2929053079806891</v>
      </c>
      <c r="AC27" s="35">
        <f t="shared" si="15"/>
        <v>-2.292905307980682</v>
      </c>
      <c r="AF27">
        <v>1.85</v>
      </c>
      <c r="AG27">
        <v>2.06</v>
      </c>
      <c r="AJ27" t="s">
        <v>178</v>
      </c>
    </row>
    <row r="28" spans="1:36" ht="15" x14ac:dyDescent="0.25">
      <c r="A28">
        <v>4.5</v>
      </c>
      <c r="B28">
        <v>3.98</v>
      </c>
      <c r="C28">
        <v>1.82</v>
      </c>
      <c r="D28" s="20">
        <f t="shared" si="3"/>
        <v>2.2929053079806749E-2</v>
      </c>
      <c r="E28" s="17">
        <f>IF(OR($A28="",$B28="",$C28=""),"",A28*'MPTO_working_3-way'!$I27)</f>
        <v>4.6031807388591304</v>
      </c>
      <c r="F28" s="21">
        <f>IF(OR($A28="",$B28="",$C28=""),"",B28*'MPTO_working_3-way'!$I27)</f>
        <v>4.0712576312576312</v>
      </c>
      <c r="G28" s="22">
        <f>IF(OR($A28="",$B28="",$C28=""),"",C28*'MPTO_working_3-way'!$I27)</f>
        <v>1.8617308766052483</v>
      </c>
      <c r="H28" s="17">
        <f>IF(OR($A28="",$B28="",$C28=""),"",'MPTO_working_3-way'!E27)</f>
        <v>4.6602838434190827</v>
      </c>
      <c r="I28" s="21">
        <f>IF(OR($A28="",$B28="",$C28=""),"",'MPTO_working_3-way'!F27)</f>
        <v>4.1048668071495129</v>
      </c>
      <c r="J28" s="22">
        <f>IF(OR($A28="",$B28="",$C28=""),"",'MPTO_working_3-way'!G27)</f>
        <v>1.8456738627398428</v>
      </c>
      <c r="K28" s="17">
        <f>IF(OR($A28="",$B28="",$C28=""),"",'OddsRatio_working_3-way'!H27)</f>
        <v>4.6351116701500992</v>
      </c>
      <c r="L28" s="21">
        <f>IF(OR($A28="",$B28="",$C28=""),"",'OddsRatio_working_3-way'!I27)</f>
        <v>4.0950379362992271</v>
      </c>
      <c r="M28" s="22">
        <f>IF(OR($A28="",$B28="",$C28=""),"",'OddsRatio_working_3-way'!J27)</f>
        <v>1.8516547341494518</v>
      </c>
      <c r="N28" s="23">
        <f t="shared" si="4"/>
        <v>21.724108974435875</v>
      </c>
      <c r="O28" s="24">
        <f t="shared" si="5"/>
        <v>24.562434770090814</v>
      </c>
      <c r="P28" s="24">
        <f t="shared" si="6"/>
        <v>53.713456255473325</v>
      </c>
      <c r="Q28" t="s">
        <v>281</v>
      </c>
      <c r="R28" t="s">
        <v>207</v>
      </c>
      <c r="S28" s="48" t="s">
        <v>484</v>
      </c>
      <c r="T28" s="35">
        <v>100</v>
      </c>
      <c r="U28" s="35">
        <f t="shared" si="7"/>
        <v>49.748743718592962</v>
      </c>
      <c r="V28" s="35">
        <f t="shared" si="8"/>
        <v>73.544973544973558</v>
      </c>
      <c r="W28" s="35">
        <f t="shared" si="9"/>
        <v>73.890339425587456</v>
      </c>
      <c r="X28" s="35">
        <f t="shared" si="10"/>
        <v>52.564687029438993</v>
      </c>
      <c r="Y28" s="35">
        <f t="shared" si="11"/>
        <v>76.360916855819568</v>
      </c>
      <c r="Z28" s="35">
        <f t="shared" si="12"/>
        <v>76.706282736433494</v>
      </c>
      <c r="AA28" s="35">
        <f t="shared" si="13"/>
        <v>-2.8159433108460306</v>
      </c>
      <c r="AB28" s="35">
        <f t="shared" si="14"/>
        <v>-2.8159433108460092</v>
      </c>
      <c r="AC28" s="35">
        <f t="shared" si="15"/>
        <v>-2.8159433108460377</v>
      </c>
      <c r="AF28">
        <v>1.6</v>
      </c>
      <c r="AG28">
        <v>2.48</v>
      </c>
      <c r="AJ28" t="s">
        <v>178</v>
      </c>
    </row>
    <row r="29" spans="1:36" ht="15" x14ac:dyDescent="0.25">
      <c r="A29">
        <v>1.99</v>
      </c>
      <c r="B29">
        <v>3.78</v>
      </c>
      <c r="C29">
        <v>3.83</v>
      </c>
      <c r="D29" s="20">
        <f t="shared" si="3"/>
        <v>2.8159433108460252E-2</v>
      </c>
      <c r="E29" s="17">
        <f>IF(OR($A29="",$B29="",$C29=""),"",A29*'MPTO_working_3-way'!$I28)</f>
        <v>2.0460372718858357</v>
      </c>
      <c r="F29" s="21">
        <f>IF(OR($A29="",$B29="",$C29=""),"",B29*'MPTO_working_3-way'!$I28)</f>
        <v>3.8864426571499795</v>
      </c>
      <c r="G29" s="22">
        <f>IF(OR($A29="",$B29="",$C29=""),"",C29*'MPTO_working_3-way'!$I28)</f>
        <v>3.9378506288054029</v>
      </c>
      <c r="H29" s="17">
        <f>IF(OR($A29="",$B29="",$C29=""),"",'MPTO_working_3-way'!E28)</f>
        <v>2.0278789343995012</v>
      </c>
      <c r="I29" s="21">
        <f>IF(OR($A29="",$B29="",$C29=""),"",'MPTO_working_3-way'!F28)</f>
        <v>3.9190514153870626</v>
      </c>
      <c r="J29" s="22">
        <f>IF(OR($A29="",$B29="",$C29=""),"",'MPTO_working_3-way'!G28)</f>
        <v>3.9728238501229542</v>
      </c>
      <c r="K29" s="17">
        <f>IF(OR($A29="",$B29="",$C29=""),"",'OddsRatio_working_3-way'!H28)</f>
        <v>2.0350086930535269</v>
      </c>
      <c r="L29" s="21">
        <f>IF(OR($A29="",$B29="",$C29=""),"",'OddsRatio_working_3-way'!I28)</f>
        <v>3.9063880471604073</v>
      </c>
      <c r="M29" s="22">
        <f>IF(OR($A29="",$B29="",$C29=""),"",'OddsRatio_working_3-way'!J28)</f>
        <v>3.9586612134762431</v>
      </c>
      <c r="N29" s="23">
        <f t="shared" si="4"/>
        <v>48.874964974528467</v>
      </c>
      <c r="O29" s="24">
        <f t="shared" si="5"/>
        <v>25.730470978653873</v>
      </c>
      <c r="P29" s="24">
        <f t="shared" si="6"/>
        <v>25.394564046817656</v>
      </c>
      <c r="Q29" t="s">
        <v>185</v>
      </c>
      <c r="R29" t="s">
        <v>212</v>
      </c>
      <c r="S29" s="48" t="s">
        <v>484</v>
      </c>
      <c r="T29" s="35">
        <v>100</v>
      </c>
      <c r="U29" s="35">
        <f t="shared" si="7"/>
        <v>58.847736625514408</v>
      </c>
      <c r="V29" s="35">
        <f t="shared" si="8"/>
        <v>72.375690607734811</v>
      </c>
      <c r="W29" s="35">
        <f t="shared" si="9"/>
        <v>65.986394557823132</v>
      </c>
      <c r="X29" s="35">
        <f t="shared" si="10"/>
        <v>61.637914834442064</v>
      </c>
      <c r="Y29" s="35">
        <f t="shared" si="11"/>
        <v>75.165868816662467</v>
      </c>
      <c r="Z29" s="35">
        <f t="shared" si="12"/>
        <v>68.776572766750789</v>
      </c>
      <c r="AA29" s="35">
        <f t="shared" si="13"/>
        <v>-2.7901782089276566</v>
      </c>
      <c r="AB29" s="35">
        <f t="shared" si="14"/>
        <v>-2.7901782089276566</v>
      </c>
      <c r="AC29" s="35">
        <f t="shared" si="15"/>
        <v>-2.7901782089276566</v>
      </c>
      <c r="AF29">
        <v>1.73</v>
      </c>
      <c r="AG29">
        <v>2.19</v>
      </c>
      <c r="AJ29" t="s">
        <v>179</v>
      </c>
    </row>
    <row r="30" spans="1:36" ht="15" x14ac:dyDescent="0.25">
      <c r="A30">
        <v>2.4300000000000002</v>
      </c>
      <c r="B30">
        <v>3.62</v>
      </c>
      <c r="C30">
        <v>2.94</v>
      </c>
      <c r="D30" s="20">
        <f t="shared" si="3"/>
        <v>2.7901782089276628E-2</v>
      </c>
      <c r="E30" s="17">
        <f>IF(OR($A30="",$B30="",$C30=""),"",A30*'MPTO_working_3-way'!$I29)</f>
        <v>2.4978013304769422</v>
      </c>
      <c r="F30" s="21">
        <f>IF(OR($A30="",$B30="",$C30=""),"",B30*'MPTO_working_3-way'!$I29)</f>
        <v>3.7210044511631817</v>
      </c>
      <c r="G30" s="22">
        <f>IF(OR($A30="",$B30="",$C30=""),"",C30*'MPTO_working_3-way'!$I29)</f>
        <v>3.0220312393424731</v>
      </c>
      <c r="H30" s="17">
        <f>IF(OR($A30="",$B30="",$C30=""),"",'MPTO_working_3-way'!E29)</f>
        <v>2.4861889734046461</v>
      </c>
      <c r="I30" s="21">
        <f>IF(OR($A30="",$B30="",$C30=""),"",'MPTO_working_3-way'!F29)</f>
        <v>3.7461251033508565</v>
      </c>
      <c r="J30" s="22">
        <f>IF(OR($A30="",$B30="",$C30=""),"",'MPTO_working_3-way'!G29)</f>
        <v>3.0226505913697741</v>
      </c>
      <c r="K30" s="17">
        <f>IF(OR($A30="",$B30="",$C30=""),"",'OddsRatio_working_3-way'!H29)</f>
        <v>2.4915421106727358</v>
      </c>
      <c r="L30" s="21">
        <f>IF(OR($A30="",$B30="",$C30=""),"",'OddsRatio_working_3-way'!I29)</f>
        <v>3.732755475498299</v>
      </c>
      <c r="M30" s="22">
        <f>IF(OR($A30="",$B30="",$C30=""),"",'OddsRatio_working_3-way'!J29)</f>
        <v>3.0234906955979772</v>
      </c>
      <c r="N30" s="23">
        <f t="shared" si="4"/>
        <v>40.035209678147424</v>
      </c>
      <c r="O30" s="24">
        <f t="shared" si="5"/>
        <v>26.874463955220506</v>
      </c>
      <c r="P30" s="24">
        <f t="shared" si="6"/>
        <v>33.090326366632063</v>
      </c>
      <c r="Q30" t="s">
        <v>211</v>
      </c>
      <c r="R30" t="s">
        <v>180</v>
      </c>
      <c r="S30" s="48" t="s">
        <v>484</v>
      </c>
      <c r="T30" s="35">
        <v>100</v>
      </c>
      <c r="U30" s="35">
        <f t="shared" si="7"/>
        <v>70.326409495548958</v>
      </c>
      <c r="V30" s="35">
        <f t="shared" si="8"/>
        <v>72.451790633608823</v>
      </c>
      <c r="W30" s="35">
        <f t="shared" si="9"/>
        <v>54.337899543379002</v>
      </c>
      <c r="X30" s="35">
        <f t="shared" si="10"/>
        <v>73.210309823012196</v>
      </c>
      <c r="Y30" s="35">
        <f t="shared" si="11"/>
        <v>75.335690961072046</v>
      </c>
      <c r="Z30" s="35">
        <f t="shared" si="12"/>
        <v>57.221799870842219</v>
      </c>
      <c r="AA30" s="35">
        <f t="shared" si="13"/>
        <v>-2.8839003274632375</v>
      </c>
      <c r="AB30" s="35">
        <f t="shared" si="14"/>
        <v>-2.8839003274632233</v>
      </c>
      <c r="AC30" s="35">
        <f t="shared" si="15"/>
        <v>-2.8839003274632162</v>
      </c>
      <c r="AF30">
        <v>1.7</v>
      </c>
      <c r="AG30">
        <v>2.2400000000000002</v>
      </c>
      <c r="AJ30" t="s">
        <v>179</v>
      </c>
    </row>
    <row r="31" spans="1:36" ht="15" x14ac:dyDescent="0.25">
      <c r="A31">
        <v>3.37</v>
      </c>
      <c r="B31">
        <v>3.63</v>
      </c>
      <c r="C31">
        <v>2.19</v>
      </c>
      <c r="D31" s="20">
        <f t="shared" si="3"/>
        <v>2.883900327463218E-2</v>
      </c>
      <c r="E31" s="17">
        <f>IF(OR($A31="",$B31="",$C31=""),"",A31*'MPTO_working_3-way'!$I30)</f>
        <v>3.4671874410355104</v>
      </c>
      <c r="F31" s="21">
        <f>IF(OR($A31="",$B31="",$C31=""),"",B31*'MPTO_working_3-way'!$I30)</f>
        <v>3.7346855818869149</v>
      </c>
      <c r="G31" s="22">
        <f>IF(OR($A31="",$B31="",$C31=""),"",C31*'MPTO_working_3-way'!$I30)</f>
        <v>2.2531574171714444</v>
      </c>
      <c r="H31" s="17">
        <f>IF(OR($A31="",$B31="",$C31=""),"",'MPTO_working_3-way'!E30)</f>
        <v>3.4828290820150318</v>
      </c>
      <c r="I31" s="21">
        <f>IF(OR($A31="",$B31="",$C31=""),"",'MPTO_working_3-way'!F30)</f>
        <v>3.7612495319583146</v>
      </c>
      <c r="J31" s="22">
        <f>IF(OR($A31="",$B31="",$C31=""),"",'MPTO_working_3-way'!G30)</f>
        <v>2.2370964104151092</v>
      </c>
      <c r="K31" s="17">
        <f>IF(OR($A31="",$B31="",$C31=""),"",'OddsRatio_working_3-way'!H30)</f>
        <v>3.4771833843701474</v>
      </c>
      <c r="L31" s="21">
        <f>IF(OR($A31="",$B31="",$C31=""),"",'OddsRatio_working_3-way'!I30)</f>
        <v>3.748941899111176</v>
      </c>
      <c r="M31" s="22">
        <f>IF(OR($A31="",$B31="",$C31=""),"",'OddsRatio_working_3-way'!J30)</f>
        <v>2.2438178174685546</v>
      </c>
      <c r="N31" s="23">
        <f t="shared" si="4"/>
        <v>28.841821130424378</v>
      </c>
      <c r="O31" s="24">
        <f t="shared" si="5"/>
        <v>26.776015760201137</v>
      </c>
      <c r="P31" s="24">
        <f t="shared" si="6"/>
        <v>44.382163109374495</v>
      </c>
      <c r="Q31" t="s">
        <v>176</v>
      </c>
      <c r="R31" t="s">
        <v>177</v>
      </c>
      <c r="S31" s="48" t="s">
        <v>484</v>
      </c>
      <c r="T31" s="35">
        <v>100</v>
      </c>
      <c r="U31" s="35">
        <f t="shared" si="7"/>
        <v>57.983193277310924</v>
      </c>
      <c r="V31" s="35">
        <f t="shared" si="8"/>
        <v>71.671388101982998</v>
      </c>
      <c r="W31" s="35">
        <f t="shared" si="9"/>
        <v>67.532467532467535</v>
      </c>
      <c r="X31" s="35">
        <f t="shared" si="10"/>
        <v>60.796144365549466</v>
      </c>
      <c r="Y31" s="35">
        <f t="shared" si="11"/>
        <v>74.484339190221547</v>
      </c>
      <c r="Z31" s="35">
        <f t="shared" si="12"/>
        <v>70.34541862070607</v>
      </c>
      <c r="AA31" s="35">
        <f t="shared" si="13"/>
        <v>-2.8129510882385418</v>
      </c>
      <c r="AB31" s="35">
        <f t="shared" si="14"/>
        <v>-2.8129510882385489</v>
      </c>
      <c r="AC31" s="35">
        <f t="shared" si="15"/>
        <v>-2.8129510882385347</v>
      </c>
      <c r="AF31">
        <v>1.94</v>
      </c>
      <c r="AG31">
        <v>1.94</v>
      </c>
      <c r="AJ31" t="s">
        <v>179</v>
      </c>
    </row>
    <row r="32" spans="1:36" ht="15" x14ac:dyDescent="0.25">
      <c r="A32">
        <v>2.38</v>
      </c>
      <c r="B32">
        <v>3.53</v>
      </c>
      <c r="C32">
        <v>3.08</v>
      </c>
      <c r="D32" s="20">
        <f t="shared" si="3"/>
        <v>2.8129510882385356E-2</v>
      </c>
      <c r="E32" s="17">
        <f>IF(OR($A32="",$B32="",$C32=""),"",A32*'MPTO_working_3-way'!$I31)</f>
        <v>2.4469482359000772</v>
      </c>
      <c r="F32" s="21">
        <f>IF(OR($A32="",$B32="",$C32=""),"",B32*'MPTO_working_3-way'!$I31)</f>
        <v>3.6292971734148201</v>
      </c>
      <c r="G32" s="22">
        <f>IF(OR($A32="",$B32="",$C32=""),"",C32*'MPTO_working_3-way'!$I31)</f>
        <v>3.1666388935177472</v>
      </c>
      <c r="H32" s="17">
        <f>IF(OR($A32="",$B32="",$C32=""),"",'MPTO_working_3-way'!E31)</f>
        <v>2.4343245787177845</v>
      </c>
      <c r="I32" s="21">
        <f>IF(OR($A32="",$B32="",$C32=""),"",'MPTO_working_3-way'!F31)</f>
        <v>3.6508393424316963</v>
      </c>
      <c r="J32" s="22">
        <f>IF(OR($A32="",$B32="",$C32=""),"",'MPTO_working_3-way'!G31)</f>
        <v>3.1715944787760506</v>
      </c>
      <c r="K32" s="17">
        <f>IF(OR($A32="",$B32="",$C32=""),"",'OddsRatio_working_3-way'!H31)</f>
        <v>2.4399462909779226</v>
      </c>
      <c r="L32" s="21">
        <f>IF(OR($A32="",$B32="",$C32=""),"",'OddsRatio_working_3-way'!I31)</f>
        <v>3.6399015334595259</v>
      </c>
      <c r="M32" s="22">
        <f>IF(OR($A32="",$B32="",$C32=""),"",'OddsRatio_working_3-way'!J31)</f>
        <v>3.1703538298797671</v>
      </c>
      <c r="N32" s="23">
        <f t="shared" si="4"/>
        <v>40.867231489764777</v>
      </c>
      <c r="O32" s="24">
        <f t="shared" si="5"/>
        <v>27.553544177235178</v>
      </c>
      <c r="P32" s="24">
        <f t="shared" si="6"/>
        <v>31.579224333000049</v>
      </c>
      <c r="Q32" t="s">
        <v>205</v>
      </c>
      <c r="R32" t="s">
        <v>209</v>
      </c>
      <c r="S32" s="48" t="s">
        <v>484</v>
      </c>
      <c r="T32" s="35">
        <v>100</v>
      </c>
      <c r="U32" s="35">
        <f t="shared" si="7"/>
        <v>48.186528497409334</v>
      </c>
      <c r="V32" s="35">
        <f t="shared" si="8"/>
        <v>69.696969696969703</v>
      </c>
      <c r="W32" s="35">
        <f t="shared" si="9"/>
        <v>79.919678714859444</v>
      </c>
      <c r="X32" s="35">
        <f t="shared" si="10"/>
        <v>50.383351588170868</v>
      </c>
      <c r="Y32" s="35">
        <f t="shared" si="11"/>
        <v>71.893792787731243</v>
      </c>
      <c r="Z32" s="35">
        <f t="shared" si="12"/>
        <v>82.116501805620985</v>
      </c>
      <c r="AA32" s="35">
        <f t="shared" si="13"/>
        <v>-2.1968230907615336</v>
      </c>
      <c r="AB32" s="35">
        <f t="shared" si="14"/>
        <v>-2.1968230907615407</v>
      </c>
      <c r="AC32" s="35">
        <f t="shared" si="15"/>
        <v>-2.1968230907615407</v>
      </c>
      <c r="AF32">
        <v>1.62</v>
      </c>
      <c r="AG32">
        <v>2.4</v>
      </c>
      <c r="AJ32" t="s">
        <v>179</v>
      </c>
    </row>
    <row r="33" spans="1:36" ht="15" x14ac:dyDescent="0.25">
      <c r="A33">
        <v>1.93</v>
      </c>
      <c r="B33">
        <v>3.3</v>
      </c>
      <c r="C33">
        <v>4.9800000000000004</v>
      </c>
      <c r="D33" s="20">
        <f t="shared" si="3"/>
        <v>2.196823090761546E-2</v>
      </c>
      <c r="E33" s="17">
        <f>IF(OR($A33="",$B33="",$C33=""),"",A33*'MPTO_working_3-way'!$I32)</f>
        <v>1.9723986856516977</v>
      </c>
      <c r="F33" s="21">
        <f>IF(OR($A33="",$B33="",$C33=""),"",B33*'MPTO_working_3-way'!$I32)</f>
        <v>3.3724951619951309</v>
      </c>
      <c r="G33" s="22">
        <f>IF(OR($A33="",$B33="",$C33=""),"",C33*'MPTO_working_3-way'!$I32)</f>
        <v>5.0894017899199255</v>
      </c>
      <c r="H33" s="17">
        <f>IF(OR($A33="",$B33="",$C33=""),"",'MPTO_working_3-way'!E32)</f>
        <v>1.9576675097859861</v>
      </c>
      <c r="I33" s="21">
        <f>IF(OR($A33="",$B33="",$C33=""),"",'MPTO_working_3-way'!F32)</f>
        <v>3.38171943269852</v>
      </c>
      <c r="J33" s="22">
        <f>IF(OR($A33="",$B33="",$C33=""),"",'MPTO_working_3-way'!G32)</f>
        <v>5.1684803332062312</v>
      </c>
      <c r="K33" s="17">
        <f>IF(OR($A33="",$B33="",$C33=""),"",'OddsRatio_working_3-way'!H32)</f>
        <v>1.9636372076953488</v>
      </c>
      <c r="L33" s="21">
        <f>IF(OR($A33="",$B33="",$C33=""),"",'OddsRatio_working_3-way'!I32)</f>
        <v>3.3831887932250551</v>
      </c>
      <c r="M33" s="22">
        <f>IF(OR($A33="",$B33="",$C33=""),"",'OddsRatio_working_3-way'!J32)</f>
        <v>5.1239527813198809</v>
      </c>
      <c r="N33" s="23">
        <f t="shared" si="4"/>
        <v>50.699689027099069</v>
      </c>
      <c r="O33" s="24">
        <f t="shared" si="5"/>
        <v>29.651636309788245</v>
      </c>
      <c r="P33" s="24">
        <f t="shared" si="6"/>
        <v>19.648674663112686</v>
      </c>
      <c r="Q33" t="s">
        <v>62</v>
      </c>
      <c r="R33" t="s">
        <v>41</v>
      </c>
      <c r="S33" s="48" t="s">
        <v>484</v>
      </c>
      <c r="T33" s="35">
        <v>100</v>
      </c>
      <c r="U33" s="35">
        <f t="shared" si="7"/>
        <v>74.160206718346245</v>
      </c>
      <c r="V33" s="35">
        <f t="shared" si="8"/>
        <v>71.988795518207283</v>
      </c>
      <c r="W33" s="35">
        <f t="shared" si="9"/>
        <v>51.456310679611654</v>
      </c>
      <c r="X33" s="35">
        <f t="shared" si="10"/>
        <v>76.55489380218107</v>
      </c>
      <c r="Y33" s="35">
        <f t="shared" si="11"/>
        <v>74.383482602042093</v>
      </c>
      <c r="Z33" s="35">
        <f t="shared" si="12"/>
        <v>53.850997763446465</v>
      </c>
      <c r="AA33" s="35">
        <f t="shared" si="13"/>
        <v>-2.3946870838348246</v>
      </c>
      <c r="AB33" s="35">
        <f t="shared" si="14"/>
        <v>-2.3946870838348104</v>
      </c>
      <c r="AC33" s="35">
        <f t="shared" si="15"/>
        <v>-2.3946870838348104</v>
      </c>
      <c r="AF33">
        <v>2.57</v>
      </c>
      <c r="AG33">
        <v>1.56</v>
      </c>
      <c r="AJ33" t="s">
        <v>319</v>
      </c>
    </row>
    <row r="34" spans="1:36" ht="15" x14ac:dyDescent="0.25">
      <c r="A34">
        <v>3.87</v>
      </c>
      <c r="B34">
        <v>3.57</v>
      </c>
      <c r="C34">
        <v>2.06</v>
      </c>
      <c r="D34" s="20">
        <f t="shared" si="3"/>
        <v>2.3946870838348122E-2</v>
      </c>
      <c r="E34" s="17">
        <f>IF(OR($A34="",$B34="",$C34=""),"",A34*'MPTO_working_3-way'!$I33)</f>
        <v>3.9626743901444073</v>
      </c>
      <c r="F34" s="21">
        <f>IF(OR($A34="",$B34="",$C34=""),"",B34*'MPTO_working_3-way'!$I33)</f>
        <v>3.6554903288929026</v>
      </c>
      <c r="G34" s="22">
        <f>IF(OR($A34="",$B34="",$C34=""),"",C34*'MPTO_working_3-way'!$I33)</f>
        <v>2.1093305539269971</v>
      </c>
      <c r="H34" s="17">
        <f>IF(OR($A34="",$B34="",$C34=""),"",'MPTO_working_3-way'!E33)</f>
        <v>3.9933607576127907</v>
      </c>
      <c r="I34" s="21">
        <f>IF(OR($A34="",$B34="",$C34=""),"",'MPTO_working_3-way'!F33)</f>
        <v>3.674717605562698</v>
      </c>
      <c r="J34" s="22">
        <f>IF(OR($A34="",$B34="",$C34=""),"",'MPTO_working_3-way'!G33)</f>
        <v>2.0944399611501243</v>
      </c>
      <c r="K34" s="17">
        <f>IF(OR($A34="",$B34="",$C34=""),"",'OddsRatio_working_3-way'!H33)</f>
        <v>3.9795099646621219</v>
      </c>
      <c r="L34" s="21">
        <f>IF(OR($A34="",$B34="",$C34=""),"",'OddsRatio_working_3-way'!I33)</f>
        <v>3.6680629300284497</v>
      </c>
      <c r="M34" s="22">
        <f>IF(OR($A34="",$B34="",$C34=""),"",'OddsRatio_working_3-way'!J33)</f>
        <v>2.1004461890389718</v>
      </c>
      <c r="N34" s="23">
        <f t="shared" si="4"/>
        <v>25.235482443046703</v>
      </c>
      <c r="O34" s="24">
        <f t="shared" si="5"/>
        <v>27.356111219773322</v>
      </c>
      <c r="P34" s="24">
        <f t="shared" si="6"/>
        <v>47.408406337179976</v>
      </c>
      <c r="Q34" t="s">
        <v>64</v>
      </c>
      <c r="R34" t="s">
        <v>38</v>
      </c>
      <c r="S34" s="48" t="s">
        <v>484</v>
      </c>
      <c r="T34" s="35">
        <v>100</v>
      </c>
      <c r="U34" s="35">
        <f t="shared" si="7"/>
        <v>18.032786885245901</v>
      </c>
      <c r="V34" s="35">
        <f t="shared" si="8"/>
        <v>85.443959243085871</v>
      </c>
      <c r="W34" s="35">
        <f t="shared" si="9"/>
        <v>93.589743589743605</v>
      </c>
      <c r="X34" s="35">
        <f t="shared" si="10"/>
        <v>20.966297167170527</v>
      </c>
      <c r="Y34" s="35">
        <f t="shared" si="11"/>
        <v>88.377469525010511</v>
      </c>
      <c r="Z34" s="35">
        <f t="shared" si="12"/>
        <v>96.523253871668231</v>
      </c>
      <c r="AA34" s="35">
        <f t="shared" si="13"/>
        <v>-2.9335102819246259</v>
      </c>
      <c r="AB34" s="35">
        <f t="shared" si="14"/>
        <v>-2.9335102819246401</v>
      </c>
      <c r="AC34" s="35">
        <f t="shared" si="15"/>
        <v>-2.9335102819246259</v>
      </c>
      <c r="AF34">
        <v>2.02</v>
      </c>
      <c r="AG34">
        <v>1.89</v>
      </c>
      <c r="AJ34" t="s">
        <v>319</v>
      </c>
    </row>
    <row r="35" spans="1:36" s="35" customFormat="1" ht="15" x14ac:dyDescent="0.25">
      <c r="A35">
        <v>1.22</v>
      </c>
      <c r="B35">
        <v>6.87</v>
      </c>
      <c r="C35">
        <v>15.6</v>
      </c>
      <c r="D35" s="20">
        <f t="shared" si="3"/>
        <v>2.9335102819246339E-2</v>
      </c>
      <c r="E35" s="17">
        <f>IF(OR($A35="",$B35="",$C35=""),"",A35*'MPTO_working_3-way'!$I34)</f>
        <v>1.2557888254394804</v>
      </c>
      <c r="F35" s="21">
        <f>IF(OR($A35="",$B35="",$C35=""),"",B35*'MPTO_working_3-way'!$I34)</f>
        <v>7.0715321563682227</v>
      </c>
      <c r="G35" s="22">
        <f>IF(OR($A35="",$B35="",$C35=""),"",C35*'MPTO_working_3-way'!$I34)</f>
        <v>16.057627603980244</v>
      </c>
      <c r="H35" s="17">
        <f>IF(OR($A35="",$B35="",$C35=""),"",'MPTO_working_3-way'!E34)</f>
        <v>1.2347298436126568</v>
      </c>
      <c r="I35" s="21">
        <f>IF(OR($A35="",$B35="",$C35=""),"",'MPTO_working_3-way'!F34)</f>
        <v>7.3647442642231278</v>
      </c>
      <c r="J35" s="22">
        <f>IF(OR($A35="",$B35="",$C35=""),"",'MPTO_working_3-way'!G34)</f>
        <v>18.408003514067538</v>
      </c>
      <c r="K35" s="17">
        <f>IF(OR($A35="",$B35="",$C35=""),"",'OddsRatio_working_3-way'!H34)</f>
        <v>1.2404363435521681</v>
      </c>
      <c r="L35" s="21">
        <f>IF(OR($A35="",$B35="",$C35=""),"",'OddsRatio_working_3-way'!I34)</f>
        <v>7.4152788029601266</v>
      </c>
      <c r="M35" s="22">
        <f>IF(OR($A35="",$B35="",$C35=""),"",'OddsRatio_working_3-way'!J34)</f>
        <v>16.956230072098435</v>
      </c>
      <c r="N35" s="23">
        <f t="shared" si="4"/>
        <v>79.631223000414607</v>
      </c>
      <c r="O35" s="24">
        <f t="shared" si="5"/>
        <v>14.141206995706815</v>
      </c>
      <c r="P35" s="24">
        <f t="shared" si="6"/>
        <v>6.2275700038785775</v>
      </c>
      <c r="Q35" t="s">
        <v>66</v>
      </c>
      <c r="R35" t="s">
        <v>34</v>
      </c>
      <c r="S35" s="48" t="s">
        <v>484</v>
      </c>
      <c r="T35" s="35">
        <v>100</v>
      </c>
      <c r="U35" s="35">
        <f t="shared" si="7"/>
        <v>13.793103448275851</v>
      </c>
      <c r="V35" s="35">
        <f t="shared" si="8"/>
        <v>88.207547169811306</v>
      </c>
      <c r="W35" s="35">
        <f t="shared" si="9"/>
        <v>94.929006085192711</v>
      </c>
      <c r="X35" s="35">
        <f t="shared" si="10"/>
        <v>16.863446744995979</v>
      </c>
      <c r="Y35" s="35">
        <f t="shared" si="11"/>
        <v>91.277890466531446</v>
      </c>
      <c r="Z35" s="35">
        <f t="shared" si="12"/>
        <v>97.999349381912822</v>
      </c>
      <c r="AA35" s="35">
        <f t="shared" si="13"/>
        <v>-3.0703432967201287</v>
      </c>
      <c r="AB35" s="35">
        <f t="shared" si="14"/>
        <v>-3.0703432967201394</v>
      </c>
      <c r="AC35" s="35">
        <f t="shared" si="15"/>
        <v>-3.070343296720111</v>
      </c>
      <c r="AD35" s="36"/>
      <c r="AE35" s="36"/>
      <c r="AF35">
        <v>1.52</v>
      </c>
      <c r="AG35">
        <v>2.64</v>
      </c>
      <c r="AH35" s="36"/>
      <c r="AI35" s="36"/>
      <c r="AJ35" t="s">
        <v>319</v>
      </c>
    </row>
    <row r="36" spans="1:36" ht="15" x14ac:dyDescent="0.25">
      <c r="A36">
        <v>1.1599999999999999</v>
      </c>
      <c r="B36">
        <v>8.48</v>
      </c>
      <c r="C36">
        <v>19.72</v>
      </c>
      <c r="D36" s="20">
        <f t="shared" si="3"/>
        <v>3.070343296720135E-2</v>
      </c>
      <c r="E36" s="17">
        <f>IF(OR($A36="",$B36="",$C36=""),"",A36*'MPTO_working_3-way'!$I35)</f>
        <v>1.1956159822419534</v>
      </c>
      <c r="F36" s="21">
        <f>IF(OR($A36="",$B36="",$C36=""),"",B36*'MPTO_working_3-way'!$I35)</f>
        <v>8.7403651115618679</v>
      </c>
      <c r="G36" s="22">
        <f>IF(OR($A36="",$B36="",$C36=""),"",C36*'MPTO_working_3-way'!$I35)</f>
        <v>20.325471698113208</v>
      </c>
      <c r="H36" s="17">
        <f>IF(OR($A36="",$B36="",$C36=""),"",'MPTO_working_3-way'!E35)</f>
        <v>1.1739369727920446</v>
      </c>
      <c r="I36" s="21">
        <f>IF(OR($A36="",$B36="",$C36=""),"",'MPTO_working_3-way'!F35)</f>
        <v>9.285908902446252</v>
      </c>
      <c r="J36" s="22">
        <f>IF(OR($A36="",$B36="",$C36=""),"",'MPTO_working_3-way'!G35)</f>
        <v>24.706327318572246</v>
      </c>
      <c r="K36" s="17">
        <f>IF(OR($A36="",$B36="",$C36=""),"",'OddsRatio_working_3-way'!H35)</f>
        <v>1.179329788526476</v>
      </c>
      <c r="L36" s="21">
        <f>IF(OR($A36="",$B36="",$C36=""),"",'OddsRatio_working_3-way'!I35)</f>
        <v>9.383667613612749</v>
      </c>
      <c r="M36" s="22">
        <f>IF(OR($A36="",$B36="",$C36=""),"",'OddsRatio_working_3-way'!J35)</f>
        <v>21.981585257597676</v>
      </c>
      <c r="N36" s="23">
        <f t="shared" si="4"/>
        <v>83.638895335344614</v>
      </c>
      <c r="O36" s="24">
        <f t="shared" si="5"/>
        <v>11.441169644929214</v>
      </c>
      <c r="P36" s="24">
        <f t="shared" si="6"/>
        <v>4.9199350197261547</v>
      </c>
      <c r="Q36" t="s">
        <v>59</v>
      </c>
      <c r="R36" t="s">
        <v>102</v>
      </c>
      <c r="S36" s="48" t="s">
        <v>484</v>
      </c>
      <c r="T36" s="35">
        <v>100</v>
      </c>
      <c r="U36" s="35">
        <f t="shared" si="7"/>
        <v>54.751131221719454</v>
      </c>
      <c r="V36" s="35">
        <f t="shared" si="8"/>
        <v>71.264367816091948</v>
      </c>
      <c r="W36" s="35">
        <f t="shared" si="9"/>
        <v>71.671388101982998</v>
      </c>
      <c r="X36" s="35">
        <f t="shared" si="10"/>
        <v>57.06424408192504</v>
      </c>
      <c r="Y36" s="35">
        <f t="shared" si="11"/>
        <v>73.57748067629754</v>
      </c>
      <c r="Z36" s="35">
        <f t="shared" si="12"/>
        <v>73.984500962188577</v>
      </c>
      <c r="AA36" s="35">
        <f t="shared" si="13"/>
        <v>-2.3131128602055853</v>
      </c>
      <c r="AB36" s="35">
        <f t="shared" si="14"/>
        <v>-2.3131128602055924</v>
      </c>
      <c r="AC36" s="35">
        <f t="shared" si="15"/>
        <v>-2.3131128602055782</v>
      </c>
      <c r="AF36">
        <v>1.42</v>
      </c>
      <c r="AG36">
        <v>2.99</v>
      </c>
      <c r="AJ36" t="s">
        <v>319</v>
      </c>
    </row>
    <row r="37" spans="1:36" ht="15" x14ac:dyDescent="0.25">
      <c r="A37">
        <v>2.21</v>
      </c>
      <c r="B37">
        <v>3.48</v>
      </c>
      <c r="C37">
        <v>3.53</v>
      </c>
      <c r="D37" s="20">
        <f t="shared" si="3"/>
        <v>2.3131128602055906E-2</v>
      </c>
      <c r="E37" s="17">
        <f>IF(OR($A37="",$B37="",$C37=""),"",A37*'MPTO_working_3-way'!$I36)</f>
        <v>2.2611197942105434</v>
      </c>
      <c r="F37" s="21">
        <f>IF(OR($A37="",$B37="",$C37=""),"",B37*'MPTO_working_3-way'!$I36)</f>
        <v>3.5604963275351547</v>
      </c>
      <c r="G37" s="22">
        <f>IF(OR($A37="",$B37="",$C37=""),"",C37*'MPTO_working_3-way'!$I36)</f>
        <v>3.6116528839652573</v>
      </c>
      <c r="H37" s="17">
        <f>IF(OR($A37="",$B37="",$C37=""),"",'MPTO_working_3-way'!E36)</f>
        <v>2.2483110663442689</v>
      </c>
      <c r="I37" s="21">
        <f>IF(OR($A37="",$B37="",$C37=""),"",'MPTO_working_3-way'!F36)</f>
        <v>3.5759502885590946</v>
      </c>
      <c r="J37" s="22">
        <f>IF(OR($A37="",$B37="",$C37=""),"",'MPTO_working_3-way'!G36)</f>
        <v>3.6287664143218827</v>
      </c>
      <c r="K37" s="17">
        <f>IF(OR($A37="",$B37="",$C37=""),"",'OddsRatio_working_3-way'!H36)</f>
        <v>2.2536984308344605</v>
      </c>
      <c r="L37" s="21">
        <f>IF(OR($A37="",$B37="",$C37=""),"",'OddsRatio_working_3-way'!I36)</f>
        <v>3.5695637260078201</v>
      </c>
      <c r="M37" s="22">
        <f>IF(OR($A37="",$B37="",$C37=""),"",'OddsRatio_working_3-way'!J36)</f>
        <v>3.6213694462902355</v>
      </c>
      <c r="N37" s="23">
        <f t="shared" si="4"/>
        <v>44.225874390221954</v>
      </c>
      <c r="O37" s="24">
        <f t="shared" si="5"/>
        <v>28.085971954709915</v>
      </c>
      <c r="P37" s="24">
        <f t="shared" si="6"/>
        <v>27.688153655068131</v>
      </c>
      <c r="Q37" t="s">
        <v>37</v>
      </c>
      <c r="R37" t="s">
        <v>36</v>
      </c>
      <c r="S37" s="48" t="s">
        <v>484</v>
      </c>
      <c r="T37" s="35">
        <v>100</v>
      </c>
      <c r="U37" s="35">
        <f t="shared" si="7"/>
        <v>58.677685950413228</v>
      </c>
      <c r="V37" s="35">
        <f t="shared" si="8"/>
        <v>70.930232558139537</v>
      </c>
      <c r="W37" s="35">
        <f t="shared" si="9"/>
        <v>68.253968253968253</v>
      </c>
      <c r="X37" s="35">
        <f t="shared" si="10"/>
        <v>60.815799187892218</v>
      </c>
      <c r="Y37" s="35">
        <f t="shared" si="11"/>
        <v>73.068345795618512</v>
      </c>
      <c r="Z37" s="35">
        <f t="shared" si="12"/>
        <v>70.392081491447243</v>
      </c>
      <c r="AA37" s="35">
        <f t="shared" si="13"/>
        <v>-2.13811323747899</v>
      </c>
      <c r="AB37" s="35">
        <f t="shared" si="14"/>
        <v>-2.1381132374789757</v>
      </c>
      <c r="AC37" s="35">
        <f t="shared" si="15"/>
        <v>-2.13811323747899</v>
      </c>
      <c r="AF37">
        <v>2.13</v>
      </c>
      <c r="AG37">
        <v>1.79</v>
      </c>
      <c r="AJ37" t="s">
        <v>319</v>
      </c>
    </row>
    <row r="38" spans="1:36" ht="15" x14ac:dyDescent="0.25">
      <c r="A38">
        <v>2.42</v>
      </c>
      <c r="B38">
        <v>3.44</v>
      </c>
      <c r="C38">
        <v>3.15</v>
      </c>
      <c r="D38" s="20">
        <f t="shared" si="3"/>
        <v>2.1381132374789891E-2</v>
      </c>
      <c r="E38" s="17">
        <f>IF(OR($A38="",$B38="",$C38=""),"",A38*'MPTO_working_3-way'!$I37)</f>
        <v>2.4717423403469914</v>
      </c>
      <c r="F38" s="21">
        <f>IF(OR($A38="",$B38="",$C38=""),"",B38*'MPTO_working_3-way'!$I37)</f>
        <v>3.513551095369277</v>
      </c>
      <c r="G38" s="22">
        <f>IF(OR($A38="",$B38="",$C38=""),"",C38*'MPTO_working_3-way'!$I37)</f>
        <v>3.217350566980588</v>
      </c>
      <c r="H38" s="17">
        <f>IF(OR($A38="",$B38="",$C38=""),"",'MPTO_working_3-way'!E37)</f>
        <v>2.462471343449153</v>
      </c>
      <c r="I38" s="21">
        <f>IF(OR($A38="",$B38="",$C38=""),"",'MPTO_working_3-way'!F37)</f>
        <v>3.5264582900012194</v>
      </c>
      <c r="J38" s="22">
        <f>IF(OR($A38="",$B38="",$C38=""),"",'MPTO_working_3-way'!G37)</f>
        <v>3.2223421911941315</v>
      </c>
      <c r="K38" s="17">
        <f>IF(OR($A38="",$B38="",$C38=""),"",'OddsRatio_working_3-way'!H37)</f>
        <v>2.4666149644775821</v>
      </c>
      <c r="L38" s="21">
        <f>IF(OR($A38="",$B38="",$C38=""),"",'OddsRatio_working_3-way'!I37)</f>
        <v>3.520098953045987</v>
      </c>
      <c r="M38" s="22">
        <f>IF(OR($A38="",$B38="",$C38=""),"",'OddsRatio_working_3-way'!J37)</f>
        <v>3.2205789955118322</v>
      </c>
      <c r="N38" s="23">
        <f t="shared" si="4"/>
        <v>40.457291347754989</v>
      </c>
      <c r="O38" s="24">
        <f t="shared" si="5"/>
        <v>28.461234029525311</v>
      </c>
      <c r="P38" s="24">
        <f t="shared" si="6"/>
        <v>31.081474622719707</v>
      </c>
      <c r="Q38" t="s">
        <v>103</v>
      </c>
      <c r="R38" t="s">
        <v>101</v>
      </c>
      <c r="S38" s="48" t="s">
        <v>484</v>
      </c>
      <c r="T38" s="35">
        <v>100</v>
      </c>
      <c r="U38" s="35">
        <f t="shared" si="7"/>
        <v>70.760233918128648</v>
      </c>
      <c r="V38" s="35">
        <f t="shared" si="8"/>
        <v>69.135802469135797</v>
      </c>
      <c r="W38" s="35">
        <f t="shared" si="9"/>
        <v>57.264957264957268</v>
      </c>
      <c r="X38" s="35">
        <f t="shared" si="10"/>
        <v>73.599240265906943</v>
      </c>
      <c r="Y38" s="35">
        <f t="shared" si="11"/>
        <v>71.974808816914077</v>
      </c>
      <c r="Z38" s="35">
        <f t="shared" si="12"/>
        <v>60.103963612735534</v>
      </c>
      <c r="AA38" s="35">
        <f t="shared" si="13"/>
        <v>-2.8390063477782945</v>
      </c>
      <c r="AB38" s="35">
        <f t="shared" si="14"/>
        <v>-2.8390063477782803</v>
      </c>
      <c r="AC38" s="35">
        <f t="shared" si="15"/>
        <v>-2.8390063477782661</v>
      </c>
      <c r="AF38">
        <v>2.06</v>
      </c>
      <c r="AG38">
        <v>1.85</v>
      </c>
      <c r="AJ38" t="s">
        <v>319</v>
      </c>
    </row>
    <row r="39" spans="1:36" ht="15" x14ac:dyDescent="0.25">
      <c r="A39">
        <v>3.42</v>
      </c>
      <c r="B39">
        <v>3.24</v>
      </c>
      <c r="C39">
        <v>2.34</v>
      </c>
      <c r="D39" s="20">
        <f t="shared" si="3"/>
        <v>2.8390063477782723E-2</v>
      </c>
      <c r="E39" s="17">
        <f>IF(OR($A39="",$B39="",$C39=""),"",A39*'MPTO_working_3-way'!$I38)</f>
        <v>3.517094017094017</v>
      </c>
      <c r="F39" s="21">
        <f>IF(OR($A39="",$B39="",$C39=""),"",B39*'MPTO_working_3-way'!$I38)</f>
        <v>3.3319838056680164</v>
      </c>
      <c r="G39" s="22">
        <f>IF(OR($A39="",$B39="",$C39=""),"",C39*'MPTO_working_3-way'!$I38)</f>
        <v>2.4064327485380113</v>
      </c>
      <c r="H39" s="17">
        <f>IF(OR($A39="",$B39="",$C39=""),"",'MPTO_working_3-way'!E38)</f>
        <v>3.5343893534330468</v>
      </c>
      <c r="I39" s="21">
        <f>IF(OR($A39="",$B39="",$C39=""),"",'MPTO_working_3-way'!F38)</f>
        <v>3.3424848248593864</v>
      </c>
      <c r="J39" s="22">
        <f>IF(OR($A39="",$B39="",$C39=""),"",'MPTO_working_3-way'!G38)</f>
        <v>2.3929909895542618</v>
      </c>
      <c r="K39" s="17">
        <f>IF(OR($A39="",$B39="",$C39=""),"",'OddsRatio_working_3-way'!H38)</f>
        <v>3.526274064384177</v>
      </c>
      <c r="L39" s="21">
        <f>IF(OR($A39="",$B39="",$C39=""),"",'OddsRatio_working_3-way'!I38)</f>
        <v>3.3383693819093212</v>
      </c>
      <c r="M39" s="22">
        <f>IF(OR($A39="",$B39="",$C39=""),"",'OddsRatio_working_3-way'!J38)</f>
        <v>2.3988459695350404</v>
      </c>
      <c r="N39" s="23">
        <f t="shared" si="4"/>
        <v>28.432563791008509</v>
      </c>
      <c r="O39" s="24">
        <f t="shared" si="5"/>
        <v>30.01215066828675</v>
      </c>
      <c r="P39" s="24">
        <f t="shared" si="6"/>
        <v>41.555285540704745</v>
      </c>
      <c r="Q39" t="s">
        <v>74</v>
      </c>
      <c r="R39" t="s">
        <v>61</v>
      </c>
      <c r="S39" s="48" t="s">
        <v>484</v>
      </c>
      <c r="T39" s="35">
        <v>100</v>
      </c>
      <c r="U39" s="35">
        <f t="shared" si="7"/>
        <v>65.397923875432525</v>
      </c>
      <c r="V39" s="35">
        <f t="shared" si="8"/>
        <v>68.152866242038215</v>
      </c>
      <c r="W39" s="35">
        <f t="shared" si="9"/>
        <v>63.768115942028999</v>
      </c>
      <c r="X39" s="35">
        <f t="shared" si="10"/>
        <v>68.079017815932801</v>
      </c>
      <c r="Y39" s="35">
        <f t="shared" si="11"/>
        <v>70.83396018253849</v>
      </c>
      <c r="Z39" s="35">
        <f t="shared" si="12"/>
        <v>66.449209882529246</v>
      </c>
      <c r="AA39" s="35">
        <f t="shared" si="13"/>
        <v>-2.6810939405002756</v>
      </c>
      <c r="AB39" s="35">
        <f t="shared" si="14"/>
        <v>-2.6810939405002756</v>
      </c>
      <c r="AC39" s="35">
        <f t="shared" si="15"/>
        <v>-2.6810939405002472</v>
      </c>
      <c r="AF39">
        <v>2.35</v>
      </c>
      <c r="AG39">
        <v>1.65</v>
      </c>
      <c r="AJ39" t="s">
        <v>311</v>
      </c>
    </row>
    <row r="40" spans="1:36" ht="15" x14ac:dyDescent="0.25">
      <c r="A40">
        <v>2.89</v>
      </c>
      <c r="B40">
        <v>3.14</v>
      </c>
      <c r="C40">
        <v>2.76</v>
      </c>
      <c r="D40" s="20">
        <f t="shared" si="3"/>
        <v>2.6810939405002676E-2</v>
      </c>
      <c r="E40" s="17">
        <f>IF(OR($A40="",$B40="",$C40=""),"",A40*'MPTO_working_3-way'!$I39)</f>
        <v>2.9674836148804578</v>
      </c>
      <c r="F40" s="21">
        <f>IF(OR($A40="",$B40="",$C40=""),"",B40*'MPTO_working_3-way'!$I39)</f>
        <v>3.2241863497317085</v>
      </c>
      <c r="G40" s="22">
        <f>IF(OR($A40="",$B40="",$C40=""),"",C40*'MPTO_working_3-way'!$I39)</f>
        <v>2.8339981927578073</v>
      </c>
      <c r="H40" s="17">
        <f>IF(OR($A40="",$B40="",$C40=""),"",'MPTO_working_3-way'!E39)</f>
        <v>2.9666215197781902</v>
      </c>
      <c r="I40" s="21">
        <f>IF(OR($A40="",$B40="",$C40=""),"",'MPTO_working_3-way'!F39)</f>
        <v>3.2306591332176668</v>
      </c>
      <c r="J40" s="22">
        <f>IF(OR($A40="",$B40="",$C40=""),"",'MPTO_working_3-way'!G39)</f>
        <v>2.8298000293458614</v>
      </c>
      <c r="K40" s="17">
        <f>IF(OR($A40="",$B40="",$C40=""),"",'OddsRatio_working_3-way'!H39)</f>
        <v>2.967155525066397</v>
      </c>
      <c r="L40" s="21">
        <f>IF(OR($A40="",$B40="",$C40=""),"",'OddsRatio_working_3-way'!I39)</f>
        <v>3.2273612823503117</v>
      </c>
      <c r="M40" s="22">
        <f>IF(OR($A40="",$B40="",$C40=""),"",'OddsRatio_working_3-way'!J39)</f>
        <v>2.8318485312787609</v>
      </c>
      <c r="N40" s="23">
        <f t="shared" si="4"/>
        <v>33.698585393546779</v>
      </c>
      <c r="O40" s="24">
        <f t="shared" si="5"/>
        <v>31.015577002340827</v>
      </c>
      <c r="P40" s="24">
        <f t="shared" si="6"/>
        <v>35.285837604112388</v>
      </c>
      <c r="Q40" t="s">
        <v>44</v>
      </c>
      <c r="R40" t="s">
        <v>48</v>
      </c>
      <c r="S40" s="48" t="s">
        <v>484</v>
      </c>
      <c r="T40" s="35">
        <v>100</v>
      </c>
      <c r="U40" s="35">
        <f t="shared" si="7"/>
        <v>66.101694915254228</v>
      </c>
      <c r="V40" s="35">
        <f t="shared" si="8"/>
        <v>70.059880239520965</v>
      </c>
      <c r="W40" s="35">
        <f t="shared" si="9"/>
        <v>61.089494163424128</v>
      </c>
      <c r="X40" s="35">
        <f t="shared" si="10"/>
        <v>68.850625597054929</v>
      </c>
      <c r="Y40" s="35">
        <f t="shared" si="11"/>
        <v>72.808810921321637</v>
      </c>
      <c r="Z40" s="35">
        <f t="shared" si="12"/>
        <v>63.838424845224807</v>
      </c>
      <c r="AA40" s="35">
        <f t="shared" si="13"/>
        <v>-2.7489306818007009</v>
      </c>
      <c r="AB40" s="35">
        <f t="shared" si="14"/>
        <v>-2.7489306818006725</v>
      </c>
      <c r="AC40" s="35">
        <f t="shared" si="15"/>
        <v>-2.7489306818006796</v>
      </c>
      <c r="AF40">
        <v>2.27</v>
      </c>
      <c r="AG40">
        <v>1.69</v>
      </c>
      <c r="AJ40" t="s">
        <v>311</v>
      </c>
    </row>
    <row r="41" spans="1:36" ht="15" x14ac:dyDescent="0.25">
      <c r="A41">
        <v>2.95</v>
      </c>
      <c r="B41">
        <v>3.34</v>
      </c>
      <c r="C41">
        <v>2.57</v>
      </c>
      <c r="D41" s="20">
        <f t="shared" si="3"/>
        <v>2.7489306818006876E-2</v>
      </c>
      <c r="E41" s="17">
        <f>IF(OR($A41="",$B41="",$C41=""),"",A41*'MPTO_working_3-way'!$I40)</f>
        <v>3.0310934551131203</v>
      </c>
      <c r="F41" s="21">
        <f>IF(OR($A41="",$B41="",$C41=""),"",B41*'MPTO_working_3-way'!$I40)</f>
        <v>3.4318142847721429</v>
      </c>
      <c r="G41" s="22">
        <f>IF(OR($A41="",$B41="",$C41=""),"",C41*'MPTO_working_3-way'!$I40)</f>
        <v>2.6406475185222775</v>
      </c>
      <c r="H41" s="17">
        <f>IF(OR($A41="",$B41="",$C41=""),"",'MPTO_working_3-way'!E40)</f>
        <v>3.0319572976746252</v>
      </c>
      <c r="I41" s="21">
        <f>IF(OR($A41="",$B41="",$C41=""),"",'MPTO_working_3-way'!F40)</f>
        <v>3.4454470866606708</v>
      </c>
      <c r="J41" s="22">
        <f>IF(OR($A41="",$B41="",$C41=""),"",'MPTO_working_3-way'!G40)</f>
        <v>2.631980974891305</v>
      </c>
      <c r="K41" s="17">
        <f>IF(OR($A41="",$B41="",$C41=""),"",'OddsRatio_working_3-way'!H40)</f>
        <v>3.0320244296092871</v>
      </c>
      <c r="L41" s="21">
        <f>IF(OR($A41="",$B41="",$C41=""),"",'OddsRatio_working_3-way'!I40)</f>
        <v>3.4384293155311441</v>
      </c>
      <c r="M41" s="22">
        <f>IF(OR($A41="",$B41="",$C41=""),"",'OddsRatio_working_3-way'!J40)</f>
        <v>2.6360401817879895</v>
      </c>
      <c r="N41" s="23">
        <f t="shared" si="4"/>
        <v>32.991394518473534</v>
      </c>
      <c r="O41" s="24">
        <f t="shared" si="5"/>
        <v>29.139105936975128</v>
      </c>
      <c r="P41" s="24">
        <f t="shared" si="6"/>
        <v>37.869499544551331</v>
      </c>
      <c r="Q41" t="s">
        <v>47</v>
      </c>
      <c r="R41" t="s">
        <v>99</v>
      </c>
      <c r="S41" s="48" t="s">
        <v>484</v>
      </c>
      <c r="T41" s="35">
        <v>100</v>
      </c>
      <c r="U41" s="35">
        <f t="shared" si="7"/>
        <v>69.230769230769241</v>
      </c>
      <c r="V41" s="35">
        <f t="shared" si="8"/>
        <v>68.652037617554868</v>
      </c>
      <c r="W41" s="35">
        <f t="shared" si="9"/>
        <v>59.349593495934961</v>
      </c>
      <c r="X41" s="35">
        <f t="shared" si="10"/>
        <v>71.998368886510193</v>
      </c>
      <c r="Y41" s="35">
        <f t="shared" si="11"/>
        <v>71.419637273295805</v>
      </c>
      <c r="Z41" s="35">
        <f t="shared" si="12"/>
        <v>62.11719315167592</v>
      </c>
      <c r="AA41" s="35">
        <f t="shared" si="13"/>
        <v>-2.7675996557409519</v>
      </c>
      <c r="AB41" s="35">
        <f t="shared" si="14"/>
        <v>-2.7675996557409377</v>
      </c>
      <c r="AC41" s="35">
        <f t="shared" si="15"/>
        <v>-2.767599655740959</v>
      </c>
      <c r="AF41">
        <v>2.12</v>
      </c>
      <c r="AG41">
        <v>1.78</v>
      </c>
      <c r="AJ41" t="s">
        <v>311</v>
      </c>
    </row>
    <row r="42" spans="1:36" ht="15" x14ac:dyDescent="0.25">
      <c r="A42">
        <v>3.25</v>
      </c>
      <c r="B42">
        <v>3.19</v>
      </c>
      <c r="C42">
        <v>2.46</v>
      </c>
      <c r="D42" s="20">
        <f t="shared" si="3"/>
        <v>2.7675996557409599E-2</v>
      </c>
      <c r="E42" s="17">
        <f>IF(OR($A42="",$B42="",$C42=""),"",A42*'MPTO_working_3-way'!$I41)</f>
        <v>3.3399469888115814</v>
      </c>
      <c r="F42" s="21">
        <f>IF(OR($A42="",$B42="",$C42=""),"",B42*'MPTO_working_3-way'!$I41)</f>
        <v>3.2782864290181366</v>
      </c>
      <c r="G42" s="22">
        <f>IF(OR($A42="",$B42="",$C42=""),"",C42*'MPTO_working_3-way'!$I41)</f>
        <v>2.5280829515312275</v>
      </c>
      <c r="H42" s="17">
        <f>IF(OR($A42="",$B42="",$C42=""),"",'MPTO_working_3-way'!E41)</f>
        <v>3.3504544290133937</v>
      </c>
      <c r="I42" s="21">
        <f>IF(OR($A42="",$B42="",$C42=""),"",'MPTO_working_3-way'!F41)</f>
        <v>3.2867243864144529</v>
      </c>
      <c r="J42" s="22">
        <f>IF(OR($A42="",$B42="",$C42=""),"",'MPTO_working_3-way'!G41)</f>
        <v>2.5171244199607523</v>
      </c>
      <c r="K42" s="17">
        <f>IF(OR($A42="",$B42="",$C42=""),"",'OddsRatio_working_3-way'!H41)</f>
        <v>3.3456006888253706</v>
      </c>
      <c r="L42" s="21">
        <f>IF(OR($A42="",$B42="",$C42=""),"",'OddsRatio_working_3-way'!I41)</f>
        <v>3.2830513371233603</v>
      </c>
      <c r="M42" s="22">
        <f>IF(OR($A42="",$B42="",$C42=""),"",'OddsRatio_working_3-way'!J41)</f>
        <v>2.5220342247489071</v>
      </c>
      <c r="N42" s="23">
        <f t="shared" si="4"/>
        <v>29.940594966024285</v>
      </c>
      <c r="O42" s="24">
        <f t="shared" si="5"/>
        <v>30.503740952846059</v>
      </c>
      <c r="P42" s="24">
        <f t="shared" si="6"/>
        <v>39.555664081129649</v>
      </c>
      <c r="Q42" t="s">
        <v>70</v>
      </c>
      <c r="R42" t="s">
        <v>106</v>
      </c>
      <c r="S42" s="48" t="s">
        <v>484</v>
      </c>
      <c r="T42" s="35">
        <v>100</v>
      </c>
      <c r="U42" s="35">
        <f t="shared" si="7"/>
        <v>27.536231884057976</v>
      </c>
      <c r="V42" s="35">
        <f t="shared" si="8"/>
        <v>80.582524271844662</v>
      </c>
      <c r="W42" s="35">
        <f t="shared" si="9"/>
        <v>88.814317673378085</v>
      </c>
      <c r="X42" s="35">
        <f t="shared" si="10"/>
        <v>30.603158054777264</v>
      </c>
      <c r="Y42" s="35">
        <f t="shared" si="11"/>
        <v>83.64945044256396</v>
      </c>
      <c r="Z42" s="35">
        <f t="shared" si="12"/>
        <v>91.881243844097384</v>
      </c>
      <c r="AA42" s="35">
        <f t="shared" si="13"/>
        <v>-3.0669261707192881</v>
      </c>
      <c r="AB42" s="35">
        <f t="shared" si="14"/>
        <v>-3.0669261707192987</v>
      </c>
      <c r="AC42" s="35">
        <f t="shared" si="15"/>
        <v>-3.0669261707192987</v>
      </c>
      <c r="AF42">
        <v>2.4700000000000002</v>
      </c>
      <c r="AG42">
        <v>1.59</v>
      </c>
      <c r="AJ42" t="s">
        <v>311</v>
      </c>
    </row>
    <row r="43" spans="1:36" ht="15" x14ac:dyDescent="0.25">
      <c r="A43">
        <v>1.38</v>
      </c>
      <c r="B43">
        <v>5.15</v>
      </c>
      <c r="C43">
        <v>8.94</v>
      </c>
      <c r="D43" s="20">
        <f t="shared" si="3"/>
        <v>3.0669261707193085E-2</v>
      </c>
      <c r="E43" s="17">
        <f>IF(OR($A43="",$B43="",$C43=""),"",A43*'MPTO_working_3-way'!$I42)</f>
        <v>1.4223235811559263</v>
      </c>
      <c r="F43" s="21">
        <f>IF(OR($A43="",$B43="",$C43=""),"",B43*'MPTO_working_3-way'!$I42)</f>
        <v>5.3079466977920449</v>
      </c>
      <c r="G43" s="22">
        <f>IF(OR($A43="",$B43="",$C43=""),"",C43*'MPTO_working_3-way'!$I42)</f>
        <v>9.2141831996623065</v>
      </c>
      <c r="H43" s="17">
        <f>IF(OR($A43="",$B43="",$C43=""),"",'MPTO_working_3-way'!E42)</f>
        <v>1.39974744147908</v>
      </c>
      <c r="I43" s="21">
        <f>IF(OR($A43="",$B43="",$C43=""),"",'MPTO_working_3-way'!F42)</f>
        <v>5.4362104989364877</v>
      </c>
      <c r="J43" s="22">
        <f>IF(OR($A43="",$B43="",$C43=""),"",'MPTO_working_3-way'!G42)</f>
        <v>9.8392525853818729</v>
      </c>
      <c r="K43" s="17">
        <f>IF(OR($A43="",$B43="",$C43=""),"",'OddsRatio_working_3-way'!H42)</f>
        <v>1.406645675134381</v>
      </c>
      <c r="L43" s="21">
        <f>IF(OR($A43="",$B43="",$C43=""),"",'OddsRatio_working_3-way'!I42)</f>
        <v>5.4409988205465316</v>
      </c>
      <c r="M43" s="22">
        <f>IF(OR($A43="",$B43="",$C43=""),"",'OddsRatio_working_3-way'!J42)</f>
        <v>9.4967543699131198</v>
      </c>
      <c r="N43" s="23">
        <f t="shared" si="4"/>
        <v>70.307489325832393</v>
      </c>
      <c r="O43" s="24">
        <f t="shared" si="5"/>
        <v>18.839676751388097</v>
      </c>
      <c r="P43" s="24">
        <f t="shared" si="6"/>
        <v>10.852833922779496</v>
      </c>
      <c r="Q43" t="s">
        <v>40</v>
      </c>
      <c r="R43" t="s">
        <v>45</v>
      </c>
      <c r="S43" s="48" t="s">
        <v>484</v>
      </c>
      <c r="T43" s="35">
        <v>100</v>
      </c>
      <c r="U43" s="35">
        <f t="shared" si="7"/>
        <v>52.153110047846894</v>
      </c>
      <c r="V43" s="35">
        <f t="shared" si="8"/>
        <v>70.414201183431956</v>
      </c>
      <c r="W43" s="35">
        <f t="shared" si="9"/>
        <v>74.619289340101517</v>
      </c>
      <c r="X43" s="35">
        <f t="shared" si="10"/>
        <v>54.966509476466527</v>
      </c>
      <c r="Y43" s="35">
        <f t="shared" si="11"/>
        <v>73.227600612051589</v>
      </c>
      <c r="Z43" s="35">
        <f t="shared" si="12"/>
        <v>77.432688768721164</v>
      </c>
      <c r="AA43" s="35">
        <f t="shared" si="13"/>
        <v>-2.8133994286196327</v>
      </c>
      <c r="AB43" s="35">
        <f t="shared" si="14"/>
        <v>-2.8133994286196327</v>
      </c>
      <c r="AC43" s="35">
        <f t="shared" si="15"/>
        <v>-2.8133994286196469</v>
      </c>
      <c r="AF43">
        <v>1.7</v>
      </c>
      <c r="AG43">
        <v>2.2400000000000002</v>
      </c>
      <c r="AJ43" t="s">
        <v>311</v>
      </c>
    </row>
    <row r="44" spans="1:36" ht="15" x14ac:dyDescent="0.25">
      <c r="A44">
        <v>2.09</v>
      </c>
      <c r="B44">
        <v>3.38</v>
      </c>
      <c r="C44">
        <v>3.94</v>
      </c>
      <c r="D44" s="20">
        <f t="shared" si="3"/>
        <v>2.8133994286196451E-2</v>
      </c>
      <c r="E44" s="17">
        <f>IF(OR($A44="",$B44="",$C44=""),"",A44*'MPTO_working_3-way'!$I43)</f>
        <v>2.1488000480581504</v>
      </c>
      <c r="F44" s="21">
        <f>IF(OR($A44="",$B44="",$C44=""),"",B44*'MPTO_working_3-way'!$I43)</f>
        <v>3.4750929006873439</v>
      </c>
      <c r="G44" s="22">
        <f>IF(OR($A44="",$B44="",$C44=""),"",C44*'MPTO_working_3-way'!$I43)</f>
        <v>4.0508479374876138</v>
      </c>
      <c r="H44" s="17">
        <f>IF(OR($A44="",$B44="",$C44=""),"",'MPTO_working_3-way'!E43)</f>
        <v>2.1317829805690014</v>
      </c>
      <c r="I44" s="21">
        <f>IF(OR($A44="",$B44="",$C44=""),"",'MPTO_working_3-way'!F43)</f>
        <v>3.4906451921988397</v>
      </c>
      <c r="J44" s="22">
        <f>IF(OR($A44="",$B44="",$C44=""),"",'MPTO_working_3-way'!G43)</f>
        <v>4.0911657622207027</v>
      </c>
      <c r="K44" s="17">
        <f>IF(OR($A44="",$B44="",$C44=""),"",'OddsRatio_working_3-way'!H43)</f>
        <v>2.1387468456316019</v>
      </c>
      <c r="L44" s="21">
        <f>IF(OR($A44="",$B44="",$C44=""),"",'OddsRatio_working_3-way'!I43)</f>
        <v>3.4864380666084518</v>
      </c>
      <c r="M44" s="22">
        <f>IF(OR($A44="",$B44="",$C44=""),"",'OddsRatio_working_3-way'!J43)</f>
        <v>4.0714823175751471</v>
      </c>
      <c r="N44" s="23">
        <f t="shared" si="4"/>
        <v>46.537601341906623</v>
      </c>
      <c r="O44" s="24">
        <f t="shared" si="5"/>
        <v>28.776209113782496</v>
      </c>
      <c r="P44" s="24">
        <f t="shared" si="6"/>
        <v>24.686189544310874</v>
      </c>
      <c r="Q44" t="s">
        <v>46</v>
      </c>
      <c r="R44" t="s">
        <v>215</v>
      </c>
      <c r="S44" s="48" t="s">
        <v>484</v>
      </c>
      <c r="T44" s="35">
        <v>100</v>
      </c>
      <c r="U44" s="35">
        <f t="shared" si="7"/>
        <v>52.830188679245275</v>
      </c>
      <c r="V44" s="35">
        <f t="shared" si="8"/>
        <v>70.588235294117652</v>
      </c>
      <c r="W44" s="35">
        <f t="shared" si="9"/>
        <v>73.753280839895012</v>
      </c>
      <c r="X44" s="35">
        <f t="shared" si="10"/>
        <v>55.658483865987343</v>
      </c>
      <c r="Y44" s="35">
        <f t="shared" si="11"/>
        <v>73.416530480859706</v>
      </c>
      <c r="Z44" s="35">
        <f t="shared" si="12"/>
        <v>76.581576026637066</v>
      </c>
      <c r="AA44" s="35">
        <f t="shared" si="13"/>
        <v>-2.8282951867420678</v>
      </c>
      <c r="AB44" s="35">
        <f t="shared" si="14"/>
        <v>-2.8282951867420536</v>
      </c>
      <c r="AC44" s="35">
        <f t="shared" si="15"/>
        <v>-2.8282951867420536</v>
      </c>
      <c r="AF44">
        <v>2.19</v>
      </c>
      <c r="AG44">
        <v>1.73</v>
      </c>
      <c r="AJ44" t="s">
        <v>311</v>
      </c>
    </row>
    <row r="45" spans="1:36" ht="15" x14ac:dyDescent="0.25">
      <c r="A45">
        <v>2.12</v>
      </c>
      <c r="B45">
        <v>3.4</v>
      </c>
      <c r="C45">
        <v>3.81</v>
      </c>
      <c r="D45" s="20">
        <f t="shared" si="3"/>
        <v>2.828295186742058E-2</v>
      </c>
      <c r="E45" s="17">
        <f>IF(OR($A45="",$B45="",$C45=""),"",A45*'MPTO_working_3-way'!$I44)</f>
        <v>2.1799598579589317</v>
      </c>
      <c r="F45" s="21">
        <f>IF(OR($A45="",$B45="",$C45=""),"",B45*'MPTO_working_3-way'!$I44)</f>
        <v>3.4961620363492298</v>
      </c>
      <c r="G45" s="22">
        <f>IF(OR($A45="",$B45="",$C45=""),"",C45*'MPTO_working_3-way'!$I44)</f>
        <v>3.9177580466148725</v>
      </c>
      <c r="H45" s="17">
        <f>IF(OR($A45="",$B45="",$C45=""),"",'MPTO_working_3-way'!E44)</f>
        <v>2.1632357698302336</v>
      </c>
      <c r="I45" s="21">
        <f>IF(OR($A45="",$B45="",$C45=""),"",'MPTO_working_3-way'!F44)</f>
        <v>3.5125926886004106</v>
      </c>
      <c r="J45" s="22">
        <f>IF(OR($A45="",$B45="",$C45=""),"",'MPTO_working_3-way'!G44)</f>
        <v>3.9519515255707218</v>
      </c>
      <c r="K45" s="17">
        <f>IF(OR($A45="",$B45="",$C45=""),"",'OddsRatio_working_3-way'!H44)</f>
        <v>2.170114220173863</v>
      </c>
      <c r="L45" s="21">
        <f>IF(OR($A45="",$B45="",$C45=""),"",'OddsRatio_working_3-way'!I44)</f>
        <v>3.5073876146582781</v>
      </c>
      <c r="M45" s="22">
        <f>IF(OR($A45="",$B45="",$C45=""),"",'OddsRatio_working_3-way'!J44)</f>
        <v>3.9357329988290668</v>
      </c>
      <c r="N45" s="23">
        <f t="shared" si="4"/>
        <v>45.872404317402761</v>
      </c>
      <c r="O45" s="24">
        <f t="shared" si="5"/>
        <v>28.602793280262901</v>
      </c>
      <c r="P45" s="24">
        <f t="shared" si="6"/>
        <v>25.524802402334345</v>
      </c>
      <c r="Q45" t="s">
        <v>43</v>
      </c>
      <c r="R45" t="s">
        <v>72</v>
      </c>
      <c r="S45" s="48" t="s">
        <v>484</v>
      </c>
      <c r="T45" s="35">
        <v>100</v>
      </c>
      <c r="U45" s="35">
        <f t="shared" si="7"/>
        <v>45.945945945945937</v>
      </c>
      <c r="V45" s="35">
        <f t="shared" si="8"/>
        <v>71.428571428571431</v>
      </c>
      <c r="W45" s="35">
        <f t="shared" si="9"/>
        <v>79.674796747967477</v>
      </c>
      <c r="X45" s="35">
        <f t="shared" si="10"/>
        <v>48.896631823461092</v>
      </c>
      <c r="Y45" s="35">
        <f t="shared" si="11"/>
        <v>74.379257306086572</v>
      </c>
      <c r="Z45" s="35">
        <f t="shared" si="12"/>
        <v>82.625482625482618</v>
      </c>
      <c r="AA45" s="35">
        <f t="shared" si="13"/>
        <v>-2.9506858775151557</v>
      </c>
      <c r="AB45" s="35">
        <f t="shared" si="14"/>
        <v>-2.9506858775151414</v>
      </c>
      <c r="AC45" s="35">
        <f t="shared" si="15"/>
        <v>-2.9506858775151414</v>
      </c>
      <c r="AF45">
        <v>2.15</v>
      </c>
      <c r="AG45">
        <v>1.76</v>
      </c>
      <c r="AJ45" t="s">
        <v>311</v>
      </c>
    </row>
    <row r="46" spans="1:36" ht="15" x14ac:dyDescent="0.25">
      <c r="A46">
        <v>1.85</v>
      </c>
      <c r="B46">
        <v>3.5</v>
      </c>
      <c r="C46">
        <v>4.92</v>
      </c>
      <c r="D46" s="20">
        <f t="shared" si="3"/>
        <v>2.9506858775151468E-2</v>
      </c>
      <c r="E46" s="17">
        <f>IF(OR($A46="",$B46="",$C46=""),"",A46*'MPTO_working_3-way'!$I45)</f>
        <v>1.9045876887340303</v>
      </c>
      <c r="F46" s="21">
        <f>IF(OR($A46="",$B46="",$C46=""),"",B46*'MPTO_working_3-way'!$I45)</f>
        <v>3.6032740057130299</v>
      </c>
      <c r="G46" s="22">
        <f>IF(OR($A46="",$B46="",$C46=""),"",C46*'MPTO_working_3-way'!$I45)</f>
        <v>5.0651737451737455</v>
      </c>
      <c r="H46" s="17">
        <f>IF(OR($A46="",$B46="",$C46=""),"",'MPTO_working_3-way'!E45)</f>
        <v>1.884286277602524</v>
      </c>
      <c r="I46" s="21">
        <f>IF(OR($A46="",$B46="",$C46=""),"",'MPTO_working_3-way'!F45)</f>
        <v>3.6247819161040731</v>
      </c>
      <c r="J46" s="22">
        <f>IF(OR($A46="",$B46="",$C46=""),"",'MPTO_working_3-way'!G45)</f>
        <v>5.1701920476061671</v>
      </c>
      <c r="K46" s="17">
        <f>IF(OR($A46="",$B46="",$C46=""),"",'OddsRatio_working_3-way'!H45)</f>
        <v>1.8921009300099514</v>
      </c>
      <c r="L46" s="21">
        <f>IF(OR($A46="",$B46="",$C46=""),"",'OddsRatio_working_3-way'!I45)</f>
        <v>3.6238262647351505</v>
      </c>
      <c r="M46" s="22">
        <f>IF(OR($A46="",$B46="",$C46=""),"",'OddsRatio_working_3-way'!J45)</f>
        <v>5.1141595831047155</v>
      </c>
      <c r="N46" s="23">
        <f t="shared" si="4"/>
        <v>52.504802268500164</v>
      </c>
      <c r="O46" s="24">
        <f t="shared" si="5"/>
        <v>27.752538341921518</v>
      </c>
      <c r="P46" s="24">
        <f t="shared" si="6"/>
        <v>19.742659389578314</v>
      </c>
      <c r="Q46" t="s">
        <v>68</v>
      </c>
      <c r="R46" t="s">
        <v>323</v>
      </c>
      <c r="S46" s="48" t="s">
        <v>484</v>
      </c>
      <c r="T46" s="35">
        <v>100</v>
      </c>
      <c r="U46" s="35">
        <f t="shared" si="7"/>
        <v>61.389961389961393</v>
      </c>
      <c r="V46" s="35">
        <f t="shared" si="8"/>
        <v>67.948717948717942</v>
      </c>
      <c r="W46" s="35">
        <f t="shared" si="9"/>
        <v>67.845659163987136</v>
      </c>
      <c r="X46" s="35">
        <f t="shared" si="10"/>
        <v>64.205622887294908</v>
      </c>
      <c r="Y46" s="35">
        <f t="shared" si="11"/>
        <v>70.764379446051478</v>
      </c>
      <c r="Z46" s="35">
        <f t="shared" si="12"/>
        <v>70.661320661320659</v>
      </c>
      <c r="AA46" s="35">
        <f t="shared" si="13"/>
        <v>-2.8156614973335152</v>
      </c>
      <c r="AB46" s="35">
        <f t="shared" si="14"/>
        <v>-2.8156614973335365</v>
      </c>
      <c r="AC46" s="35">
        <f t="shared" si="15"/>
        <v>-2.8156614973335223</v>
      </c>
      <c r="AF46">
        <v>2.23</v>
      </c>
      <c r="AG46">
        <v>1.71</v>
      </c>
      <c r="AJ46" t="s">
        <v>311</v>
      </c>
    </row>
    <row r="47" spans="1:36" ht="15" x14ac:dyDescent="0.25">
      <c r="A47">
        <v>2.59</v>
      </c>
      <c r="B47">
        <v>3.12</v>
      </c>
      <c r="C47">
        <v>3.11</v>
      </c>
      <c r="D47" s="20">
        <f t="shared" si="3"/>
        <v>2.8156614973335214E-2</v>
      </c>
      <c r="E47" s="17">
        <f>IF(OR($A47="",$B47="",$C47=""),"",A47*'MPTO_working_3-way'!$I46)</f>
        <v>2.6629256327809379</v>
      </c>
      <c r="F47" s="21">
        <f>IF(OR($A47="",$B47="",$C47=""),"",B47*'MPTO_working_3-way'!$I46)</f>
        <v>3.2078486387168059</v>
      </c>
      <c r="G47" s="22">
        <f>IF(OR($A47="",$B47="",$C47=""),"",C47*'MPTO_working_3-way'!$I46)</f>
        <v>3.1975670725670722</v>
      </c>
      <c r="H47" s="17">
        <f>IF(OR($A47="",$B47="",$C47=""),"",'MPTO_working_3-way'!E46)</f>
        <v>2.6545277041874669</v>
      </c>
      <c r="I47" s="21">
        <f>IF(OR($A47="",$B47="",$C47=""),"",'MPTO_working_3-way'!F46)</f>
        <v>3.2141186493395937</v>
      </c>
      <c r="J47" s="22">
        <f>IF(OR($A47="",$B47="",$C47=""),"",'MPTO_working_3-way'!G46)</f>
        <v>3.2035072506283035</v>
      </c>
      <c r="K47" s="17">
        <f>IF(OR($A47="",$B47="",$C47=""),"",'OddsRatio_working_3-way'!H46)</f>
        <v>2.6584025501794821</v>
      </c>
      <c r="L47" s="21">
        <f>IF(OR($A47="",$B47="",$C47=""),"",'OddsRatio_working_3-way'!I46)</f>
        <v>3.2112034002393086</v>
      </c>
      <c r="M47" s="22">
        <f>IF(OR($A47="",$B47="",$C47=""),"",'OddsRatio_working_3-way'!J46)</f>
        <v>3.2007731955211982</v>
      </c>
      <c r="N47" s="23">
        <f t="shared" si="4"/>
        <v>37.552682196223529</v>
      </c>
      <c r="O47" s="24">
        <f t="shared" si="5"/>
        <v>31.173540669300937</v>
      </c>
      <c r="P47" s="24">
        <f t="shared" si="6"/>
        <v>31.273777134475544</v>
      </c>
      <c r="Q47" t="s">
        <v>67</v>
      </c>
      <c r="R47" t="s">
        <v>158</v>
      </c>
      <c r="S47" s="48" t="s">
        <v>484</v>
      </c>
      <c r="T47" s="35">
        <v>100</v>
      </c>
      <c r="U47" s="35">
        <f t="shared" si="7"/>
        <v>71.181556195965413</v>
      </c>
      <c r="V47" s="35">
        <f t="shared" si="8"/>
        <v>70.149253731343279</v>
      </c>
      <c r="W47" s="35">
        <f t="shared" si="9"/>
        <v>55.947136563876647</v>
      </c>
      <c r="X47" s="35">
        <f t="shared" si="10"/>
        <v>73.903609704780067</v>
      </c>
      <c r="Y47" s="35">
        <f t="shared" si="11"/>
        <v>72.871307240157932</v>
      </c>
      <c r="Z47" s="35">
        <f t="shared" si="12"/>
        <v>58.669190072691293</v>
      </c>
      <c r="AA47" s="35">
        <f t="shared" si="13"/>
        <v>-2.7220535088146534</v>
      </c>
      <c r="AB47" s="35">
        <f t="shared" si="14"/>
        <v>-2.7220535088146534</v>
      </c>
      <c r="AC47" s="35">
        <f t="shared" si="15"/>
        <v>-2.7220535088146462</v>
      </c>
      <c r="AF47">
        <v>2.4</v>
      </c>
      <c r="AG47">
        <v>1.62</v>
      </c>
      <c r="AJ47" t="s">
        <v>311</v>
      </c>
    </row>
    <row r="48" spans="1:36" ht="15" x14ac:dyDescent="0.25">
      <c r="A48">
        <v>3.47</v>
      </c>
      <c r="B48">
        <v>3.35</v>
      </c>
      <c r="C48">
        <v>2.27</v>
      </c>
      <c r="D48" s="20">
        <f t="shared" si="3"/>
        <v>2.722053508814648E-2</v>
      </c>
      <c r="E48" s="17">
        <f>IF(OR($A48="",$B48="",$C48=""),"",A48*'MPTO_working_3-way'!$I47)</f>
        <v>3.5644552567558683</v>
      </c>
      <c r="F48" s="21">
        <f>IF(OR($A48="",$B48="",$C48=""),"",B48*'MPTO_working_3-way'!$I47)</f>
        <v>3.4411887925452906</v>
      </c>
      <c r="G48" s="22">
        <f>IF(OR($A48="",$B48="",$C48=""),"",C48*'MPTO_working_3-way'!$I47)</f>
        <v>2.3317906146500924</v>
      </c>
      <c r="H48" s="17">
        <f>IF(OR($A48="",$B48="",$C48=""),"",'MPTO_working_3-way'!E47)</f>
        <v>3.5828049195266938</v>
      </c>
      <c r="I48" s="21">
        <f>IF(OR($A48="",$B48="",$C48=""),"",'MPTO_working_3-way'!F47)</f>
        <v>3.4550196912896349</v>
      </c>
      <c r="J48" s="22">
        <f>IF(OR($A48="",$B48="",$C48=""),"",'MPTO_working_3-way'!G47)</f>
        <v>2.3177381550665106</v>
      </c>
      <c r="K48" s="17">
        <f>IF(OR($A48="",$B48="",$C48=""),"",'OddsRatio_working_3-way'!H47)</f>
        <v>3.5745213516983898</v>
      </c>
      <c r="L48" s="21">
        <f>IF(OR($A48="",$B48="",$C48=""),"",'OddsRatio_working_3-way'!I47)</f>
        <v>3.4494433912919917</v>
      </c>
      <c r="M48" s="22">
        <f>IF(OR($A48="",$B48="",$C48=""),"",'OddsRatio_working_3-way'!J47)</f>
        <v>2.3237417476343958</v>
      </c>
      <c r="N48" s="23">
        <f t="shared" si="4"/>
        <v>28.054777742115185</v>
      </c>
      <c r="O48" s="24">
        <f t="shared" si="5"/>
        <v>29.059725004519311</v>
      </c>
      <c r="P48" s="24">
        <f t="shared" si="6"/>
        <v>42.885497253365507</v>
      </c>
      <c r="Q48" t="s">
        <v>232</v>
      </c>
      <c r="R48" t="s">
        <v>71</v>
      </c>
      <c r="S48" s="48" t="s">
        <v>484</v>
      </c>
      <c r="T48" s="35">
        <v>100</v>
      </c>
      <c r="U48" s="35">
        <f t="shared" si="7"/>
        <v>73.753280839895012</v>
      </c>
      <c r="V48" s="35">
        <f t="shared" si="8"/>
        <v>72.29916897506925</v>
      </c>
      <c r="W48" s="35">
        <f t="shared" si="9"/>
        <v>50.980392156862742</v>
      </c>
      <c r="X48" s="35">
        <f t="shared" si="10"/>
        <v>76.720438868068015</v>
      </c>
      <c r="Y48" s="35">
        <f t="shared" si="11"/>
        <v>75.266327003242239</v>
      </c>
      <c r="Z48" s="35">
        <f t="shared" si="12"/>
        <v>53.947550185035745</v>
      </c>
      <c r="AA48" s="35">
        <f t="shared" si="13"/>
        <v>-2.967158028173003</v>
      </c>
      <c r="AB48" s="35">
        <f t="shared" si="14"/>
        <v>-2.9671580281729888</v>
      </c>
      <c r="AC48" s="35">
        <f t="shared" si="15"/>
        <v>-2.967158028173003</v>
      </c>
      <c r="AF48">
        <v>2.12</v>
      </c>
      <c r="AG48">
        <v>1.78</v>
      </c>
      <c r="AJ48" t="s">
        <v>311</v>
      </c>
    </row>
    <row r="49" spans="1:36" ht="15" x14ac:dyDescent="0.25">
      <c r="A49">
        <v>3.81</v>
      </c>
      <c r="B49">
        <v>3.61</v>
      </c>
      <c r="C49">
        <v>2.04</v>
      </c>
      <c r="D49" s="20">
        <f t="shared" si="3"/>
        <v>2.9671580281730003E-2</v>
      </c>
      <c r="E49" s="17">
        <f>IF(OR($A49="",$B49="",$C49=""),"",A49*'MPTO_working_3-way'!$I48)</f>
        <v>3.9230487208733913</v>
      </c>
      <c r="F49" s="21">
        <f>IF(OR($A49="",$B49="",$C49=""),"",B49*'MPTO_working_3-way'!$I48)</f>
        <v>3.7171144048170452</v>
      </c>
      <c r="G49" s="22">
        <f>IF(OR($A49="",$B49="",$C49=""),"",C49*'MPTO_working_3-way'!$I48)</f>
        <v>2.1005300237747293</v>
      </c>
      <c r="H49" s="17">
        <f>IF(OR($A49="",$B49="",$C49=""),"",'MPTO_working_3-way'!E48)</f>
        <v>3.9591939367462845</v>
      </c>
      <c r="I49" s="21">
        <f>IF(OR($A49="",$B49="",$C49=""),"",'MPTO_working_3-way'!F48)</f>
        <v>3.7436668833476903</v>
      </c>
      <c r="J49" s="22">
        <f>IF(OR($A49="",$B49="",$C49=""),"",'MPTO_working_3-way'!G48)</f>
        <v>2.0820079978700843</v>
      </c>
      <c r="K49" s="17">
        <f>IF(OR($A49="",$B49="",$C49=""),"",'OddsRatio_working_3-way'!H48)</f>
        <v>3.9434789982526652</v>
      </c>
      <c r="L49" s="21">
        <f>IF(OR($A49="",$B49="",$C49=""),"",'OddsRatio_working_3-way'!I48)</f>
        <v>3.7339787136795213</v>
      </c>
      <c r="M49" s="22">
        <f>IF(OR($A49="",$B49="",$C49=""),"",'OddsRatio_working_3-way'!J48)</f>
        <v>2.0894014797803462</v>
      </c>
      <c r="N49" s="23">
        <f t="shared" si="4"/>
        <v>25.490379323593238</v>
      </c>
      <c r="O49" s="24">
        <f t="shared" si="5"/>
        <v>26.90258870440173</v>
      </c>
      <c r="P49" s="24">
        <f t="shared" si="6"/>
        <v>47.607031972005018</v>
      </c>
      <c r="Q49" t="s">
        <v>78</v>
      </c>
      <c r="R49" t="s">
        <v>69</v>
      </c>
      <c r="S49" s="48" t="s">
        <v>484</v>
      </c>
      <c r="T49" s="35">
        <v>100</v>
      </c>
      <c r="U49" s="35">
        <f t="shared" si="7"/>
        <v>45.652173913043477</v>
      </c>
      <c r="V49" s="35">
        <f t="shared" si="8"/>
        <v>74.293059125964007</v>
      </c>
      <c r="W49" s="35">
        <f t="shared" si="9"/>
        <v>77.011494252873561</v>
      </c>
      <c r="X49" s="35">
        <f t="shared" si="10"/>
        <v>48.695446621162432</v>
      </c>
      <c r="Y49" s="35">
        <f t="shared" si="11"/>
        <v>77.336331834082955</v>
      </c>
      <c r="Z49" s="35">
        <f t="shared" si="12"/>
        <v>80.054766960992509</v>
      </c>
      <c r="AA49" s="35">
        <f t="shared" si="13"/>
        <v>-3.0432727081189554</v>
      </c>
      <c r="AB49" s="35">
        <f t="shared" si="14"/>
        <v>-3.0432727081189483</v>
      </c>
      <c r="AC49" s="35">
        <f t="shared" si="15"/>
        <v>-3.0432727081189483</v>
      </c>
      <c r="AF49">
        <v>1.97</v>
      </c>
      <c r="AG49">
        <v>1.92</v>
      </c>
      <c r="AJ49" t="s">
        <v>311</v>
      </c>
    </row>
    <row r="50" spans="1:36" ht="15" x14ac:dyDescent="0.25">
      <c r="A50">
        <v>1.84</v>
      </c>
      <c r="B50">
        <v>3.89</v>
      </c>
      <c r="C50">
        <v>4.3499999999999996</v>
      </c>
      <c r="D50" s="20">
        <f t="shared" si="3"/>
        <v>3.0432727081189492E-2</v>
      </c>
      <c r="E50" s="17">
        <f>IF(OR($A50="",$B50="",$C50=""),"",A50*'MPTO_working_3-way'!$I49)</f>
        <v>1.8959962178293888</v>
      </c>
      <c r="F50" s="21">
        <f>IF(OR($A50="",$B50="",$C50=""),"",B50*'MPTO_working_3-way'!$I49)</f>
        <v>4.0083833083458273</v>
      </c>
      <c r="G50" s="22">
        <f>IF(OR($A50="",$B50="",$C50=""),"",C50*'MPTO_working_3-way'!$I49)</f>
        <v>4.4823823628031736</v>
      </c>
      <c r="H50" s="17">
        <f>IF(OR($A50="",$B50="",$C50=""),"",'MPTO_working_3-way'!E49)</f>
        <v>1.8749975911817984</v>
      </c>
      <c r="I50" s="21">
        <f>IF(OR($A50="",$B50="",$C50=""),"",'MPTO_working_3-way'!F49)</f>
        <v>4.0498099673697112</v>
      </c>
      <c r="J50" s="22">
        <f>IF(OR($A50="",$B50="",$C50=""),"",'MPTO_working_3-way'!G49)</f>
        <v>4.5508159214548316</v>
      </c>
      <c r="K50" s="17">
        <f>IF(OR($A50="",$B50="",$C50=""),"",'OddsRatio_working_3-way'!H49)</f>
        <v>1.8828322741859569</v>
      </c>
      <c r="L50" s="21">
        <f>IF(OR($A50="",$B50="",$C50=""),"",'OddsRatio_working_3-way'!I49)</f>
        <v>4.0373634195207329</v>
      </c>
      <c r="M50" s="22">
        <f>IF(OR($A50="",$B50="",$C50=""),"",'OddsRatio_working_3-way'!J49)</f>
        <v>4.5208191887178035</v>
      </c>
      <c r="N50" s="23">
        <f t="shared" si="4"/>
        <v>52.742721245764898</v>
      </c>
      <c r="O50" s="24">
        <f t="shared" si="5"/>
        <v>24.947713905451778</v>
      </c>
      <c r="P50" s="24">
        <f t="shared" si="6"/>
        <v>22.309564848783321</v>
      </c>
      <c r="Q50" t="s">
        <v>76</v>
      </c>
      <c r="R50" t="s">
        <v>73</v>
      </c>
      <c r="S50" s="48" t="s">
        <v>484</v>
      </c>
      <c r="T50" s="35">
        <v>100</v>
      </c>
      <c r="U50" s="35">
        <f t="shared" si="7"/>
        <v>65.156794425087099</v>
      </c>
      <c r="V50" s="35">
        <f t="shared" si="8"/>
        <v>70.238095238095241</v>
      </c>
      <c r="W50" s="35">
        <f t="shared" si="9"/>
        <v>60.15936254980079</v>
      </c>
      <c r="X50" s="35">
        <f t="shared" si="10"/>
        <v>69.60254221210397</v>
      </c>
      <c r="Y50" s="35">
        <f t="shared" si="11"/>
        <v>74.683843025112097</v>
      </c>
      <c r="Z50" s="35">
        <f t="shared" si="12"/>
        <v>64.605110336817646</v>
      </c>
      <c r="AA50" s="35">
        <f t="shared" si="13"/>
        <v>-4.4457477870168702</v>
      </c>
      <c r="AB50" s="35">
        <f t="shared" si="14"/>
        <v>-4.445747787016856</v>
      </c>
      <c r="AC50" s="35">
        <f t="shared" si="15"/>
        <v>-4.445747787016856</v>
      </c>
      <c r="AF50">
        <v>1.89</v>
      </c>
      <c r="AG50">
        <v>1.99</v>
      </c>
      <c r="AJ50" t="s">
        <v>311</v>
      </c>
    </row>
    <row r="51" spans="1:36" ht="15" x14ac:dyDescent="0.25">
      <c r="A51">
        <v>2.87</v>
      </c>
      <c r="B51">
        <v>3.36</v>
      </c>
      <c r="C51">
        <v>2.5099999999999998</v>
      </c>
      <c r="D51" s="20">
        <f t="shared" si="3"/>
        <v>4.4457477870168516E-2</v>
      </c>
      <c r="E51" s="17">
        <f>IF(OR($A51="",$B51="",$C51=""),"",A51*'MPTO_working_3-way'!$I50)</f>
        <v>2.997592961487384</v>
      </c>
      <c r="F51" s="21">
        <f>IF(OR($A51="",$B51="",$C51=""),"",B51*'MPTO_working_3-way'!$I50)</f>
        <v>3.5093771256437662</v>
      </c>
      <c r="G51" s="22">
        <f>IF(OR($A51="",$B51="",$C51=""),"",C51*'MPTO_working_3-way'!$I50)</f>
        <v>2.6215882694541226</v>
      </c>
      <c r="H51" s="17">
        <f>IF(OR($A51="",$B51="",$C51=""),"",'MPTO_working_3-way'!E50)</f>
        <v>2.9974860402996408</v>
      </c>
      <c r="I51" s="21">
        <f>IF(OR($A51="",$B51="",$C51=""),"",'MPTO_working_3-way'!F50)</f>
        <v>3.5360692888133798</v>
      </c>
      <c r="J51" s="22">
        <f>IF(OR($A51="",$B51="",$C51=""),"",'MPTO_working_3-way'!G50)</f>
        <v>2.606969055127371</v>
      </c>
      <c r="K51" s="17">
        <f>IF(OR($A51="",$B51="",$C51=""),"",'OddsRatio_working_3-way'!H50)</f>
        <v>2.9985186451053623</v>
      </c>
      <c r="L51" s="21">
        <f>IF(OR($A51="",$B51="",$C51=""),"",'OddsRatio_working_3-way'!I50)</f>
        <v>3.5221946537158582</v>
      </c>
      <c r="M51" s="22">
        <f>IF(OR($A51="",$B51="",$C51=""),"",'OddsRatio_working_3-way'!J50)</f>
        <v>2.6137770877588751</v>
      </c>
      <c r="N51" s="23">
        <f t="shared" si="4"/>
        <v>33.360099681572756</v>
      </c>
      <c r="O51" s="24">
        <f t="shared" si="5"/>
        <v>28.495085144676729</v>
      </c>
      <c r="P51" s="24">
        <f t="shared" si="6"/>
        <v>38.14481517375053</v>
      </c>
      <c r="Q51" t="s">
        <v>230</v>
      </c>
      <c r="R51" t="s">
        <v>75</v>
      </c>
      <c r="S51" s="48" t="s">
        <v>484</v>
      </c>
      <c r="T51" s="35">
        <v>100</v>
      </c>
      <c r="U51" s="35">
        <f t="shared" si="7"/>
        <v>54.128440366972484</v>
      </c>
      <c r="V51" s="35">
        <f t="shared" si="8"/>
        <v>71.098265895953759</v>
      </c>
      <c r="W51" s="35">
        <f t="shared" si="9"/>
        <v>70.414201183431956</v>
      </c>
      <c r="X51" s="35">
        <f t="shared" si="10"/>
        <v>58.487532920614292</v>
      </c>
      <c r="Y51" s="35">
        <f t="shared" si="11"/>
        <v>75.457358449595574</v>
      </c>
      <c r="Z51" s="35">
        <f t="shared" si="12"/>
        <v>74.773293737073772</v>
      </c>
      <c r="AA51" s="35">
        <f t="shared" si="13"/>
        <v>-4.3590925536418084</v>
      </c>
      <c r="AB51" s="35">
        <f t="shared" si="14"/>
        <v>-4.3590925536418155</v>
      </c>
      <c r="AC51" s="35">
        <f t="shared" si="15"/>
        <v>-4.3590925536418155</v>
      </c>
      <c r="AF51">
        <v>2.04</v>
      </c>
      <c r="AG51">
        <v>1.81</v>
      </c>
      <c r="AJ51" t="s">
        <v>320</v>
      </c>
    </row>
    <row r="52" spans="1:36" ht="15" x14ac:dyDescent="0.25">
      <c r="A52">
        <v>2.1800000000000002</v>
      </c>
      <c r="B52">
        <v>3.46</v>
      </c>
      <c r="C52">
        <v>3.38</v>
      </c>
      <c r="D52" s="20">
        <f t="shared" si="3"/>
        <v>4.359092553641819E-2</v>
      </c>
      <c r="E52" s="17">
        <f>IF(OR($A52="",$B52="",$C52=""),"",A52*'MPTO_working_3-way'!$I51)</f>
        <v>2.2750282176693917</v>
      </c>
      <c r="F52" s="21">
        <f>IF(OR($A52="",$B52="",$C52=""),"",B52*'MPTO_working_3-way'!$I51)</f>
        <v>3.6108246023560069</v>
      </c>
      <c r="G52" s="22">
        <f>IF(OR($A52="",$B52="",$C52=""),"",C52*'MPTO_working_3-way'!$I51)</f>
        <v>3.5273373283130933</v>
      </c>
      <c r="H52" s="17">
        <f>IF(OR($A52="",$B52="",$C52=""),"",'MPTO_working_3-way'!E51)</f>
        <v>2.2513127458859765</v>
      </c>
      <c r="I52" s="21">
        <f>IF(OR($A52="",$B52="",$C52=""),"",'MPTO_working_3-way'!F51)</f>
        <v>3.6431593536092257</v>
      </c>
      <c r="J52" s="22">
        <f>IF(OR($A52="",$B52="",$C52=""),"",'MPTO_working_3-way'!G51)</f>
        <v>3.5545738024481413</v>
      </c>
      <c r="K52" s="17">
        <f>IF(OR($A52="",$B52="",$C52=""),"",'OddsRatio_working_3-way'!H51)</f>
        <v>2.2611311075746023</v>
      </c>
      <c r="L52" s="21">
        <f>IF(OR($A52="",$B52="",$C52=""),"",'OddsRatio_working_3-way'!I51)</f>
        <v>3.629137732740273</v>
      </c>
      <c r="M52" s="22">
        <f>IF(OR($A52="",$B52="",$C52=""),"",'OddsRatio_working_3-way'!J51)</f>
        <v>3.5436373186674182</v>
      </c>
      <c r="N52" s="23">
        <f t="shared" si="4"/>
        <v>43.955498759678264</v>
      </c>
      <c r="O52" s="24">
        <f t="shared" si="5"/>
        <v>27.694504998872432</v>
      </c>
      <c r="P52" s="24">
        <f t="shared" si="6"/>
        <v>28.349996241449301</v>
      </c>
      <c r="Q52" t="s">
        <v>219</v>
      </c>
      <c r="R52" t="s">
        <v>229</v>
      </c>
      <c r="S52" s="48" t="s">
        <v>484</v>
      </c>
      <c r="T52" s="35">
        <v>100</v>
      </c>
      <c r="U52" s="35">
        <f t="shared" si="7"/>
        <v>62.686567164179095</v>
      </c>
      <c r="V52" s="35">
        <f t="shared" si="8"/>
        <v>70.238095238095241</v>
      </c>
      <c r="W52" s="35">
        <f t="shared" si="9"/>
        <v>62.686567164179095</v>
      </c>
      <c r="X52" s="35">
        <f t="shared" si="10"/>
        <v>67.075337597725664</v>
      </c>
      <c r="Y52" s="35">
        <f t="shared" si="11"/>
        <v>74.626865671641781</v>
      </c>
      <c r="Z52" s="35">
        <f t="shared" si="12"/>
        <v>67.075337597725664</v>
      </c>
      <c r="AA52" s="35">
        <f t="shared" si="13"/>
        <v>-4.3887704335465685</v>
      </c>
      <c r="AB52" s="35">
        <f t="shared" si="14"/>
        <v>-4.3887704335465401</v>
      </c>
      <c r="AC52" s="35">
        <f t="shared" si="15"/>
        <v>-4.3887704335465685</v>
      </c>
      <c r="AF52">
        <v>1.91</v>
      </c>
      <c r="AG52">
        <v>1.93</v>
      </c>
      <c r="AJ52" t="s">
        <v>320</v>
      </c>
    </row>
    <row r="53" spans="1:36" ht="15" x14ac:dyDescent="0.25">
      <c r="A53">
        <v>2.68</v>
      </c>
      <c r="B53">
        <v>3.36</v>
      </c>
      <c r="C53">
        <v>2.68</v>
      </c>
      <c r="D53" s="20">
        <f t="shared" si="3"/>
        <v>4.3887704335465516E-2</v>
      </c>
      <c r="E53" s="17">
        <f>IF(OR($A53="",$B53="",$C53=""),"",A53*'MPTO_working_3-way'!$I52)</f>
        <v>2.7976190476190479</v>
      </c>
      <c r="F53" s="21">
        <f>IF(OR($A53="",$B53="",$C53=""),"",B53*'MPTO_working_3-way'!$I52)</f>
        <v>3.5074626865671639</v>
      </c>
      <c r="G53" s="22">
        <f>IF(OR($A53="",$B53="",$C53=""),"",C53*'MPTO_working_3-way'!$I52)</f>
        <v>2.7976190476190479</v>
      </c>
      <c r="H53" s="17">
        <f>IF(OR($A53="",$B53="",$C53=""),"",'MPTO_working_3-way'!E52)</f>
        <v>2.7893606476127544</v>
      </c>
      <c r="I53" s="21">
        <f>IF(OR($A53="",$B53="",$C53=""),"",'MPTO_working_3-way'!F52)</f>
        <v>3.5336961071578066</v>
      </c>
      <c r="J53" s="22">
        <f>IF(OR($A53="",$B53="",$C53=""),"",'MPTO_working_3-way'!G52)</f>
        <v>2.7893606476127544</v>
      </c>
      <c r="K53" s="17">
        <f>IF(OR($A53="",$B53="",$C53=""),"",'OddsRatio_working_3-way'!H52)</f>
        <v>2.7937267151757061</v>
      </c>
      <c r="L53" s="21">
        <f>IF(OR($A53="",$B53="",$C53=""),"",'OddsRatio_working_3-way'!I52)</f>
        <v>3.5197589570325394</v>
      </c>
      <c r="M53" s="22">
        <f>IF(OR($A53="",$B53="",$C53=""),"",'OddsRatio_working_3-way'!J52)</f>
        <v>2.7937267151757061</v>
      </c>
      <c r="N53" s="23">
        <f t="shared" si="4"/>
        <v>35.744680851063826</v>
      </c>
      <c r="O53" s="24">
        <f t="shared" si="5"/>
        <v>28.510638297872344</v>
      </c>
      <c r="P53" s="24">
        <f t="shared" si="6"/>
        <v>35.744680851063826</v>
      </c>
      <c r="Q53" t="s">
        <v>233</v>
      </c>
      <c r="R53" t="s">
        <v>216</v>
      </c>
      <c r="S53" s="48" t="s">
        <v>484</v>
      </c>
      <c r="T53" s="35">
        <v>100</v>
      </c>
      <c r="U53" s="35">
        <f t="shared" si="7"/>
        <v>63.503649635036496</v>
      </c>
      <c r="V53" s="35">
        <f t="shared" si="8"/>
        <v>69.78851963746223</v>
      </c>
      <c r="W53" s="35">
        <f t="shared" si="9"/>
        <v>62.264150943396231</v>
      </c>
      <c r="X53" s="35">
        <f t="shared" si="10"/>
        <v>67.947329419141539</v>
      </c>
      <c r="Y53" s="35">
        <f t="shared" si="11"/>
        <v>74.232199421567273</v>
      </c>
      <c r="Z53" s="35">
        <f t="shared" si="12"/>
        <v>66.707830727501261</v>
      </c>
      <c r="AA53" s="35">
        <f t="shared" si="13"/>
        <v>-4.4436797841050435</v>
      </c>
      <c r="AB53" s="35">
        <f t="shared" si="14"/>
        <v>-4.4436797841050435</v>
      </c>
      <c r="AC53" s="35">
        <f t="shared" si="15"/>
        <v>-4.4436797841050293</v>
      </c>
      <c r="AF53">
        <v>1.97</v>
      </c>
      <c r="AG53">
        <v>1.87</v>
      </c>
      <c r="AJ53" t="s">
        <v>320</v>
      </c>
    </row>
    <row r="54" spans="1:36" ht="15" x14ac:dyDescent="0.25">
      <c r="A54">
        <v>2.74</v>
      </c>
      <c r="B54">
        <v>3.31</v>
      </c>
      <c r="C54">
        <v>2.65</v>
      </c>
      <c r="D54" s="20">
        <f t="shared" si="3"/>
        <v>4.4436797841050257E-2</v>
      </c>
      <c r="E54" s="17">
        <f>IF(OR($A54="",$B54="",$C54=""),"",A54*'MPTO_working_3-way'!$I53)</f>
        <v>2.8617568260844779</v>
      </c>
      <c r="F54" s="21">
        <f>IF(OR($A54="",$B54="",$C54=""),"",B54*'MPTO_working_3-way'!$I53)</f>
        <v>3.4570858008538763</v>
      </c>
      <c r="G54" s="22">
        <f>IF(OR($A54="",$B54="",$C54=""),"",C54*'MPTO_working_3-way'!$I53)</f>
        <v>2.7677575142787831</v>
      </c>
      <c r="H54" s="17">
        <f>IF(OR($A54="",$B54="",$C54=""),"",'MPTO_working_3-way'!E53)</f>
        <v>2.8559087968990564</v>
      </c>
      <c r="I54" s="21">
        <f>IF(OR($A54="",$B54="",$C54=""),"",'MPTO_working_3-way'!F53)</f>
        <v>3.4806514696348194</v>
      </c>
      <c r="J54" s="22">
        <f>IF(OR($A54="",$B54="",$C54=""),"",'MPTO_working_3-way'!G53)</f>
        <v>2.7582689657045596</v>
      </c>
      <c r="K54" s="17">
        <f>IF(OR($A54="",$B54="",$C54=""),"",'OddsRatio_working_3-way'!H53)</f>
        <v>2.8591974797371966</v>
      </c>
      <c r="L54" s="21">
        <f>IF(OR($A54="",$B54="",$C54=""),"",'OddsRatio_working_3-way'!I53)</f>
        <v>3.4682449299959335</v>
      </c>
      <c r="M54" s="22">
        <f>IF(OR($A54="",$B54="",$C54=""),"",'OddsRatio_working_3-way'!J53)</f>
        <v>2.7630320928542376</v>
      </c>
      <c r="N54" s="23">
        <f t="shared" si="4"/>
        <v>34.943570008644762</v>
      </c>
      <c r="O54" s="24">
        <f t="shared" si="5"/>
        <v>28.926097227699898</v>
      </c>
      <c r="P54" s="24">
        <f t="shared" si="6"/>
        <v>36.130332763655346</v>
      </c>
      <c r="Q54" t="s">
        <v>236</v>
      </c>
      <c r="R54" t="s">
        <v>332</v>
      </c>
      <c r="S54" s="48" t="s">
        <v>484</v>
      </c>
      <c r="T54" s="35">
        <v>100</v>
      </c>
      <c r="U54" s="35">
        <f t="shared" si="7"/>
        <v>61.977186311787079</v>
      </c>
      <c r="V54" s="35">
        <f t="shared" si="8"/>
        <v>68.454258675078862</v>
      </c>
      <c r="W54" s="35">
        <f t="shared" si="9"/>
        <v>65.277777777777771</v>
      </c>
      <c r="X54" s="35">
        <f t="shared" si="10"/>
        <v>66.267963547143353</v>
      </c>
      <c r="Y54" s="35">
        <f t="shared" si="11"/>
        <v>72.745035910435149</v>
      </c>
      <c r="Z54" s="35">
        <f t="shared" si="12"/>
        <v>69.568555013134059</v>
      </c>
      <c r="AA54" s="35">
        <f t="shared" si="13"/>
        <v>-4.2907772353562734</v>
      </c>
      <c r="AB54" s="35">
        <f t="shared" si="14"/>
        <v>-4.2907772353562876</v>
      </c>
      <c r="AC54" s="35">
        <f t="shared" si="15"/>
        <v>-4.2907772353562876</v>
      </c>
      <c r="AF54">
        <v>1.99</v>
      </c>
      <c r="AG54">
        <v>1.85</v>
      </c>
      <c r="AJ54" t="s">
        <v>320</v>
      </c>
    </row>
    <row r="55" spans="1:36" ht="15" x14ac:dyDescent="0.25">
      <c r="A55">
        <v>2.63</v>
      </c>
      <c r="B55">
        <v>3.17</v>
      </c>
      <c r="C55">
        <v>2.88</v>
      </c>
      <c r="D55" s="20">
        <f t="shared" si="3"/>
        <v>4.2907772353562912E-2</v>
      </c>
      <c r="E55" s="17">
        <f>IF(OR($A55="",$B55="",$C55=""),"",A55*'MPTO_working_3-way'!$I54)</f>
        <v>2.7428474412898702</v>
      </c>
      <c r="F55" s="21">
        <f>IF(OR($A55="",$B55="",$C55=""),"",B55*'MPTO_working_3-way'!$I54)</f>
        <v>3.3060176383607942</v>
      </c>
      <c r="G55" s="22">
        <f>IF(OR($A55="",$B55="",$C55=""),"",C55*'MPTO_working_3-way'!$I54)</f>
        <v>3.0035743843782612</v>
      </c>
      <c r="H55" s="17">
        <f>IF(OR($A55="",$B55="",$C55=""),"",'MPTO_working_3-way'!E54)</f>
        <v>2.7327963588889643</v>
      </c>
      <c r="I55" s="21">
        <f>IF(OR($A55="",$B55="",$C55=""),"",'MPTO_working_3-way'!F54)</f>
        <v>3.3205511763546385</v>
      </c>
      <c r="J55" s="22">
        <f>IF(OR($A55="",$B55="",$C55=""),"",'MPTO_working_3-way'!G54)</f>
        <v>3.0037279438329807</v>
      </c>
      <c r="K55" s="17">
        <f>IF(OR($A55="",$B55="",$C55=""),"",'OddsRatio_working_3-way'!H54)</f>
        <v>2.7375484547935205</v>
      </c>
      <c r="L55" s="21">
        <f>IF(OR($A55="",$B55="",$C55=""),"",'OddsRatio_working_3-way'!I54)</f>
        <v>3.3131780042343193</v>
      </c>
      <c r="M55" s="22">
        <f>IF(OR($A55="",$B55="",$C55=""),"",'OddsRatio_working_3-way'!J54)</f>
        <v>3.0040436165716686</v>
      </c>
      <c r="N55" s="23">
        <f t="shared" si="4"/>
        <v>36.458462287998536</v>
      </c>
      <c r="O55" s="24">
        <f t="shared" si="5"/>
        <v>30.247872497613926</v>
      </c>
      <c r="P55" s="24">
        <f t="shared" si="6"/>
        <v>33.293665214387545</v>
      </c>
      <c r="Q55" t="s">
        <v>333</v>
      </c>
      <c r="R55" t="s">
        <v>324</v>
      </c>
      <c r="S55" s="48" t="s">
        <v>484</v>
      </c>
      <c r="T55" s="35">
        <v>100</v>
      </c>
      <c r="U55" s="35">
        <f t="shared" si="7"/>
        <v>61.538461538461533</v>
      </c>
      <c r="V55" s="35">
        <f t="shared" si="8"/>
        <v>69.879518072289159</v>
      </c>
      <c r="W55" s="35">
        <f t="shared" si="9"/>
        <v>64.157706093189958</v>
      </c>
      <c r="X55" s="35">
        <f t="shared" si="10"/>
        <v>65.962775834520883</v>
      </c>
      <c r="Y55" s="35">
        <f t="shared" si="11"/>
        <v>74.303832368348495</v>
      </c>
      <c r="Z55" s="35">
        <f t="shared" si="12"/>
        <v>68.582020389249294</v>
      </c>
      <c r="AA55" s="35">
        <f t="shared" si="13"/>
        <v>-4.4243142960593502</v>
      </c>
      <c r="AB55" s="35">
        <f t="shared" si="14"/>
        <v>-4.424314296059336</v>
      </c>
      <c r="AC55" s="35">
        <f t="shared" si="15"/>
        <v>-4.424314296059336</v>
      </c>
      <c r="AF55">
        <v>2.2400000000000002</v>
      </c>
      <c r="AG55">
        <v>1.67</v>
      </c>
      <c r="AJ55" t="s">
        <v>320</v>
      </c>
    </row>
    <row r="56" spans="1:36" ht="15" x14ac:dyDescent="0.25">
      <c r="A56">
        <v>2.6</v>
      </c>
      <c r="B56">
        <v>3.32</v>
      </c>
      <c r="C56">
        <v>2.79</v>
      </c>
      <c r="D56" s="20">
        <f t="shared" si="3"/>
        <v>4.4243142960593396E-2</v>
      </c>
      <c r="E56" s="17">
        <f>IF(OR($A56="",$B56="",$C56=""),"",A56*'MPTO_working_3-way'!$I55)</f>
        <v>2.7150321716975427</v>
      </c>
      <c r="F56" s="21">
        <f>IF(OR($A56="",$B56="",$C56=""),"",B56*'MPTO_working_3-way'!$I55)</f>
        <v>3.4668872346291697</v>
      </c>
      <c r="G56" s="22">
        <f>IF(OR($A56="",$B56="",$C56=""),"",C56*'MPTO_working_3-way'!$I55)</f>
        <v>2.9134383688600556</v>
      </c>
      <c r="H56" s="17">
        <f>IF(OR($A56="",$B56="",$C56=""),"",'MPTO_working_3-way'!E55)</f>
        <v>2.7036696643475553</v>
      </c>
      <c r="I56" s="21">
        <f>IF(OR($A56="",$B56="",$C56=""),"",'MPTO_working_3-way'!F55)</f>
        <v>3.4909240605165701</v>
      </c>
      <c r="J56" s="22">
        <f>IF(OR($A56="",$B56="",$C56=""),"",'MPTO_working_3-way'!G55)</f>
        <v>2.9097238555195069</v>
      </c>
      <c r="K56" s="17">
        <f>IF(OR($A56="",$B56="",$C56=""),"",'OddsRatio_working_3-way'!H55)</f>
        <v>2.7091818414246331</v>
      </c>
      <c r="L56" s="21">
        <f>IF(OR($A56="",$B56="",$C56=""),"",'OddsRatio_working_3-way'!I55)</f>
        <v>3.4783136700657167</v>
      </c>
      <c r="M56" s="22">
        <f>IF(OR($A56="",$B56="",$C56=""),"",'OddsRatio_working_3-way'!J55)</f>
        <v>2.9121471850938079</v>
      </c>
      <c r="N56" s="23">
        <f t="shared" si="4"/>
        <v>36.831976078381473</v>
      </c>
      <c r="O56" s="24">
        <f t="shared" si="5"/>
        <v>28.844318615599953</v>
      </c>
      <c r="P56" s="24">
        <f t="shared" si="6"/>
        <v>34.323705306018574</v>
      </c>
      <c r="Q56" t="s">
        <v>226</v>
      </c>
      <c r="R56" t="s">
        <v>238</v>
      </c>
      <c r="S56" s="48" t="s">
        <v>484</v>
      </c>
      <c r="T56" s="35">
        <v>100</v>
      </c>
      <c r="U56" s="35">
        <f t="shared" si="7"/>
        <v>74.747474747474755</v>
      </c>
      <c r="V56" s="35">
        <f t="shared" si="8"/>
        <v>68.454258675078862</v>
      </c>
      <c r="W56" s="35">
        <f t="shared" si="9"/>
        <v>52.38095238095238</v>
      </c>
      <c r="X56" s="35">
        <f t="shared" si="10"/>
        <v>79.164788943968745</v>
      </c>
      <c r="Y56" s="35">
        <f t="shared" si="11"/>
        <v>72.871572871572866</v>
      </c>
      <c r="Z56" s="35">
        <f t="shared" si="12"/>
        <v>56.798266577446391</v>
      </c>
      <c r="AA56" s="35">
        <f t="shared" si="13"/>
        <v>-4.4173141964939902</v>
      </c>
      <c r="AB56" s="35">
        <f t="shared" si="14"/>
        <v>-4.4173141964940044</v>
      </c>
      <c r="AC56" s="35">
        <f t="shared" si="15"/>
        <v>-4.4173141964940115</v>
      </c>
      <c r="AF56">
        <v>2.1</v>
      </c>
      <c r="AG56">
        <v>1.75</v>
      </c>
      <c r="AJ56" t="s">
        <v>320</v>
      </c>
    </row>
    <row r="57" spans="1:36" ht="15" x14ac:dyDescent="0.25">
      <c r="A57">
        <v>3.96</v>
      </c>
      <c r="B57">
        <v>3.17</v>
      </c>
      <c r="C57">
        <v>2.1</v>
      </c>
      <c r="D57" s="20">
        <f t="shared" si="3"/>
        <v>4.4173141964940044E-2</v>
      </c>
      <c r="E57" s="17">
        <f>IF(OR($A57="",$B57="",$C57=""),"",A57*'MPTO_working_3-way'!$I56)</f>
        <v>4.1349256421811624</v>
      </c>
      <c r="F57" s="21">
        <f>IF(OR($A57="",$B57="",$C57=""),"",B57*'MPTO_working_3-way'!$I56)</f>
        <v>3.3100288600288597</v>
      </c>
      <c r="G57" s="22">
        <f>IF(OR($A57="",$B57="",$C57=""),"",C57*'MPTO_working_3-way'!$I56)</f>
        <v>2.192763598126374</v>
      </c>
      <c r="H57" s="17">
        <f>IF(OR($A57="",$B57="",$C57=""),"",'MPTO_working_3-way'!E56)</f>
        <v>4.2051990479897388</v>
      </c>
      <c r="I57" s="21">
        <f>IF(OR($A57="",$B57="",$C57=""),"",'MPTO_working_3-way'!F56)</f>
        <v>3.3252083795838461</v>
      </c>
      <c r="J57" s="22">
        <f>IF(OR($A57="",$B57="",$C57=""),"",'MPTO_working_3-way'!G56)</f>
        <v>2.1670064381210419</v>
      </c>
      <c r="K57" s="17">
        <f>IF(OR($A57="",$B57="",$C57=""),"",'OddsRatio_working_3-way'!H56)</f>
        <v>4.1689273763460317</v>
      </c>
      <c r="L57" s="21">
        <f>IF(OR($A57="",$B57="",$C57=""),"",'OddsRatio_working_3-way'!I56)</f>
        <v>3.3231663536050302</v>
      </c>
      <c r="M57" s="22">
        <f>IF(OR($A57="",$B57="",$C57=""),"",'OddsRatio_working_3-way'!J56)</f>
        <v>2.1776419303988632</v>
      </c>
      <c r="N57" s="23">
        <f t="shared" si="4"/>
        <v>24.184231750114439</v>
      </c>
      <c r="O57" s="24">
        <f t="shared" si="5"/>
        <v>30.211216949669772</v>
      </c>
      <c r="P57" s="24">
        <f t="shared" si="6"/>
        <v>45.604551300215796</v>
      </c>
      <c r="Q57" t="s">
        <v>228</v>
      </c>
      <c r="R57" t="s">
        <v>217</v>
      </c>
      <c r="S57" s="48" t="s">
        <v>484</v>
      </c>
      <c r="T57" s="35">
        <v>100</v>
      </c>
      <c r="U57" s="35">
        <f t="shared" si="7"/>
        <v>64.412811387900362</v>
      </c>
      <c r="V57" s="35">
        <f t="shared" si="8"/>
        <v>70.760233918128648</v>
      </c>
      <c r="W57" s="35">
        <f t="shared" si="9"/>
        <v>60.317460317460316</v>
      </c>
      <c r="X57" s="35">
        <f t="shared" si="10"/>
        <v>68.922305764411036</v>
      </c>
      <c r="Y57" s="35">
        <f t="shared" si="11"/>
        <v>75.269728294639322</v>
      </c>
      <c r="Z57" s="35">
        <f t="shared" si="12"/>
        <v>64.82695469397099</v>
      </c>
      <c r="AA57" s="35">
        <f t="shared" si="13"/>
        <v>-4.5094943765106734</v>
      </c>
      <c r="AB57" s="35">
        <f t="shared" si="14"/>
        <v>-4.5094943765106734</v>
      </c>
      <c r="AC57" s="35">
        <f t="shared" si="15"/>
        <v>-4.5094943765106734</v>
      </c>
      <c r="AF57">
        <v>2.2000000000000002</v>
      </c>
      <c r="AG57">
        <v>1.68</v>
      </c>
      <c r="AJ57" t="s">
        <v>320</v>
      </c>
    </row>
    <row r="58" spans="1:36" ht="15" x14ac:dyDescent="0.25">
      <c r="A58">
        <v>2.81</v>
      </c>
      <c r="B58">
        <v>3.42</v>
      </c>
      <c r="C58">
        <v>2.52</v>
      </c>
      <c r="D58" s="20">
        <f t="shared" si="3"/>
        <v>4.5094943765106699E-2</v>
      </c>
      <c r="E58" s="17">
        <f>IF(OR($A58="",$B58="",$C58=""),"",A58*'MPTO_working_3-way'!$I57)</f>
        <v>2.9367167919799497</v>
      </c>
      <c r="F58" s="21">
        <f>IF(OR($A58="",$B58="",$C58=""),"",B58*'MPTO_working_3-way'!$I57)</f>
        <v>3.5742247076766649</v>
      </c>
      <c r="G58" s="22">
        <f>IF(OR($A58="",$B58="",$C58=""),"",C58*'MPTO_working_3-way'!$I57)</f>
        <v>2.6336392582880688</v>
      </c>
      <c r="H58" s="17">
        <f>IF(OR($A58="",$B58="",$C58=""),"",'MPTO_working_3-way'!E57)</f>
        <v>2.9339258923275526</v>
      </c>
      <c r="I58" s="21">
        <f>IF(OR($A58="",$B58="",$C58=""),"",'MPTO_working_3-way'!F57)</f>
        <v>3.6053443951379509</v>
      </c>
      <c r="J58" s="22">
        <f>IF(OR($A58="",$B58="",$C58=""),"",'MPTO_working_3-way'!G57)</f>
        <v>2.6192152251613856</v>
      </c>
      <c r="K58" s="17">
        <f>IF(OR($A58="",$B58="",$C58=""),"",'OddsRatio_working_3-way'!H57)</f>
        <v>2.9363066892560803</v>
      </c>
      <c r="L58" s="21">
        <f>IF(OR($A58="",$B58="",$C58=""),"",'OddsRatio_working_3-way'!I57)</f>
        <v>3.5888741370164174</v>
      </c>
      <c r="M58" s="22">
        <f>IF(OR($A58="",$B58="",$C58=""),"",'OddsRatio_working_3-way'!J57)</f>
        <v>2.6260697058946088</v>
      </c>
      <c r="N58" s="23">
        <f t="shared" si="4"/>
        <v>34.051632174098572</v>
      </c>
      <c r="O58" s="24">
        <f t="shared" si="5"/>
        <v>27.978095441291519</v>
      </c>
      <c r="P58" s="24">
        <f t="shared" si="6"/>
        <v>37.970272384609913</v>
      </c>
      <c r="Q58" t="s">
        <v>218</v>
      </c>
      <c r="R58" t="s">
        <v>220</v>
      </c>
      <c r="S58" s="48" t="s">
        <v>484</v>
      </c>
      <c r="T58" s="35">
        <v>100</v>
      </c>
      <c r="U58" s="35">
        <f t="shared" si="7"/>
        <v>56.331877729257641</v>
      </c>
      <c r="V58" s="35">
        <f t="shared" si="8"/>
        <v>68.152866242038215</v>
      </c>
      <c r="W58" s="35">
        <f t="shared" si="9"/>
        <v>71.014492753623188</v>
      </c>
      <c r="X58" s="35">
        <f t="shared" si="10"/>
        <v>60.832641004338598</v>
      </c>
      <c r="Y58" s="35">
        <f t="shared" si="11"/>
        <v>72.653629517119185</v>
      </c>
      <c r="Z58" s="35">
        <f t="shared" si="12"/>
        <v>75.515256028704144</v>
      </c>
      <c r="AA58" s="35">
        <f t="shared" si="13"/>
        <v>-4.5007632750809563</v>
      </c>
      <c r="AB58" s="35">
        <f t="shared" si="14"/>
        <v>-4.5007632750809705</v>
      </c>
      <c r="AC58" s="35">
        <f t="shared" si="15"/>
        <v>-4.5007632750809563</v>
      </c>
      <c r="AF58">
        <v>1.86</v>
      </c>
      <c r="AG58">
        <v>1.97</v>
      </c>
      <c r="AJ58" t="s">
        <v>320</v>
      </c>
    </row>
    <row r="59" spans="1:36" ht="15" x14ac:dyDescent="0.25">
      <c r="A59">
        <v>2.29</v>
      </c>
      <c r="B59">
        <v>3.14</v>
      </c>
      <c r="C59">
        <v>3.45</v>
      </c>
      <c r="D59" s="20">
        <f t="shared" si="3"/>
        <v>4.5007632750809545E-2</v>
      </c>
      <c r="E59" s="17">
        <f>IF(OR($A59="",$B59="",$C59=""),"",A59*'MPTO_working_3-way'!$I58)</f>
        <v>2.3930674789993538</v>
      </c>
      <c r="F59" s="21">
        <f>IF(OR($A59="",$B59="",$C59=""),"",B59*'MPTO_working_3-way'!$I58)</f>
        <v>3.281323966837542</v>
      </c>
      <c r="G59" s="22">
        <f>IF(OR($A59="",$B59="",$C59=""),"",C59*'MPTO_working_3-way'!$I58)</f>
        <v>3.605276332990293</v>
      </c>
      <c r="H59" s="17">
        <f>IF(OR($A59="",$B59="",$C59=""),"",'MPTO_working_3-way'!E58)</f>
        <v>2.3714739470793726</v>
      </c>
      <c r="I59" s="21">
        <f>IF(OR($A59="",$B59="",$C59=""),"",'MPTO_working_3-way'!F58)</f>
        <v>3.2952317404008062</v>
      </c>
      <c r="J59" s="22">
        <f>IF(OR($A59="",$B59="",$C59=""),"",'MPTO_working_3-way'!G58)</f>
        <v>3.6383147228073747</v>
      </c>
      <c r="K59" s="17">
        <f>IF(OR($A59="",$B59="",$C59=""),"",'OddsRatio_working_3-way'!H58)</f>
        <v>2.3807502437965224</v>
      </c>
      <c r="L59" s="21">
        <f>IF(OR($A59="",$B59="",$C59=""),"",'OddsRatio_working_3-way'!I58)</f>
        <v>3.2905469160655487</v>
      </c>
      <c r="M59" s="22">
        <f>IF(OR($A59="",$B59="",$C59=""),"",'OddsRatio_working_3-way'!J58)</f>
        <v>3.6223551141871924</v>
      </c>
      <c r="N59" s="23">
        <f t="shared" si="4"/>
        <v>41.787371596313854</v>
      </c>
      <c r="O59" s="24">
        <f t="shared" si="5"/>
        <v>30.475503489031443</v>
      </c>
      <c r="P59" s="24">
        <f t="shared" si="6"/>
        <v>27.737124914654704</v>
      </c>
      <c r="Q59" t="s">
        <v>225</v>
      </c>
      <c r="R59" t="s">
        <v>223</v>
      </c>
      <c r="S59" s="48" t="s">
        <v>484</v>
      </c>
      <c r="T59" s="35">
        <v>100</v>
      </c>
      <c r="U59" s="35">
        <f t="shared" si="7"/>
        <v>37.888198757763973</v>
      </c>
      <c r="V59" s="35">
        <f t="shared" si="8"/>
        <v>75.429975429975428</v>
      </c>
      <c r="W59" s="35">
        <f t="shared" si="9"/>
        <v>81.785063752276869</v>
      </c>
      <c r="X59" s="35">
        <f t="shared" si="10"/>
        <v>42.784960817747695</v>
      </c>
      <c r="Y59" s="35">
        <f t="shared" si="11"/>
        <v>80.326737489959157</v>
      </c>
      <c r="Z59" s="35">
        <f t="shared" si="12"/>
        <v>86.681825812260584</v>
      </c>
      <c r="AA59" s="35">
        <f t="shared" si="13"/>
        <v>-4.8967620599837218</v>
      </c>
      <c r="AB59" s="35">
        <f t="shared" si="14"/>
        <v>-4.8967620599837289</v>
      </c>
      <c r="AC59" s="35">
        <f t="shared" si="15"/>
        <v>-4.8967620599837147</v>
      </c>
      <c r="AF59">
        <v>1.95</v>
      </c>
      <c r="AG59">
        <v>1.88</v>
      </c>
      <c r="AJ59" t="s">
        <v>320</v>
      </c>
    </row>
    <row r="60" spans="1:36" ht="15" x14ac:dyDescent="0.25">
      <c r="A60">
        <v>1.61</v>
      </c>
      <c r="B60">
        <v>4.07</v>
      </c>
      <c r="C60">
        <v>5.49</v>
      </c>
      <c r="D60" s="20">
        <f t="shared" si="3"/>
        <v>4.8967620599837058E-2</v>
      </c>
      <c r="E60" s="17">
        <f>IF(OR($A60="",$B60="",$C60=""),"",A60*'MPTO_working_3-way'!$I59)</f>
        <v>1.6888378691657377</v>
      </c>
      <c r="F60" s="21">
        <f>IF(OR($A60="",$B60="",$C60=""),"",B60*'MPTO_working_3-way'!$I59)</f>
        <v>4.2692982158413368</v>
      </c>
      <c r="G60" s="22">
        <f>IF(OR($A60="",$B60="",$C60=""),"",C60*'MPTO_working_3-way'!$I59)</f>
        <v>5.758832237093106</v>
      </c>
      <c r="H60" s="17">
        <f>IF(OR($A60="",$B60="",$C60=""),"",'MPTO_working_3-way'!E59)</f>
        <v>1.6534515318465353</v>
      </c>
      <c r="I60" s="21">
        <f>IF(OR($A60="",$B60="",$C60=""),"",'MPTO_working_3-way'!F59)</f>
        <v>4.359621602364891</v>
      </c>
      <c r="J60" s="22">
        <f>IF(OR($A60="",$B60="",$C60=""),"",'MPTO_working_3-way'!G59)</f>
        <v>6.0303875227607024</v>
      </c>
      <c r="K60" s="17">
        <f>IF(OR($A60="",$B60="",$C60=""),"",'OddsRatio_working_3-way'!H59)</f>
        <v>1.6653514336719462</v>
      </c>
      <c r="L60" s="21">
        <f>IF(OR($A60="",$B60="",$C60=""),"",'OddsRatio_working_3-way'!I59)</f>
        <v>4.3485719694637304</v>
      </c>
      <c r="M60" s="22">
        <f>IF(OR($A60="",$B60="",$C60=""),"",'OddsRatio_working_3-way'!J59)</f>
        <v>5.8974228478476043</v>
      </c>
      <c r="N60" s="23">
        <f t="shared" si="4"/>
        <v>59.212315063374675</v>
      </c>
      <c r="O60" s="24">
        <f t="shared" si="5"/>
        <v>23.423053378877942</v>
      </c>
      <c r="P60" s="24">
        <f t="shared" si="6"/>
        <v>17.364631557747398</v>
      </c>
      <c r="Q60" t="s">
        <v>327</v>
      </c>
      <c r="R60" t="s">
        <v>235</v>
      </c>
      <c r="S60" s="48" t="s">
        <v>484</v>
      </c>
      <c r="T60" s="35">
        <v>100</v>
      </c>
      <c r="U60" s="35">
        <f t="shared" si="7"/>
        <v>41.176470588235297</v>
      </c>
      <c r="V60" s="35">
        <f t="shared" si="8"/>
        <v>72.67759562841529</v>
      </c>
      <c r="W60" s="35">
        <f t="shared" si="9"/>
        <v>81.096408317580341</v>
      </c>
      <c r="X60" s="35">
        <f t="shared" si="10"/>
        <v>46.225996054004362</v>
      </c>
      <c r="Y60" s="35">
        <f t="shared" si="11"/>
        <v>77.727121094184369</v>
      </c>
      <c r="Z60" s="35">
        <f t="shared" si="12"/>
        <v>86.145933783349406</v>
      </c>
      <c r="AA60" s="35">
        <f t="shared" si="13"/>
        <v>-5.0495254657690651</v>
      </c>
      <c r="AB60" s="35">
        <f t="shared" si="14"/>
        <v>-5.0495254657690793</v>
      </c>
      <c r="AC60" s="35">
        <f t="shared" si="15"/>
        <v>-5.0495254657690651</v>
      </c>
      <c r="AF60">
        <v>1.85</v>
      </c>
      <c r="AG60">
        <v>1.98</v>
      </c>
      <c r="AJ60" t="s">
        <v>320</v>
      </c>
    </row>
    <row r="61" spans="1:36" ht="15" x14ac:dyDescent="0.25">
      <c r="A61">
        <v>1.7</v>
      </c>
      <c r="B61">
        <v>3.66</v>
      </c>
      <c r="C61">
        <v>5.29</v>
      </c>
      <c r="D61" s="20">
        <f t="shared" si="3"/>
        <v>5.0495254657690669E-2</v>
      </c>
      <c r="E61" s="17">
        <f>IF(OR($A61="",$B61="",$C61=""),"",A61*'MPTO_working_3-way'!$I60)</f>
        <v>1.7858419329180741</v>
      </c>
      <c r="F61" s="21">
        <f>IF(OR($A61="",$B61="",$C61=""),"",B61*'MPTO_working_3-way'!$I60)</f>
        <v>3.8448126320471481</v>
      </c>
      <c r="G61" s="22">
        <f>IF(OR($A61="",$B61="",$C61=""),"",C61*'MPTO_working_3-way'!$I60)</f>
        <v>5.5571198971391835</v>
      </c>
      <c r="H61" s="17">
        <f>IF(OR($A61="",$B61="",$C61=""),"",'MPTO_working_3-way'!E60)</f>
        <v>1.750076654251927</v>
      </c>
      <c r="I61" s="21">
        <f>IF(OR($A61="",$B61="",$C61=""),"",'MPTO_working_3-way'!F60)</f>
        <v>3.9002732553408821</v>
      </c>
      <c r="J61" s="22">
        <f>IF(OR($A61="",$B61="",$C61=""),"",'MPTO_working_3-way'!G60)</f>
        <v>5.8070604646676838</v>
      </c>
      <c r="K61" s="17">
        <f>IF(OR($A61="",$B61="",$C61=""),"",'OddsRatio_working_3-way'!H60)</f>
        <v>1.762792636527259</v>
      </c>
      <c r="L61" s="21">
        <f>IF(OR($A61="",$B61="",$C61=""),"",'OddsRatio_working_3-way'!I60)</f>
        <v>3.898612018803584</v>
      </c>
      <c r="M61" s="22">
        <f>IF(OR($A61="",$B61="",$C61=""),"",'OddsRatio_working_3-way'!J60)</f>
        <v>5.6748291581456289</v>
      </c>
      <c r="N61" s="23">
        <f t="shared" si="4"/>
        <v>55.99599726981409</v>
      </c>
      <c r="O61" s="24">
        <f t="shared" si="5"/>
        <v>26.009069770132225</v>
      </c>
      <c r="P61" s="24">
        <f t="shared" si="6"/>
        <v>17.994932960053678</v>
      </c>
      <c r="Q61" t="s">
        <v>77</v>
      </c>
      <c r="R61" t="s">
        <v>231</v>
      </c>
      <c r="S61" s="48" t="s">
        <v>484</v>
      </c>
      <c r="T61" s="35">
        <v>100</v>
      </c>
      <c r="U61" s="35">
        <f t="shared" si="7"/>
        <v>54.337899543379002</v>
      </c>
      <c r="V61" s="35">
        <f t="shared" si="8"/>
        <v>71.264367816091948</v>
      </c>
      <c r="W61" s="35">
        <f t="shared" si="9"/>
        <v>69.879518072289159</v>
      </c>
      <c r="X61" s="35">
        <f t="shared" si="10"/>
        <v>58.856114111618886</v>
      </c>
      <c r="Y61" s="35">
        <f t="shared" si="11"/>
        <v>75.78258238433186</v>
      </c>
      <c r="Z61" s="35">
        <f t="shared" si="12"/>
        <v>74.397732640529043</v>
      </c>
      <c r="AA61" s="35">
        <f t="shared" si="13"/>
        <v>-4.518214568239884</v>
      </c>
      <c r="AB61" s="35">
        <f t="shared" si="14"/>
        <v>-4.5182145682399124</v>
      </c>
      <c r="AC61" s="35">
        <f t="shared" si="15"/>
        <v>-4.518214568239884</v>
      </c>
      <c r="AF61">
        <v>2.21</v>
      </c>
      <c r="AG61">
        <v>1.68</v>
      </c>
      <c r="AJ61" t="s">
        <v>320</v>
      </c>
    </row>
    <row r="62" spans="1:36" ht="15" x14ac:dyDescent="0.25">
      <c r="A62">
        <v>2.19</v>
      </c>
      <c r="B62">
        <v>3.48</v>
      </c>
      <c r="C62">
        <v>3.32</v>
      </c>
      <c r="D62" s="20">
        <f t="shared" si="3"/>
        <v>4.5182145682398867E-2</v>
      </c>
      <c r="E62" s="17">
        <f>IF(OR($A62="",$B62="",$C62=""),"",A62*'MPTO_working_3-way'!$I61)</f>
        <v>2.2889488990444535</v>
      </c>
      <c r="F62" s="21">
        <f>IF(OR($A62="",$B62="",$C62=""),"",B62*'MPTO_working_3-way'!$I61)</f>
        <v>3.6372338669747482</v>
      </c>
      <c r="G62" s="22">
        <f>IF(OR($A62="",$B62="",$C62=""),"",C62*'MPTO_working_3-way'!$I61)</f>
        <v>3.4700047236655642</v>
      </c>
      <c r="H62" s="17">
        <f>IF(OR($A62="",$B62="",$C62=""),"",'MPTO_working_3-way'!E61)</f>
        <v>2.2646964053256347</v>
      </c>
      <c r="I62" s="21">
        <f>IF(OR($A62="",$B62="",$C62=""),"",'MPTO_working_3-way'!F61)</f>
        <v>3.6724793779957636</v>
      </c>
      <c r="J62" s="22">
        <f>IF(OR($A62="",$B62="",$C62=""),"",'MPTO_working_3-way'!G61)</f>
        <v>3.4947426343843642</v>
      </c>
      <c r="K62" s="17">
        <f>IF(OR($A62="",$B62="",$C62=""),"",'OddsRatio_working_3-way'!H61)</f>
        <v>2.2747707493822462</v>
      </c>
      <c r="L62" s="21">
        <f>IF(OR($A62="",$B62="",$C62=""),"",'OddsRatio_working_3-way'!I61)</f>
        <v>3.6566650911495562</v>
      </c>
      <c r="M62" s="22">
        <f>IF(OR($A62="",$B62="",$C62=""),"",'OddsRatio_working_3-way'!J61)</f>
        <v>3.4852673433334544</v>
      </c>
      <c r="N62" s="23">
        <f t="shared" si="4"/>
        <v>43.688174970505493</v>
      </c>
      <c r="O62" s="24">
        <f t="shared" si="5"/>
        <v>27.493420455576732</v>
      </c>
      <c r="P62" s="24">
        <f t="shared" si="6"/>
        <v>28.818404573917782</v>
      </c>
      <c r="Q62" t="s">
        <v>214</v>
      </c>
      <c r="R62" t="s">
        <v>42</v>
      </c>
      <c r="S62" s="48" t="s">
        <v>484</v>
      </c>
      <c r="T62" s="35">
        <v>100</v>
      </c>
      <c r="U62" s="35">
        <f t="shared" si="7"/>
        <v>54.337899543379002</v>
      </c>
      <c r="V62" s="35">
        <f t="shared" si="8"/>
        <v>71.181556195965413</v>
      </c>
      <c r="W62" s="35">
        <f t="shared" si="9"/>
        <v>70.059880239520965</v>
      </c>
      <c r="X62" s="35">
        <f t="shared" si="10"/>
        <v>58.758563564513636</v>
      </c>
      <c r="Y62" s="35">
        <f t="shared" si="11"/>
        <v>75.602220217100054</v>
      </c>
      <c r="Z62" s="35">
        <f t="shared" si="12"/>
        <v>74.480544260655591</v>
      </c>
      <c r="AA62" s="35">
        <f t="shared" si="13"/>
        <v>-4.420664021134634</v>
      </c>
      <c r="AB62" s="35">
        <f t="shared" si="14"/>
        <v>-4.4206640211346411</v>
      </c>
      <c r="AC62" s="35">
        <f t="shared" si="15"/>
        <v>-4.4206640211346269</v>
      </c>
      <c r="AF62">
        <v>2.0499999999999998</v>
      </c>
      <c r="AG62">
        <v>1.81</v>
      </c>
      <c r="AJ62" t="s">
        <v>320</v>
      </c>
    </row>
    <row r="63" spans="1:36" ht="15" x14ac:dyDescent="0.25">
      <c r="A63">
        <v>2.19</v>
      </c>
      <c r="B63">
        <v>3.47</v>
      </c>
      <c r="C63">
        <v>3.34</v>
      </c>
      <c r="D63" s="20">
        <f t="shared" si="3"/>
        <v>4.4206640211346349E-2</v>
      </c>
      <c r="E63" s="17">
        <f>IF(OR($A63="",$B63="",$C63=""),"",A63*'MPTO_working_3-way'!$I62)</f>
        <v>2.2868125420628482</v>
      </c>
      <c r="F63" s="21">
        <f>IF(OR($A63="",$B63="",$C63=""),"",B63*'MPTO_working_3-way'!$I62)</f>
        <v>3.6233970415333721</v>
      </c>
      <c r="G63" s="22">
        <f>IF(OR($A63="",$B63="",$C63=""),"",C63*'MPTO_working_3-way'!$I62)</f>
        <v>3.4876501783058966</v>
      </c>
      <c r="H63" s="17">
        <f>IF(OR($A63="",$B63="",$C63=""),"",'MPTO_working_3-way'!E62)</f>
        <v>2.2630298922096781</v>
      </c>
      <c r="I63" s="21">
        <f>IF(OR($A63="",$B63="",$C63=""),"",'MPTO_working_3-way'!F62)</f>
        <v>3.6569905082960803</v>
      </c>
      <c r="J63" s="22">
        <f>IF(OR($A63="",$B63="",$C63=""),"",'MPTO_working_3-way'!G62)</f>
        <v>3.5128930974002328</v>
      </c>
      <c r="K63" s="17">
        <f>IF(OR($A63="",$B63="",$C63=""),"",'OddsRatio_working_3-way'!H62)</f>
        <v>2.2729082614013763</v>
      </c>
      <c r="L63" s="21">
        <f>IF(OR($A63="",$B63="",$C63=""),"",'OddsRatio_working_3-way'!I62)</f>
        <v>3.6420868955137813</v>
      </c>
      <c r="M63" s="22">
        <f>IF(OR($A63="",$B63="",$C63=""),"",'OddsRatio_working_3-way'!J62)</f>
        <v>3.5030296904867404</v>
      </c>
      <c r="N63" s="23">
        <f t="shared" si="4"/>
        <v>43.728988782698266</v>
      </c>
      <c r="O63" s="24">
        <f t="shared" si="5"/>
        <v>27.598410787927719</v>
      </c>
      <c r="P63" s="24">
        <f t="shared" si="6"/>
        <v>28.672600429374011</v>
      </c>
      <c r="Q63" t="s">
        <v>227</v>
      </c>
      <c r="R63" t="s">
        <v>224</v>
      </c>
      <c r="S63" s="48" t="s">
        <v>484</v>
      </c>
      <c r="T63" s="35">
        <v>100</v>
      </c>
      <c r="U63" s="35">
        <f t="shared" si="7"/>
        <v>48.717948717948723</v>
      </c>
      <c r="V63" s="35">
        <f t="shared" si="8"/>
        <v>71.264367816091948</v>
      </c>
      <c r="W63" s="35">
        <f t="shared" si="9"/>
        <v>75.308641975308646</v>
      </c>
      <c r="X63" s="35">
        <f t="shared" si="10"/>
        <v>53.426990208599399</v>
      </c>
      <c r="Y63" s="35">
        <f t="shared" si="11"/>
        <v>75.973409306742639</v>
      </c>
      <c r="Z63" s="35">
        <f t="shared" si="12"/>
        <v>80.017683465959337</v>
      </c>
      <c r="AA63" s="35">
        <f t="shared" si="13"/>
        <v>-4.7090414906506766</v>
      </c>
      <c r="AB63" s="35">
        <f t="shared" si="14"/>
        <v>-4.7090414906506908</v>
      </c>
      <c r="AC63" s="35">
        <f t="shared" si="15"/>
        <v>-4.7090414906506908</v>
      </c>
      <c r="AF63">
        <v>2.13</v>
      </c>
      <c r="AG63">
        <v>1.73</v>
      </c>
      <c r="AJ63" t="s">
        <v>316</v>
      </c>
    </row>
    <row r="64" spans="1:36" ht="15" x14ac:dyDescent="0.25">
      <c r="A64">
        <v>1.95</v>
      </c>
      <c r="B64">
        <v>3.48</v>
      </c>
      <c r="C64">
        <v>4.05</v>
      </c>
      <c r="D64" s="20">
        <f t="shared" si="3"/>
        <v>4.7090414906507005E-2</v>
      </c>
      <c r="E64" s="17">
        <f>IF(OR($A64="",$B64="",$C64=""),"",A64*'MPTO_working_3-way'!$I63)</f>
        <v>2.0418263090676887</v>
      </c>
      <c r="F64" s="21">
        <f>IF(OR($A64="",$B64="",$C64=""),"",B64*'MPTO_working_3-way'!$I63)</f>
        <v>3.6438746438746445</v>
      </c>
      <c r="G64" s="22">
        <f>IF(OR($A64="",$B64="",$C64=""),"",C64*'MPTO_working_3-way'!$I63)</f>
        <v>4.2407161803713533</v>
      </c>
      <c r="H64" s="17">
        <f>IF(OR($A64="",$B64="",$C64=""),"",'MPTO_working_3-way'!E63)</f>
        <v>2.0115717359799743</v>
      </c>
      <c r="I64" s="21">
        <f>IF(OR($A64="",$B64="",$C64=""),"",'MPTO_working_3-way'!F63)</f>
        <v>3.6810784747056702</v>
      </c>
      <c r="J64" s="22">
        <f>IF(OR($A64="",$B64="",$C64=""),"",'MPTO_working_3-way'!G63)</f>
        <v>4.3249457086205272</v>
      </c>
      <c r="K64" s="17">
        <f>IF(OR($A64="",$B64="",$C64=""),"",'OddsRatio_working_3-way'!H63)</f>
        <v>2.0232600257920348</v>
      </c>
      <c r="L64" s="21">
        <f>IF(OR($A64="",$B64="",$C64=""),"",'OddsRatio_working_3-way'!I63)</f>
        <v>3.671247225225525</v>
      </c>
      <c r="M64" s="22">
        <f>IF(OR($A64="",$B64="",$C64=""),"",'OddsRatio_working_3-way'!J63)</f>
        <v>4.2852032407007457</v>
      </c>
      <c r="N64" s="23">
        <f t="shared" si="4"/>
        <v>48.975762314308049</v>
      </c>
      <c r="O64" s="24">
        <f t="shared" si="5"/>
        <v>27.443315089913987</v>
      </c>
      <c r="P64" s="24">
        <f t="shared" si="6"/>
        <v>23.580922595777949</v>
      </c>
      <c r="Q64" t="s">
        <v>234</v>
      </c>
      <c r="R64" t="s">
        <v>331</v>
      </c>
      <c r="S64" s="48" t="s">
        <v>484</v>
      </c>
      <c r="T64" s="35">
        <v>100</v>
      </c>
      <c r="U64" s="35">
        <f t="shared" si="7"/>
        <v>63.898916967509031</v>
      </c>
      <c r="V64" s="35">
        <f t="shared" si="8"/>
        <v>69.6048632218845</v>
      </c>
      <c r="W64" s="35">
        <f t="shared" si="9"/>
        <v>61.977186311787079</v>
      </c>
      <c r="X64" s="35">
        <f t="shared" si="10"/>
        <v>68.417950466328435</v>
      </c>
      <c r="Y64" s="35">
        <f t="shared" si="11"/>
        <v>74.123896720703911</v>
      </c>
      <c r="Z64" s="35">
        <f t="shared" si="12"/>
        <v>66.496219810606476</v>
      </c>
      <c r="AA64" s="35">
        <f t="shared" si="13"/>
        <v>-4.5190334988194039</v>
      </c>
      <c r="AB64" s="35">
        <f t="shared" si="14"/>
        <v>-4.519033498819411</v>
      </c>
      <c r="AC64" s="35">
        <f t="shared" si="15"/>
        <v>-4.5190334988193968</v>
      </c>
      <c r="AF64">
        <v>2.0499999999999998</v>
      </c>
      <c r="AG64">
        <v>1.81</v>
      </c>
      <c r="AJ64" t="s">
        <v>316</v>
      </c>
    </row>
    <row r="65" spans="1:36" ht="15" x14ac:dyDescent="0.25">
      <c r="A65">
        <v>2.77</v>
      </c>
      <c r="B65">
        <v>3.29</v>
      </c>
      <c r="C65">
        <v>2.63</v>
      </c>
      <c r="D65" s="20">
        <f t="shared" si="3"/>
        <v>4.5190334988193914E-2</v>
      </c>
      <c r="E65" s="17">
        <f>IF(OR($A65="",$B65="",$C65=""),"",A65*'MPTO_working_3-way'!$I64)</f>
        <v>2.8951772279172974</v>
      </c>
      <c r="F65" s="21">
        <f>IF(OR($A65="",$B65="",$C65=""),"",B65*'MPTO_working_3-way'!$I64)</f>
        <v>3.4386762021111581</v>
      </c>
      <c r="G65" s="22">
        <f>IF(OR($A65="",$B65="",$C65=""),"",C65*'MPTO_working_3-way'!$I64)</f>
        <v>2.7488505810189499</v>
      </c>
      <c r="H65" s="17">
        <f>IF(OR($A65="",$B65="",$C65=""),"",'MPTO_working_3-way'!E64)</f>
        <v>2.8906129729797962</v>
      </c>
      <c r="I65" s="21">
        <f>IF(OR($A65="",$B65="",$C65=""),"",'MPTO_working_3-way'!F64)</f>
        <v>3.4615500376729855</v>
      </c>
      <c r="J65" s="22">
        <f>IF(OR($A65="",$B65="",$C65=""),"",'MPTO_working_3-way'!G64)</f>
        <v>2.7384903913766419</v>
      </c>
      <c r="K65" s="17">
        <f>IF(OR($A65="",$B65="",$C65=""),"",'OddsRatio_working_3-way'!H64)</f>
        <v>2.8933364968309165</v>
      </c>
      <c r="L65" s="21">
        <f>IF(OR($A65="",$B65="",$C65=""),"",'OddsRatio_working_3-way'!I64)</f>
        <v>3.4495709478772878</v>
      </c>
      <c r="M65" s="22">
        <f>IF(OR($A65="",$B65="",$C65=""),"",'OddsRatio_working_3-way'!J64)</f>
        <v>2.7435810677030479</v>
      </c>
      <c r="N65" s="23">
        <f t="shared" si="4"/>
        <v>34.540199831544328</v>
      </c>
      <c r="O65" s="24">
        <f t="shared" si="5"/>
        <v>29.080958520783522</v>
      </c>
      <c r="P65" s="24">
        <f t="shared" si="6"/>
        <v>36.378841647672168</v>
      </c>
      <c r="Q65" t="s">
        <v>221</v>
      </c>
      <c r="R65" t="s">
        <v>334</v>
      </c>
      <c r="S65" s="48" t="s">
        <v>484</v>
      </c>
      <c r="T65" s="35">
        <v>100</v>
      </c>
      <c r="U65" s="35">
        <f t="shared" si="7"/>
        <v>43.820224719101127</v>
      </c>
      <c r="V65" s="35">
        <f t="shared" si="8"/>
        <v>72.527472527472526</v>
      </c>
      <c r="W65" s="35">
        <f t="shared" si="9"/>
        <v>78.991596638655466</v>
      </c>
      <c r="X65" s="35">
        <f t="shared" si="10"/>
        <v>48.480930833872002</v>
      </c>
      <c r="Y65" s="35">
        <f t="shared" si="11"/>
        <v>77.188178642243415</v>
      </c>
      <c r="Z65" s="35">
        <f t="shared" si="12"/>
        <v>83.652302753426341</v>
      </c>
      <c r="AA65" s="35">
        <f t="shared" si="13"/>
        <v>-4.6607061147708748</v>
      </c>
      <c r="AB65" s="35">
        <f t="shared" si="14"/>
        <v>-4.660706114770889</v>
      </c>
      <c r="AC65" s="35">
        <f t="shared" si="15"/>
        <v>-4.6607061147708748</v>
      </c>
      <c r="AF65">
        <v>2.19</v>
      </c>
      <c r="AG65">
        <v>1.69</v>
      </c>
      <c r="AJ65" t="s">
        <v>316</v>
      </c>
    </row>
    <row r="66" spans="1:36" ht="15" x14ac:dyDescent="0.25">
      <c r="A66">
        <v>1.78</v>
      </c>
      <c r="B66">
        <v>3.64</v>
      </c>
      <c r="C66">
        <v>4.76</v>
      </c>
      <c r="D66" s="20">
        <f t="shared" si="3"/>
        <v>4.6607061147708739E-2</v>
      </c>
      <c r="E66" s="17">
        <f>IF(OR($A66="",$B66="",$C66=""),"",A66*'MPTO_working_3-way'!$I65)</f>
        <v>1.8629605688429216</v>
      </c>
      <c r="F66" s="21">
        <f>IF(OR($A66="",$B66="",$C66=""),"",B66*'MPTO_working_3-way'!$I65)</f>
        <v>3.8096497025776599</v>
      </c>
      <c r="G66" s="22">
        <f>IF(OR($A66="",$B66="",$C66=""),"",C66*'MPTO_working_3-way'!$I65)</f>
        <v>4.981849611063093</v>
      </c>
      <c r="H66" s="17">
        <f>IF(OR($A66="",$B66="",$C66=""),"",'MPTO_working_3-way'!E65)</f>
        <v>1.8306231801199291</v>
      </c>
      <c r="I66" s="21">
        <f>IF(OR($A66="",$B66="",$C66=""),"",'MPTO_working_3-way'!F65)</f>
        <v>3.8581796783052171</v>
      </c>
      <c r="J66" s="22">
        <f>IF(OR($A66="",$B66="",$C66=""),"",'MPTO_working_3-way'!G65)</f>
        <v>5.1401105054879404</v>
      </c>
      <c r="K66" s="17">
        <f>IF(OR($A66="",$B66="",$C66=""),"",'OddsRatio_working_3-way'!H65)</f>
        <v>1.8424377560904046</v>
      </c>
      <c r="L66" s="21">
        <f>IF(OR($A66="",$B66="",$C66=""),"",'OddsRatio_working_3-way'!I65)</f>
        <v>3.8513277898444462</v>
      </c>
      <c r="M66" s="22">
        <f>IF(OR($A66="",$B66="",$C66=""),"",'OddsRatio_working_3-way'!J65)</f>
        <v>5.0609820037178466</v>
      </c>
      <c r="N66" s="23">
        <f t="shared" si="4"/>
        <v>53.678001387925057</v>
      </c>
      <c r="O66" s="24">
        <f t="shared" si="5"/>
        <v>26.249132546842475</v>
      </c>
      <c r="P66" s="24">
        <f t="shared" si="6"/>
        <v>20.072866065232482</v>
      </c>
      <c r="Q66" t="s">
        <v>328</v>
      </c>
      <c r="R66" t="s">
        <v>187</v>
      </c>
      <c r="S66" s="48" t="s">
        <v>484</v>
      </c>
      <c r="T66" s="35">
        <v>100</v>
      </c>
      <c r="U66" s="35">
        <f t="shared" si="7"/>
        <v>53.703703703703695</v>
      </c>
      <c r="V66" s="35">
        <f t="shared" si="8"/>
        <v>69.969969969969966</v>
      </c>
      <c r="W66" s="35">
        <f t="shared" si="9"/>
        <v>71.910112359550567</v>
      </c>
      <c r="X66" s="35">
        <f t="shared" si="10"/>
        <v>58.119917670479474</v>
      </c>
      <c r="Y66" s="35">
        <f t="shared" si="11"/>
        <v>74.386183936745738</v>
      </c>
      <c r="Z66" s="35">
        <f t="shared" si="12"/>
        <v>76.326326326326324</v>
      </c>
      <c r="AA66" s="35">
        <f t="shared" si="13"/>
        <v>-4.4162139667757785</v>
      </c>
      <c r="AB66" s="35">
        <f t="shared" si="14"/>
        <v>-4.4162139667757714</v>
      </c>
      <c r="AC66" s="35">
        <f t="shared" si="15"/>
        <v>-4.4162139667757572</v>
      </c>
      <c r="AF66">
        <v>2.12</v>
      </c>
      <c r="AG66">
        <v>1.74</v>
      </c>
      <c r="AJ66" t="s">
        <v>316</v>
      </c>
    </row>
    <row r="67" spans="1:36" ht="15" x14ac:dyDescent="0.25">
      <c r="A67">
        <v>2.16</v>
      </c>
      <c r="B67">
        <v>3.33</v>
      </c>
      <c r="C67">
        <v>3.56</v>
      </c>
      <c r="D67" s="20">
        <f t="shared" si="3"/>
        <v>4.4162139667757616E-2</v>
      </c>
      <c r="E67" s="17">
        <f>IF(OR($A67="",$B67="",$C67=""),"",A67*'MPTO_working_3-way'!$I66)</f>
        <v>2.2553902216823567</v>
      </c>
      <c r="F67" s="21">
        <f>IF(OR($A67="",$B67="",$C67=""),"",B67*'MPTO_working_3-way'!$I66)</f>
        <v>3.4770599250936329</v>
      </c>
      <c r="G67" s="22">
        <f>IF(OR($A67="",$B67="",$C67=""),"",C67*'MPTO_working_3-way'!$I66)</f>
        <v>3.7172172172172173</v>
      </c>
      <c r="H67" s="17">
        <f>IF(OR($A67="",$B67="",$C67=""),"",'MPTO_working_3-way'!E66)</f>
        <v>2.2309365093968769</v>
      </c>
      <c r="I67" s="21">
        <f>IF(OR($A67="",$B67="",$C67=""),"",'MPTO_working_3-way'!F66)</f>
        <v>3.5016508365770247</v>
      </c>
      <c r="J67" s="22">
        <f>IF(OR($A67="",$B67="",$C67=""),"",'MPTO_working_3-way'!G66)</f>
        <v>3.7568821876518519</v>
      </c>
      <c r="K67" s="17">
        <f>IF(OR($A67="",$B67="",$C67=""),"",'OddsRatio_working_3-way'!H66)</f>
        <v>2.2410180388618746</v>
      </c>
      <c r="L67" s="21">
        <f>IF(OR($A67="",$B67="",$C67=""),"",'OddsRatio_working_3-way'!I66)</f>
        <v>3.4927345090932467</v>
      </c>
      <c r="M67" s="22">
        <f>IF(OR($A67="",$B67="",$C67=""),"",'OddsRatio_working_3-way'!J66)</f>
        <v>3.7387984305917223</v>
      </c>
      <c r="N67" s="23">
        <f t="shared" si="4"/>
        <v>44.338225393833305</v>
      </c>
      <c r="O67" s="24">
        <f t="shared" si="5"/>
        <v>28.759929985189174</v>
      </c>
      <c r="P67" s="24">
        <f t="shared" si="6"/>
        <v>26.901844620977517</v>
      </c>
      <c r="Q67" t="s">
        <v>186</v>
      </c>
      <c r="R67" t="s">
        <v>377</v>
      </c>
      <c r="S67" s="48" t="s">
        <v>484</v>
      </c>
      <c r="T67" s="35">
        <v>100</v>
      </c>
      <c r="U67" s="35">
        <f t="shared" si="7"/>
        <v>55.55555555555555</v>
      </c>
      <c r="V67" s="35">
        <f t="shared" si="8"/>
        <v>69.879518072289159</v>
      </c>
      <c r="W67" s="35">
        <f t="shared" si="9"/>
        <v>70.149253731343279</v>
      </c>
      <c r="X67" s="35">
        <f t="shared" si="10"/>
        <v>59.971228196367555</v>
      </c>
      <c r="Y67" s="35">
        <f t="shared" si="11"/>
        <v>74.29519071310115</v>
      </c>
      <c r="Z67" s="35">
        <f t="shared" si="12"/>
        <v>74.564926372155284</v>
      </c>
      <c r="AA67" s="35">
        <f t="shared" si="13"/>
        <v>-4.4156726408120051</v>
      </c>
      <c r="AB67" s="35">
        <f t="shared" si="14"/>
        <v>-4.4156726408119908</v>
      </c>
      <c r="AC67" s="35">
        <f t="shared" si="15"/>
        <v>-4.4156726408120051</v>
      </c>
      <c r="AF67">
        <v>2.16</v>
      </c>
      <c r="AG67">
        <v>1.71</v>
      </c>
      <c r="AJ67" t="s">
        <v>316</v>
      </c>
    </row>
    <row r="68" spans="1:36" ht="15" x14ac:dyDescent="0.25">
      <c r="A68">
        <v>2.25</v>
      </c>
      <c r="B68">
        <v>3.32</v>
      </c>
      <c r="C68">
        <v>3.35</v>
      </c>
      <c r="D68" s="20">
        <f t="shared" ref="D68:D131" si="16">IF(OR($A68="",$B68="",$C68=""),"",(1/A68)+(1/B68)+(1/C68)-1)</f>
        <v>4.4156726408119962E-2</v>
      </c>
      <c r="E68" s="17">
        <f>IF(OR($A68="",$B68="",$C68=""),"",A68*'MPTO_working_3-way'!$I67)</f>
        <v>2.34935263441827</v>
      </c>
      <c r="F68" s="21">
        <f>IF(OR($A68="",$B68="",$C68=""),"",B68*'MPTO_working_3-way'!$I67)</f>
        <v>3.4666003316749583</v>
      </c>
      <c r="G68" s="22">
        <f>IF(OR($A68="",$B68="",$C68=""),"",C68*'MPTO_working_3-way'!$I67)</f>
        <v>3.4979250334672018</v>
      </c>
      <c r="H68" s="17">
        <f>IF(OR($A68="",$B68="",$C68=""),"",'MPTO_working_3-way'!E67)</f>
        <v>2.3270667369269398</v>
      </c>
      <c r="I68" s="21">
        <f>IF(OR($A68="",$B68="",$C68=""),"",'MPTO_working_3-way'!F67)</f>
        <v>3.4905730559107284</v>
      </c>
      <c r="J68" s="22">
        <f>IF(OR($A68="",$B68="",$C68=""),"",'MPTO_working_3-way'!G67)</f>
        <v>3.5237502933583662</v>
      </c>
      <c r="K68" s="17">
        <f>IF(OR($A68="",$B68="",$C68=""),"",'OddsRatio_working_3-way'!H67)</f>
        <v>2.3364790814993017</v>
      </c>
      <c r="L68" s="21">
        <f>IF(OR($A68="",$B68="",$C68=""),"",'OddsRatio_working_3-way'!I67)</f>
        <v>3.4805051752627034</v>
      </c>
      <c r="M68" s="22">
        <f>IF(OR($A68="",$B68="",$C68=""),"",'OddsRatio_working_3-way'!J67)</f>
        <v>3.5125806732186873</v>
      </c>
      <c r="N68" s="23">
        <f t="shared" ref="N68:N131" si="17">(1/E68)* 100</f>
        <v>42.564917047781243</v>
      </c>
      <c r="O68" s="24">
        <f t="shared" ref="O68:O131" si="18">(1/F68)* 100</f>
        <v>28.846705830574642</v>
      </c>
      <c r="P68" s="24">
        <f t="shared" ref="P68:P131" si="19">(1/G68)* 100</f>
        <v>28.588377121644122</v>
      </c>
      <c r="Q68" t="s">
        <v>330</v>
      </c>
      <c r="R68" t="s">
        <v>359</v>
      </c>
      <c r="S68" s="48" t="s">
        <v>484</v>
      </c>
      <c r="T68" s="35">
        <v>100</v>
      </c>
      <c r="U68" s="35">
        <f t="shared" ref="U68:U131" si="20">(1/A69)*((T68*A69)-T68)</f>
        <v>57.627118644067799</v>
      </c>
      <c r="V68" s="35">
        <f t="shared" ref="V68:V131" si="21">(1/B69)*((T68*B69)-T68)</f>
        <v>71.590909090909093</v>
      </c>
      <c r="W68" s="35">
        <f t="shared" ref="W68:W131" si="22">(1/C69)*((T68*C69)-T68)</f>
        <v>66.329966329966325</v>
      </c>
      <c r="X68" s="35">
        <f t="shared" ref="X68:X131" si="23">((1/B69)+(1/C69))*T68</f>
        <v>62.079124579124581</v>
      </c>
      <c r="Y68" s="35">
        <f t="shared" ref="Y68:Y131" si="24">((1/A69)+(1/C69))*T68</f>
        <v>76.042915025965868</v>
      </c>
      <c r="Z68" s="35">
        <f t="shared" ref="Z68:Z131" si="25">((1/A69)+(1/B69))*T68</f>
        <v>70.781972265023114</v>
      </c>
      <c r="AA68" s="35">
        <f t="shared" ref="AA68:AA131" si="26">U68-X68</f>
        <v>-4.452005935056782</v>
      </c>
      <c r="AB68" s="35">
        <f t="shared" ref="AB68:AB131" si="27">V68-Y68</f>
        <v>-4.4520059350567749</v>
      </c>
      <c r="AC68" s="35">
        <f t="shared" ref="AC68:AC131" si="28">W68-Z68</f>
        <v>-4.4520059350567891</v>
      </c>
      <c r="AF68">
        <v>2.17</v>
      </c>
      <c r="AG68">
        <v>1.71</v>
      </c>
      <c r="AJ68" t="s">
        <v>316</v>
      </c>
    </row>
    <row r="69" spans="1:36" ht="15" x14ac:dyDescent="0.25">
      <c r="A69">
        <v>2.36</v>
      </c>
      <c r="B69">
        <v>3.52</v>
      </c>
      <c r="C69">
        <v>2.97</v>
      </c>
      <c r="D69" s="20">
        <f t="shared" si="16"/>
        <v>4.4520059350567909E-2</v>
      </c>
      <c r="E69" s="17">
        <f>IF(OR($A69="",$B69="",$C69=""),"",A69*'MPTO_working_3-way'!$I68)</f>
        <v>2.46506734006734</v>
      </c>
      <c r="F69" s="21">
        <f>IF(OR($A69="",$B69="",$C69=""),"",B69*'MPTO_working_3-way'!$I68)</f>
        <v>3.6767106089139991</v>
      </c>
      <c r="G69" s="22">
        <f>IF(OR($A69="",$B69="",$C69=""),"",C69*'MPTO_working_3-way'!$I68)</f>
        <v>3.1022245762711869</v>
      </c>
      <c r="H69" s="17">
        <f>IF(OR($A69="",$B69="",$C69=""),"",'MPTO_working_3-way'!E68)</f>
        <v>2.4456527428049708</v>
      </c>
      <c r="I69" s="21">
        <f>IF(OR($A69="",$B69="",$C69=""),"",'MPTO_working_3-way'!F68)</f>
        <v>3.7140081600932588</v>
      </c>
      <c r="J69" s="22">
        <f>IF(OR($A69="",$B69="",$C69=""),"",'MPTO_working_3-way'!G68)</f>
        <v>3.1069378467630524</v>
      </c>
      <c r="K69" s="17">
        <f>IF(OR($A69="",$B69="",$C69=""),"",'OddsRatio_working_3-way'!H68)</f>
        <v>2.4542987878843086</v>
      </c>
      <c r="L69" s="21">
        <f>IF(OR($A69="",$B69="",$C69=""),"",'OddsRatio_working_3-way'!I68)</f>
        <v>3.6947301069621017</v>
      </c>
      <c r="M69" s="22">
        <f>IF(OR($A69="",$B69="",$C69=""),"",'OddsRatio_working_3-way'!J68)</f>
        <v>3.1065945677441831</v>
      </c>
      <c r="N69" s="23">
        <f t="shared" si="17"/>
        <v>40.566843093733993</v>
      </c>
      <c r="O69" s="24">
        <f t="shared" si="18"/>
        <v>27.198224346935291</v>
      </c>
      <c r="P69" s="24">
        <f t="shared" si="19"/>
        <v>32.234932559330709</v>
      </c>
      <c r="Q69" t="s">
        <v>242</v>
      </c>
      <c r="R69" t="s">
        <v>222</v>
      </c>
      <c r="S69" s="48" t="s">
        <v>484</v>
      </c>
      <c r="T69" s="35">
        <v>100</v>
      </c>
      <c r="U69" s="35">
        <f t="shared" si="20"/>
        <v>57.627118644067799</v>
      </c>
      <c r="V69" s="35">
        <f t="shared" si="21"/>
        <v>66.555183946488299</v>
      </c>
      <c r="W69" s="35">
        <f t="shared" si="22"/>
        <v>71.428571428571431</v>
      </c>
      <c r="X69" s="35">
        <f t="shared" si="23"/>
        <v>62.016244624940278</v>
      </c>
      <c r="Y69" s="35">
        <f t="shared" si="24"/>
        <v>70.944309927360777</v>
      </c>
      <c r="Z69" s="35">
        <f t="shared" si="25"/>
        <v>75.817697409443909</v>
      </c>
      <c r="AA69" s="35">
        <f t="shared" si="26"/>
        <v>-4.3891259808724783</v>
      </c>
      <c r="AB69" s="35">
        <f t="shared" si="27"/>
        <v>-4.3891259808724783</v>
      </c>
      <c r="AC69" s="35">
        <f t="shared" si="28"/>
        <v>-4.3891259808724783</v>
      </c>
      <c r="AF69">
        <v>1.84</v>
      </c>
      <c r="AG69">
        <v>2</v>
      </c>
      <c r="AJ69" t="s">
        <v>316</v>
      </c>
    </row>
    <row r="70" spans="1:36" ht="15" x14ac:dyDescent="0.25">
      <c r="A70">
        <v>2.36</v>
      </c>
      <c r="B70">
        <v>2.99</v>
      </c>
      <c r="C70">
        <v>3.5</v>
      </c>
      <c r="D70" s="20">
        <f t="shared" si="16"/>
        <v>4.3891259808724659E-2</v>
      </c>
      <c r="E70" s="17">
        <f>IF(OR($A70="",$B70="",$C70=""),"",A70*'MPTO_working_3-way'!$I69)</f>
        <v>2.4635833731485901</v>
      </c>
      <c r="F70" s="21">
        <f>IF(OR($A70="",$B70="",$C70=""),"",B70*'MPTO_working_3-way'!$I69)</f>
        <v>3.1212348668280869</v>
      </c>
      <c r="G70" s="22">
        <f>IF(OR($A70="",$B70="",$C70=""),"",C70*'MPTO_working_3-way'!$I69)</f>
        <v>3.6536194093305365</v>
      </c>
      <c r="H70" s="17">
        <f>IF(OR($A70="",$B70="",$C70=""),"",'MPTO_working_3-way'!E69)</f>
        <v>2.444399722872884</v>
      </c>
      <c r="I70" s="21">
        <f>IF(OR($A70="",$B70="",$C70=""),"",'MPTO_working_3-way'!F69)</f>
        <v>3.1267808912896689</v>
      </c>
      <c r="J70" s="22">
        <f>IF(OR($A70="",$B70="",$C70=""),"",'MPTO_working_3-way'!G69)</f>
        <v>3.6888953059964549</v>
      </c>
      <c r="K70" s="17">
        <f>IF(OR($A70="",$B70="",$C70=""),"",'OddsRatio_working_3-way'!H69)</f>
        <v>2.452916112425366</v>
      </c>
      <c r="L70" s="21">
        <f>IF(OR($A70="",$B70="",$C70=""),"",'OddsRatio_working_3-way'!I69)</f>
        <v>3.1259581350929992</v>
      </c>
      <c r="M70" s="22">
        <f>IF(OR($A70="",$B70="",$C70=""),"",'OddsRatio_working_3-way'!J69)</f>
        <v>3.6708016772525123</v>
      </c>
      <c r="N70" s="23">
        <f t="shared" si="17"/>
        <v>40.591278984073796</v>
      </c>
      <c r="O70" s="24">
        <f t="shared" si="18"/>
        <v>32.038601472379312</v>
      </c>
      <c r="P70" s="24">
        <f t="shared" si="19"/>
        <v>27.370119543546899</v>
      </c>
      <c r="Q70" t="s">
        <v>329</v>
      </c>
      <c r="R70" t="s">
        <v>241</v>
      </c>
      <c r="S70" s="48" t="s">
        <v>484</v>
      </c>
      <c r="T70" s="35">
        <v>100</v>
      </c>
      <c r="U70" s="35">
        <f t="shared" si="20"/>
        <v>67.426710097719877</v>
      </c>
      <c r="V70" s="35">
        <f t="shared" si="21"/>
        <v>71.181556195965413</v>
      </c>
      <c r="W70" s="35">
        <f t="shared" si="22"/>
        <v>57.081545064377686</v>
      </c>
      <c r="X70" s="35">
        <f t="shared" si="23"/>
        <v>71.736898739656894</v>
      </c>
      <c r="Y70" s="35">
        <f t="shared" si="24"/>
        <v>75.491744837902459</v>
      </c>
      <c r="Z70" s="35">
        <f t="shared" si="25"/>
        <v>61.391733706314724</v>
      </c>
      <c r="AA70" s="35">
        <f t="shared" si="26"/>
        <v>-4.3101886419370175</v>
      </c>
      <c r="AB70" s="35">
        <f t="shared" si="27"/>
        <v>-4.3101886419370459</v>
      </c>
      <c r="AC70" s="35">
        <f t="shared" si="28"/>
        <v>-4.3101886419370388</v>
      </c>
      <c r="AF70">
        <v>2.4500000000000002</v>
      </c>
      <c r="AG70">
        <v>1.56</v>
      </c>
      <c r="AJ70" t="s">
        <v>316</v>
      </c>
    </row>
    <row r="71" spans="1:36" ht="15" x14ac:dyDescent="0.25">
      <c r="A71">
        <v>3.07</v>
      </c>
      <c r="B71">
        <v>3.47</v>
      </c>
      <c r="C71">
        <v>2.33</v>
      </c>
      <c r="D71" s="20">
        <f t="shared" si="16"/>
        <v>4.3101886419370405E-2</v>
      </c>
      <c r="E71" s="17">
        <f>IF(OR($A71="",$B71="",$C71=""),"",A71*'MPTO_working_3-way'!$I70)</f>
        <v>3.2023227913074668</v>
      </c>
      <c r="F71" s="21">
        <f>IF(OR($A71="",$B71="",$C71=""),"",B71*'MPTO_working_3-way'!$I70)</f>
        <v>3.6195635458752156</v>
      </c>
      <c r="G71" s="22">
        <f>IF(OR($A71="",$B71="",$C71=""),"",C71*'MPTO_working_3-way'!$I70)</f>
        <v>2.4304273953571331</v>
      </c>
      <c r="H71" s="17">
        <f>IF(OR($A71="",$B71="",$C71=""),"",'MPTO_working_3-way'!E70)</f>
        <v>3.2116585409552201</v>
      </c>
      <c r="I71" s="21">
        <f>IF(OR($A71="",$B71="",$C71=""),"",'MPTO_working_3-way'!F70)</f>
        <v>3.6520722940292139</v>
      </c>
      <c r="J71" s="22">
        <f>IF(OR($A71="",$B71="",$C71=""),"",'MPTO_working_3-way'!G70)</f>
        <v>2.4107001110465176</v>
      </c>
      <c r="K71" s="17">
        <f>IF(OR($A71="",$B71="",$C71=""),"",'OddsRatio_working_3-way'!H70)</f>
        <v>3.2090093996235129</v>
      </c>
      <c r="L71" s="21">
        <f>IF(OR($A71="",$B71="",$C71=""),"",'OddsRatio_working_3-way'!I70)</f>
        <v>3.635871119357525</v>
      </c>
      <c r="M71" s="22">
        <f>IF(OR($A71="",$B71="",$C71=""),"",'OddsRatio_working_3-way'!J70)</f>
        <v>2.4193152181155901</v>
      </c>
      <c r="N71" s="23">
        <f t="shared" si="17"/>
        <v>31.227332944525337</v>
      </c>
      <c r="O71" s="24">
        <f t="shared" si="18"/>
        <v>27.62764038607861</v>
      </c>
      <c r="P71" s="24">
        <f t="shared" si="19"/>
        <v>41.145026669396039</v>
      </c>
      <c r="Q71" t="s">
        <v>326</v>
      </c>
      <c r="R71" t="s">
        <v>243</v>
      </c>
      <c r="S71" s="48" t="s">
        <v>484</v>
      </c>
      <c r="T71" s="35">
        <v>100</v>
      </c>
      <c r="U71" s="35">
        <f t="shared" si="20"/>
        <v>55.947136563876647</v>
      </c>
      <c r="V71" s="35">
        <f t="shared" si="21"/>
        <v>70.930232558139537</v>
      </c>
      <c r="W71" s="35">
        <f t="shared" si="22"/>
        <v>68.652037617554868</v>
      </c>
      <c r="X71" s="35">
        <f t="shared" si="23"/>
        <v>60.41772982430561</v>
      </c>
      <c r="Y71" s="35">
        <f t="shared" si="24"/>
        <v>75.400825818568478</v>
      </c>
      <c r="Z71" s="35">
        <f t="shared" si="25"/>
        <v>73.122630877983809</v>
      </c>
      <c r="AA71" s="35">
        <f t="shared" si="26"/>
        <v>-4.4705932604289629</v>
      </c>
      <c r="AB71" s="35">
        <f t="shared" si="27"/>
        <v>-4.4705932604289416</v>
      </c>
      <c r="AC71" s="35">
        <f t="shared" si="28"/>
        <v>-4.4705932604289416</v>
      </c>
      <c r="AF71">
        <v>2.0099999999999998</v>
      </c>
      <c r="AG71">
        <v>1.83</v>
      </c>
      <c r="AJ71" t="s">
        <v>316</v>
      </c>
    </row>
    <row r="72" spans="1:36" ht="15" x14ac:dyDescent="0.25">
      <c r="A72">
        <v>2.27</v>
      </c>
      <c r="B72">
        <v>3.44</v>
      </c>
      <c r="C72">
        <v>3.19</v>
      </c>
      <c r="D72" s="20">
        <f t="shared" si="16"/>
        <v>4.4705932604289567E-2</v>
      </c>
      <c r="E72" s="17">
        <f>IF(OR($A72="",$B72="",$C72=""),"",A72*'MPTO_working_3-way'!$I71)</f>
        <v>2.3714824670117371</v>
      </c>
      <c r="F72" s="21">
        <f>IF(OR($A72="",$B72="",$C72=""),"",B72*'MPTO_working_3-way'!$I71)</f>
        <v>3.5937884081587561</v>
      </c>
      <c r="G72" s="22">
        <f>IF(OR($A72="",$B72="",$C72=""),"",C72*'MPTO_working_3-way'!$I71)</f>
        <v>3.3326119250076838</v>
      </c>
      <c r="H72" s="17">
        <f>IF(OR($A72="",$B72="",$C72=""),"",'MPTO_working_3-way'!E71)</f>
        <v>2.349476904139733</v>
      </c>
      <c r="I72" s="21">
        <f>IF(OR($A72="",$B72="",$C72=""),"",'MPTO_working_3-way'!F71)</f>
        <v>3.6258723805294761</v>
      </c>
      <c r="J72" s="22">
        <f>IF(OR($A72="",$B72="",$C72=""),"",'MPTO_working_3-way'!G71)</f>
        <v>3.3492125496554173</v>
      </c>
      <c r="K72" s="17">
        <f>IF(OR($A72="",$B72="",$C72=""),"",'OddsRatio_working_3-way'!H71)</f>
        <v>2.3588564094005502</v>
      </c>
      <c r="L72" s="21">
        <f>IF(OR($A72="",$B72="",$C72=""),"",'OddsRatio_working_3-way'!I71)</f>
        <v>3.6107162511317665</v>
      </c>
      <c r="M72" s="22">
        <f>IF(OR($A72="",$B72="",$C72=""),"",'OddsRatio_working_3-way'!J71)</f>
        <v>3.3432248319584299</v>
      </c>
      <c r="N72" s="23">
        <f t="shared" si="17"/>
        <v>42.167716350864794</v>
      </c>
      <c r="O72" s="24">
        <f t="shared" si="18"/>
        <v>27.82578956873926</v>
      </c>
      <c r="P72" s="24">
        <f t="shared" si="19"/>
        <v>30.006494080395946</v>
      </c>
      <c r="Q72" t="s">
        <v>335</v>
      </c>
      <c r="R72" t="s">
        <v>381</v>
      </c>
      <c r="S72" s="48" t="s">
        <v>484</v>
      </c>
      <c r="T72" s="35">
        <v>100</v>
      </c>
      <c r="U72" s="35">
        <f t="shared" si="20"/>
        <v>69.135802469135797</v>
      </c>
      <c r="V72" s="35">
        <f t="shared" si="21"/>
        <v>69.78851963746223</v>
      </c>
      <c r="W72" s="35">
        <f t="shared" si="22"/>
        <v>56.521739130434774</v>
      </c>
      <c r="X72" s="35">
        <f t="shared" si="23"/>
        <v>73.689741232102989</v>
      </c>
      <c r="Y72" s="35">
        <f t="shared" si="24"/>
        <v>74.342458400429408</v>
      </c>
      <c r="Z72" s="35">
        <f t="shared" si="25"/>
        <v>61.075677893401959</v>
      </c>
      <c r="AA72" s="35">
        <f t="shared" si="26"/>
        <v>-4.5539387629671921</v>
      </c>
      <c r="AB72" s="35">
        <f t="shared" si="27"/>
        <v>-4.5539387629671779</v>
      </c>
      <c r="AC72" s="35">
        <f t="shared" si="28"/>
        <v>-4.553938762967185</v>
      </c>
      <c r="AF72">
        <v>2.0499999999999998</v>
      </c>
      <c r="AG72">
        <v>1.79</v>
      </c>
      <c r="AJ72" t="s">
        <v>316</v>
      </c>
    </row>
    <row r="73" spans="1:36" ht="15" x14ac:dyDescent="0.25">
      <c r="A73">
        <v>3.24</v>
      </c>
      <c r="B73">
        <v>3.31</v>
      </c>
      <c r="C73">
        <v>2.2999999999999998</v>
      </c>
      <c r="D73" s="20">
        <f t="shared" si="16"/>
        <v>4.553938762967169E-2</v>
      </c>
      <c r="E73" s="17">
        <f>IF(OR($A73="",$B73="",$C73=""),"",A73*'MPTO_working_3-way'!$I72)</f>
        <v>3.3875476159201363</v>
      </c>
      <c r="F73" s="21">
        <f>IF(OR($A73="",$B73="",$C73=""),"",B73*'MPTO_working_3-way'!$I72)</f>
        <v>3.4607353730542134</v>
      </c>
      <c r="G73" s="22">
        <f>IF(OR($A73="",$B73="",$C73=""),"",C73*'MPTO_working_3-way'!$I72)</f>
        <v>2.4047405915482445</v>
      </c>
      <c r="H73" s="17">
        <f>IF(OR($A73="",$B73="",$C73=""),"",'MPTO_working_3-way'!E72)</f>
        <v>3.4075941299666783</v>
      </c>
      <c r="I73" s="21">
        <f>IF(OR($A73="",$B73="",$C73=""),"",'MPTO_working_3-way'!F72)</f>
        <v>3.4851097739714927</v>
      </c>
      <c r="J73" s="22">
        <f>IF(OR($A73="",$B73="",$C73=""),"",'MPTO_working_3-way'!G72)</f>
        <v>2.383206140305675</v>
      </c>
      <c r="K73" s="17">
        <f>IF(OR($A73="",$B73="",$C73=""),"",'OddsRatio_working_3-way'!H72)</f>
        <v>3.3992604944498939</v>
      </c>
      <c r="L73" s="21">
        <f>IF(OR($A73="",$B73="",$C73=""),"",'OddsRatio_working_3-way'!I72)</f>
        <v>3.4742373849014525</v>
      </c>
      <c r="M73" s="22">
        <f>IF(OR($A73="",$B73="",$C73=""),"",'OddsRatio_working_3-way'!J72)</f>
        <v>2.392427965528956</v>
      </c>
      <c r="N73" s="23">
        <f t="shared" si="17"/>
        <v>29.519880260882381</v>
      </c>
      <c r="O73" s="24">
        <f t="shared" si="18"/>
        <v>28.895592762918099</v>
      </c>
      <c r="P73" s="24">
        <f t="shared" si="19"/>
        <v>41.584526976199534</v>
      </c>
      <c r="Q73" t="s">
        <v>237</v>
      </c>
      <c r="R73" t="s">
        <v>325</v>
      </c>
      <c r="S73" s="48" t="s">
        <v>484</v>
      </c>
      <c r="T73" s="35">
        <v>100</v>
      </c>
      <c r="U73" s="35">
        <f t="shared" si="20"/>
        <v>66.88741721854305</v>
      </c>
      <c r="V73" s="35">
        <f t="shared" si="21"/>
        <v>68.152866242038215</v>
      </c>
      <c r="W73" s="35">
        <f t="shared" si="22"/>
        <v>60.474308300395251</v>
      </c>
      <c r="X73" s="35">
        <f t="shared" si="23"/>
        <v>71.372825457566535</v>
      </c>
      <c r="Y73" s="35">
        <f t="shared" si="24"/>
        <v>72.6382744810617</v>
      </c>
      <c r="Z73" s="35">
        <f t="shared" si="25"/>
        <v>64.95971653941875</v>
      </c>
      <c r="AA73" s="35">
        <f t="shared" si="26"/>
        <v>-4.4854082390234851</v>
      </c>
      <c r="AB73" s="35">
        <f t="shared" si="27"/>
        <v>-4.4854082390234851</v>
      </c>
      <c r="AC73" s="35">
        <f t="shared" si="28"/>
        <v>-4.4854082390234993</v>
      </c>
      <c r="AF73">
        <v>2.2400000000000002</v>
      </c>
      <c r="AG73">
        <v>1.66</v>
      </c>
      <c r="AJ73" t="s">
        <v>316</v>
      </c>
    </row>
    <row r="74" spans="1:36" ht="15" x14ac:dyDescent="0.25">
      <c r="A74">
        <v>3.02</v>
      </c>
      <c r="B74">
        <v>3.14</v>
      </c>
      <c r="C74">
        <v>2.5299999999999998</v>
      </c>
      <c r="D74" s="20">
        <f t="shared" si="16"/>
        <v>4.4854082390235028E-2</v>
      </c>
      <c r="E74" s="17">
        <f>IF(OR($A74="",$B74="",$C74=""),"",A74*'MPTO_working_3-way'!$I73)</f>
        <v>3.1554593288185098</v>
      </c>
      <c r="F74" s="21">
        <f>IF(OR($A74="",$B74="",$C74=""),"",B74*'MPTO_working_3-way'!$I73)</f>
        <v>3.2808418187053383</v>
      </c>
      <c r="G74" s="22">
        <f>IF(OR($A74="",$B74="",$C74=""),"",C74*'MPTO_working_3-way'!$I73)</f>
        <v>2.6434808284472946</v>
      </c>
      <c r="H74" s="17">
        <f>IF(OR($A74="",$B74="",$C74=""),"",'MPTO_working_3-way'!E73)</f>
        <v>3.1628107400071128</v>
      </c>
      <c r="I74" s="21">
        <f>IF(OR($A74="",$B74="",$C74=""),"",'MPTO_working_3-way'!F73)</f>
        <v>3.2946760559202461</v>
      </c>
      <c r="J74" s="22">
        <f>IF(OR($A74="",$B74="",$C74=""),"",'MPTO_working_3-way'!G73)</f>
        <v>2.6294646073378463</v>
      </c>
      <c r="K74" s="17">
        <f>IF(OR($A74="",$B74="",$C74=""),"",'OddsRatio_working_3-way'!H73)</f>
        <v>3.1597382897544852</v>
      </c>
      <c r="L74" s="21">
        <f>IF(OR($A74="",$B74="",$C74=""),"",'OddsRatio_working_3-way'!I73)</f>
        <v>3.288039574294356</v>
      </c>
      <c r="M74" s="22">
        <f>IF(OR($A74="",$B74="",$C74=""),"",'OddsRatio_working_3-way'!J73)</f>
        <v>2.6358413778833474</v>
      </c>
      <c r="N74" s="23">
        <f t="shared" si="17"/>
        <v>31.691107246006787</v>
      </c>
      <c r="O74" s="24">
        <f t="shared" si="18"/>
        <v>30.479982128325002</v>
      </c>
      <c r="P74" s="24">
        <f t="shared" si="19"/>
        <v>37.828910625668186</v>
      </c>
      <c r="Q74" t="s">
        <v>239</v>
      </c>
      <c r="R74" t="s">
        <v>240</v>
      </c>
      <c r="S74" s="48" t="s">
        <v>484</v>
      </c>
      <c r="T74" s="35">
        <v>100</v>
      </c>
      <c r="U74" s="35">
        <f t="shared" si="20"/>
        <v>35.064935064935064</v>
      </c>
      <c r="V74" s="35">
        <f t="shared" si="21"/>
        <v>77.064220183486242</v>
      </c>
      <c r="W74" s="35">
        <f t="shared" si="22"/>
        <v>81.818181818181827</v>
      </c>
      <c r="X74" s="35">
        <f t="shared" si="23"/>
        <v>41.117597998331945</v>
      </c>
      <c r="Y74" s="35">
        <f t="shared" si="24"/>
        <v>83.116883116883116</v>
      </c>
      <c r="Z74" s="35">
        <f t="shared" si="25"/>
        <v>87.870844751578687</v>
      </c>
      <c r="AA74" s="35">
        <f t="shared" si="26"/>
        <v>-6.0526629333968813</v>
      </c>
      <c r="AB74" s="35">
        <f t="shared" si="27"/>
        <v>-6.0526629333968742</v>
      </c>
      <c r="AC74" s="35">
        <f t="shared" si="28"/>
        <v>-6.05266293339686</v>
      </c>
      <c r="AF74">
        <v>2.35</v>
      </c>
      <c r="AG74">
        <v>1.61</v>
      </c>
      <c r="AJ74" t="s">
        <v>316</v>
      </c>
    </row>
    <row r="75" spans="1:36" ht="15" x14ac:dyDescent="0.25">
      <c r="A75">
        <v>1.54</v>
      </c>
      <c r="B75">
        <v>4.3600000000000003</v>
      </c>
      <c r="C75">
        <v>5.5</v>
      </c>
      <c r="D75" s="20">
        <f t="shared" si="16"/>
        <v>6.0526629333968796E-2</v>
      </c>
      <c r="E75" s="17">
        <f>IF(OR($A75="",$B75="",$C75=""),"",A75*'MPTO_working_3-way'!$I74)</f>
        <v>1.6332110091743119</v>
      </c>
      <c r="F75" s="21">
        <f>IF(OR($A75="",$B75="",$C75=""),"",B75*'MPTO_working_3-way'!$I74)</f>
        <v>4.6238961038961044</v>
      </c>
      <c r="G75" s="22">
        <f>IF(OR($A75="",$B75="",$C75=""),"",C75*'MPTO_working_3-way'!$I74)</f>
        <v>5.8328964613368282</v>
      </c>
      <c r="H75" s="17">
        <f>IF(OR($A75="",$B75="",$C75=""),"",'MPTO_working_3-way'!E74)</f>
        <v>1.5893826537053404</v>
      </c>
      <c r="I75" s="21">
        <f>IF(OR($A75="",$B75="",$C75=""),"",'MPTO_working_3-way'!F74)</f>
        <v>4.7805202202392261</v>
      </c>
      <c r="J75" s="22">
        <f>IF(OR($A75="",$B75="",$C75=""),"",'MPTO_working_3-way'!G74)</f>
        <v>6.1864864864864861</v>
      </c>
      <c r="K75" s="17">
        <f>IF(OR($A75="",$B75="",$C75=""),"",'OddsRatio_working_3-way'!H74)</f>
        <v>1.6032719529815318</v>
      </c>
      <c r="L75" s="21">
        <f>IF(OR($A75="",$B75="",$C75=""),"",'OddsRatio_working_3-way'!I74)</f>
        <v>4.7536921518850894</v>
      </c>
      <c r="M75" s="22">
        <f>IF(OR($A75="",$B75="",$C75=""),"",'OddsRatio_working_3-way'!J74)</f>
        <v>6.0272662748461014</v>
      </c>
      <c r="N75" s="23">
        <f t="shared" si="17"/>
        <v>61.229075384788224</v>
      </c>
      <c r="O75" s="24">
        <f t="shared" si="18"/>
        <v>21.626783507471067</v>
      </c>
      <c r="P75" s="24">
        <f t="shared" si="19"/>
        <v>17.144141107740705</v>
      </c>
      <c r="Q75" t="s">
        <v>457</v>
      </c>
      <c r="R75" t="s">
        <v>384</v>
      </c>
      <c r="S75" s="48" t="s">
        <v>484</v>
      </c>
      <c r="T75" s="35">
        <v>100</v>
      </c>
      <c r="U75" s="35">
        <f t="shared" si="20"/>
        <v>40.119760479041922</v>
      </c>
      <c r="V75" s="35">
        <f t="shared" si="21"/>
        <v>74.358974358974365</v>
      </c>
      <c r="W75" s="35">
        <f t="shared" si="22"/>
        <v>79.423868312757207</v>
      </c>
      <c r="X75" s="35">
        <f t="shared" si="23"/>
        <v>46.217157328268442</v>
      </c>
      <c r="Y75" s="35">
        <f t="shared" si="24"/>
        <v>80.456371208200878</v>
      </c>
      <c r="Z75" s="35">
        <f t="shared" si="25"/>
        <v>85.521265161983735</v>
      </c>
      <c r="AA75" s="35">
        <f t="shared" si="26"/>
        <v>-6.09739684922652</v>
      </c>
      <c r="AB75" s="35">
        <f t="shared" si="27"/>
        <v>-6.0973968492265129</v>
      </c>
      <c r="AC75" s="35">
        <f t="shared" si="28"/>
        <v>-6.0973968492265271</v>
      </c>
      <c r="AF75">
        <v>1.61</v>
      </c>
      <c r="AG75">
        <v>2.2999999999999998</v>
      </c>
      <c r="AJ75" t="s">
        <v>454</v>
      </c>
    </row>
    <row r="76" spans="1:36" ht="15" x14ac:dyDescent="0.25">
      <c r="A76">
        <v>1.67</v>
      </c>
      <c r="B76">
        <v>3.9</v>
      </c>
      <c r="C76">
        <v>4.8600000000000003</v>
      </c>
      <c r="D76" s="20">
        <f t="shared" si="16"/>
        <v>6.0973968492265218E-2</v>
      </c>
      <c r="E76" s="17">
        <f>IF(OR($A76="",$B76="",$C76=""),"",A76*'MPTO_working_3-way'!$I75)</f>
        <v>1.7718265273820828</v>
      </c>
      <c r="F76" s="21">
        <f>IF(OR($A76="",$B76="",$C76=""),"",B76*'MPTO_working_3-way'!$I75)</f>
        <v>4.1377984771198344</v>
      </c>
      <c r="G76" s="22">
        <f>IF(OR($A76="",$B76="",$C76=""),"",C76*'MPTO_working_3-way'!$I75)</f>
        <v>5.1563334868724091</v>
      </c>
      <c r="H76" s="17">
        <f>IF(OR($A76="",$B76="",$C76=""),"",'MPTO_working_3-way'!E75)</f>
        <v>1.7286749904154191</v>
      </c>
      <c r="I76" s="21">
        <f>IF(OR($A76="",$B76="",$C76=""),"",'MPTO_working_3-way'!F75)</f>
        <v>4.2357517737519501</v>
      </c>
      <c r="J76" s="22">
        <f>IF(OR($A76="",$B76="",$C76=""),"",'MPTO_working_3-way'!G75)</f>
        <v>5.3926769182542094</v>
      </c>
      <c r="K76" s="17">
        <f>IF(OR($A76="",$B76="",$C76=""),"",'OddsRatio_working_3-way'!H75)</f>
        <v>1.7433727586085699</v>
      </c>
      <c r="L76" s="21">
        <f>IF(OR($A76="",$B76="",$C76=""),"",'OddsRatio_working_3-way'!I75)</f>
        <v>4.2175835820370926</v>
      </c>
      <c r="M76" s="22">
        <f>IF(OR($A76="",$B76="",$C76=""),"",'OddsRatio_working_3-way'!J75)</f>
        <v>5.2827146988493743</v>
      </c>
      <c r="N76" s="23">
        <f t="shared" si="17"/>
        <v>56.438933752590579</v>
      </c>
      <c r="O76" s="24">
        <f t="shared" si="18"/>
        <v>24.167440863288785</v>
      </c>
      <c r="P76" s="24">
        <f t="shared" si="19"/>
        <v>19.393625384120629</v>
      </c>
      <c r="Q76" t="s">
        <v>462</v>
      </c>
      <c r="R76" t="s">
        <v>458</v>
      </c>
      <c r="S76" s="48" t="s">
        <v>484</v>
      </c>
      <c r="T76" s="35">
        <v>100</v>
      </c>
      <c r="U76" s="35">
        <f t="shared" si="20"/>
        <v>69.6048632218845</v>
      </c>
      <c r="V76" s="35">
        <f t="shared" si="21"/>
        <v>73.474801061007966</v>
      </c>
      <c r="W76" s="35">
        <f t="shared" si="22"/>
        <v>51.219512195121943</v>
      </c>
      <c r="X76" s="35">
        <f t="shared" si="23"/>
        <v>75.305686743870098</v>
      </c>
      <c r="Y76" s="35">
        <f t="shared" si="24"/>
        <v>79.175624582993549</v>
      </c>
      <c r="Z76" s="35">
        <f t="shared" si="25"/>
        <v>56.920335717107548</v>
      </c>
      <c r="AA76" s="35">
        <f t="shared" si="26"/>
        <v>-5.7008235219855976</v>
      </c>
      <c r="AB76" s="35">
        <f t="shared" si="27"/>
        <v>-5.7008235219855834</v>
      </c>
      <c r="AC76" s="35">
        <f t="shared" si="28"/>
        <v>-5.7008235219856047</v>
      </c>
      <c r="AF76">
        <v>1.95</v>
      </c>
      <c r="AG76">
        <v>1.85</v>
      </c>
      <c r="AJ76" t="s">
        <v>454</v>
      </c>
    </row>
    <row r="77" spans="1:36" ht="15" x14ac:dyDescent="0.25">
      <c r="A77">
        <v>3.29</v>
      </c>
      <c r="B77">
        <v>3.77</v>
      </c>
      <c r="C77">
        <v>2.0499999999999998</v>
      </c>
      <c r="D77" s="20">
        <f t="shared" si="16"/>
        <v>5.7008235219855985E-2</v>
      </c>
      <c r="E77" s="17">
        <f>IF(OR($A77="",$B77="",$C77=""),"",A77*'MPTO_working_3-way'!$I76)</f>
        <v>3.477557093873326</v>
      </c>
      <c r="F77" s="21">
        <f>IF(OR($A77="",$B77="",$C77=""),"",B77*'MPTO_working_3-way'!$I76)</f>
        <v>3.9849210467788572</v>
      </c>
      <c r="G77" s="22">
        <f>IF(OR($A77="",$B77="",$C77=""),"",C77*'MPTO_working_3-way'!$I76)</f>
        <v>2.1668668822007047</v>
      </c>
      <c r="H77" s="17">
        <f>IF(OR($A77="",$B77="",$C77=""),"",'MPTO_working_3-way'!E76)</f>
        <v>3.5094045744000786</v>
      </c>
      <c r="I77" s="21">
        <f>IF(OR($A77="",$B77="",$C77=""),"",'MPTO_working_3-way'!F76)</f>
        <v>4.0609261676115782</v>
      </c>
      <c r="J77" s="22">
        <f>IF(OR($A77="",$B77="",$C77=""),"",'MPTO_working_3-way'!G76)</f>
        <v>2.1330960967540458</v>
      </c>
      <c r="K77" s="17">
        <f>IF(OR($A77="",$B77="",$C77=""),"",'OddsRatio_working_3-way'!H76)</f>
        <v>3.5005581973639295</v>
      </c>
      <c r="L77" s="21">
        <f>IF(OR($A77="",$B77="",$C77=""),"",'OddsRatio_working_3-way'!I76)</f>
        <v>4.0246926666803864</v>
      </c>
      <c r="M77" s="22">
        <f>IF(OR($A77="",$B77="",$C77=""),"",'OddsRatio_working_3-way'!J76)</f>
        <v>2.1465441516297492</v>
      </c>
      <c r="N77" s="23">
        <f t="shared" si="17"/>
        <v>28.75581832320669</v>
      </c>
      <c r="O77" s="24">
        <f t="shared" si="18"/>
        <v>25.09460007515915</v>
      </c>
      <c r="P77" s="24">
        <f t="shared" si="19"/>
        <v>46.149581601634154</v>
      </c>
      <c r="Q77" t="s">
        <v>386</v>
      </c>
      <c r="R77" t="s">
        <v>390</v>
      </c>
      <c r="S77" s="48" t="s">
        <v>484</v>
      </c>
      <c r="T77" s="35">
        <v>100</v>
      </c>
      <c r="U77" s="35">
        <f t="shared" si="20"/>
        <v>36.30573248407643</v>
      </c>
      <c r="V77" s="35">
        <f t="shared" si="21"/>
        <v>76.19047619047619</v>
      </c>
      <c r="W77" s="35">
        <f t="shared" si="22"/>
        <v>81.238273921200744</v>
      </c>
      <c r="X77" s="35">
        <f t="shared" si="23"/>
        <v>42.571249888323059</v>
      </c>
      <c r="Y77" s="35">
        <f t="shared" si="24"/>
        <v>82.455993594722813</v>
      </c>
      <c r="Z77" s="35">
        <f t="shared" si="25"/>
        <v>87.503791325447366</v>
      </c>
      <c r="AA77" s="35">
        <f t="shared" si="26"/>
        <v>-6.26551740424663</v>
      </c>
      <c r="AB77" s="35">
        <f t="shared" si="27"/>
        <v>-6.2655174042466228</v>
      </c>
      <c r="AC77" s="35">
        <f t="shared" si="28"/>
        <v>-6.2655174042466228</v>
      </c>
      <c r="AF77">
        <v>1.93</v>
      </c>
      <c r="AG77">
        <v>1.87</v>
      </c>
      <c r="AJ77" t="s">
        <v>454</v>
      </c>
    </row>
    <row r="78" spans="1:36" ht="15" x14ac:dyDescent="0.25">
      <c r="A78">
        <v>1.57</v>
      </c>
      <c r="B78">
        <v>4.2</v>
      </c>
      <c r="C78">
        <v>5.33</v>
      </c>
      <c r="D78" s="20">
        <f t="shared" si="16"/>
        <v>6.2655174042466122E-2</v>
      </c>
      <c r="E78" s="17">
        <f>IF(OR($A78="",$B78="",$C78=""),"",A78*'MPTO_working_3-way'!$I77)</f>
        <v>1.6683686232466719</v>
      </c>
      <c r="F78" s="21">
        <f>IF(OR($A78="",$B78="",$C78=""),"",B78*'MPTO_working_3-way'!$I77)</f>
        <v>4.4631517309783577</v>
      </c>
      <c r="G78" s="22">
        <f>IF(OR($A78="",$B78="",$C78=""),"",C78*'MPTO_working_3-way'!$I77)</f>
        <v>5.6639520776463446</v>
      </c>
      <c r="H78" s="17">
        <f>IF(OR($A78="",$B78="",$C78=""),"",'MPTO_working_3-way'!E77)</f>
        <v>1.6232247961386737</v>
      </c>
      <c r="I78" s="21">
        <f>IF(OR($A78="",$B78="",$C78=""),"",'MPTO_working_3-way'!F77)</f>
        <v>4.6038357853518121</v>
      </c>
      <c r="J78" s="22">
        <f>IF(OR($A78="",$B78="",$C78=""),"",'MPTO_working_3-way'!G77)</f>
        <v>5.9976416274931843</v>
      </c>
      <c r="K78" s="17">
        <f>IF(OR($A78="",$B78="",$C78=""),"",'OddsRatio_working_3-way'!H77)</f>
        <v>1.6377661944220252</v>
      </c>
      <c r="L78" s="21">
        <f>IF(OR($A78="",$B78="",$C78=""),"",'OddsRatio_working_3-way'!I77)</f>
        <v>4.5804417932464583</v>
      </c>
      <c r="M78" s="22">
        <f>IF(OR($A78="",$B78="",$C78=""),"",'OddsRatio_working_3-way'!J77)</f>
        <v>5.8447853014866125</v>
      </c>
      <c r="N78" s="23">
        <f t="shared" si="17"/>
        <v>59.938792067066338</v>
      </c>
      <c r="O78" s="24">
        <f t="shared" si="18"/>
        <v>22.405691320308129</v>
      </c>
      <c r="P78" s="24">
        <f t="shared" si="19"/>
        <v>17.655516612625544</v>
      </c>
      <c r="Q78" t="s">
        <v>385</v>
      </c>
      <c r="R78" t="s">
        <v>482</v>
      </c>
      <c r="S78" s="48" t="s">
        <v>484</v>
      </c>
      <c r="T78" s="35">
        <v>100</v>
      </c>
      <c r="U78" s="35">
        <f t="shared" si="20"/>
        <v>56.521739130434774</v>
      </c>
      <c r="V78" s="35">
        <f t="shared" si="21"/>
        <v>72.602739726027394</v>
      </c>
      <c r="W78" s="35">
        <f t="shared" si="22"/>
        <v>65.277777777777771</v>
      </c>
      <c r="X78" s="35">
        <f t="shared" si="23"/>
        <v>62.11948249619482</v>
      </c>
      <c r="Y78" s="35">
        <f t="shared" si="24"/>
        <v>78.200483091787447</v>
      </c>
      <c r="Z78" s="35">
        <f t="shared" si="25"/>
        <v>70.875521143537824</v>
      </c>
      <c r="AA78" s="35">
        <f t="shared" si="26"/>
        <v>-5.5977433657600457</v>
      </c>
      <c r="AB78" s="35">
        <f t="shared" si="27"/>
        <v>-5.5977433657600528</v>
      </c>
      <c r="AC78" s="35">
        <f t="shared" si="28"/>
        <v>-5.5977433657600528</v>
      </c>
      <c r="AF78">
        <v>1.69</v>
      </c>
      <c r="AG78">
        <v>2.14</v>
      </c>
      <c r="AJ78" t="s">
        <v>454</v>
      </c>
    </row>
    <row r="79" spans="1:36" ht="15" x14ac:dyDescent="0.25">
      <c r="A79">
        <v>2.2999999999999998</v>
      </c>
      <c r="B79">
        <v>3.65</v>
      </c>
      <c r="C79">
        <v>2.88</v>
      </c>
      <c r="D79" s="20">
        <f t="shared" si="16"/>
        <v>5.5977433657600439E-2</v>
      </c>
      <c r="E79" s="17">
        <f>IF(OR($A79="",$B79="",$C79=""),"",A79*'MPTO_working_3-way'!$I78)</f>
        <v>2.4287480974124809</v>
      </c>
      <c r="F79" s="21">
        <f>IF(OR($A79="",$B79="",$C79=""),"",B79*'MPTO_working_3-way'!$I78)</f>
        <v>3.8543176328502415</v>
      </c>
      <c r="G79" s="22">
        <f>IF(OR($A79="",$B79="",$C79=""),"",C79*'MPTO_working_3-way'!$I78)</f>
        <v>3.041215008933889</v>
      </c>
      <c r="H79" s="17">
        <f>IF(OR($A79="",$B79="",$C79=""),"",'MPTO_working_3-way'!E78)</f>
        <v>2.4031329308939586</v>
      </c>
      <c r="I79" s="21">
        <f>IF(OR($A79="",$B79="",$C79=""),"",'MPTO_working_3-way'!F78)</f>
        <v>3.9167539662825481</v>
      </c>
      <c r="J79" s="22">
        <f>IF(OR($A79="",$B79="",$C79=""),"",'MPTO_working_3-way'!G78)</f>
        <v>3.0435556152335557</v>
      </c>
      <c r="K79" s="17">
        <f>IF(OR($A79="",$B79="",$C79=""),"",'OddsRatio_working_3-way'!H78)</f>
        <v>2.4145316959428711</v>
      </c>
      <c r="L79" s="21">
        <f>IF(OR($A79="",$B79="",$C79=""),"",'OddsRatio_working_3-way'!I78)</f>
        <v>3.8834684571143145</v>
      </c>
      <c r="M79" s="22">
        <f>IF(OR($A79="",$B79="",$C79=""),"",'OddsRatio_working_3-way'!J78)</f>
        <v>3.0456304525943056</v>
      </c>
      <c r="N79" s="23">
        <f t="shared" si="17"/>
        <v>41.173475382867885</v>
      </c>
      <c r="O79" s="24">
        <f t="shared" si="18"/>
        <v>25.944929693314013</v>
      </c>
      <c r="P79" s="24">
        <f t="shared" si="19"/>
        <v>32.881594923818106</v>
      </c>
      <c r="Q79" t="s">
        <v>388</v>
      </c>
      <c r="R79" t="s">
        <v>394</v>
      </c>
      <c r="S79" s="48" t="s">
        <v>484</v>
      </c>
      <c r="T79" s="35">
        <v>100</v>
      </c>
      <c r="U79" s="35">
        <f t="shared" si="20"/>
        <v>56.140350877192972</v>
      </c>
      <c r="V79" s="35">
        <f t="shared" si="21"/>
        <v>71.988795518207283</v>
      </c>
      <c r="W79" s="35">
        <f t="shared" si="22"/>
        <v>66.442953020134226</v>
      </c>
      <c r="X79" s="35">
        <f t="shared" si="23"/>
        <v>61.568251461658498</v>
      </c>
      <c r="Y79" s="35">
        <f t="shared" si="24"/>
        <v>77.416696102672788</v>
      </c>
      <c r="Z79" s="35">
        <f t="shared" si="25"/>
        <v>71.870853604599745</v>
      </c>
      <c r="AA79" s="35">
        <f t="shared" si="26"/>
        <v>-5.4279005844655259</v>
      </c>
      <c r="AB79" s="35">
        <f t="shared" si="27"/>
        <v>-5.4279005844655046</v>
      </c>
      <c r="AC79" s="35">
        <f t="shared" si="28"/>
        <v>-5.4279005844655188</v>
      </c>
      <c r="AF79">
        <v>1.99</v>
      </c>
      <c r="AG79">
        <v>1.83</v>
      </c>
      <c r="AJ79" t="s">
        <v>454</v>
      </c>
    </row>
    <row r="80" spans="1:36" ht="15" x14ac:dyDescent="0.25">
      <c r="A80">
        <v>2.2799999999999998</v>
      </c>
      <c r="B80">
        <v>3.57</v>
      </c>
      <c r="C80">
        <v>2.98</v>
      </c>
      <c r="D80" s="20">
        <f t="shared" si="16"/>
        <v>5.427900584465517E-2</v>
      </c>
      <c r="E80" s="17">
        <f>IF(OR($A80="",$B80="",$C80=""),"",A80*'MPTO_working_3-way'!$I79)</f>
        <v>2.4037561333258135</v>
      </c>
      <c r="F80" s="21">
        <f>IF(OR($A80="",$B80="",$C80=""),"",B80*'MPTO_working_3-way'!$I79)</f>
        <v>3.763776050865419</v>
      </c>
      <c r="G80" s="22">
        <f>IF(OR($A80="",$B80="",$C80=""),"",C80*'MPTO_working_3-way'!$I79)</f>
        <v>3.1417514374170725</v>
      </c>
      <c r="H80" s="17">
        <f>IF(OR($A80="",$B80="",$C80=""),"",'MPTO_working_3-way'!E79)</f>
        <v>2.3781015508636694</v>
      </c>
      <c r="I80" s="21">
        <f>IF(OR($A80="",$B80="",$C80=""),"",'MPTO_working_3-way'!F79)</f>
        <v>3.8165164983724429</v>
      </c>
      <c r="J80" s="22">
        <f>IF(OR($A80="",$B80="",$C80=""),"",'MPTO_working_3-way'!G79)</f>
        <v>3.1498298344469933</v>
      </c>
      <c r="K80" s="17">
        <f>IF(OR($A80="",$B80="",$C80=""),"",'OddsRatio_working_3-way'!H79)</f>
        <v>2.3892503505291032</v>
      </c>
      <c r="L80" s="21">
        <f>IF(OR($A80="",$B80="",$C80=""),"",'OddsRatio_working_3-way'!I79)</f>
        <v>3.7893542194217149</v>
      </c>
      <c r="M80" s="22">
        <f>IF(OR($A80="",$B80="",$C80=""),"",'OddsRatio_working_3-way'!J79)</f>
        <v>3.148996635974707</v>
      </c>
      <c r="N80" s="23">
        <f t="shared" si="17"/>
        <v>41.601557917458528</v>
      </c>
      <c r="O80" s="24">
        <f t="shared" si="18"/>
        <v>26.569062199385279</v>
      </c>
      <c r="P80" s="24">
        <f t="shared" si="19"/>
        <v>31.829379883156182</v>
      </c>
      <c r="Q80" t="s">
        <v>392</v>
      </c>
      <c r="R80" t="s">
        <v>387</v>
      </c>
      <c r="S80" s="48" t="s">
        <v>484</v>
      </c>
      <c r="T80" s="35">
        <v>100</v>
      </c>
      <c r="U80" s="35">
        <f t="shared" si="20"/>
        <v>62.962962962962962</v>
      </c>
      <c r="V80" s="35">
        <f t="shared" si="21"/>
        <v>73.474801061007966</v>
      </c>
      <c r="W80" s="35">
        <f t="shared" si="22"/>
        <v>57.983193277310924</v>
      </c>
      <c r="X80" s="35">
        <f t="shared" si="23"/>
        <v>68.542005661681117</v>
      </c>
      <c r="Y80" s="35">
        <f t="shared" si="24"/>
        <v>79.053843759726107</v>
      </c>
      <c r="Z80" s="35">
        <f t="shared" si="25"/>
        <v>63.562235976029079</v>
      </c>
      <c r="AA80" s="35">
        <f t="shared" si="26"/>
        <v>-5.5790426987181547</v>
      </c>
      <c r="AB80" s="35">
        <f t="shared" si="27"/>
        <v>-5.5790426987181405</v>
      </c>
      <c r="AC80" s="35">
        <f t="shared" si="28"/>
        <v>-5.5790426987181547</v>
      </c>
      <c r="AF80">
        <v>1.81</v>
      </c>
      <c r="AG80">
        <v>2</v>
      </c>
      <c r="AJ80" t="s">
        <v>454</v>
      </c>
    </row>
    <row r="81" spans="1:36" ht="15" x14ac:dyDescent="0.25">
      <c r="A81">
        <v>2.7</v>
      </c>
      <c r="B81">
        <v>3.77</v>
      </c>
      <c r="C81">
        <v>2.38</v>
      </c>
      <c r="D81" s="20">
        <f t="shared" si="16"/>
        <v>5.5790426987181618E-2</v>
      </c>
      <c r="E81" s="17">
        <f>IF(OR($A81="",$B81="",$C81=""),"",A81*'MPTO_working_3-way'!$I80)</f>
        <v>2.8506341528653905</v>
      </c>
      <c r="F81" s="21">
        <f>IF(OR($A81="",$B81="",$C81=""),"",B81*'MPTO_working_3-way'!$I80)</f>
        <v>3.9803299097416747</v>
      </c>
      <c r="G81" s="22">
        <f>IF(OR($A81="",$B81="",$C81=""),"",C81*'MPTO_working_3-way'!$I80)</f>
        <v>2.512781216229492</v>
      </c>
      <c r="H81" s="17">
        <f>IF(OR($A81="",$B81="",$C81=""),"",'MPTO_working_3-way'!E80)</f>
        <v>2.8427378001128059</v>
      </c>
      <c r="I81" s="21">
        <f>IF(OR($A81="",$B81="",$C81=""),"",'MPTO_working_3-way'!F80)</f>
        <v>4.0542428438026112</v>
      </c>
      <c r="J81" s="22">
        <f>IF(OR($A81="",$B81="",$C81=""),"",'MPTO_working_3-way'!G80)</f>
        <v>2.4902180609359057</v>
      </c>
      <c r="K81" s="17">
        <f>IF(OR($A81="",$B81="",$C81=""),"",'OddsRatio_working_3-way'!H80)</f>
        <v>2.8491456594318221</v>
      </c>
      <c r="L81" s="21">
        <f>IF(OR($A81="",$B81="",$C81=""),"",'OddsRatio_working_3-way'!I80)</f>
        <v>4.0130196921330281</v>
      </c>
      <c r="M81" s="22">
        <f>IF(OR($A81="",$B81="",$C81=""),"",'OddsRatio_working_3-way'!J80)</f>
        <v>2.5010711823623026</v>
      </c>
      <c r="N81" s="23">
        <f t="shared" si="17"/>
        <v>35.079913674465153</v>
      </c>
      <c r="O81" s="24">
        <f t="shared" si="18"/>
        <v>25.123545602402103</v>
      </c>
      <c r="P81" s="24">
        <f t="shared" si="19"/>
        <v>39.796540723132743</v>
      </c>
      <c r="Q81" t="s">
        <v>393</v>
      </c>
      <c r="R81" t="s">
        <v>382</v>
      </c>
      <c r="S81" s="48" t="s">
        <v>484</v>
      </c>
      <c r="T81" s="35">
        <v>100</v>
      </c>
      <c r="U81" s="35">
        <f t="shared" si="20"/>
        <v>53.271028037383175</v>
      </c>
      <c r="V81" s="35">
        <f t="shared" si="21"/>
        <v>73.958333333333343</v>
      </c>
      <c r="W81" s="35">
        <f t="shared" si="22"/>
        <v>67.21311475409837</v>
      </c>
      <c r="X81" s="35">
        <f t="shared" si="23"/>
        <v>58.828551912568308</v>
      </c>
      <c r="Y81" s="35">
        <f t="shared" si="24"/>
        <v>79.515857208518455</v>
      </c>
      <c r="Z81" s="35">
        <f t="shared" si="25"/>
        <v>72.770638629283496</v>
      </c>
      <c r="AA81" s="35">
        <f t="shared" si="26"/>
        <v>-5.557523875185133</v>
      </c>
      <c r="AB81" s="35">
        <f t="shared" si="27"/>
        <v>-5.5575238751851117</v>
      </c>
      <c r="AC81" s="35">
        <f t="shared" si="28"/>
        <v>-5.5575238751851259</v>
      </c>
      <c r="AF81">
        <v>1.81</v>
      </c>
      <c r="AG81">
        <v>2</v>
      </c>
      <c r="AJ81" t="s">
        <v>454</v>
      </c>
    </row>
    <row r="82" spans="1:36" ht="15" x14ac:dyDescent="0.25">
      <c r="A82">
        <v>2.14</v>
      </c>
      <c r="B82">
        <v>3.84</v>
      </c>
      <c r="C82">
        <v>3.05</v>
      </c>
      <c r="D82" s="20">
        <f t="shared" si="16"/>
        <v>5.557523875185133E-2</v>
      </c>
      <c r="E82" s="17">
        <f>IF(OR($A82="",$B82="",$C82=""),"",A82*'MPTO_working_3-way'!$I81)</f>
        <v>2.2589310109289618</v>
      </c>
      <c r="F82" s="21">
        <f>IF(OR($A82="",$B82="",$C82=""),"",B82*'MPTO_working_3-way'!$I81)</f>
        <v>4.0534089168071086</v>
      </c>
      <c r="G82" s="22">
        <f>IF(OR($A82="",$B82="",$C82=""),"",C82*'MPTO_working_3-way'!$I81)</f>
        <v>3.2195044781931466</v>
      </c>
      <c r="H82" s="17">
        <f>IF(OR($A82="",$B82="",$C82=""),"",'MPTO_working_3-way'!E81)</f>
        <v>2.2283395588073169</v>
      </c>
      <c r="I82" s="21">
        <f>IF(OR($A82="",$B82="",$C82=""),"",'MPTO_working_3-way'!F81)</f>
        <v>4.134083421669577</v>
      </c>
      <c r="J82" s="22">
        <f>IF(OR($A82="",$B82="",$C82=""),"",'MPTO_working_3-way'!G81)</f>
        <v>3.232649523557301</v>
      </c>
      <c r="K82" s="17">
        <f>IF(OR($A82="",$B82="",$C82=""),"",'OddsRatio_working_3-way'!H81)</f>
        <v>2.2411417963300813</v>
      </c>
      <c r="L82" s="21">
        <f>IF(OR($A82="",$B82="",$C82=""),"",'OddsRatio_working_3-way'!I81)</f>
        <v>4.0919672820854638</v>
      </c>
      <c r="M82" s="22">
        <f>IF(OR($A82="",$B82="",$C82=""),"",'OddsRatio_working_3-way'!J81)</f>
        <v>3.2318777916461969</v>
      </c>
      <c r="N82" s="23">
        <f t="shared" si="17"/>
        <v>44.268726896124214</v>
      </c>
      <c r="O82" s="24">
        <f t="shared" si="18"/>
        <v>24.670592593152563</v>
      </c>
      <c r="P82" s="24">
        <f t="shared" si="19"/>
        <v>31.06068051072322</v>
      </c>
      <c r="Q82" t="s">
        <v>389</v>
      </c>
      <c r="R82" t="s">
        <v>391</v>
      </c>
      <c r="S82" s="48" t="s">
        <v>484</v>
      </c>
      <c r="T82" s="35">
        <v>100</v>
      </c>
      <c r="U82" s="35">
        <f t="shared" si="20"/>
        <v>75.429975429975428</v>
      </c>
      <c r="V82" s="35">
        <f t="shared" si="21"/>
        <v>72.972972972972968</v>
      </c>
      <c r="W82" s="35">
        <f t="shared" si="22"/>
        <v>45.652173913043477</v>
      </c>
      <c r="X82" s="35">
        <f t="shared" si="23"/>
        <v>81.374853113983534</v>
      </c>
      <c r="Y82" s="35">
        <f t="shared" si="24"/>
        <v>78.917850656981088</v>
      </c>
      <c r="Z82" s="35">
        <f t="shared" si="25"/>
        <v>51.597051597051589</v>
      </c>
      <c r="AA82" s="35">
        <f t="shared" si="26"/>
        <v>-5.9448776840081052</v>
      </c>
      <c r="AB82" s="35">
        <f t="shared" si="27"/>
        <v>-5.9448776840081194</v>
      </c>
      <c r="AC82" s="35">
        <f t="shared" si="28"/>
        <v>-5.9448776840081123</v>
      </c>
      <c r="AF82">
        <v>1.81</v>
      </c>
      <c r="AG82">
        <v>2</v>
      </c>
      <c r="AJ82" t="s">
        <v>454</v>
      </c>
    </row>
    <row r="83" spans="1:36" ht="15" x14ac:dyDescent="0.25">
      <c r="A83">
        <v>4.07</v>
      </c>
      <c r="B83">
        <v>3.7</v>
      </c>
      <c r="C83">
        <v>1.84</v>
      </c>
      <c r="D83" s="20">
        <f t="shared" si="16"/>
        <v>5.9448776840081097E-2</v>
      </c>
      <c r="E83" s="17">
        <f>IF(OR($A83="",$B83="",$C83=""),"",A83*'MPTO_working_3-way'!$I82)</f>
        <v>4.3119565217391305</v>
      </c>
      <c r="F83" s="21">
        <f>IF(OR($A83="",$B83="",$C83=""),"",B83*'MPTO_working_3-way'!$I82)</f>
        <v>3.9199604743083003</v>
      </c>
      <c r="G83" s="22">
        <f>IF(OR($A83="",$B83="",$C83=""),"",C83*'MPTO_working_3-way'!$I82)</f>
        <v>1.9493857493857494</v>
      </c>
      <c r="H83" s="17">
        <f>IF(OR($A83="",$B83="",$C83=""),"",'MPTO_working_3-way'!E82)</f>
        <v>4.4270513123669897</v>
      </c>
      <c r="I83" s="21">
        <f>IF(OR($A83="",$B83="",$C83=""),"",'MPTO_working_3-way'!F82)</f>
        <v>3.9927489869908297</v>
      </c>
      <c r="J83" s="22">
        <f>IF(OR($A83="",$B83="",$C83=""),"",'MPTO_working_3-way'!G82)</f>
        <v>1.9096287229702162</v>
      </c>
      <c r="K83" s="17">
        <f>IF(OR($A83="",$B83="",$C83=""),"",'OddsRatio_working_3-way'!H82)</f>
        <v>4.3775864721491287</v>
      </c>
      <c r="L83" s="21">
        <f>IF(OR($A83="",$B83="",$C83=""),"",'OddsRatio_working_3-way'!I82)</f>
        <v>3.9705157898379961</v>
      </c>
      <c r="M83" s="22">
        <f>IF(OR($A83="",$B83="",$C83=""),"",'OddsRatio_working_3-way'!J82)</f>
        <v>1.9241604679495987</v>
      </c>
      <c r="N83" s="23">
        <f t="shared" si="17"/>
        <v>23.191328459793294</v>
      </c>
      <c r="O83" s="24">
        <f t="shared" si="18"/>
        <v>25.510461305772626</v>
      </c>
      <c r="P83" s="24">
        <f t="shared" si="19"/>
        <v>51.29821023443408</v>
      </c>
      <c r="Q83" t="s">
        <v>460</v>
      </c>
      <c r="R83" t="s">
        <v>383</v>
      </c>
      <c r="S83" s="48" t="s">
        <v>484</v>
      </c>
      <c r="T83" s="35">
        <v>100</v>
      </c>
      <c r="U83" s="35">
        <f t="shared" si="20"/>
        <v>48.979591836734699</v>
      </c>
      <c r="V83" s="35">
        <f t="shared" si="21"/>
        <v>73.544973544973558</v>
      </c>
      <c r="W83" s="35">
        <f t="shared" si="22"/>
        <v>71.83098591549296</v>
      </c>
      <c r="X83" s="35">
        <f t="shared" si="23"/>
        <v>54.624040539533503</v>
      </c>
      <c r="Y83" s="35">
        <f t="shared" si="24"/>
        <v>79.189422247772342</v>
      </c>
      <c r="Z83" s="35">
        <f t="shared" si="25"/>
        <v>77.475434618291757</v>
      </c>
      <c r="AA83" s="35">
        <f t="shared" si="26"/>
        <v>-5.6444487027988046</v>
      </c>
      <c r="AB83" s="35">
        <f t="shared" si="27"/>
        <v>-5.6444487027987833</v>
      </c>
      <c r="AC83" s="35">
        <f t="shared" si="28"/>
        <v>-5.6444487027987975</v>
      </c>
      <c r="AF83">
        <v>1.85</v>
      </c>
      <c r="AG83">
        <v>1.94</v>
      </c>
      <c r="AJ83" t="s">
        <v>454</v>
      </c>
    </row>
    <row r="84" spans="1:36" ht="15" x14ac:dyDescent="0.25">
      <c r="A84">
        <v>1.96</v>
      </c>
      <c r="B84">
        <v>3.78</v>
      </c>
      <c r="C84">
        <v>3.55</v>
      </c>
      <c r="D84" s="20">
        <f t="shared" si="16"/>
        <v>5.6444487027988099E-2</v>
      </c>
      <c r="E84" s="17">
        <f>IF(OR($A84="",$B84="",$C84=""),"",A84*'MPTO_working_3-way'!$I83)</f>
        <v>2.0706311945748568</v>
      </c>
      <c r="F84" s="21">
        <f>IF(OR($A84="",$B84="",$C84=""),"",B84*'MPTO_working_3-way'!$I83)</f>
        <v>3.9933601609657949</v>
      </c>
      <c r="G84" s="22">
        <f>IF(OR($A84="",$B84="",$C84=""),"",C84*'MPTO_working_3-way'!$I83)</f>
        <v>3.7503779289493577</v>
      </c>
      <c r="H84" s="17">
        <f>IF(OR($A84="",$B84="",$C84=""),"",'MPTO_working_3-way'!E83)</f>
        <v>2.0350465433694658</v>
      </c>
      <c r="I84" s="21">
        <f>IF(OR($A84="",$B84="",$C84=""),"",'MPTO_working_3-way'!F83)</f>
        <v>4.0694171672828103</v>
      </c>
      <c r="J84" s="22">
        <f>IF(OR($A84="",$B84="",$C84=""),"",'MPTO_working_3-way'!G83)</f>
        <v>3.8040848835011745</v>
      </c>
      <c r="K84" s="17">
        <f>IF(OR($A84="",$B84="",$C84=""),"",'OddsRatio_working_3-way'!H83)</f>
        <v>2.0486832657767389</v>
      </c>
      <c r="L84" s="21">
        <f>IF(OR($A84="",$B84="",$C84=""),"",'OddsRatio_working_3-way'!I83)</f>
        <v>4.0368119571451402</v>
      </c>
      <c r="M84" s="22">
        <f>IF(OR($A84="",$B84="",$C84=""),"",'OddsRatio_working_3-way'!J83)</f>
        <v>3.7855649247194636</v>
      </c>
      <c r="N84" s="23">
        <f t="shared" si="17"/>
        <v>48.294452562100062</v>
      </c>
      <c r="O84" s="24">
        <f t="shared" si="18"/>
        <v>25.041567995162993</v>
      </c>
      <c r="P84" s="24">
        <f t="shared" si="19"/>
        <v>26.663979442736935</v>
      </c>
      <c r="Q84" t="s">
        <v>461</v>
      </c>
      <c r="R84" t="s">
        <v>459</v>
      </c>
      <c r="S84" s="48" t="s">
        <v>484</v>
      </c>
      <c r="T84" s="35">
        <v>100</v>
      </c>
      <c r="U84" s="35">
        <f t="shared" si="20"/>
        <v>60.9375</v>
      </c>
      <c r="V84" s="35">
        <f t="shared" si="21"/>
        <v>70.674486803519059</v>
      </c>
      <c r="W84" s="35">
        <f t="shared" si="22"/>
        <v>66.21621621621621</v>
      </c>
      <c r="X84" s="35">
        <f t="shared" si="23"/>
        <v>63.109296980264716</v>
      </c>
      <c r="Y84" s="35">
        <f t="shared" si="24"/>
        <v>72.84628378378379</v>
      </c>
      <c r="Z84" s="35">
        <f t="shared" si="25"/>
        <v>68.388013196480941</v>
      </c>
      <c r="AA84" s="35">
        <f t="shared" si="26"/>
        <v>-2.1717969802647161</v>
      </c>
      <c r="AB84" s="35">
        <f t="shared" si="27"/>
        <v>-2.1717969802647303</v>
      </c>
      <c r="AC84" s="35">
        <f t="shared" si="28"/>
        <v>-2.1717969802647303</v>
      </c>
      <c r="AF84">
        <v>1.88</v>
      </c>
      <c r="AG84">
        <v>1.93</v>
      </c>
      <c r="AJ84" t="s">
        <v>454</v>
      </c>
    </row>
    <row r="85" spans="1:36" ht="15" x14ac:dyDescent="0.25">
      <c r="A85">
        <v>2.56</v>
      </c>
      <c r="B85">
        <v>3.41</v>
      </c>
      <c r="C85">
        <v>2.96</v>
      </c>
      <c r="D85" s="20">
        <f t="shared" si="16"/>
        <v>2.1717969802647286E-2</v>
      </c>
      <c r="E85" s="17">
        <f>IF(OR($A85="",$B85="",$C85=""),"",A85*'MPTO_working_3-way'!$I84)</f>
        <v>2.6155980026947772</v>
      </c>
      <c r="F85" s="21">
        <f>IF(OR($A85="",$B85="",$C85=""),"",B85*'MPTO_working_3-way'!$I84)</f>
        <v>3.4840582770270272</v>
      </c>
      <c r="G85" s="22">
        <f>IF(OR($A85="",$B85="",$C85=""),"",C85*'MPTO_working_3-way'!$I84)</f>
        <v>3.0242851906158359</v>
      </c>
      <c r="H85" s="17">
        <f>IF(OR($A85="",$B85="",$C85=""),"",'MPTO_working_3-way'!E84)</f>
        <v>2.6083394886394227</v>
      </c>
      <c r="I85" s="21">
        <f>IF(OR($A85="",$B85="",$C85=""),"",'MPTO_working_3-way'!F84)</f>
        <v>3.4963102373773749</v>
      </c>
      <c r="J85" s="22">
        <f>IF(OR($A85="",$B85="",$C85=""),"",'MPTO_working_3-way'!G84)</f>
        <v>3.0248169786842443</v>
      </c>
      <c r="K85" s="17">
        <f>IF(OR($A85="",$B85="",$C85=""),"",'OddsRatio_working_3-way'!H84)</f>
        <v>2.6117469392973089</v>
      </c>
      <c r="L85" s="21">
        <f>IF(OR($A85="",$B85="",$C85=""),"",'OddsRatio_working_3-way'!I84)</f>
        <v>3.4899423869913559</v>
      </c>
      <c r="M85" s="22">
        <f>IF(OR($A85="",$B85="",$C85=""),"",'OddsRatio_working_3-way'!J84)</f>
        <v>3.0250153852709771</v>
      </c>
      <c r="N85" s="23">
        <f t="shared" si="17"/>
        <v>38.232174782582341</v>
      </c>
      <c r="O85" s="24">
        <f t="shared" si="18"/>
        <v>28.702160540589677</v>
      </c>
      <c r="P85" s="24">
        <f t="shared" si="19"/>
        <v>33.065664676827971</v>
      </c>
      <c r="Q85" t="s">
        <v>245</v>
      </c>
      <c r="R85" t="s">
        <v>298</v>
      </c>
      <c r="S85" s="48" t="s">
        <v>484</v>
      </c>
      <c r="T85" s="35">
        <v>100</v>
      </c>
      <c r="U85" s="35">
        <f t="shared" si="20"/>
        <v>49.238578680203041</v>
      </c>
      <c r="V85" s="35">
        <f t="shared" si="21"/>
        <v>71.671388101982998</v>
      </c>
      <c r="W85" s="35">
        <f t="shared" si="22"/>
        <v>76.851851851851848</v>
      </c>
      <c r="X85" s="35">
        <f t="shared" si="23"/>
        <v>51.476760046165147</v>
      </c>
      <c r="Y85" s="35">
        <f t="shared" si="24"/>
        <v>73.90956946794509</v>
      </c>
      <c r="Z85" s="35">
        <f t="shared" si="25"/>
        <v>79.090033217813954</v>
      </c>
      <c r="AA85" s="35">
        <f t="shared" si="26"/>
        <v>-2.2381813659621059</v>
      </c>
      <c r="AB85" s="35">
        <f t="shared" si="27"/>
        <v>-2.2381813659620917</v>
      </c>
      <c r="AC85" s="35">
        <f t="shared" si="28"/>
        <v>-2.2381813659621059</v>
      </c>
      <c r="AF85">
        <v>2.13</v>
      </c>
      <c r="AG85">
        <v>1.79</v>
      </c>
      <c r="AJ85" t="s">
        <v>317</v>
      </c>
    </row>
    <row r="86" spans="1:36" ht="15" x14ac:dyDescent="0.25">
      <c r="A86">
        <v>1.97</v>
      </c>
      <c r="B86">
        <v>3.53</v>
      </c>
      <c r="C86">
        <v>4.32</v>
      </c>
      <c r="D86" s="20">
        <f t="shared" si="16"/>
        <v>2.2381813659620997E-2</v>
      </c>
      <c r="E86" s="17">
        <f>IF(OR($A86="",$B86="",$C86=""),"",A86*'MPTO_working_3-way'!$I85)</f>
        <v>2.0140921729094532</v>
      </c>
      <c r="F86" s="21">
        <f>IF(OR($A86="",$B86="",$C86=""),"",B86*'MPTO_working_3-way'!$I85)</f>
        <v>3.609007802218462</v>
      </c>
      <c r="G86" s="22">
        <f>IF(OR($A86="",$B86="",$C86=""),"",C86*'MPTO_working_3-way'!$I85)</f>
        <v>4.4166894350095633</v>
      </c>
      <c r="H86" s="17">
        <f>IF(OR($A86="",$B86="",$C86=""),"",'MPTO_working_3-way'!E85)</f>
        <v>1.9993857541279019</v>
      </c>
      <c r="I86" s="21">
        <f>IF(OR($A86="",$B86="",$C86=""),"",'MPTO_working_3-way'!F85)</f>
        <v>3.6254804131428324</v>
      </c>
      <c r="J86" s="22">
        <f>IF(OR($A86="",$B86="",$C86=""),"",'MPTO_working_3-way'!G85)</f>
        <v>4.4638696790753718</v>
      </c>
      <c r="K86" s="17">
        <f>IF(OR($A86="",$B86="",$C86=""),"",'OddsRatio_working_3-way'!H85)</f>
        <v>2.0052150565325753</v>
      </c>
      <c r="L86" s="21">
        <f>IF(OR($A86="",$B86="",$C86=""),"",'OddsRatio_working_3-way'!I85)</f>
        <v>3.6218495804406343</v>
      </c>
      <c r="M86" s="22">
        <f>IF(OR($A86="",$B86="",$C86=""),"",'OddsRatio_working_3-way'!J85)</f>
        <v>4.4405298842145875</v>
      </c>
      <c r="N86" s="23">
        <f t="shared" si="17"/>
        <v>49.65016067539014</v>
      </c>
      <c r="O86" s="24">
        <f t="shared" si="18"/>
        <v>27.708446609212057</v>
      </c>
      <c r="P86" s="24">
        <f t="shared" si="19"/>
        <v>22.64139271539781</v>
      </c>
      <c r="Q86" t="s">
        <v>289</v>
      </c>
      <c r="R86" t="s">
        <v>189</v>
      </c>
      <c r="S86" s="48" t="s">
        <v>484</v>
      </c>
      <c r="T86" s="35">
        <v>100</v>
      </c>
      <c r="U86" s="35">
        <f t="shared" si="20"/>
        <v>60.15936254980079</v>
      </c>
      <c r="V86" s="35">
        <f t="shared" si="21"/>
        <v>67.741935483870961</v>
      </c>
      <c r="W86" s="35">
        <f t="shared" si="22"/>
        <v>67.637540453074436</v>
      </c>
      <c r="X86" s="35">
        <f t="shared" si="23"/>
        <v>64.620524063054603</v>
      </c>
      <c r="Y86" s="35">
        <f t="shared" si="24"/>
        <v>72.203096997124774</v>
      </c>
      <c r="Z86" s="35">
        <f t="shared" si="25"/>
        <v>72.098701966328235</v>
      </c>
      <c r="AA86" s="35">
        <f t="shared" si="26"/>
        <v>-4.4611615132538134</v>
      </c>
      <c r="AB86" s="35">
        <f t="shared" si="27"/>
        <v>-4.4611615132538134</v>
      </c>
      <c r="AC86" s="35">
        <f t="shared" si="28"/>
        <v>-4.4611615132537992</v>
      </c>
      <c r="AF86">
        <v>2.08</v>
      </c>
      <c r="AG86">
        <v>1.83</v>
      </c>
      <c r="AJ86" t="s">
        <v>317</v>
      </c>
    </row>
    <row r="87" spans="1:36" ht="15" x14ac:dyDescent="0.25">
      <c r="A87">
        <v>2.5099999999999998</v>
      </c>
      <c r="B87">
        <v>3.1</v>
      </c>
      <c r="C87">
        <v>3.09</v>
      </c>
      <c r="D87" s="20">
        <f t="shared" si="16"/>
        <v>4.4611615132537974E-2</v>
      </c>
      <c r="E87" s="17">
        <f>IF(OR($A87="",$B87="",$C87=""),"",A87*'MPTO_working_3-way'!$I86)</f>
        <v>2.6219751539826701</v>
      </c>
      <c r="F87" s="21">
        <f>IF(OR($A87="",$B87="",$C87=""),"",B87*'MPTO_working_3-way'!$I86)</f>
        <v>3.2382960069108679</v>
      </c>
      <c r="G87" s="22">
        <f>IF(OR($A87="",$B87="",$C87=""),"",C87*'MPTO_working_3-way'!$I86)</f>
        <v>3.2278498907595421</v>
      </c>
      <c r="H87" s="17">
        <f>IF(OR($A87="",$B87="",$C87=""),"",'MPTO_working_3-way'!E86)</f>
        <v>2.6073182889628144</v>
      </c>
      <c r="I87" s="21">
        <f>IF(OR($A87="",$B87="",$C87=""),"",'MPTO_working_3-way'!F86)</f>
        <v>3.2498120079711326</v>
      </c>
      <c r="J87" s="22">
        <f>IF(OR($A87="",$B87="",$C87=""),"",'MPTO_working_3-way'!G86)</f>
        <v>3.2388238373912621</v>
      </c>
      <c r="K87" s="17">
        <f>IF(OR($A87="",$B87="",$C87=""),"",'OddsRatio_working_3-way'!H86)</f>
        <v>2.6139419076262174</v>
      </c>
      <c r="L87" s="21">
        <f>IF(OR($A87="",$B87="",$C87=""),"",'OddsRatio_working_3-way'!I86)</f>
        <v>3.2445549708708978</v>
      </c>
      <c r="M87" s="22">
        <f>IF(OR($A87="",$B87="",$C87=""),"",'OddsRatio_working_3-way'!J86)</f>
        <v>3.2338666138667507</v>
      </c>
      <c r="N87" s="23">
        <f t="shared" si="17"/>
        <v>38.139186730318251</v>
      </c>
      <c r="O87" s="24">
        <f t="shared" si="18"/>
        <v>30.880438288096386</v>
      </c>
      <c r="P87" s="24">
        <f t="shared" si="19"/>
        <v>30.980374981585374</v>
      </c>
      <c r="Q87" t="s">
        <v>263</v>
      </c>
      <c r="R87" t="s">
        <v>259</v>
      </c>
      <c r="S87" s="48" t="s">
        <v>484</v>
      </c>
      <c r="T87" s="35">
        <v>100</v>
      </c>
      <c r="U87" s="35">
        <f t="shared" si="20"/>
        <v>40.476190476190474</v>
      </c>
      <c r="V87" s="35">
        <f t="shared" si="21"/>
        <v>72.222222222222229</v>
      </c>
      <c r="W87" s="35">
        <f t="shared" si="22"/>
        <v>82.238010657193612</v>
      </c>
      <c r="X87" s="35">
        <f t="shared" si="23"/>
        <v>45.539767120584173</v>
      </c>
      <c r="Y87" s="35">
        <f t="shared" si="24"/>
        <v>77.28579886661592</v>
      </c>
      <c r="Z87" s="35">
        <f t="shared" si="25"/>
        <v>87.301587301587304</v>
      </c>
      <c r="AA87" s="35">
        <f t="shared" si="26"/>
        <v>-5.0635766443936987</v>
      </c>
      <c r="AB87" s="35">
        <f t="shared" si="27"/>
        <v>-5.0635766443936916</v>
      </c>
      <c r="AC87" s="35">
        <f t="shared" si="28"/>
        <v>-5.0635766443936916</v>
      </c>
      <c r="AF87">
        <v>2.29</v>
      </c>
      <c r="AG87">
        <v>1.64</v>
      </c>
      <c r="AJ87" t="s">
        <v>321</v>
      </c>
    </row>
    <row r="88" spans="1:36" ht="15" x14ac:dyDescent="0.25">
      <c r="A88">
        <v>1.68</v>
      </c>
      <c r="B88">
        <v>3.6</v>
      </c>
      <c r="C88">
        <v>5.63</v>
      </c>
      <c r="D88" s="20">
        <f t="shared" si="16"/>
        <v>5.0635766443936969E-2</v>
      </c>
      <c r="E88" s="17">
        <f>IF(OR($A88="",$B88="",$C88=""),"",A88*'MPTO_working_3-way'!$I87)</f>
        <v>1.765068087625814</v>
      </c>
      <c r="F88" s="21">
        <f>IF(OR($A88="",$B88="",$C88=""),"",B88*'MPTO_working_3-way'!$I87)</f>
        <v>3.7822887591981731</v>
      </c>
      <c r="G88" s="22">
        <f>IF(OR($A88="",$B88="",$C88=""),"",C88*'MPTO_working_3-way'!$I87)</f>
        <v>5.9150793650793654</v>
      </c>
      <c r="H88" s="17">
        <f>IF(OR($A88="",$B88="",$C88=""),"",'MPTO_working_3-way'!E87)</f>
        <v>1.7290283792237759</v>
      </c>
      <c r="I88" s="21">
        <f>IF(OR($A88="",$B88="",$C88=""),"",'MPTO_working_3-way'!F87)</f>
        <v>3.8328980782738689</v>
      </c>
      <c r="J88" s="22">
        <f>IF(OR($A88="",$B88="",$C88=""),"",'MPTO_working_3-way'!G87)</f>
        <v>6.221176333021516</v>
      </c>
      <c r="K88" s="17">
        <f>IF(OR($A88="",$B88="",$C88=""),"",'OddsRatio_working_3-way'!H87)</f>
        <v>1.7418706307027381</v>
      </c>
      <c r="L88" s="21">
        <f>IF(OR($A88="",$B88="",$C88=""),"",'OddsRatio_working_3-way'!I87)</f>
        <v>3.8365641762163496</v>
      </c>
      <c r="M88" s="22">
        <f>IF(OR($A88="",$B88="",$C88=""),"",'OddsRatio_working_3-way'!J87)</f>
        <v>6.0512662061083464</v>
      </c>
      <c r="N88" s="23">
        <f t="shared" si="17"/>
        <v>56.655038239635047</v>
      </c>
      <c r="O88" s="24">
        <f t="shared" si="18"/>
        <v>26.439017845163022</v>
      </c>
      <c r="P88" s="24">
        <f t="shared" si="19"/>
        <v>16.905943915201931</v>
      </c>
      <c r="Q88" t="s">
        <v>248</v>
      </c>
      <c r="R88" t="s">
        <v>253</v>
      </c>
      <c r="S88" s="48" t="s">
        <v>484</v>
      </c>
      <c r="T88" s="35">
        <v>100</v>
      </c>
      <c r="U88" s="35">
        <f t="shared" si="20"/>
        <v>55.752212389380524</v>
      </c>
      <c r="V88" s="35">
        <f t="shared" si="21"/>
        <v>68.652037617554868</v>
      </c>
      <c r="W88" s="35">
        <f t="shared" si="22"/>
        <v>71.014492753623188</v>
      </c>
      <c r="X88" s="35">
        <f t="shared" si="23"/>
        <v>60.333469628821959</v>
      </c>
      <c r="Y88" s="35">
        <f t="shared" si="24"/>
        <v>73.233294856996281</v>
      </c>
      <c r="Z88" s="35">
        <f t="shared" si="25"/>
        <v>75.595749993064615</v>
      </c>
      <c r="AA88" s="35">
        <f t="shared" si="26"/>
        <v>-4.5812572394414346</v>
      </c>
      <c r="AB88" s="35">
        <f t="shared" si="27"/>
        <v>-4.5812572394414133</v>
      </c>
      <c r="AC88" s="35">
        <f t="shared" si="28"/>
        <v>-4.5812572394414275</v>
      </c>
      <c r="AF88">
        <v>1.98</v>
      </c>
      <c r="AG88">
        <v>1.89</v>
      </c>
      <c r="AJ88" t="s">
        <v>321</v>
      </c>
    </row>
    <row r="89" spans="1:36" ht="15" x14ac:dyDescent="0.25">
      <c r="A89">
        <v>2.2599999999999998</v>
      </c>
      <c r="B89">
        <v>3.19</v>
      </c>
      <c r="C89">
        <v>3.45</v>
      </c>
      <c r="D89" s="20">
        <f t="shared" si="16"/>
        <v>4.5812572394414275E-2</v>
      </c>
      <c r="E89" s="17">
        <f>IF(OR($A89="",$B89="",$C89=""),"",A89*'MPTO_working_3-way'!$I88)</f>
        <v>2.3635364136113761</v>
      </c>
      <c r="F89" s="21">
        <f>IF(OR($A89="",$B89="",$C89=""),"",B89*'MPTO_working_3-way'!$I88)</f>
        <v>3.3361421059381815</v>
      </c>
      <c r="G89" s="22">
        <f>IF(OR($A89="",$B89="",$C89=""),"",C89*'MPTO_working_3-way'!$I88)</f>
        <v>3.6080533747607295</v>
      </c>
      <c r="H89" s="17">
        <f>IF(OR($A89="",$B89="",$C89=""),"",'MPTO_working_3-way'!E88)</f>
        <v>2.3407855123265873</v>
      </c>
      <c r="I89" s="21">
        <f>IF(OR($A89="",$B89="",$C89=""),"",'MPTO_working_3-way'!F88)</f>
        <v>3.3533554771289888</v>
      </c>
      <c r="J89" s="22">
        <f>IF(OR($A89="",$B89="",$C89=""),"",'MPTO_working_3-way'!G88)</f>
        <v>3.6418699450868854</v>
      </c>
      <c r="K89" s="17">
        <f>IF(OR($A89="",$B89="",$C89=""),"",'OddsRatio_working_3-way'!H88)</f>
        <v>2.3504544565581864</v>
      </c>
      <c r="L89" s="21">
        <f>IF(OR($A89="",$B89="",$C89=""),"",'OddsRatio_working_3-way'!I88)</f>
        <v>3.3472184602082766</v>
      </c>
      <c r="M89" s="22">
        <f>IF(OR($A89="",$B89="",$C89=""),"",'OddsRatio_working_3-way'!J88)</f>
        <v>3.6258836655298072</v>
      </c>
      <c r="N89" s="23">
        <f t="shared" si="17"/>
        <v>42.309481429653353</v>
      </c>
      <c r="O89" s="24">
        <f t="shared" si="18"/>
        <v>29.974742329472274</v>
      </c>
      <c r="P89" s="24">
        <f t="shared" si="19"/>
        <v>27.715776240874369</v>
      </c>
      <c r="Q89" t="s">
        <v>363</v>
      </c>
      <c r="R89" t="s">
        <v>255</v>
      </c>
      <c r="S89" s="48" t="s">
        <v>484</v>
      </c>
      <c r="T89" s="35">
        <v>100</v>
      </c>
      <c r="U89" s="35">
        <f t="shared" si="20"/>
        <v>53.703703703703695</v>
      </c>
      <c r="V89" s="35">
        <f t="shared" si="21"/>
        <v>70.059880239520965</v>
      </c>
      <c r="W89" s="35">
        <f t="shared" si="22"/>
        <v>71.751412429378533</v>
      </c>
      <c r="X89" s="35">
        <f t="shared" si="23"/>
        <v>58.18870733110051</v>
      </c>
      <c r="Y89" s="35">
        <f t="shared" si="24"/>
        <v>74.544883866917758</v>
      </c>
      <c r="Z89" s="35">
        <f t="shared" si="25"/>
        <v>76.23641605677534</v>
      </c>
      <c r="AA89" s="35">
        <f t="shared" si="26"/>
        <v>-4.4850036273968144</v>
      </c>
      <c r="AB89" s="35">
        <f t="shared" si="27"/>
        <v>-4.485003627396793</v>
      </c>
      <c r="AC89" s="35">
        <f t="shared" si="28"/>
        <v>-4.4850036273968072</v>
      </c>
      <c r="AF89">
        <v>2.31</v>
      </c>
      <c r="AG89">
        <v>1.63</v>
      </c>
      <c r="AJ89" t="s">
        <v>321</v>
      </c>
    </row>
    <row r="90" spans="1:36" ht="15" x14ac:dyDescent="0.25">
      <c r="A90">
        <v>2.16</v>
      </c>
      <c r="B90">
        <v>3.34</v>
      </c>
      <c r="C90">
        <v>3.54</v>
      </c>
      <c r="D90" s="20">
        <f t="shared" si="16"/>
        <v>4.4850036273968108E-2</v>
      </c>
      <c r="E90" s="17">
        <f>IF(OR($A90="",$B90="",$C90=""),"",A90*'MPTO_working_3-way'!$I89)</f>
        <v>2.2568760783517714</v>
      </c>
      <c r="F90" s="21">
        <f>IF(OR($A90="",$B90="",$C90=""),"",B90*'MPTO_working_3-way'!$I89)</f>
        <v>3.4897991211550532</v>
      </c>
      <c r="G90" s="22">
        <f>IF(OR($A90="",$B90="",$C90=""),"",C90*'MPTO_working_3-way'!$I89)</f>
        <v>3.6987691284098472</v>
      </c>
      <c r="H90" s="17">
        <f>IF(OR($A90="",$B90="",$C90=""),"",'MPTO_working_3-way'!E89)</f>
        <v>2.2320783317857904</v>
      </c>
      <c r="I90" s="21">
        <f>IF(OR($A90="",$B90="",$C90=""),"",'MPTO_working_3-way'!F89)</f>
        <v>3.5155416849287611</v>
      </c>
      <c r="J90" s="22">
        <f>IF(OR($A90="",$B90="",$C90=""),"",'MPTO_working_3-way'!G89)</f>
        <v>3.737816629472388</v>
      </c>
      <c r="K90" s="17">
        <f>IF(OR($A90="",$B90="",$C90=""),"",'OddsRatio_working_3-way'!H89)</f>
        <v>2.242293418978341</v>
      </c>
      <c r="L90" s="21">
        <f>IF(OR($A90="",$B90="",$C90=""),"",'OddsRatio_working_3-way'!I89)</f>
        <v>3.5060056900080325</v>
      </c>
      <c r="M90" s="22">
        <f>IF(OR($A90="",$B90="",$C90=""),"",'OddsRatio_working_3-way'!J89)</f>
        <v>3.7201942105215395</v>
      </c>
      <c r="N90" s="23">
        <f t="shared" si="17"/>
        <v>44.309034492062771</v>
      </c>
      <c r="O90" s="24">
        <f t="shared" si="18"/>
        <v>28.654944461932818</v>
      </c>
      <c r="P90" s="24">
        <f t="shared" si="19"/>
        <v>27.036021046004404</v>
      </c>
      <c r="Q90" t="s">
        <v>299</v>
      </c>
      <c r="R90" t="s">
        <v>265</v>
      </c>
      <c r="S90" s="48" t="s">
        <v>484</v>
      </c>
      <c r="T90" s="35">
        <v>100</v>
      </c>
      <c r="U90" s="35">
        <f t="shared" si="20"/>
        <v>63.503649635036496</v>
      </c>
      <c r="V90" s="35">
        <f t="shared" si="21"/>
        <v>70.059880239520965</v>
      </c>
      <c r="W90" s="35">
        <f t="shared" si="22"/>
        <v>61.977186311787079</v>
      </c>
      <c r="X90" s="35">
        <f t="shared" si="23"/>
        <v>67.96293344869197</v>
      </c>
      <c r="Y90" s="35">
        <f t="shared" si="24"/>
        <v>74.519164053176439</v>
      </c>
      <c r="Z90" s="35">
        <f t="shared" si="25"/>
        <v>66.436470125442554</v>
      </c>
      <c r="AA90" s="35">
        <f t="shared" si="26"/>
        <v>-4.4592838136554747</v>
      </c>
      <c r="AB90" s="35">
        <f t="shared" si="27"/>
        <v>-4.4592838136554747</v>
      </c>
      <c r="AC90" s="35">
        <f t="shared" si="28"/>
        <v>-4.4592838136554747</v>
      </c>
      <c r="AF90">
        <v>1.98</v>
      </c>
      <c r="AG90">
        <v>1.85</v>
      </c>
      <c r="AJ90" t="s">
        <v>321</v>
      </c>
    </row>
    <row r="91" spans="1:36" ht="15" x14ac:dyDescent="0.25">
      <c r="A91">
        <v>2.74</v>
      </c>
      <c r="B91">
        <v>3.34</v>
      </c>
      <c r="C91">
        <v>2.63</v>
      </c>
      <c r="D91" s="20">
        <f t="shared" si="16"/>
        <v>4.4592838136554791E-2</v>
      </c>
      <c r="E91" s="17">
        <f>IF(OR($A91="",$B91="",$C91=""),"",A91*'MPTO_working_3-way'!$I90)</f>
        <v>2.8621843764941604</v>
      </c>
      <c r="F91" s="21">
        <f>IF(OR($A91="",$B91="",$C91=""),"",B91*'MPTO_working_3-way'!$I90)</f>
        <v>3.4889400793760927</v>
      </c>
      <c r="G91" s="22">
        <f>IF(OR($A91="",$B91="",$C91=""),"",C91*'MPTO_working_3-way'!$I90)</f>
        <v>2.747279164299139</v>
      </c>
      <c r="H91" s="17">
        <f>IF(OR($A91="",$B91="",$C91=""),"",'MPTO_working_3-way'!E90)</f>
        <v>2.8563330926621888</v>
      </c>
      <c r="I91" s="21">
        <f>IF(OR($A91="",$B91="",$C91=""),"",'MPTO_working_3-way'!F90)</f>
        <v>3.5144824307330897</v>
      </c>
      <c r="J91" s="22">
        <f>IF(OR($A91="",$B91="",$C91=""),"",'MPTO_working_3-way'!G90)</f>
        <v>2.7369975969531386</v>
      </c>
      <c r="K91" s="17">
        <f>IF(OR($A91="",$B91="",$C91=""),"",'OddsRatio_working_3-way'!H90)</f>
        <v>2.8597037030973995</v>
      </c>
      <c r="L91" s="21">
        <f>IF(OR($A91="",$B91="",$C91=""),"",'OddsRatio_working_3-way'!I90)</f>
        <v>3.5009808420965038</v>
      </c>
      <c r="M91" s="22">
        <f>IF(OR($A91="",$B91="",$C91=""),"",'OddsRatio_working_3-way'!J90)</f>
        <v>2.7421362276142309</v>
      </c>
      <c r="N91" s="23">
        <f t="shared" si="17"/>
        <v>34.938350171028553</v>
      </c>
      <c r="O91" s="24">
        <f t="shared" si="18"/>
        <v>28.661999840903668</v>
      </c>
      <c r="P91" s="24">
        <f t="shared" si="19"/>
        <v>36.399649988067772</v>
      </c>
      <c r="Q91" t="s">
        <v>258</v>
      </c>
      <c r="R91" t="s">
        <v>261</v>
      </c>
      <c r="S91" s="48" t="s">
        <v>484</v>
      </c>
      <c r="T91" s="35">
        <v>100</v>
      </c>
      <c r="U91" s="35">
        <f t="shared" si="20"/>
        <v>47.643979057591622</v>
      </c>
      <c r="V91" s="35">
        <f t="shared" si="21"/>
        <v>69.512195121951223</v>
      </c>
      <c r="W91" s="35">
        <f t="shared" si="22"/>
        <v>78.213507625272342</v>
      </c>
      <c r="X91" s="35">
        <f t="shared" si="23"/>
        <v>52.274297252776449</v>
      </c>
      <c r="Y91" s="35">
        <f t="shared" si="24"/>
        <v>74.14251331713605</v>
      </c>
      <c r="Z91" s="35">
        <f t="shared" si="25"/>
        <v>82.843825820457155</v>
      </c>
      <c r="AA91" s="35">
        <f t="shared" si="26"/>
        <v>-4.6303181951848273</v>
      </c>
      <c r="AB91" s="35">
        <f t="shared" si="27"/>
        <v>-4.6303181951848273</v>
      </c>
      <c r="AC91" s="35">
        <f t="shared" si="28"/>
        <v>-4.6303181951848131</v>
      </c>
      <c r="AF91">
        <v>2.0299999999999998</v>
      </c>
      <c r="AG91">
        <v>1.81</v>
      </c>
      <c r="AJ91" t="s">
        <v>321</v>
      </c>
    </row>
    <row r="92" spans="1:36" ht="15" x14ac:dyDescent="0.25">
      <c r="A92">
        <v>1.91</v>
      </c>
      <c r="B92">
        <v>3.28</v>
      </c>
      <c r="C92">
        <v>4.59</v>
      </c>
      <c r="D92" s="20">
        <f t="shared" si="16"/>
        <v>4.6303181951848238E-2</v>
      </c>
      <c r="E92" s="17">
        <f>IF(OR($A92="",$B92="",$C92=""),"",A92*'MPTO_working_3-way'!$I91)</f>
        <v>1.9984390775280301</v>
      </c>
      <c r="F92" s="21">
        <f>IF(OR($A92="",$B92="",$C92=""),"",B92*'MPTO_working_3-way'!$I91)</f>
        <v>3.4318744368020622</v>
      </c>
      <c r="G92" s="22">
        <f>IF(OR($A92="",$B92="",$C92=""),"",C92*'MPTO_working_3-way'!$I91)</f>
        <v>4.8025316051589835</v>
      </c>
      <c r="H92" s="17">
        <f>IF(OR($A92="",$B92="",$C92=""),"",'MPTO_working_3-way'!E91)</f>
        <v>1.9680165219194938</v>
      </c>
      <c r="I92" s="21">
        <f>IF(OR($A92="",$B92="",$C92=""),"",'MPTO_working_3-way'!F91)</f>
        <v>3.4549038592776902</v>
      </c>
      <c r="J92" s="22">
        <f>IF(OR($A92="",$B92="",$C92=""),"",'MPTO_working_3-way'!G91)</f>
        <v>4.9399663240972362</v>
      </c>
      <c r="K92" s="17">
        <f>IF(OR($A92="",$B92="",$C92=""),"",'OddsRatio_working_3-way'!H91)</f>
        <v>1.9799287398944498</v>
      </c>
      <c r="L92" s="21">
        <f>IF(OR($A92="",$B92="",$C92=""),"",'OddsRatio_working_3-way'!I91)</f>
        <v>3.4552060735816994</v>
      </c>
      <c r="M92" s="22">
        <f>IF(OR($A92="",$B92="",$C92=""),"",'OddsRatio_working_3-way'!J91)</f>
        <v>4.8658727211220612</v>
      </c>
      <c r="N92" s="23">
        <f t="shared" si="17"/>
        <v>50.039053541574575</v>
      </c>
      <c r="O92" s="24">
        <f t="shared" si="18"/>
        <v>29.138595202563245</v>
      </c>
      <c r="P92" s="24">
        <f t="shared" si="19"/>
        <v>20.822351255862188</v>
      </c>
      <c r="Q92" t="s">
        <v>291</v>
      </c>
      <c r="R92" t="s">
        <v>254</v>
      </c>
      <c r="S92" s="48" t="s">
        <v>484</v>
      </c>
      <c r="T92" s="35">
        <v>100</v>
      </c>
      <c r="U92" s="35">
        <f t="shared" si="20"/>
        <v>65.03496503496504</v>
      </c>
      <c r="V92" s="35">
        <f t="shared" si="21"/>
        <v>66.666666666666657</v>
      </c>
      <c r="W92" s="35">
        <f t="shared" si="22"/>
        <v>63.898916967509031</v>
      </c>
      <c r="X92" s="35">
        <f t="shared" si="23"/>
        <v>69.434416365824305</v>
      </c>
      <c r="Y92" s="35">
        <f t="shared" si="24"/>
        <v>71.06611799752595</v>
      </c>
      <c r="Z92" s="35">
        <f t="shared" si="25"/>
        <v>68.298368298368302</v>
      </c>
      <c r="AA92" s="35">
        <f t="shared" si="26"/>
        <v>-4.3994513308592644</v>
      </c>
      <c r="AB92" s="35">
        <f t="shared" si="27"/>
        <v>-4.3994513308592929</v>
      </c>
      <c r="AC92" s="35">
        <f t="shared" si="28"/>
        <v>-4.3994513308592715</v>
      </c>
      <c r="AF92">
        <v>2.2400000000000002</v>
      </c>
      <c r="AG92">
        <v>1.66</v>
      </c>
      <c r="AJ92" t="s">
        <v>321</v>
      </c>
    </row>
    <row r="93" spans="1:36" ht="15" x14ac:dyDescent="0.25">
      <c r="A93">
        <v>2.86</v>
      </c>
      <c r="B93">
        <v>3</v>
      </c>
      <c r="C93">
        <v>2.77</v>
      </c>
      <c r="D93" s="20">
        <f t="shared" si="16"/>
        <v>4.3994513308592831E-2</v>
      </c>
      <c r="E93" s="17">
        <f>IF(OR($A93="",$B93="",$C93=""),"",A93*'MPTO_working_3-way'!$I92)</f>
        <v>2.9858243080625755</v>
      </c>
      <c r="F93" s="21">
        <f>IF(OR($A93="",$B93="",$C93=""),"",B93*'MPTO_working_3-way'!$I92)</f>
        <v>3.1319835399257787</v>
      </c>
      <c r="G93" s="22">
        <f>IF(OR($A93="",$B93="",$C93=""),"",C93*'MPTO_working_3-way'!$I92)</f>
        <v>2.8918648018648021</v>
      </c>
      <c r="H93" s="17">
        <f>IF(OR($A93="",$B93="",$C93=""),"",'MPTO_working_3-way'!E92)</f>
        <v>2.98520373130579</v>
      </c>
      <c r="I93" s="21">
        <f>IF(OR($A93="",$B93="",$C93=""),"",'MPTO_working_3-way'!F92)</f>
        <v>3.1380573038158537</v>
      </c>
      <c r="J93" s="22">
        <f>IF(OR($A93="",$B93="",$C93=""),"",'MPTO_working_3-way'!G92)</f>
        <v>2.8872861863418429</v>
      </c>
      <c r="K93" s="17">
        <f>IF(OR($A93="",$B93="",$C93=""),"",'OddsRatio_working_3-way'!H92)</f>
        <v>2.9855784804468493</v>
      </c>
      <c r="L93" s="21">
        <f>IF(OR($A93="",$B93="",$C93=""),"",'OddsRatio_working_3-way'!I92)</f>
        <v>3.1350306241363968</v>
      </c>
      <c r="M93" s="22">
        <f>IF(OR($A93="",$B93="",$C93=""),"",'OddsRatio_working_3-way'!J92)</f>
        <v>2.8895021023607108</v>
      </c>
      <c r="N93" s="23">
        <f t="shared" si="17"/>
        <v>33.491588815179625</v>
      </c>
      <c r="O93" s="24">
        <f t="shared" si="18"/>
        <v>31.928648003804579</v>
      </c>
      <c r="P93" s="24">
        <f t="shared" si="19"/>
        <v>34.579763181015785</v>
      </c>
      <c r="Q93" t="s">
        <v>260</v>
      </c>
      <c r="R93" t="s">
        <v>256</v>
      </c>
      <c r="S93" s="48" t="s">
        <v>484</v>
      </c>
      <c r="T93" s="35">
        <v>100</v>
      </c>
      <c r="U93" s="35">
        <f t="shared" si="20"/>
        <v>52.606635071090047</v>
      </c>
      <c r="V93" s="35">
        <f t="shared" si="21"/>
        <v>68.35443037974683</v>
      </c>
      <c r="W93" s="35">
        <f t="shared" si="22"/>
        <v>74.424552429667528</v>
      </c>
      <c r="X93" s="35">
        <f t="shared" si="23"/>
        <v>57.221017190585641</v>
      </c>
      <c r="Y93" s="35">
        <f t="shared" si="24"/>
        <v>72.968812499242432</v>
      </c>
      <c r="Z93" s="35">
        <f t="shared" si="25"/>
        <v>79.038934549163116</v>
      </c>
      <c r="AA93" s="35">
        <f t="shared" si="26"/>
        <v>-4.6143821194955947</v>
      </c>
      <c r="AB93" s="35">
        <f t="shared" si="27"/>
        <v>-4.6143821194956018</v>
      </c>
      <c r="AC93" s="35">
        <f t="shared" si="28"/>
        <v>-4.6143821194955876</v>
      </c>
      <c r="AF93">
        <v>2.4900000000000002</v>
      </c>
      <c r="AG93">
        <v>1.55</v>
      </c>
      <c r="AJ93" t="s">
        <v>321</v>
      </c>
    </row>
    <row r="94" spans="1:36" ht="15" x14ac:dyDescent="0.25">
      <c r="A94">
        <v>2.11</v>
      </c>
      <c r="B94">
        <v>3.16</v>
      </c>
      <c r="C94">
        <v>3.91</v>
      </c>
      <c r="D94" s="20">
        <f t="shared" si="16"/>
        <v>4.6143821194955859E-2</v>
      </c>
      <c r="E94" s="17">
        <f>IF(OR($A94="",$B94="",$C94=""),"",A94*'MPTO_working_3-way'!$I93)</f>
        <v>2.2073634627213568</v>
      </c>
      <c r="F94" s="21">
        <f>IF(OR($A94="",$B94="",$C94=""),"",B94*'MPTO_working_3-way'!$I93)</f>
        <v>3.3058144749760605</v>
      </c>
      <c r="G94" s="22">
        <f>IF(OR($A94="",$B94="",$C94=""),"",C94*'MPTO_working_3-way'!$I93)</f>
        <v>4.0904223408722773</v>
      </c>
      <c r="H94" s="17">
        <f>IF(OR($A94="",$B94="",$C94=""),"",'MPTO_working_3-way'!E93)</f>
        <v>2.1807759665061854</v>
      </c>
      <c r="I94" s="21">
        <f>IF(OR($A94="",$B94="",$C94=""),"",'MPTO_working_3-way'!F93)</f>
        <v>3.3214379082524732</v>
      </c>
      <c r="J94" s="22">
        <f>IF(OR($A94="",$B94="",$C94=""),"",'MPTO_working_3-way'!G93)</f>
        <v>4.1601975253374821</v>
      </c>
      <c r="K94" s="17">
        <f>IF(OR($A94="",$B94="",$C94=""),"",'OddsRatio_working_3-way'!H93)</f>
        <v>2.1917666664776116</v>
      </c>
      <c r="L94" s="21">
        <f>IF(OR($A94="",$B94="",$C94=""),"",'OddsRatio_working_3-way'!I93)</f>
        <v>3.3191135131456218</v>
      </c>
      <c r="M94" s="22">
        <f>IF(OR($A94="",$B94="",$C94=""),"",'OddsRatio_working_3-way'!J93)</f>
        <v>4.1243612607656299</v>
      </c>
      <c r="N94" s="23">
        <f t="shared" si="17"/>
        <v>45.302915305445254</v>
      </c>
      <c r="O94" s="24">
        <f t="shared" si="18"/>
        <v>30.249731422306802</v>
      </c>
      <c r="P94" s="24">
        <f t="shared" si="19"/>
        <v>24.447353272247955</v>
      </c>
      <c r="Q94" t="s">
        <v>257</v>
      </c>
      <c r="R94" t="s">
        <v>264</v>
      </c>
      <c r="S94" s="48" t="s">
        <v>484</v>
      </c>
      <c r="T94" s="35">
        <v>100</v>
      </c>
      <c r="U94" s="35">
        <f t="shared" si="20"/>
        <v>75.903614457831324</v>
      </c>
      <c r="V94" s="35">
        <f t="shared" si="21"/>
        <v>70.930232558139537</v>
      </c>
      <c r="W94" s="35">
        <f t="shared" si="22"/>
        <v>48.453608247422686</v>
      </c>
      <c r="X94" s="35">
        <f t="shared" si="23"/>
        <v>80.616159194437785</v>
      </c>
      <c r="Y94" s="35">
        <f t="shared" si="24"/>
        <v>75.642777294745997</v>
      </c>
      <c r="Z94" s="35">
        <f t="shared" si="25"/>
        <v>53.166152984029139</v>
      </c>
      <c r="AA94" s="35">
        <f t="shared" si="26"/>
        <v>-4.7125447366064606</v>
      </c>
      <c r="AB94" s="35">
        <f t="shared" si="27"/>
        <v>-4.7125447366064606</v>
      </c>
      <c r="AC94" s="35">
        <f t="shared" si="28"/>
        <v>-4.7125447366064535</v>
      </c>
      <c r="AF94">
        <v>2.16</v>
      </c>
      <c r="AG94">
        <v>1.71</v>
      </c>
      <c r="AJ94" t="s">
        <v>321</v>
      </c>
    </row>
    <row r="95" spans="1:36" ht="15" x14ac:dyDescent="0.25">
      <c r="A95">
        <v>4.1500000000000004</v>
      </c>
      <c r="B95">
        <v>3.44</v>
      </c>
      <c r="C95">
        <v>1.94</v>
      </c>
      <c r="D95" s="20">
        <f t="shared" si="16"/>
        <v>4.7125447366064499E-2</v>
      </c>
      <c r="E95" s="17">
        <f>IF(OR($A95="",$B95="",$C95=""),"",A95*'MPTO_working_3-way'!$I94)</f>
        <v>4.3455706065691677</v>
      </c>
      <c r="F95" s="21">
        <f>IF(OR($A95="",$B95="",$C95=""),"",B95*'MPTO_working_3-way'!$I94)</f>
        <v>3.6021115389392619</v>
      </c>
      <c r="G95" s="22">
        <f>IF(OR($A95="",$B95="",$C95=""),"",C95*'MPTO_working_3-way'!$I94)</f>
        <v>2.0314233678901652</v>
      </c>
      <c r="H95" s="17">
        <f>IF(OR($A95="",$B95="",$C95=""),"",'MPTO_working_3-way'!E94)</f>
        <v>4.4394057590336207</v>
      </c>
      <c r="I95" s="21">
        <f>IF(OR($A95="",$B95="",$C95=""),"",'MPTO_working_3-way'!F94)</f>
        <v>3.6365065581691747</v>
      </c>
      <c r="J95" s="22">
        <f>IF(OR($A95="",$B95="",$C95=""),"",'MPTO_working_3-way'!G94)</f>
        <v>2.0009787384485263</v>
      </c>
      <c r="K95" s="17">
        <f>IF(OR($A95="",$B95="",$C95=""),"",'OddsRatio_working_3-way'!H94)</f>
        <v>4.3937723365458465</v>
      </c>
      <c r="L95" s="21">
        <f>IF(OR($A95="",$B95="",$C95=""),"",'OddsRatio_working_3-way'!I94)</f>
        <v>3.6288268257688459</v>
      </c>
      <c r="M95" s="22">
        <f>IF(OR($A95="",$B95="",$C95=""),"",'OddsRatio_working_3-way'!J94)</f>
        <v>2.0127447607470139</v>
      </c>
      <c r="N95" s="23">
        <f t="shared" si="17"/>
        <v>23.011937684047918</v>
      </c>
      <c r="O95" s="24">
        <f t="shared" si="18"/>
        <v>27.761494589767111</v>
      </c>
      <c r="P95" s="24">
        <f t="shared" si="19"/>
        <v>49.226567726184975</v>
      </c>
      <c r="Q95" t="s">
        <v>360</v>
      </c>
      <c r="R95" t="s">
        <v>251</v>
      </c>
      <c r="S95" s="48" t="s">
        <v>484</v>
      </c>
      <c r="T95" s="35">
        <v>100</v>
      </c>
      <c r="U95" s="35">
        <f t="shared" si="20"/>
        <v>62.686567164179095</v>
      </c>
      <c r="V95" s="35">
        <f t="shared" si="21"/>
        <v>66.88741721854305</v>
      </c>
      <c r="W95" s="35">
        <f t="shared" si="22"/>
        <v>66.101694915254228</v>
      </c>
      <c r="X95" s="35">
        <f t="shared" si="23"/>
        <v>67.010887866202722</v>
      </c>
      <c r="Y95" s="35">
        <f t="shared" si="24"/>
        <v>71.211737920566648</v>
      </c>
      <c r="Z95" s="35">
        <f t="shared" si="25"/>
        <v>70.426015617277855</v>
      </c>
      <c r="AA95" s="35">
        <f t="shared" si="26"/>
        <v>-4.3243207020236269</v>
      </c>
      <c r="AB95" s="35">
        <f t="shared" si="27"/>
        <v>-4.3243207020235985</v>
      </c>
      <c r="AC95" s="35">
        <f t="shared" si="28"/>
        <v>-4.3243207020236269</v>
      </c>
      <c r="AF95">
        <v>1.81</v>
      </c>
      <c r="AG95">
        <v>2.02</v>
      </c>
      <c r="AJ95" t="s">
        <v>321</v>
      </c>
    </row>
    <row r="96" spans="1:36" ht="15" x14ac:dyDescent="0.25">
      <c r="A96">
        <v>2.68</v>
      </c>
      <c r="B96">
        <v>3.02</v>
      </c>
      <c r="C96">
        <v>2.95</v>
      </c>
      <c r="D96" s="20">
        <f t="shared" si="16"/>
        <v>4.3243207020235985E-2</v>
      </c>
      <c r="E96" s="17">
        <f>IF(OR($A96="",$B96="",$C96=""),"",A96*'MPTO_working_3-way'!$I95)</f>
        <v>2.7958917948142328</v>
      </c>
      <c r="F96" s="21">
        <f>IF(OR($A96="",$B96="",$C96=""),"",B96*'MPTO_working_3-way'!$I95)</f>
        <v>3.1505944852011125</v>
      </c>
      <c r="G96" s="22">
        <f>IF(OR($A96="",$B96="",$C96=""),"",C96*'MPTO_working_3-way'!$I95)</f>
        <v>3.0775674607096963</v>
      </c>
      <c r="H96" s="17">
        <f>IF(OR($A96="",$B96="",$C96=""),"",'MPTO_working_3-way'!E95)</f>
        <v>2.7876901378192707</v>
      </c>
      <c r="I96" s="21">
        <f>IF(OR($A96="",$B96="",$C96=""),"",'MPTO_working_3-way'!F95)</f>
        <v>3.1574484516995858</v>
      </c>
      <c r="J96" s="22">
        <f>IF(OR($A96="",$B96="",$C96=""),"",'MPTO_working_3-way'!G95)</f>
        <v>3.0810123054052938</v>
      </c>
      <c r="K96" s="17">
        <f>IF(OR($A96="",$B96="",$C96=""),"",'OddsRatio_working_3-way'!H95)</f>
        <v>2.7915483833611177</v>
      </c>
      <c r="L96" s="21">
        <f>IF(OR($A96="",$B96="",$C96=""),"",'OddsRatio_working_3-way'!I95)</f>
        <v>3.1541236514222954</v>
      </c>
      <c r="M96" s="22">
        <f>IF(OR($A96="",$B96="",$C96=""),"",'OddsRatio_working_3-way'!J95)</f>
        <v>3.0794758021155828</v>
      </c>
      <c r="N96" s="23">
        <f t="shared" si="17"/>
        <v>35.766763286575717</v>
      </c>
      <c r="O96" s="24">
        <f t="shared" si="18"/>
        <v>31.740041592060582</v>
      </c>
      <c r="P96" s="24">
        <f t="shared" si="19"/>
        <v>32.493195121363712</v>
      </c>
      <c r="Q96" t="s">
        <v>262</v>
      </c>
      <c r="R96" t="s">
        <v>252</v>
      </c>
      <c r="S96" s="48" t="s">
        <v>484</v>
      </c>
      <c r="T96" s="35">
        <v>100</v>
      </c>
      <c r="U96" s="35">
        <f t="shared" si="20"/>
        <v>69.879518072289159</v>
      </c>
      <c r="V96" s="35">
        <f t="shared" si="21"/>
        <v>70.326409495548958</v>
      </c>
      <c r="W96" s="35">
        <f t="shared" si="22"/>
        <v>54.128440366972484</v>
      </c>
      <c r="X96" s="35">
        <f t="shared" si="23"/>
        <v>75.545150137478558</v>
      </c>
      <c r="Y96" s="35">
        <f t="shared" si="24"/>
        <v>75.992041560738372</v>
      </c>
      <c r="Z96" s="35">
        <f t="shared" si="25"/>
        <v>59.794072432161883</v>
      </c>
      <c r="AA96" s="35">
        <f t="shared" si="26"/>
        <v>-5.6656320651893992</v>
      </c>
      <c r="AB96" s="35">
        <f t="shared" si="27"/>
        <v>-5.6656320651894134</v>
      </c>
      <c r="AC96" s="35">
        <f t="shared" si="28"/>
        <v>-5.6656320651893992</v>
      </c>
      <c r="AF96">
        <v>2.59</v>
      </c>
      <c r="AG96">
        <v>1.51</v>
      </c>
      <c r="AJ96" t="s">
        <v>321</v>
      </c>
    </row>
    <row r="97" spans="1:36" ht="15" x14ac:dyDescent="0.25">
      <c r="A97">
        <v>3.32</v>
      </c>
      <c r="B97">
        <v>3.37</v>
      </c>
      <c r="C97">
        <v>2.1800000000000002</v>
      </c>
      <c r="D97" s="20">
        <f t="shared" si="16"/>
        <v>5.6656320651893965E-2</v>
      </c>
      <c r="E97" s="17">
        <f>IF(OR($A97="",$B97="",$C97=""),"",A97*'MPTO_working_3-way'!$I96)</f>
        <v>3.5080989845642878</v>
      </c>
      <c r="F97" s="21">
        <f>IF(OR($A97="",$B97="",$C97=""),"",B97*'MPTO_working_3-way'!$I96)</f>
        <v>3.5609318005968826</v>
      </c>
      <c r="G97" s="22">
        <f>IF(OR($A97="",$B97="",$C97=""),"",C97*'MPTO_working_3-way'!$I96)</f>
        <v>2.3035107790211291</v>
      </c>
      <c r="H97" s="17">
        <f>IF(OR($A97="",$B97="",$C97=""),"",'MPTO_working_3-way'!E96)</f>
        <v>3.5420876998604691</v>
      </c>
      <c r="I97" s="21">
        <f>IF(OR($A97="",$B97="",$C97=""),"",'MPTO_working_3-way'!F96)</f>
        <v>3.5990582222774847</v>
      </c>
      <c r="J97" s="22">
        <f>IF(OR($A97="",$B97="",$C97=""),"",'MPTO_working_3-way'!G96)</f>
        <v>2.2736049043056852</v>
      </c>
      <c r="K97" s="17">
        <f>IF(OR($A97="",$B97="",$C97=""),"",'OddsRatio_working_3-way'!H96)</f>
        <v>3.5282629649353088</v>
      </c>
      <c r="L97" s="21">
        <f>IF(OR($A97="",$B97="",$C97=""),"",'OddsRatio_working_3-way'!I96)</f>
        <v>3.5827513909037436</v>
      </c>
      <c r="M97" s="22">
        <f>IF(OR($A97="",$B97="",$C97=""),"",'OddsRatio_working_3-way'!J96)</f>
        <v>2.2859268528550283</v>
      </c>
      <c r="N97" s="23">
        <f t="shared" si="17"/>
        <v>28.505467046398113</v>
      </c>
      <c r="O97" s="24">
        <f t="shared" si="18"/>
        <v>28.082537268261643</v>
      </c>
      <c r="P97" s="24">
        <f t="shared" si="19"/>
        <v>43.411995685340244</v>
      </c>
      <c r="Q97" t="s">
        <v>474</v>
      </c>
      <c r="R97" t="s">
        <v>465</v>
      </c>
      <c r="S97" s="48" t="s">
        <v>484</v>
      </c>
      <c r="T97" s="35">
        <v>100</v>
      </c>
      <c r="U97" s="35">
        <f t="shared" si="20"/>
        <v>71.910112359550567</v>
      </c>
      <c r="V97" s="35">
        <f t="shared" si="21"/>
        <v>70.760233918128648</v>
      </c>
      <c r="W97" s="35">
        <f t="shared" si="22"/>
        <v>55.156950672645742</v>
      </c>
      <c r="X97" s="35">
        <f t="shared" si="23"/>
        <v>74.082815409225617</v>
      </c>
      <c r="Y97" s="35">
        <f t="shared" si="24"/>
        <v>72.932936967803698</v>
      </c>
      <c r="Z97" s="35">
        <f t="shared" si="25"/>
        <v>57.329653722320785</v>
      </c>
      <c r="AA97" s="35">
        <f t="shared" si="26"/>
        <v>-2.1727030496750501</v>
      </c>
      <c r="AB97" s="35">
        <f t="shared" si="27"/>
        <v>-2.1727030496750501</v>
      </c>
      <c r="AC97" s="35">
        <f t="shared" si="28"/>
        <v>-2.172703049675043</v>
      </c>
      <c r="AF97">
        <v>2.35</v>
      </c>
      <c r="AG97">
        <v>1.58</v>
      </c>
      <c r="AJ97" t="s">
        <v>481</v>
      </c>
    </row>
    <row r="98" spans="1:36" ht="15" x14ac:dyDescent="0.25">
      <c r="A98">
        <v>3.56</v>
      </c>
      <c r="B98">
        <v>3.42</v>
      </c>
      <c r="C98">
        <v>2.23</v>
      </c>
      <c r="D98" s="20">
        <f t="shared" si="16"/>
        <v>2.172703049675051E-2</v>
      </c>
      <c r="E98" s="17">
        <f>IF(OR($A98="",$B98="",$C98=""),"",A98*'MPTO_working_3-way'!$I97)</f>
        <v>3.637348228568432</v>
      </c>
      <c r="F98" s="21">
        <f>IF(OR($A98="",$B98="",$C98=""),"",B98*'MPTO_working_3-way'!$I97)</f>
        <v>3.4943064442988865</v>
      </c>
      <c r="G98" s="22">
        <f>IF(OR($A98="",$B98="",$C98=""),"",C98*'MPTO_working_3-way'!$I97)</f>
        <v>2.2784512780077537</v>
      </c>
      <c r="H98" s="17">
        <f>IF(OR($A98="",$B98="",$C98=""),"",'MPTO_working_3-way'!E97)</f>
        <v>3.6542157038328043</v>
      </c>
      <c r="I98" s="21">
        <f>IF(OR($A98="",$B98="",$C98=""),"",'MPTO_working_3-way'!F97)</f>
        <v>3.5068607851997995</v>
      </c>
      <c r="J98" s="22">
        <f>IF(OR($A98="",$B98="",$C98=""),"",'MPTO_working_3-way'!G97)</f>
        <v>2.2666066631908284</v>
      </c>
      <c r="K98" s="17">
        <f>IF(OR($A98="",$B98="",$C98=""),"",'OddsRatio_working_3-way'!H97)</f>
        <v>3.6466282372143084</v>
      </c>
      <c r="L98" s="21">
        <f>IF(OR($A98="",$B98="",$C98=""),"",'OddsRatio_working_3-way'!I97)</f>
        <v>3.5018907554916505</v>
      </c>
      <c r="M98" s="22">
        <f>IF(OR($A98="",$B98="",$C98=""),"",'OddsRatio_working_3-way'!J97)</f>
        <v>2.2716221608490619</v>
      </c>
      <c r="N98" s="23">
        <f t="shared" si="17"/>
        <v>27.492556036999915</v>
      </c>
      <c r="O98" s="24">
        <f t="shared" si="18"/>
        <v>28.617982307520386</v>
      </c>
      <c r="P98" s="24">
        <f t="shared" si="19"/>
        <v>43.889461655479693</v>
      </c>
      <c r="Q98" t="s">
        <v>396</v>
      </c>
      <c r="R98" t="s">
        <v>425</v>
      </c>
      <c r="S98" s="48" t="s">
        <v>484</v>
      </c>
      <c r="T98" s="35">
        <v>100</v>
      </c>
      <c r="U98" s="35">
        <f t="shared" si="20"/>
        <v>28.571428571428573</v>
      </c>
      <c r="V98" s="35">
        <f t="shared" si="21"/>
        <v>81.132075471698116</v>
      </c>
      <c r="W98" s="35">
        <f t="shared" si="22"/>
        <v>87.995198079231685</v>
      </c>
      <c r="X98" s="35">
        <f t="shared" si="23"/>
        <v>30.8727264490702</v>
      </c>
      <c r="Y98" s="35">
        <f t="shared" si="24"/>
        <v>83.433373349339732</v>
      </c>
      <c r="Z98" s="35">
        <f t="shared" si="25"/>
        <v>90.296495956873329</v>
      </c>
      <c r="AA98" s="35">
        <f t="shared" si="26"/>
        <v>-2.3012978776416269</v>
      </c>
      <c r="AB98" s="35">
        <f t="shared" si="27"/>
        <v>-2.3012978776416162</v>
      </c>
      <c r="AC98" s="35">
        <f t="shared" si="28"/>
        <v>-2.3012978776416446</v>
      </c>
      <c r="AF98">
        <v>1.94</v>
      </c>
      <c r="AG98">
        <v>1.96</v>
      </c>
      <c r="AJ98" t="s">
        <v>455</v>
      </c>
    </row>
    <row r="99" spans="1:36" ht="15" x14ac:dyDescent="0.25">
      <c r="A99">
        <v>1.4</v>
      </c>
      <c r="B99">
        <v>5.3</v>
      </c>
      <c r="C99">
        <v>8.33</v>
      </c>
      <c r="D99" s="20">
        <f t="shared" si="16"/>
        <v>2.3012978776416393E-2</v>
      </c>
      <c r="E99" s="17">
        <f>IF(OR($A99="",$B99="",$C99=""),"",A99*'MPTO_working_3-way'!$I98)</f>
        <v>1.432218170286983</v>
      </c>
      <c r="F99" s="21">
        <f>IF(OR($A99="",$B99="",$C99=""),"",B99*'MPTO_working_3-way'!$I98)</f>
        <v>5.4219687875150067</v>
      </c>
      <c r="G99" s="22">
        <f>IF(OR($A99="",$B99="",$C99=""),"",C99*'MPTO_working_3-way'!$I98)</f>
        <v>8.5216981132075489</v>
      </c>
      <c r="H99" s="17">
        <f>IF(OR($A99="",$B99="",$C99=""),"",'MPTO_working_3-way'!E98)</f>
        <v>1.4151983673294937</v>
      </c>
      <c r="I99" s="21">
        <f>IF(OR($A99="",$B99="",$C99=""),"",'MPTO_working_3-way'!F98)</f>
        <v>5.5246099941603415</v>
      </c>
      <c r="J99" s="22">
        <f>IF(OR($A99="",$B99="",$C99=""),"",'MPTO_working_3-way'!G98)</f>
        <v>8.8986159634506894</v>
      </c>
      <c r="K99" s="17">
        <f>IF(OR($A99="",$B99="",$C99=""),"",'OddsRatio_working_3-way'!H98)</f>
        <v>1.4204929848302701</v>
      </c>
      <c r="L99" s="21">
        <f>IF(OR($A99="",$B99="",$C99=""),"",'OddsRatio_working_3-way'!I98)</f>
        <v>5.5202995869254039</v>
      </c>
      <c r="M99" s="22">
        <f>IF(OR($A99="",$B99="",$C99=""),"",'OddsRatio_working_3-way'!J98)</f>
        <v>8.7055339470147004</v>
      </c>
      <c r="N99" s="23">
        <f t="shared" si="17"/>
        <v>69.821764640761643</v>
      </c>
      <c r="O99" s="24">
        <f t="shared" si="18"/>
        <v>18.443484999446472</v>
      </c>
      <c r="P99" s="24">
        <f t="shared" si="19"/>
        <v>11.734750359791873</v>
      </c>
      <c r="Q99" t="s">
        <v>395</v>
      </c>
      <c r="R99" t="s">
        <v>418</v>
      </c>
      <c r="S99" s="48" t="s">
        <v>484</v>
      </c>
      <c r="T99" s="35">
        <v>100</v>
      </c>
      <c r="U99" s="35">
        <f t="shared" si="20"/>
        <v>89.785495403472922</v>
      </c>
      <c r="V99" s="35">
        <f t="shared" si="21"/>
        <v>82.425307557117748</v>
      </c>
      <c r="W99" s="35">
        <f t="shared" si="22"/>
        <v>25.373134328358205</v>
      </c>
      <c r="X99" s="35">
        <f t="shared" si="23"/>
        <v>92.201558114524033</v>
      </c>
      <c r="Y99" s="35">
        <f t="shared" si="24"/>
        <v>84.841370268168845</v>
      </c>
      <c r="Z99" s="35">
        <f t="shared" si="25"/>
        <v>27.78919703940932</v>
      </c>
      <c r="AA99" s="35">
        <f t="shared" si="26"/>
        <v>-2.4160627110511115</v>
      </c>
      <c r="AB99" s="35">
        <f t="shared" si="27"/>
        <v>-2.4160627110510973</v>
      </c>
      <c r="AC99" s="35">
        <f t="shared" si="28"/>
        <v>-2.416062711051115</v>
      </c>
      <c r="AF99">
        <v>1.57</v>
      </c>
      <c r="AG99">
        <v>2.54</v>
      </c>
      <c r="AJ99" t="s">
        <v>455</v>
      </c>
    </row>
    <row r="100" spans="1:36" ht="15" x14ac:dyDescent="0.25">
      <c r="A100">
        <v>9.7899999999999991</v>
      </c>
      <c r="B100">
        <v>5.69</v>
      </c>
      <c r="C100">
        <v>1.34</v>
      </c>
      <c r="D100" s="20">
        <f t="shared" si="16"/>
        <v>2.4160627110511035E-2</v>
      </c>
      <c r="E100" s="17">
        <f>IF(OR($A100="",$B100="",$C100=""),"",A100*'MPTO_working_3-way'!$I99)</f>
        <v>10.026532539411901</v>
      </c>
      <c r="F100" s="21">
        <f>IF(OR($A100="",$B100="",$C100=""),"",B100*'MPTO_working_3-way'!$I99)</f>
        <v>5.8274739682588086</v>
      </c>
      <c r="G100" s="22">
        <f>IF(OR($A100="",$B100="",$C100=""),"",C100*'MPTO_working_3-way'!$I99)</f>
        <v>1.3723752403280849</v>
      </c>
      <c r="H100" s="17">
        <f>IF(OR($A100="",$B100="",$C100=""),"",'MPTO_working_3-way'!E99)</f>
        <v>10.627952171996892</v>
      </c>
      <c r="I100" s="21">
        <f>IF(OR($A100="",$B100="",$C100=""),"",'MPTO_working_3-way'!F99)</f>
        <v>5.9632645470185679</v>
      </c>
      <c r="J100" s="22">
        <f>IF(OR($A100="",$B100="",$C100=""),"",'MPTO_working_3-way'!G99)</f>
        <v>1.3546187020101659</v>
      </c>
      <c r="K100" s="17">
        <f>IF(OR($A100="",$B100="",$C100=""),"",'OddsRatio_working_3-way'!H99)</f>
        <v>10.305620299683769</v>
      </c>
      <c r="L100" s="21">
        <f>IF(OR($A100="",$B100="",$C100=""),"",'OddsRatio_working_3-way'!I99)</f>
        <v>5.9651148129143223</v>
      </c>
      <c r="M100" s="22">
        <f>IF(OR($A100="",$B100="",$C100=""),"",'OddsRatio_working_3-way'!J99)</f>
        <v>1.3599443574394179</v>
      </c>
      <c r="N100" s="23">
        <f t="shared" si="17"/>
        <v>9.9735376718645163</v>
      </c>
      <c r="O100" s="24">
        <f t="shared" si="18"/>
        <v>17.160093815035783</v>
      </c>
      <c r="P100" s="24">
        <f t="shared" si="19"/>
        <v>72.866368513099701</v>
      </c>
      <c r="Q100" t="s">
        <v>419</v>
      </c>
      <c r="R100" t="s">
        <v>402</v>
      </c>
      <c r="S100" s="48" t="s">
        <v>484</v>
      </c>
      <c r="T100" s="35">
        <v>100</v>
      </c>
      <c r="U100" s="35">
        <f t="shared" si="20"/>
        <v>65.986394557823132</v>
      </c>
      <c r="V100" s="35">
        <f t="shared" si="21"/>
        <v>68.454258675078862</v>
      </c>
      <c r="W100" s="35">
        <f t="shared" si="22"/>
        <v>62.962962962962962</v>
      </c>
      <c r="X100" s="35">
        <f t="shared" si="23"/>
        <v>68.582778361958162</v>
      </c>
      <c r="Y100" s="35">
        <f t="shared" si="24"/>
        <v>71.050642479213906</v>
      </c>
      <c r="Z100" s="35">
        <f t="shared" si="25"/>
        <v>65.559346767098006</v>
      </c>
      <c r="AA100" s="35">
        <f t="shared" si="26"/>
        <v>-2.59638380413503</v>
      </c>
      <c r="AB100" s="35">
        <f t="shared" si="27"/>
        <v>-2.5963838041350442</v>
      </c>
      <c r="AC100" s="35">
        <f t="shared" si="28"/>
        <v>-2.5963838041350442</v>
      </c>
      <c r="AF100">
        <v>1.54</v>
      </c>
      <c r="AG100">
        <v>2.63</v>
      </c>
      <c r="AJ100" t="s">
        <v>455</v>
      </c>
    </row>
    <row r="101" spans="1:36" ht="15" x14ac:dyDescent="0.25">
      <c r="A101">
        <v>2.94</v>
      </c>
      <c r="B101">
        <v>3.17</v>
      </c>
      <c r="C101">
        <v>2.7</v>
      </c>
      <c r="D101" s="20">
        <f t="shared" si="16"/>
        <v>2.5963838041350495E-2</v>
      </c>
      <c r="E101" s="17">
        <f>IF(OR($A101="",$B101="",$C101=""),"",A101*'MPTO_working_3-way'!$I100)</f>
        <v>3.0163336838415704</v>
      </c>
      <c r="F101" s="21">
        <f>IF(OR($A101="",$B101="",$C101=""),"",B101*'MPTO_working_3-way'!$I100)</f>
        <v>3.2523053665910808</v>
      </c>
      <c r="G101" s="22">
        <f>IF(OR($A101="",$B101="",$C101=""),"",C101*'MPTO_working_3-way'!$I100)</f>
        <v>2.7701023627116466</v>
      </c>
      <c r="H101" s="17">
        <f>IF(OR($A101="",$B101="",$C101=""),"",'MPTO_working_3-way'!E100)</f>
        <v>3.0167601382052029</v>
      </c>
      <c r="I101" s="21">
        <f>IF(OR($A101="",$B101="",$C101=""),"",'MPTO_working_3-way'!F100)</f>
        <v>3.259422658939771</v>
      </c>
      <c r="J101" s="22">
        <f>IF(OR($A101="",$B101="",$C101=""),"",'MPTO_working_3-way'!G100)</f>
        <v>2.7646017037976192</v>
      </c>
      <c r="K101" s="17">
        <f>IF(OR($A101="",$B101="",$C101=""),"",'OddsRatio_working_3-way'!H100)</f>
        <v>3.016722722567271</v>
      </c>
      <c r="L101" s="21">
        <f>IF(OR($A101="",$B101="",$C101=""),"",'OddsRatio_working_3-way'!I100)</f>
        <v>3.2558187154489584</v>
      </c>
      <c r="M101" s="22">
        <f>IF(OR($A101="",$B101="",$C101=""),"",'OddsRatio_working_3-way'!J100)</f>
        <v>2.767231251734207</v>
      </c>
      <c r="N101" s="23">
        <f t="shared" si="17"/>
        <v>33.152830714883329</v>
      </c>
      <c r="O101" s="24">
        <f t="shared" si="18"/>
        <v>30.747420284465932</v>
      </c>
      <c r="P101" s="24">
        <f t="shared" si="19"/>
        <v>36.099749000650732</v>
      </c>
      <c r="Q101" t="s">
        <v>430</v>
      </c>
      <c r="R101" t="s">
        <v>432</v>
      </c>
      <c r="S101" s="48" t="s">
        <v>484</v>
      </c>
      <c r="T101" s="35">
        <v>100</v>
      </c>
      <c r="U101" s="35">
        <f t="shared" si="20"/>
        <v>37.106918238993707</v>
      </c>
      <c r="V101" s="35">
        <f t="shared" si="21"/>
        <v>75.728155339805824</v>
      </c>
      <c r="W101" s="35">
        <f t="shared" si="22"/>
        <v>84</v>
      </c>
      <c r="X101" s="35">
        <f t="shared" si="23"/>
        <v>40.271844660194176</v>
      </c>
      <c r="Y101" s="35">
        <f t="shared" si="24"/>
        <v>78.893081761006286</v>
      </c>
      <c r="Z101" s="35">
        <f t="shared" si="25"/>
        <v>87.164926421200462</v>
      </c>
      <c r="AA101" s="35">
        <f t="shared" si="26"/>
        <v>-3.1649264212004695</v>
      </c>
      <c r="AB101" s="35">
        <f t="shared" si="27"/>
        <v>-3.1649264212004624</v>
      </c>
      <c r="AC101" s="35">
        <f t="shared" si="28"/>
        <v>-3.1649264212004624</v>
      </c>
      <c r="AF101">
        <v>2.04</v>
      </c>
      <c r="AG101">
        <v>1.85</v>
      </c>
      <c r="AJ101" t="s">
        <v>452</v>
      </c>
    </row>
    <row r="102" spans="1:36" ht="15" x14ac:dyDescent="0.25">
      <c r="A102">
        <v>1.59</v>
      </c>
      <c r="B102">
        <v>4.12</v>
      </c>
      <c r="C102">
        <v>6.25</v>
      </c>
      <c r="D102" s="20">
        <f t="shared" si="16"/>
        <v>3.1649264212004535E-2</v>
      </c>
      <c r="E102" s="17">
        <f>IF(OR($A102="",$B102="",$C102=""),"",A102*'MPTO_working_3-way'!$I101)</f>
        <v>1.6403223300970873</v>
      </c>
      <c r="F102" s="21">
        <f>IF(OR($A102="",$B102="",$C102=""),"",B102*'MPTO_working_3-way'!$I101)</f>
        <v>4.2503949685534588</v>
      </c>
      <c r="G102" s="22">
        <f>IF(OR($A102="",$B102="",$C102=""),"",C102*'MPTO_working_3-way'!$I101)</f>
        <v>6.447807901325028</v>
      </c>
      <c r="H102" s="17">
        <f>IF(OR($A102="",$B102="",$C102=""),"",'MPTO_working_3-way'!E101)</f>
        <v>1.6171258468919429</v>
      </c>
      <c r="I102" s="21">
        <f>IF(OR($A102="",$B102="",$C102=""),"",'MPTO_working_3-way'!F101)</f>
        <v>4.3072129664372092</v>
      </c>
      <c r="J102" s="22">
        <f>IF(OR($A102="",$B102="",$C102=""),"",'MPTO_working_3-way'!G101)</f>
        <v>6.6911900896680203</v>
      </c>
      <c r="K102" s="17">
        <f>IF(OR($A102="",$B102="",$C102=""),"",'OddsRatio_working_3-way'!H101)</f>
        <v>1.6250845747506861</v>
      </c>
      <c r="L102" s="21">
        <f>IF(OR($A102="",$B102="",$C102=""),"",'OddsRatio_working_3-way'!I101)</f>
        <v>4.3055319885121035</v>
      </c>
      <c r="M102" s="22">
        <f>IF(OR($A102="",$B102="",$C102=""),"",'OddsRatio_working_3-way'!J101)</f>
        <v>6.5621932499001723</v>
      </c>
      <c r="N102" s="23">
        <f t="shared" si="17"/>
        <v>60.96362779752026</v>
      </c>
      <c r="O102" s="24">
        <f t="shared" si="18"/>
        <v>23.527225290790589</v>
      </c>
      <c r="P102" s="24">
        <f t="shared" si="19"/>
        <v>15.509146911689156</v>
      </c>
      <c r="Q102" t="s">
        <v>435</v>
      </c>
      <c r="R102" t="s">
        <v>433</v>
      </c>
      <c r="S102" s="48" t="s">
        <v>484</v>
      </c>
      <c r="T102" s="35">
        <v>100</v>
      </c>
      <c r="U102" s="35">
        <f t="shared" si="20"/>
        <v>44.751381215469614</v>
      </c>
      <c r="V102" s="35">
        <f t="shared" si="21"/>
        <v>72.29916897506925</v>
      </c>
      <c r="W102" s="35">
        <f t="shared" si="22"/>
        <v>79.959919839679344</v>
      </c>
      <c r="X102" s="35">
        <f t="shared" si="23"/>
        <v>47.740911185251392</v>
      </c>
      <c r="Y102" s="35">
        <f t="shared" si="24"/>
        <v>75.288698944851035</v>
      </c>
      <c r="Z102" s="35">
        <f t="shared" si="25"/>
        <v>82.949449809461143</v>
      </c>
      <c r="AA102" s="35">
        <f t="shared" si="26"/>
        <v>-2.9895299697817777</v>
      </c>
      <c r="AB102" s="35">
        <f t="shared" si="27"/>
        <v>-2.9895299697817848</v>
      </c>
      <c r="AC102" s="35">
        <f t="shared" si="28"/>
        <v>-2.989529969781799</v>
      </c>
      <c r="AF102">
        <v>1.81</v>
      </c>
      <c r="AG102">
        <v>2.08</v>
      </c>
      <c r="AJ102" t="s">
        <v>452</v>
      </c>
    </row>
    <row r="103" spans="1:36" ht="15" x14ac:dyDescent="0.25">
      <c r="A103">
        <v>1.81</v>
      </c>
      <c r="B103">
        <v>3.61</v>
      </c>
      <c r="C103">
        <v>4.99</v>
      </c>
      <c r="D103" s="20">
        <f t="shared" si="16"/>
        <v>2.9895299697817901E-2</v>
      </c>
      <c r="E103" s="17">
        <f>IF(OR($A103="",$B103="",$C103=""),"",A103*'MPTO_working_3-way'!$I102)</f>
        <v>1.8641104924530505</v>
      </c>
      <c r="F103" s="21">
        <f>IF(OR($A103="",$B103="",$C103=""),"",B103*'MPTO_working_3-way'!$I102)</f>
        <v>3.7179220319091226</v>
      </c>
      <c r="G103" s="22">
        <f>IF(OR($A103="",$B103="",$C103=""),"",C103*'MPTO_working_3-way'!$I102)</f>
        <v>5.1391775454921111</v>
      </c>
      <c r="H103" s="17">
        <f>IF(OR($A103="",$B103="",$C103=""),"",'MPTO_working_3-way'!E102)</f>
        <v>1.8432463220664295</v>
      </c>
      <c r="I103" s="21">
        <f>IF(OR($A103="",$B103="",$C103=""),"",'MPTO_working_3-way'!F102)</f>
        <v>3.7447123208608084</v>
      </c>
      <c r="J103" s="22">
        <f>IF(OR($A103="",$B103="",$C103=""),"",'MPTO_working_3-way'!G102)</f>
        <v>5.25111620905348</v>
      </c>
      <c r="K103" s="17">
        <f>IF(OR($A103="",$B103="",$C103=""),"",'OddsRatio_working_3-way'!H102)</f>
        <v>1.8511174085230615</v>
      </c>
      <c r="L103" s="21">
        <f>IF(OR($A103="",$B103="",$C103=""),"",'OddsRatio_working_3-way'!I102)</f>
        <v>3.742489427463199</v>
      </c>
      <c r="M103" s="22">
        <f>IF(OR($A103="",$B103="",$C103=""),"",'OddsRatio_working_3-way'!J102)</f>
        <v>5.1925413086506387</v>
      </c>
      <c r="N103" s="23">
        <f t="shared" si="17"/>
        <v>53.644888757858112</v>
      </c>
      <c r="O103" s="24">
        <f t="shared" si="18"/>
        <v>26.896744778870691</v>
      </c>
      <c r="P103" s="24">
        <f t="shared" si="19"/>
        <v>19.458366463271183</v>
      </c>
      <c r="Q103" t="s">
        <v>427</v>
      </c>
      <c r="R103" t="s">
        <v>428</v>
      </c>
      <c r="S103" s="48" t="s">
        <v>484</v>
      </c>
      <c r="T103" s="35">
        <v>100</v>
      </c>
      <c r="U103" s="35">
        <f t="shared" si="20"/>
        <v>47.643979057591622</v>
      </c>
      <c r="V103" s="35">
        <f t="shared" si="21"/>
        <v>70.674486803519059</v>
      </c>
      <c r="W103" s="35">
        <f t="shared" si="22"/>
        <v>78.768577494692153</v>
      </c>
      <c r="X103" s="35">
        <f t="shared" si="23"/>
        <v>50.556935701788788</v>
      </c>
      <c r="Y103" s="35">
        <f t="shared" si="24"/>
        <v>73.58744344771624</v>
      </c>
      <c r="Z103" s="35">
        <f t="shared" si="25"/>
        <v>81.681534138889305</v>
      </c>
      <c r="AA103" s="35">
        <f t="shared" si="26"/>
        <v>-2.9129566441971662</v>
      </c>
      <c r="AB103" s="35">
        <f t="shared" si="27"/>
        <v>-2.9129566441971804</v>
      </c>
      <c r="AC103" s="35">
        <f t="shared" si="28"/>
        <v>-2.9129566441971519</v>
      </c>
      <c r="AF103">
        <v>2.0299999999999998</v>
      </c>
      <c r="AG103">
        <v>1.86</v>
      </c>
      <c r="AJ103" t="s">
        <v>452</v>
      </c>
    </row>
    <row r="104" spans="1:36" ht="15" x14ac:dyDescent="0.25">
      <c r="A104">
        <v>1.91</v>
      </c>
      <c r="B104">
        <v>3.41</v>
      </c>
      <c r="C104">
        <v>4.71</v>
      </c>
      <c r="D104" s="20">
        <f t="shared" si="16"/>
        <v>2.9129566441971733E-2</v>
      </c>
      <c r="E104" s="17">
        <f>IF(OR($A104="",$B104="",$C104=""),"",A104*'MPTO_working_3-way'!$I103)</f>
        <v>1.9656374719041658</v>
      </c>
      <c r="F104" s="21">
        <f>IF(OR($A104="",$B104="",$C104=""),"",B104*'MPTO_working_3-way'!$I103)</f>
        <v>3.5093318215671236</v>
      </c>
      <c r="G104" s="22">
        <f>IF(OR($A104="",$B104="",$C104=""),"",C104*'MPTO_working_3-way'!$I103)</f>
        <v>4.8472002579416866</v>
      </c>
      <c r="H104" s="17">
        <f>IF(OR($A104="",$B104="",$C104=""),"",'MPTO_working_3-way'!E103)</f>
        <v>1.9460918773836187</v>
      </c>
      <c r="I104" s="21">
        <f>IF(OR($A104="",$B104="",$C104=""),"",'MPTO_working_3-way'!F103)</f>
        <v>3.5267736158387102</v>
      </c>
      <c r="J104" s="22">
        <f>IF(OR($A104="",$B104="",$C104=""),"",'MPTO_working_3-way'!G103)</f>
        <v>4.9357277047400894</v>
      </c>
      <c r="K104" s="17">
        <f>IF(OR($A104="",$B104="",$C104=""),"",'OddsRatio_working_3-way'!H103)</f>
        <v>1.9537839021010828</v>
      </c>
      <c r="L104" s="21">
        <f>IF(OR($A104="",$B104="",$C104=""),"",'OddsRatio_working_3-way'!I103)</f>
        <v>3.5259551693006705</v>
      </c>
      <c r="M104" s="22">
        <f>IF(OR($A104="",$B104="",$C104=""),"",'OddsRatio_working_3-way'!J103)</f>
        <v>4.8885036008736451</v>
      </c>
      <c r="N104" s="23">
        <f t="shared" si="17"/>
        <v>50.874081019185759</v>
      </c>
      <c r="O104" s="24">
        <f t="shared" si="18"/>
        <v>28.495453004881171</v>
      </c>
      <c r="P104" s="24">
        <f t="shared" si="19"/>
        <v>20.630465975933078</v>
      </c>
      <c r="Q104" t="s">
        <v>404</v>
      </c>
      <c r="R104" t="s">
        <v>431</v>
      </c>
      <c r="S104" s="48" t="s">
        <v>484</v>
      </c>
      <c r="T104" s="35">
        <v>100</v>
      </c>
      <c r="U104" s="35">
        <f t="shared" si="20"/>
        <v>59.514170040485837</v>
      </c>
      <c r="V104" s="35">
        <f t="shared" si="21"/>
        <v>68.051118210862612</v>
      </c>
      <c r="W104" s="35">
        <f t="shared" si="22"/>
        <v>69.6048632218845</v>
      </c>
      <c r="X104" s="35">
        <f t="shared" si="23"/>
        <v>62.344018567252881</v>
      </c>
      <c r="Y104" s="35">
        <f t="shared" si="24"/>
        <v>70.880966737629663</v>
      </c>
      <c r="Z104" s="35">
        <f t="shared" si="25"/>
        <v>72.434711748651551</v>
      </c>
      <c r="AA104" s="35">
        <f t="shared" si="26"/>
        <v>-2.8298485267670443</v>
      </c>
      <c r="AB104" s="35">
        <f t="shared" si="27"/>
        <v>-2.8298485267670515</v>
      </c>
      <c r="AC104" s="35">
        <f t="shared" si="28"/>
        <v>-2.8298485267670515</v>
      </c>
      <c r="AF104">
        <v>2.04</v>
      </c>
      <c r="AG104">
        <v>1.85</v>
      </c>
      <c r="AJ104" t="s">
        <v>452</v>
      </c>
    </row>
    <row r="105" spans="1:36" ht="15" x14ac:dyDescent="0.25">
      <c r="A105">
        <v>2.4700000000000002</v>
      </c>
      <c r="B105">
        <v>3.13</v>
      </c>
      <c r="C105">
        <v>3.29</v>
      </c>
      <c r="D105" s="20">
        <f t="shared" si="16"/>
        <v>2.8298485267670426E-2</v>
      </c>
      <c r="E105" s="17">
        <f>IF(OR($A105="",$B105="",$C105=""),"",A105*'MPTO_working_3-way'!$I104)</f>
        <v>2.5398972586111461</v>
      </c>
      <c r="F105" s="21">
        <f>IF(OR($A105="",$B105="",$C105=""),"",B105*'MPTO_working_3-way'!$I104)</f>
        <v>3.2185742588878083</v>
      </c>
      <c r="G105" s="22">
        <f>IF(OR($A105="",$B105="",$C105=""),"",C105*'MPTO_working_3-way'!$I104)</f>
        <v>3.3831020165306356</v>
      </c>
      <c r="H105" s="17">
        <f>IF(OR($A105="",$B105="",$C105=""),"",'MPTO_working_3-way'!E104)</f>
        <v>2.5289215614629597</v>
      </c>
      <c r="I105" s="21">
        <f>IF(OR($A105="",$B105="",$C105=""),"",'MPTO_working_3-way'!F104)</f>
        <v>3.2252239400799327</v>
      </c>
      <c r="J105" s="22">
        <f>IF(OR($A105="",$B105="",$C105=""),"",'MPTO_working_3-way'!G104)</f>
        <v>3.3953719931444648</v>
      </c>
      <c r="K105" s="17">
        <f>IF(OR($A105="",$B105="",$C105=""),"",'OddsRatio_working_3-way'!H104)</f>
        <v>2.5338602015925686</v>
      </c>
      <c r="L105" s="21">
        <f>IF(OR($A105="",$B105="",$C105=""),"",'OddsRatio_working_3-way'!I104)</f>
        <v>3.2225321288382118</v>
      </c>
      <c r="M105" s="22">
        <f>IF(OR($A105="",$B105="",$C105=""),"",'OddsRatio_working_3-way'!J104)</f>
        <v>3.3894828990795798</v>
      </c>
      <c r="N105" s="23">
        <f t="shared" si="17"/>
        <v>39.371671299287712</v>
      </c>
      <c r="O105" s="24">
        <f t="shared" si="18"/>
        <v>31.06965754288839</v>
      </c>
      <c r="P105" s="24">
        <f t="shared" si="19"/>
        <v>29.558671157823905</v>
      </c>
      <c r="Q105" t="s">
        <v>426</v>
      </c>
      <c r="R105" t="s">
        <v>439</v>
      </c>
      <c r="S105" s="48" t="s">
        <v>484</v>
      </c>
      <c r="T105" s="35">
        <v>100</v>
      </c>
      <c r="U105" s="35">
        <f t="shared" si="20"/>
        <v>63.503649635036496</v>
      </c>
      <c r="V105" s="35">
        <f t="shared" si="21"/>
        <v>68.35443037974683</v>
      </c>
      <c r="W105" s="35">
        <f t="shared" si="22"/>
        <v>65.397923875432525</v>
      </c>
      <c r="X105" s="35">
        <f t="shared" si="23"/>
        <v>66.24764574482063</v>
      </c>
      <c r="Y105" s="35">
        <f t="shared" si="24"/>
        <v>71.098426489530979</v>
      </c>
      <c r="Z105" s="35">
        <f t="shared" si="25"/>
        <v>68.14191998521666</v>
      </c>
      <c r="AA105" s="35">
        <f t="shared" si="26"/>
        <v>-2.7439961097841348</v>
      </c>
      <c r="AB105" s="35">
        <f t="shared" si="27"/>
        <v>-2.743996109784149</v>
      </c>
      <c r="AC105" s="35">
        <f t="shared" si="28"/>
        <v>-2.7439961097841348</v>
      </c>
      <c r="AF105">
        <v>2.15</v>
      </c>
      <c r="AG105">
        <v>1.76</v>
      </c>
      <c r="AJ105" t="s">
        <v>452</v>
      </c>
    </row>
    <row r="106" spans="1:36" ht="15" x14ac:dyDescent="0.25">
      <c r="A106">
        <v>2.74</v>
      </c>
      <c r="B106">
        <v>3.16</v>
      </c>
      <c r="C106">
        <v>2.89</v>
      </c>
      <c r="D106" s="20">
        <f t="shared" si="16"/>
        <v>2.7439961097841303E-2</v>
      </c>
      <c r="E106" s="17">
        <f>IF(OR($A106="",$B106="",$C106=""),"",A106*'MPTO_working_3-way'!$I105)</f>
        <v>2.8151854934080855</v>
      </c>
      <c r="F106" s="21">
        <f>IF(OR($A106="",$B106="",$C106=""),"",B106*'MPTO_working_3-way'!$I105)</f>
        <v>3.2467102770691785</v>
      </c>
      <c r="G106" s="22">
        <f>IF(OR($A106="",$B106="",$C106=""),"",C106*'MPTO_working_3-way'!$I105)</f>
        <v>2.9693014875727615</v>
      </c>
      <c r="H106" s="17">
        <f>IF(OR($A106="",$B106="",$C106=""),"",'MPTO_working_3-way'!E105)</f>
        <v>2.8104346383245349</v>
      </c>
      <c r="I106" s="21">
        <f>IF(OR($A106="",$B106="",$C106=""),"",'MPTO_working_3-way'!F105)</f>
        <v>3.2540532873822623</v>
      </c>
      <c r="J106" s="22">
        <f>IF(OR($A106="",$B106="",$C106=""),"",'MPTO_working_3-way'!G105)</f>
        <v>2.9684679754209959</v>
      </c>
      <c r="K106" s="17">
        <f>IF(OR($A106="",$B106="",$C106=""),"",'OddsRatio_working_3-way'!H105)</f>
        <v>2.8127450405858951</v>
      </c>
      <c r="L106" s="21">
        <f>IF(OR($A106="",$B106="",$C106=""),"",'OddsRatio_working_3-way'!I105)</f>
        <v>3.2503041883135255</v>
      </c>
      <c r="M106" s="22">
        <f>IF(OR($A106="",$B106="",$C106=""),"",'OddsRatio_working_3-way'!J105)</f>
        <v>2.9690161647743349</v>
      </c>
      <c r="N106" s="23">
        <f t="shared" si="17"/>
        <v>35.521638000108908</v>
      </c>
      <c r="O106" s="24">
        <f t="shared" si="18"/>
        <v>30.800407633005833</v>
      </c>
      <c r="P106" s="24">
        <f t="shared" si="19"/>
        <v>33.677954366885267</v>
      </c>
      <c r="Q106" t="s">
        <v>406</v>
      </c>
      <c r="R106" t="s">
        <v>438</v>
      </c>
      <c r="S106" s="48" t="s">
        <v>484</v>
      </c>
      <c r="T106" s="35">
        <v>100</v>
      </c>
      <c r="U106" s="35">
        <f t="shared" si="20"/>
        <v>52.606635071090047</v>
      </c>
      <c r="V106" s="35">
        <f t="shared" si="21"/>
        <v>68.847352024922117</v>
      </c>
      <c r="W106" s="35">
        <f t="shared" si="22"/>
        <v>75.728155339805824</v>
      </c>
      <c r="X106" s="35">
        <f t="shared" si="23"/>
        <v>55.424492635272046</v>
      </c>
      <c r="Y106" s="35">
        <f t="shared" si="24"/>
        <v>71.665209589104123</v>
      </c>
      <c r="Z106" s="35">
        <f t="shared" si="25"/>
        <v>78.546012903987844</v>
      </c>
      <c r="AA106" s="35">
        <f t="shared" si="26"/>
        <v>-2.817857564181999</v>
      </c>
      <c r="AB106" s="35">
        <f t="shared" si="27"/>
        <v>-2.8178575641820061</v>
      </c>
      <c r="AC106" s="35">
        <f t="shared" si="28"/>
        <v>-2.8178575641820203</v>
      </c>
      <c r="AF106">
        <v>2.1</v>
      </c>
      <c r="AG106">
        <v>1.8</v>
      </c>
      <c r="AJ106" t="s">
        <v>452</v>
      </c>
    </row>
    <row r="107" spans="1:36" ht="15" x14ac:dyDescent="0.25">
      <c r="A107">
        <v>2.11</v>
      </c>
      <c r="B107">
        <v>3.21</v>
      </c>
      <c r="C107">
        <v>4.12</v>
      </c>
      <c r="D107" s="20">
        <f t="shared" si="16"/>
        <v>2.8178575641820025E-2</v>
      </c>
      <c r="E107" s="17">
        <f>IF(OR($A107="",$B107="",$C107=""),"",A107*'MPTO_working_3-way'!$I106)</f>
        <v>2.16945679460424</v>
      </c>
      <c r="F107" s="21">
        <f>IF(OR($A107="",$B107="",$C107=""),"",B107*'MPTO_working_3-way'!$I106)</f>
        <v>3.3004532278102423</v>
      </c>
      <c r="G107" s="22">
        <f>IF(OR($A107="",$B107="",$C107=""),"",C107*'MPTO_working_3-way'!$I106)</f>
        <v>4.2360957316442986</v>
      </c>
      <c r="H107" s="17">
        <f>IF(OR($A107="",$B107="",$C107=""),"",'MPTO_working_3-way'!E106)</f>
        <v>2.1526634903322437</v>
      </c>
      <c r="I107" s="21">
        <f>IF(OR($A107="",$B107="",$C107=""),"",'MPTO_working_3-way'!F106)</f>
        <v>3.3097938455728459</v>
      </c>
      <c r="J107" s="22">
        <f>IF(OR($A107="",$B107="",$C107=""),"",'MPTO_working_3-way'!G106)</f>
        <v>4.2858565506570114</v>
      </c>
      <c r="K107" s="17">
        <f>IF(OR($A107="",$B107="",$C107=""),"",'OddsRatio_working_3-way'!H106)</f>
        <v>2.1596931105622614</v>
      </c>
      <c r="L107" s="21">
        <f>IF(OR($A107="",$B107="",$C107=""),"",'OddsRatio_working_3-way'!I106)</f>
        <v>3.3089385354437826</v>
      </c>
      <c r="M107" s="22">
        <f>IF(OR($A107="",$B107="",$C107=""),"",'OddsRatio_working_3-way'!J106)</f>
        <v>4.2596779323912211</v>
      </c>
      <c r="N107" s="23">
        <f t="shared" si="17"/>
        <v>46.094487914539158</v>
      </c>
      <c r="O107" s="24">
        <f t="shared" si="18"/>
        <v>30.298869003014833</v>
      </c>
      <c r="P107" s="24">
        <f t="shared" si="19"/>
        <v>23.60664308244602</v>
      </c>
      <c r="Q107" t="s">
        <v>405</v>
      </c>
      <c r="R107" t="s">
        <v>403</v>
      </c>
      <c r="S107" s="48" t="s">
        <v>484</v>
      </c>
      <c r="T107" s="35">
        <v>100</v>
      </c>
      <c r="U107" s="35">
        <f t="shared" si="20"/>
        <v>43.181818181818187</v>
      </c>
      <c r="V107" s="35">
        <f t="shared" si="21"/>
        <v>76.133651551312653</v>
      </c>
      <c r="W107" s="35">
        <f t="shared" si="22"/>
        <v>77.477477477477478</v>
      </c>
      <c r="X107" s="35">
        <f t="shared" si="23"/>
        <v>46.388870971209869</v>
      </c>
      <c r="Y107" s="35">
        <f t="shared" si="24"/>
        <v>79.340704340704349</v>
      </c>
      <c r="Z107" s="35">
        <f t="shared" si="25"/>
        <v>80.684530266869174</v>
      </c>
      <c r="AA107" s="35">
        <f t="shared" si="26"/>
        <v>-3.2070527893916818</v>
      </c>
      <c r="AB107" s="35">
        <f t="shared" si="27"/>
        <v>-3.207052789391696</v>
      </c>
      <c r="AC107" s="35">
        <f t="shared" si="28"/>
        <v>-3.207052789391696</v>
      </c>
      <c r="AF107">
        <v>2.17</v>
      </c>
      <c r="AG107">
        <v>1.75</v>
      </c>
      <c r="AJ107" t="s">
        <v>452</v>
      </c>
    </row>
    <row r="108" spans="1:36" s="35" customFormat="1" ht="15" x14ac:dyDescent="0.25">
      <c r="A108">
        <v>1.76</v>
      </c>
      <c r="B108">
        <v>4.1900000000000004</v>
      </c>
      <c r="C108">
        <v>4.4400000000000004</v>
      </c>
      <c r="D108" s="20">
        <f t="shared" si="16"/>
        <v>3.2070527893916845E-2</v>
      </c>
      <c r="E108" s="17">
        <f>IF(OR($A108="",$B108="",$C108=""),"",A108*'MPTO_working_3-way'!$I107)</f>
        <v>1.8164441290932936</v>
      </c>
      <c r="F108" s="21">
        <f>IF(OR($A108="",$B108="",$C108=""),"",B108*'MPTO_working_3-way'!$I107)</f>
        <v>4.3243755118755116</v>
      </c>
      <c r="G108" s="22">
        <f>IF(OR($A108="",$B108="",$C108=""),"",C108*'MPTO_working_3-way'!$I107)</f>
        <v>4.5823931438489911</v>
      </c>
      <c r="H108" s="17">
        <f>IF(OR($A108="",$B108="",$C108=""),"",'MPTO_working_3-way'!E107)</f>
        <v>1.7937488641496711</v>
      </c>
      <c r="I108" s="21">
        <f>IF(OR($A108="",$B108="",$C108=""),"",'MPTO_working_3-way'!F107)</f>
        <v>4.3864784280325901</v>
      </c>
      <c r="J108" s="22">
        <f>IF(OR($A108="",$B108="",$C108=""),"",'MPTO_working_3-way'!G107)</f>
        <v>4.661243015752377</v>
      </c>
      <c r="K108" s="17">
        <f>IF(OR($A108="",$B108="",$C108=""),"",'OddsRatio_working_3-way'!H107)</f>
        <v>1.8019245031899993</v>
      </c>
      <c r="L108" s="21">
        <f>IF(OR($A108="",$B108="",$C108=""),"",'OddsRatio_working_3-way'!I107)</f>
        <v>4.3659725857580245</v>
      </c>
      <c r="M108" s="22">
        <f>IF(OR($A108="",$B108="",$C108=""),"",'OddsRatio_working_3-way'!J107)</f>
        <v>4.6297635407547348</v>
      </c>
      <c r="N108" s="23">
        <f t="shared" si="17"/>
        <v>55.052615380973243</v>
      </c>
      <c r="O108" s="24">
        <f t="shared" si="18"/>
        <v>23.12472626981215</v>
      </c>
      <c r="P108" s="24">
        <f t="shared" si="19"/>
        <v>21.822658349214617</v>
      </c>
      <c r="Q108" t="s">
        <v>303</v>
      </c>
      <c r="R108" t="s">
        <v>269</v>
      </c>
      <c r="S108" s="48" t="s">
        <v>484</v>
      </c>
      <c r="T108" s="35">
        <v>100</v>
      </c>
      <c r="U108" s="35">
        <f t="shared" si="20"/>
        <v>59.677419354838712</v>
      </c>
      <c r="V108" s="35">
        <f t="shared" si="21"/>
        <v>70.930232558139537</v>
      </c>
      <c r="W108" s="35">
        <f t="shared" si="22"/>
        <v>66.666666666666657</v>
      </c>
      <c r="X108" s="35">
        <f t="shared" si="23"/>
        <v>62.403100775193799</v>
      </c>
      <c r="Y108" s="35">
        <f t="shared" si="24"/>
        <v>73.655913978494624</v>
      </c>
      <c r="Z108" s="35">
        <f t="shared" si="25"/>
        <v>69.392348087021759</v>
      </c>
      <c r="AA108" s="35">
        <f t="shared" si="26"/>
        <v>-2.7256814203550874</v>
      </c>
      <c r="AB108" s="35">
        <f t="shared" si="27"/>
        <v>-2.7256814203550874</v>
      </c>
      <c r="AC108" s="35">
        <f t="shared" si="28"/>
        <v>-2.7256814203551016</v>
      </c>
      <c r="AD108" s="36"/>
      <c r="AE108" s="36"/>
      <c r="AF108">
        <v>1.71</v>
      </c>
      <c r="AG108">
        <v>2.23</v>
      </c>
      <c r="AH108" s="36"/>
      <c r="AI108" s="36"/>
      <c r="AJ108" t="s">
        <v>322</v>
      </c>
    </row>
    <row r="109" spans="1:36" ht="15" x14ac:dyDescent="0.25">
      <c r="A109">
        <v>2.48</v>
      </c>
      <c r="B109">
        <v>3.44</v>
      </c>
      <c r="C109">
        <v>3</v>
      </c>
      <c r="D109" s="20">
        <f t="shared" si="16"/>
        <v>2.7256814203550972E-2</v>
      </c>
      <c r="E109" s="17">
        <f>IF(OR($A109="",$B109="",$C109=""),"",A109*'MPTO_working_3-way'!$I108)</f>
        <v>2.5475968992248066</v>
      </c>
      <c r="F109" s="21">
        <f>IF(OR($A109="",$B109="",$C109=""),"",B109*'MPTO_working_3-way'!$I108)</f>
        <v>3.5337634408602154</v>
      </c>
      <c r="G109" s="22">
        <f>IF(OR($A109="",$B109="",$C109=""),"",C109*'MPTO_working_3-way'!$I108)</f>
        <v>3.0817704426106527</v>
      </c>
      <c r="H109" s="17">
        <f>IF(OR($A109="",$B109="",$C109=""),"",'MPTO_working_3-way'!E108)</f>
        <v>2.5371682351697156</v>
      </c>
      <c r="I109" s="21">
        <f>IF(OR($A109="",$B109="",$C109=""),"",'MPTO_working_3-way'!F108)</f>
        <v>3.5509841645700759</v>
      </c>
      <c r="J109" s="22">
        <f>IF(OR($A109="",$B109="",$C109=""),"",'MPTO_working_3-way'!G108)</f>
        <v>3.0840616966580976</v>
      </c>
      <c r="K109" s="17">
        <f>IF(OR($A109="",$B109="",$C109=""),"",'OddsRatio_working_3-way'!H108)</f>
        <v>2.5419465675800774</v>
      </c>
      <c r="L109" s="21">
        <f>IF(OR($A109="",$B109="",$C109=""),"",'OddsRatio_working_3-way'!I108)</f>
        <v>3.5421281249293166</v>
      </c>
      <c r="M109" s="22">
        <f>IF(OR($A109="",$B109="",$C109=""),"",'OddsRatio_working_3-way'!J108)</f>
        <v>3.0837115778109148</v>
      </c>
      <c r="N109" s="23">
        <f t="shared" si="17"/>
        <v>39.252677702044785</v>
      </c>
      <c r="O109" s="24">
        <f t="shared" si="18"/>
        <v>28.298442064264844</v>
      </c>
      <c r="P109" s="24">
        <f t="shared" si="19"/>
        <v>32.44888023369036</v>
      </c>
      <c r="Q109" t="s">
        <v>305</v>
      </c>
      <c r="R109" t="s">
        <v>266</v>
      </c>
      <c r="S109" s="48" t="s">
        <v>484</v>
      </c>
      <c r="T109" s="35">
        <v>100</v>
      </c>
      <c r="U109" s="35">
        <f t="shared" si="20"/>
        <v>9.0909090909091042</v>
      </c>
      <c r="V109" s="35">
        <f t="shared" si="21"/>
        <v>92.175273865414724</v>
      </c>
      <c r="W109" s="35">
        <f t="shared" si="22"/>
        <v>96.640913671481357</v>
      </c>
      <c r="X109" s="35">
        <f t="shared" si="23"/>
        <v>11.183812463103934</v>
      </c>
      <c r="Y109" s="35">
        <f t="shared" si="24"/>
        <v>94.268177237609549</v>
      </c>
      <c r="Z109" s="35">
        <f t="shared" si="25"/>
        <v>98.733817043676197</v>
      </c>
      <c r="AA109" s="35">
        <f t="shared" si="26"/>
        <v>-2.0929033721948294</v>
      </c>
      <c r="AB109" s="35">
        <f t="shared" si="27"/>
        <v>-2.0929033721948258</v>
      </c>
      <c r="AC109" s="35">
        <f t="shared" si="28"/>
        <v>-2.09290337219484</v>
      </c>
      <c r="AF109">
        <v>1.95</v>
      </c>
      <c r="AG109">
        <v>1.93</v>
      </c>
      <c r="AJ109" t="s">
        <v>322</v>
      </c>
    </row>
    <row r="110" spans="1:36" ht="15" x14ac:dyDescent="0.25">
      <c r="A110">
        <v>1.1000000000000001</v>
      </c>
      <c r="B110">
        <v>12.78</v>
      </c>
      <c r="C110">
        <v>29.77</v>
      </c>
      <c r="D110" s="20">
        <f t="shared" si="16"/>
        <v>2.092903372194832E-2</v>
      </c>
      <c r="E110" s="17">
        <f>IF(OR($A110="",$B110="",$C110=""),"",A110*'MPTO_working_3-way'!$I109)</f>
        <v>1.1230219370941432</v>
      </c>
      <c r="F110" s="21">
        <f>IF(OR($A110="",$B110="",$C110=""),"",B110*'MPTO_working_3-way'!$I109)</f>
        <v>13.047473050966499</v>
      </c>
      <c r="G110" s="22">
        <f>IF(OR($A110="",$B110="",$C110=""),"",C110*'MPTO_working_3-way'!$I109)</f>
        <v>30.393057333902401</v>
      </c>
      <c r="H110" s="17">
        <f>IF(OR($A110="",$B110="",$C110=""),"",'MPTO_working_3-way'!E109)</f>
        <v>1.1085066568407422</v>
      </c>
      <c r="I110" s="21">
        <f>IF(OR($A110="",$B110="",$C110=""),"",'MPTO_working_3-way'!F109)</f>
        <v>14.030968665674429</v>
      </c>
      <c r="J110" s="22">
        <f>IF(OR($A110="",$B110="",$C110=""),"",'MPTO_working_3-way'!G109)</f>
        <v>37.57347674970503</v>
      </c>
      <c r="K110" s="17">
        <f>IF(OR($A110="",$B110="",$C110=""),"",'OddsRatio_working_3-way'!H109)</f>
        <v>1.1119003183109837</v>
      </c>
      <c r="L110" s="21">
        <f>IF(OR($A110="",$B110="",$C110=""),"",'OddsRatio_working_3-way'!I109)</f>
        <v>14.181857497033873</v>
      </c>
      <c r="M110" s="22">
        <f>IF(OR($A110="",$B110="",$C110=""),"",'OddsRatio_working_3-way'!J109)</f>
        <v>33.193721578069997</v>
      </c>
      <c r="N110" s="23">
        <f t="shared" si="17"/>
        <v>89.045455566748174</v>
      </c>
      <c r="O110" s="24">
        <f t="shared" si="18"/>
        <v>7.6643193367310651</v>
      </c>
      <c r="P110" s="24">
        <f t="shared" si="19"/>
        <v>3.2902250965207593</v>
      </c>
      <c r="Q110" t="s">
        <v>307</v>
      </c>
      <c r="R110" t="s">
        <v>373</v>
      </c>
      <c r="S110" s="48" t="s">
        <v>484</v>
      </c>
      <c r="T110" s="35">
        <v>100</v>
      </c>
      <c r="U110" s="35">
        <f t="shared" si="20"/>
        <v>24.81203007518797</v>
      </c>
      <c r="V110" s="35">
        <f t="shared" si="21"/>
        <v>82.638888888888886</v>
      </c>
      <c r="W110" s="35">
        <f t="shared" si="22"/>
        <v>89.327641408751333</v>
      </c>
      <c r="X110" s="35">
        <f t="shared" si="23"/>
        <v>28.033469702359774</v>
      </c>
      <c r="Y110" s="35">
        <f t="shared" si="24"/>
        <v>85.86032851606069</v>
      </c>
      <c r="Z110" s="35">
        <f t="shared" si="25"/>
        <v>92.549081035923138</v>
      </c>
      <c r="AA110" s="35">
        <f t="shared" si="26"/>
        <v>-3.2214396271718044</v>
      </c>
      <c r="AB110" s="35">
        <f t="shared" si="27"/>
        <v>-3.2214396271718044</v>
      </c>
      <c r="AC110" s="35">
        <f t="shared" si="28"/>
        <v>-3.2214396271718044</v>
      </c>
      <c r="AF110">
        <v>1.2</v>
      </c>
      <c r="AG110">
        <v>4.67</v>
      </c>
      <c r="AJ110" t="s">
        <v>322</v>
      </c>
    </row>
    <row r="111" spans="1:36" ht="15" x14ac:dyDescent="0.25">
      <c r="A111">
        <v>1.33</v>
      </c>
      <c r="B111">
        <v>5.76</v>
      </c>
      <c r="C111">
        <v>9.3699999999999992</v>
      </c>
      <c r="D111" s="20">
        <f t="shared" si="16"/>
        <v>3.2214396271718071E-2</v>
      </c>
      <c r="E111" s="17">
        <f>IF(OR($A111="",$B111="",$C111=""),"",A111*'MPTO_working_3-way'!$I110)</f>
        <v>1.3728451470413852</v>
      </c>
      <c r="F111" s="21">
        <f>IF(OR($A111="",$B111="",$C111=""),"",B111*'MPTO_working_3-way'!$I110)</f>
        <v>5.9455549225250959</v>
      </c>
      <c r="G111" s="22">
        <f>IF(OR($A111="",$B111="",$C111=""),"",C111*'MPTO_working_3-way'!$I110)</f>
        <v>9.6718488930659969</v>
      </c>
      <c r="H111" s="17">
        <f>IF(OR($A111="",$B111="",$C111=""),"",'MPTO_working_3-way'!E110)</f>
        <v>1.3492698889299051</v>
      </c>
      <c r="I111" s="21">
        <f>IF(OR($A111="",$B111="",$C111=""),"",'MPTO_working_3-way'!F110)</f>
        <v>6.1397538499857562</v>
      </c>
      <c r="J111" s="22">
        <f>IF(OR($A111="",$B111="",$C111=""),"",'MPTO_working_3-way'!G110)</f>
        <v>10.418245267197921</v>
      </c>
      <c r="K111" s="17">
        <f>IF(OR($A111="",$B111="",$C111=""),"",'OddsRatio_working_3-way'!H110)</f>
        <v>1.3561423517869633</v>
      </c>
      <c r="L111" s="21">
        <f>IF(OR($A111="",$B111="",$C111=""),"",'OddsRatio_working_3-way'!I110)</f>
        <v>6.1370836197149838</v>
      </c>
      <c r="M111" s="22">
        <f>IF(OR($A111="",$B111="",$C111=""),"",'OddsRatio_working_3-way'!J110)</f>
        <v>10.033065104414794</v>
      </c>
      <c r="N111" s="23">
        <f t="shared" si="17"/>
        <v>72.841427320123998</v>
      </c>
      <c r="O111" s="24">
        <f t="shared" si="18"/>
        <v>16.819287905514745</v>
      </c>
      <c r="P111" s="24">
        <f t="shared" si="19"/>
        <v>10.339284774361253</v>
      </c>
      <c r="Q111" t="s">
        <v>267</v>
      </c>
      <c r="R111" t="s">
        <v>271</v>
      </c>
      <c r="S111" s="48" t="s">
        <v>484</v>
      </c>
      <c r="T111" s="35">
        <v>100</v>
      </c>
      <c r="U111" s="35">
        <f t="shared" si="20"/>
        <v>51.92307692307692</v>
      </c>
      <c r="V111" s="35">
        <f t="shared" si="21"/>
        <v>71.098265895953759</v>
      </c>
      <c r="W111" s="35">
        <f t="shared" si="22"/>
        <v>74.226804123711347</v>
      </c>
      <c r="X111" s="35">
        <f t="shared" si="23"/>
        <v>54.674929980334909</v>
      </c>
      <c r="Y111" s="35">
        <f t="shared" si="24"/>
        <v>73.850118953211734</v>
      </c>
      <c r="Z111" s="35">
        <f t="shared" si="25"/>
        <v>76.978657180969321</v>
      </c>
      <c r="AA111" s="35">
        <f t="shared" si="26"/>
        <v>-2.7518530572579891</v>
      </c>
      <c r="AB111" s="35">
        <f t="shared" si="27"/>
        <v>-2.7518530572579749</v>
      </c>
      <c r="AC111" s="35">
        <f t="shared" si="28"/>
        <v>-2.7518530572579749</v>
      </c>
      <c r="AF111">
        <v>1.53</v>
      </c>
      <c r="AG111">
        <v>2.65</v>
      </c>
      <c r="AJ111" t="s">
        <v>322</v>
      </c>
    </row>
    <row r="112" spans="1:36" ht="15" x14ac:dyDescent="0.25">
      <c r="A112">
        <v>2.08</v>
      </c>
      <c r="B112">
        <v>3.46</v>
      </c>
      <c r="C112">
        <v>3.88</v>
      </c>
      <c r="D112" s="20">
        <f t="shared" si="16"/>
        <v>2.7518530572579802E-2</v>
      </c>
      <c r="E112" s="17">
        <f>IF(OR($A112="",$B112="",$C112=""),"",A112*'MPTO_working_3-way'!$I111)</f>
        <v>2.137238543590966</v>
      </c>
      <c r="F112" s="21">
        <f>IF(OR($A112="",$B112="",$C112=""),"",B112*'MPTO_working_3-way'!$I111)</f>
        <v>3.5552141157811259</v>
      </c>
      <c r="G112" s="22">
        <f>IF(OR($A112="",$B112="",$C112=""),"",C112*'MPTO_working_3-way'!$I111)</f>
        <v>3.9867718986216096</v>
      </c>
      <c r="H112" s="17">
        <f>IF(OR($A112="",$B112="",$C112=""),"",'MPTO_working_3-way'!E111)</f>
        <v>2.1204572957858741</v>
      </c>
      <c r="I112" s="21">
        <f>IF(OR($A112="",$B112="",$C112=""),"",'MPTO_working_3-way'!F111)</f>
        <v>3.5734131236290021</v>
      </c>
      <c r="J112" s="22">
        <f>IF(OR($A112="",$B112="",$C112=""),"",'MPTO_working_3-way'!G111)</f>
        <v>4.0231877999714154</v>
      </c>
      <c r="K112" s="17">
        <f>IF(OR($A112="",$B112="",$C112=""),"",'OddsRatio_working_3-way'!H111)</f>
        <v>2.1272757408897265</v>
      </c>
      <c r="L112" s="21">
        <f>IF(OR($A112="",$B112="",$C112=""),"",'OddsRatio_working_3-way'!I111)</f>
        <v>3.5676836320265992</v>
      </c>
      <c r="M112" s="22">
        <f>IF(OR($A112="",$B112="",$C112=""),"",'OddsRatio_working_3-way'!J111)</f>
        <v>4.006068642372604</v>
      </c>
      <c r="N112" s="23">
        <f t="shared" si="17"/>
        <v>46.789348947441795</v>
      </c>
      <c r="O112" s="24">
        <f t="shared" si="18"/>
        <v>28.127701101352294</v>
      </c>
      <c r="P112" s="24">
        <f t="shared" si="19"/>
        <v>25.082949951205912</v>
      </c>
      <c r="Q112" t="s">
        <v>110</v>
      </c>
      <c r="R112" t="s">
        <v>80</v>
      </c>
      <c r="S112" s="48" t="s">
        <v>484</v>
      </c>
      <c r="T112" s="35">
        <v>100</v>
      </c>
      <c r="U112" s="35">
        <f t="shared" si="20"/>
        <v>72.899728997289984</v>
      </c>
      <c r="V112" s="35">
        <f t="shared" si="21"/>
        <v>68.75</v>
      </c>
      <c r="W112" s="35">
        <f t="shared" si="22"/>
        <v>55.55555555555555</v>
      </c>
      <c r="X112" s="35">
        <f t="shared" si="23"/>
        <v>75.694444444444443</v>
      </c>
      <c r="Y112" s="35">
        <f t="shared" si="24"/>
        <v>71.544715447154474</v>
      </c>
      <c r="Z112" s="35">
        <f t="shared" si="25"/>
        <v>58.350271002710031</v>
      </c>
      <c r="AA112" s="35">
        <f t="shared" si="26"/>
        <v>-2.7947154471544593</v>
      </c>
      <c r="AB112" s="35">
        <f t="shared" si="27"/>
        <v>-2.7947154471544735</v>
      </c>
      <c r="AC112" s="35">
        <f t="shared" si="28"/>
        <v>-2.7947154471544806</v>
      </c>
      <c r="AF112">
        <v>2.21</v>
      </c>
      <c r="AG112">
        <v>1.72</v>
      </c>
      <c r="AJ112" t="s">
        <v>312</v>
      </c>
    </row>
    <row r="113" spans="1:36" ht="15" x14ac:dyDescent="0.25">
      <c r="A113">
        <v>3.69</v>
      </c>
      <c r="B113">
        <v>3.2</v>
      </c>
      <c r="C113">
        <v>2.25</v>
      </c>
      <c r="D113" s="20">
        <f t="shared" si="16"/>
        <v>2.7947154471544611E-2</v>
      </c>
      <c r="E113" s="17">
        <f>IF(OR($A113="",$B113="",$C113=""),"",A113*'MPTO_working_3-way'!$I112)</f>
        <v>3.7931249999999994</v>
      </c>
      <c r="F113" s="21">
        <f>IF(OR($A113="",$B113="",$C113=""),"",B113*'MPTO_working_3-way'!$I112)</f>
        <v>3.2894308943089428</v>
      </c>
      <c r="G113" s="22">
        <f>IF(OR($A113="",$B113="",$C113=""),"",C113*'MPTO_working_3-way'!$I112)</f>
        <v>2.3128810975609753</v>
      </c>
      <c r="H113" s="17">
        <f>IF(OR($A113="",$B113="",$C113=""),"",'MPTO_working_3-way'!E112)</f>
        <v>3.8213592233009703</v>
      </c>
      <c r="I113" s="21">
        <f>IF(OR($A113="",$B113="",$C113=""),"",'MPTO_working_3-way'!F112)</f>
        <v>3.2983240223463688</v>
      </c>
      <c r="J113" s="22">
        <f>IF(OR($A113="",$B113="",$C113=""),"",'MPTO_working_3-way'!G112)</f>
        <v>2.2981704943557801</v>
      </c>
      <c r="K113" s="17">
        <f>IF(OR($A113="",$B113="",$C113=""),"",'OddsRatio_working_3-way'!H112)</f>
        <v>3.8072557755574805</v>
      </c>
      <c r="L113" s="21">
        <f>IF(OR($A113="",$B113="",$C113=""),"",'OddsRatio_working_3-way'!I112)</f>
        <v>3.2958969168128096</v>
      </c>
      <c r="M113" s="22">
        <f>IF(OR($A113="",$B113="",$C113=""),"",'OddsRatio_working_3-way'!J112)</f>
        <v>2.3044868845527327</v>
      </c>
      <c r="N113" s="23">
        <f t="shared" si="17"/>
        <v>26.363486571099031</v>
      </c>
      <c r="O113" s="24">
        <f t="shared" si="18"/>
        <v>30.400395452298568</v>
      </c>
      <c r="P113" s="24">
        <f t="shared" si="19"/>
        <v>43.236117976602415</v>
      </c>
      <c r="Q113" t="s">
        <v>140</v>
      </c>
      <c r="R113" t="s">
        <v>129</v>
      </c>
      <c r="S113" s="48" t="s">
        <v>484</v>
      </c>
      <c r="T113" s="35">
        <v>100</v>
      </c>
      <c r="U113" s="35">
        <f t="shared" si="20"/>
        <v>75.490196078431367</v>
      </c>
      <c r="V113" s="35">
        <f t="shared" si="21"/>
        <v>72.222222222222229</v>
      </c>
      <c r="W113" s="35">
        <f t="shared" si="22"/>
        <v>49.494949494949495</v>
      </c>
      <c r="X113" s="35">
        <f t="shared" si="23"/>
        <v>78.282828282828291</v>
      </c>
      <c r="Y113" s="35">
        <f t="shared" si="24"/>
        <v>75.014854426619138</v>
      </c>
      <c r="Z113" s="35">
        <f t="shared" si="25"/>
        <v>52.287581699346411</v>
      </c>
      <c r="AA113" s="35">
        <f t="shared" si="26"/>
        <v>-2.7926322043969236</v>
      </c>
      <c r="AB113" s="35">
        <f t="shared" si="27"/>
        <v>-2.7926322043969094</v>
      </c>
      <c r="AC113" s="35">
        <f t="shared" si="28"/>
        <v>-2.7926322043969165</v>
      </c>
      <c r="AF113">
        <v>2.39</v>
      </c>
      <c r="AG113">
        <v>1.63</v>
      </c>
      <c r="AJ113" t="s">
        <v>312</v>
      </c>
    </row>
    <row r="114" spans="1:36" ht="15" x14ac:dyDescent="0.25">
      <c r="A114">
        <v>4.08</v>
      </c>
      <c r="B114">
        <v>3.6</v>
      </c>
      <c r="C114">
        <v>1.98</v>
      </c>
      <c r="D114" s="20">
        <f t="shared" si="16"/>
        <v>2.7926322043969165E-2</v>
      </c>
      <c r="E114" s="17">
        <f>IF(OR($A114="",$B114="",$C114=""),"",A114*'MPTO_working_3-way'!$I113)</f>
        <v>4.1939393939393943</v>
      </c>
      <c r="F114" s="21">
        <f>IF(OR($A114="",$B114="",$C114=""),"",B114*'MPTO_working_3-way'!$I113)</f>
        <v>3.7005347593582889</v>
      </c>
      <c r="G114" s="22">
        <f>IF(OR($A114="",$B114="",$C114=""),"",C114*'MPTO_working_3-way'!$I113)</f>
        <v>2.0352941176470591</v>
      </c>
      <c r="H114" s="17">
        <f>IF(OR($A114="",$B114="",$C114=""),"",'MPTO_working_3-way'!E113)</f>
        <v>4.2410751784964305</v>
      </c>
      <c r="I114" s="21">
        <f>IF(OR($A114="",$B114="",$C114=""),"",'MPTO_working_3-way'!F113)</f>
        <v>3.7248247879011438</v>
      </c>
      <c r="J114" s="22">
        <f>IF(OR($A114="",$B114="",$C114=""),"",'MPTO_working_3-way'!G113)</f>
        <v>2.0171793847383142</v>
      </c>
      <c r="K114" s="17">
        <f>IF(OR($A114="",$B114="",$C114=""),"",'OddsRatio_working_3-way'!H113)</f>
        <v>4.2192482913088565</v>
      </c>
      <c r="L114" s="21">
        <f>IF(OR($A114="",$B114="",$C114=""),"",'OddsRatio_working_3-way'!I113)</f>
        <v>3.7175472588970861</v>
      </c>
      <c r="M114" s="22">
        <f>IF(OR($A114="",$B114="",$C114=""),"",'OddsRatio_working_3-way'!J113)</f>
        <v>2.0243062745073637</v>
      </c>
      <c r="N114" s="23">
        <f t="shared" si="17"/>
        <v>23.843930635838149</v>
      </c>
      <c r="O114" s="24">
        <f t="shared" si="18"/>
        <v>27.02312138728324</v>
      </c>
      <c r="P114" s="24">
        <f t="shared" si="19"/>
        <v>49.132947976878604</v>
      </c>
      <c r="Q114" t="s">
        <v>361</v>
      </c>
      <c r="R114" t="s">
        <v>309</v>
      </c>
      <c r="S114" s="48" t="s">
        <v>484</v>
      </c>
      <c r="T114" s="35">
        <v>100</v>
      </c>
      <c r="U114" s="35">
        <f t="shared" si="20"/>
        <v>52.830188679245275</v>
      </c>
      <c r="V114" s="35">
        <f t="shared" si="21"/>
        <v>68.652037617554868</v>
      </c>
      <c r="W114" s="35">
        <f t="shared" si="22"/>
        <v>75.786924939467312</v>
      </c>
      <c r="X114" s="35">
        <f t="shared" si="23"/>
        <v>55.561037442977835</v>
      </c>
      <c r="Y114" s="35">
        <f t="shared" si="24"/>
        <v>71.382886381287406</v>
      </c>
      <c r="Z114" s="35">
        <f t="shared" si="25"/>
        <v>78.51777370319985</v>
      </c>
      <c r="AA114" s="35">
        <f t="shared" si="26"/>
        <v>-2.7308487637325598</v>
      </c>
      <c r="AB114" s="35">
        <f t="shared" si="27"/>
        <v>-2.7308487637325385</v>
      </c>
      <c r="AC114" s="35">
        <f t="shared" si="28"/>
        <v>-2.7308487637325385</v>
      </c>
      <c r="AF114">
        <v>2.1800000000000002</v>
      </c>
      <c r="AG114">
        <v>1.74</v>
      </c>
      <c r="AJ114" t="s">
        <v>312</v>
      </c>
    </row>
    <row r="115" spans="1:36" ht="15" x14ac:dyDescent="0.25">
      <c r="A115">
        <v>2.12</v>
      </c>
      <c r="B115">
        <v>3.19</v>
      </c>
      <c r="C115">
        <v>4.13</v>
      </c>
      <c r="D115" s="20">
        <f t="shared" si="16"/>
        <v>2.7308487637325518E-2</v>
      </c>
      <c r="E115" s="17">
        <f>IF(OR($A115="",$B115="",$C115=""),"",A115*'MPTO_working_3-way'!$I114)</f>
        <v>2.1778939937911304</v>
      </c>
      <c r="F115" s="21">
        <f>IF(OR($A115="",$B115="",$C115=""),"",B115*'MPTO_working_3-way'!$I114)</f>
        <v>3.2771140755630683</v>
      </c>
      <c r="G115" s="22">
        <f>IF(OR($A115="",$B115="",$C115=""),"",C115*'MPTO_working_3-way'!$I114)</f>
        <v>4.2427840539421542</v>
      </c>
      <c r="H115" s="17">
        <f>IF(OR($A115="",$B115="",$C115=""),"",'MPTO_working_3-way'!E114)</f>
        <v>2.1617168064570693</v>
      </c>
      <c r="I115" s="21">
        <f>IF(OR($A115="",$B115="",$C115=""),"",'MPTO_working_3-way'!F114)</f>
        <v>3.2854015736472433</v>
      </c>
      <c r="J115" s="22">
        <f>IF(OR($A115="",$B115="",$C115=""),"",'MPTO_working_3-way'!G114)</f>
        <v>4.2913312448682923</v>
      </c>
      <c r="K115" s="17">
        <f>IF(OR($A115="",$B115="",$C115=""),"",'OddsRatio_working_3-way'!H114)</f>
        <v>2.1685264235828265</v>
      </c>
      <c r="L115" s="21">
        <f>IF(OR($A115="",$B115="",$C115=""),"",'OddsRatio_working_3-way'!I114)</f>
        <v>3.2848864889699905</v>
      </c>
      <c r="M115" s="22">
        <f>IF(OR($A115="",$B115="",$C115=""),"",'OddsRatio_working_3-way'!J114)</f>
        <v>4.2656140230484354</v>
      </c>
      <c r="N115" s="23">
        <f t="shared" si="17"/>
        <v>45.915917067169445</v>
      </c>
      <c r="O115" s="24">
        <f t="shared" si="18"/>
        <v>30.5146533487145</v>
      </c>
      <c r="P115" s="24">
        <f t="shared" si="19"/>
        <v>23.56942958411604</v>
      </c>
      <c r="Q115" t="s">
        <v>443</v>
      </c>
      <c r="R115" t="s">
        <v>446</v>
      </c>
      <c r="S115" s="48" t="s">
        <v>484</v>
      </c>
      <c r="T115" s="35">
        <v>100</v>
      </c>
      <c r="U115" s="35">
        <f t="shared" si="20"/>
        <v>40.119760479041922</v>
      </c>
      <c r="V115" s="35">
        <f t="shared" si="21"/>
        <v>74.747474747474755</v>
      </c>
      <c r="W115" s="35">
        <f t="shared" si="22"/>
        <v>82.174688057040996</v>
      </c>
      <c r="X115" s="35">
        <f t="shared" si="23"/>
        <v>43.077837195484257</v>
      </c>
      <c r="Y115" s="35">
        <f t="shared" si="24"/>
        <v>77.705551463917089</v>
      </c>
      <c r="Z115" s="35">
        <f t="shared" si="25"/>
        <v>85.132764773483345</v>
      </c>
      <c r="AA115" s="35">
        <f t="shared" si="26"/>
        <v>-2.9580767164423349</v>
      </c>
      <c r="AB115" s="35">
        <f t="shared" si="27"/>
        <v>-2.9580767164423349</v>
      </c>
      <c r="AC115" s="35">
        <f t="shared" si="28"/>
        <v>-2.9580767164423492</v>
      </c>
      <c r="AF115">
        <v>2.63</v>
      </c>
      <c r="AG115">
        <v>1.53</v>
      </c>
      <c r="AJ115" t="s">
        <v>456</v>
      </c>
    </row>
    <row r="116" spans="1:36" ht="15" x14ac:dyDescent="0.25">
      <c r="A116">
        <v>1.67</v>
      </c>
      <c r="B116">
        <v>3.96</v>
      </c>
      <c r="C116">
        <v>5.61</v>
      </c>
      <c r="D116" s="20">
        <f t="shared" si="16"/>
        <v>2.9580767164423483E-2</v>
      </c>
      <c r="E116" s="17">
        <f>IF(OR($A116="",$B116="",$C116=""),"",A116*'MPTO_working_3-way'!$I115)</f>
        <v>1.7193998811645872</v>
      </c>
      <c r="F116" s="21">
        <f>IF(OR($A116="",$B116="",$C116=""),"",B116*'MPTO_working_3-way'!$I115)</f>
        <v>4.0771398379711172</v>
      </c>
      <c r="G116" s="22">
        <f>IF(OR($A116="",$B116="",$C116=""),"",C116*'MPTO_working_3-way'!$I115)</f>
        <v>5.7759481037924161</v>
      </c>
      <c r="H116" s="17">
        <f>IF(OR($A116="",$B116="",$C116=""),"",'MPTO_working_3-way'!E115)</f>
        <v>1.6979596686173191</v>
      </c>
      <c r="I116" s="21">
        <f>IF(OR($A116="",$B116="",$C116=""),"",'MPTO_working_3-way'!F115)</f>
        <v>4.1209074780925761</v>
      </c>
      <c r="J116" s="22">
        <f>IF(OR($A116="",$B116="",$C116=""),"",'MPTO_working_3-way'!G115)</f>
        <v>5.9384939360218629</v>
      </c>
      <c r="K116" s="17">
        <f>IF(OR($A116="",$B116="",$C116=""),"",'OddsRatio_working_3-way'!H115)</f>
        <v>1.7055733547468397</v>
      </c>
      <c r="L116" s="21">
        <f>IF(OR($A116="",$B116="",$C116=""),"",'OddsRatio_working_3-way'!I115)</f>
        <v>4.1171598955979798</v>
      </c>
      <c r="M116" s="22">
        <f>IF(OR($A116="",$B116="",$C116=""),"",'OddsRatio_working_3-way'!J115)</f>
        <v>5.8547659184819887</v>
      </c>
      <c r="N116" s="23">
        <f t="shared" si="17"/>
        <v>58.159827213822894</v>
      </c>
      <c r="O116" s="24">
        <f t="shared" si="18"/>
        <v>24.526997840172783</v>
      </c>
      <c r="P116" s="24">
        <f t="shared" si="19"/>
        <v>17.313174946004317</v>
      </c>
      <c r="Q116" t="s">
        <v>441</v>
      </c>
      <c r="R116" t="s">
        <v>408</v>
      </c>
      <c r="S116" s="48" t="s">
        <v>484</v>
      </c>
      <c r="T116" s="35">
        <v>100</v>
      </c>
      <c r="U116" s="35">
        <f t="shared" si="20"/>
        <v>79.079497907949786</v>
      </c>
      <c r="V116" s="35">
        <f t="shared" si="21"/>
        <v>75.845410628019309</v>
      </c>
      <c r="W116" s="35">
        <f t="shared" si="22"/>
        <v>41.860465116279073</v>
      </c>
      <c r="X116" s="35">
        <f t="shared" si="23"/>
        <v>82.294124255701618</v>
      </c>
      <c r="Y116" s="35">
        <f t="shared" si="24"/>
        <v>79.060036975771141</v>
      </c>
      <c r="Z116" s="35">
        <f t="shared" si="25"/>
        <v>45.075091464030884</v>
      </c>
      <c r="AA116" s="35">
        <f t="shared" si="26"/>
        <v>-3.2146263477518318</v>
      </c>
      <c r="AB116" s="35">
        <f t="shared" si="27"/>
        <v>-3.2146263477518318</v>
      </c>
      <c r="AC116" s="35">
        <f t="shared" si="28"/>
        <v>-3.2146263477518104</v>
      </c>
      <c r="AF116">
        <v>2.06</v>
      </c>
      <c r="AG116">
        <v>1.84</v>
      </c>
      <c r="AJ116" t="s">
        <v>456</v>
      </c>
    </row>
    <row r="117" spans="1:36" ht="15" x14ac:dyDescent="0.25">
      <c r="A117">
        <v>4.78</v>
      </c>
      <c r="B117">
        <v>4.1399999999999997</v>
      </c>
      <c r="C117">
        <v>1.72</v>
      </c>
      <c r="D117" s="20">
        <f t="shared" si="16"/>
        <v>3.2146263477518255E-2</v>
      </c>
      <c r="E117" s="17">
        <f>IF(OR($A117="",$B117="",$C117=""),"",A117*'MPTO_working_3-way'!$I116)</f>
        <v>4.9336591394225371</v>
      </c>
      <c r="F117" s="21">
        <f>IF(OR($A117="",$B117="",$C117=""),"",B117*'MPTO_working_3-way'!$I116)</f>
        <v>4.2730855307969255</v>
      </c>
      <c r="G117" s="22">
        <f>IF(OR($A117="",$B117="",$C117=""),"",C117*'MPTO_working_3-way'!$I116)</f>
        <v>1.7752915731813315</v>
      </c>
      <c r="H117" s="17">
        <f>IF(OR($A117="",$B117="",$C117=""),"",'MPTO_working_3-way'!E116)</f>
        <v>5.0380473395202268</v>
      </c>
      <c r="I117" s="21">
        <f>IF(OR($A117="",$B117="",$C117=""),"",'MPTO_working_3-way'!F116)</f>
        <v>4.3321836536868936</v>
      </c>
      <c r="J117" s="22">
        <f>IF(OR($A117="",$B117="",$C117=""),"",'MPTO_working_3-way'!G116)</f>
        <v>1.7522957291817967</v>
      </c>
      <c r="K117" s="17">
        <f>IF(OR($A117="",$B117="",$C117=""),"",'OddsRatio_working_3-way'!H116)</f>
        <v>4.9924768895653981</v>
      </c>
      <c r="L117" s="21">
        <f>IF(OR($A117="",$B117="",$C117=""),"",'OddsRatio_working_3-way'!I116)</f>
        <v>4.3165019664643776</v>
      </c>
      <c r="M117" s="22">
        <f>IF(OR($A117="",$B117="",$C117=""),"",'OddsRatio_working_3-way'!J116)</f>
        <v>1.7604717884886476</v>
      </c>
      <c r="N117" s="23">
        <f t="shared" si="17"/>
        <v>20.268931674048435</v>
      </c>
      <c r="O117" s="24">
        <f t="shared" si="18"/>
        <v>23.402293092258819</v>
      </c>
      <c r="P117" s="24">
        <f t="shared" si="19"/>
        <v>56.328775233692738</v>
      </c>
      <c r="Q117" t="s">
        <v>444</v>
      </c>
      <c r="R117" t="s">
        <v>442</v>
      </c>
      <c r="S117" s="48" t="s">
        <v>484</v>
      </c>
      <c r="T117" s="35">
        <v>100</v>
      </c>
      <c r="U117" s="35">
        <f t="shared" si="20"/>
        <v>73.68421052631578</v>
      </c>
      <c r="V117" s="35">
        <f t="shared" si="21"/>
        <v>73.333333333333329</v>
      </c>
      <c r="W117" s="35">
        <f t="shared" si="22"/>
        <v>47.089947089947096</v>
      </c>
      <c r="X117" s="35">
        <f t="shared" si="23"/>
        <v>79.576719576719597</v>
      </c>
      <c r="Y117" s="35">
        <f t="shared" si="24"/>
        <v>79.225842383737131</v>
      </c>
      <c r="Z117" s="35">
        <f t="shared" si="25"/>
        <v>52.982456140350877</v>
      </c>
      <c r="AA117" s="35">
        <f t="shared" si="26"/>
        <v>-5.8925090504038167</v>
      </c>
      <c r="AB117" s="35">
        <f t="shared" si="27"/>
        <v>-5.8925090504038025</v>
      </c>
      <c r="AC117" s="35">
        <f t="shared" si="28"/>
        <v>-5.8925090504037811</v>
      </c>
      <c r="AF117">
        <v>1.85</v>
      </c>
      <c r="AG117">
        <v>2.04</v>
      </c>
      <c r="AJ117" t="s">
        <v>456</v>
      </c>
    </row>
    <row r="118" spans="1:36" ht="15" x14ac:dyDescent="0.25">
      <c r="A118">
        <v>3.8</v>
      </c>
      <c r="B118">
        <v>3.75</v>
      </c>
      <c r="C118">
        <v>1.89</v>
      </c>
      <c r="D118" s="20">
        <f t="shared" si="16"/>
        <v>5.8925090504037936E-2</v>
      </c>
      <c r="E118" s="17">
        <f>IF(OR($A118="",$B118="",$C118=""),"",A118*'MPTO_working_3-way'!$I117)</f>
        <v>4.0239153439153439</v>
      </c>
      <c r="F118" s="21">
        <f>IF(OR($A118="",$B118="",$C118=""),"",B118*'MPTO_working_3-way'!$I117)</f>
        <v>3.9709690893901421</v>
      </c>
      <c r="G118" s="22">
        <f>IF(OR($A118="",$B118="",$C118=""),"",C118*'MPTO_working_3-way'!$I117)</f>
        <v>2.0013684210526317</v>
      </c>
      <c r="H118" s="17">
        <f>IF(OR($A118="",$B118="",$C118=""),"",'MPTO_working_3-way'!E117)</f>
        <v>4.1065030113593046</v>
      </c>
      <c r="I118" s="21">
        <f>IF(OR($A118="",$B118="",$C118=""),"",'MPTO_working_3-way'!F117)</f>
        <v>4.0481737562002102</v>
      </c>
      <c r="J118" s="22">
        <f>IF(OR($A118="",$B118="",$C118=""),"",'MPTO_working_3-way'!G117)</f>
        <v>1.9628671379637053</v>
      </c>
      <c r="K118" s="17">
        <f>IF(OR($A118="",$B118="",$C118=""),"",'OddsRatio_working_3-way'!H117)</f>
        <v>4.0743144332650845</v>
      </c>
      <c r="L118" s="21">
        <f>IF(OR($A118="",$B118="",$C118=""),"",'OddsRatio_working_3-way'!I117)</f>
        <v>4.0194159612424931</v>
      </c>
      <c r="M118" s="22">
        <f>IF(OR($A118="",$B118="",$C118=""),"",'OddsRatio_working_3-way'!J117)</f>
        <v>1.9771928020021159</v>
      </c>
      <c r="N118" s="23">
        <f t="shared" si="17"/>
        <v>24.851417451217589</v>
      </c>
      <c r="O118" s="24">
        <f t="shared" si="18"/>
        <v>25.182769683900492</v>
      </c>
      <c r="P118" s="24">
        <f t="shared" si="19"/>
        <v>49.965812864881919</v>
      </c>
      <c r="Q118" t="s">
        <v>380</v>
      </c>
      <c r="R118" t="s">
        <v>415</v>
      </c>
      <c r="S118" s="48" t="s">
        <v>484</v>
      </c>
      <c r="T118" s="35">
        <v>100</v>
      </c>
      <c r="U118" s="35">
        <f t="shared" si="20"/>
        <v>53.051643192488264</v>
      </c>
      <c r="V118" s="35">
        <f t="shared" si="21"/>
        <v>72.752043596730246</v>
      </c>
      <c r="W118" s="35">
        <f t="shared" si="22"/>
        <v>68.55345911949685</v>
      </c>
      <c r="X118" s="35">
        <f t="shared" si="23"/>
        <v>58.694497283772897</v>
      </c>
      <c r="Y118" s="35">
        <f t="shared" si="24"/>
        <v>78.394897688014879</v>
      </c>
      <c r="Z118" s="35">
        <f t="shared" si="25"/>
        <v>74.196313210781497</v>
      </c>
      <c r="AA118" s="35">
        <f t="shared" si="26"/>
        <v>-5.642854091284633</v>
      </c>
      <c r="AB118" s="35">
        <f t="shared" si="27"/>
        <v>-5.642854091284633</v>
      </c>
      <c r="AC118" s="35">
        <f t="shared" si="28"/>
        <v>-5.6428540912846472</v>
      </c>
      <c r="AF118">
        <v>1.91</v>
      </c>
      <c r="AG118">
        <v>1.89</v>
      </c>
      <c r="AJ118" t="s">
        <v>453</v>
      </c>
    </row>
    <row r="119" spans="1:36" ht="15" x14ac:dyDescent="0.25">
      <c r="A119">
        <v>2.13</v>
      </c>
      <c r="B119">
        <v>3.67</v>
      </c>
      <c r="C119">
        <v>3.18</v>
      </c>
      <c r="D119" s="20">
        <f t="shared" si="16"/>
        <v>5.6428540912846437E-2</v>
      </c>
      <c r="E119" s="17">
        <f>IF(OR($A119="",$B119="",$C119=""),"",A119*'MPTO_working_3-way'!$I118)</f>
        <v>2.2501927921443627</v>
      </c>
      <c r="F119" s="21">
        <f>IF(OR($A119="",$B119="",$C119=""),"",B119*'MPTO_working_3-way'!$I118)</f>
        <v>3.8770927451501462</v>
      </c>
      <c r="G119" s="22">
        <f>IF(OR($A119="",$B119="",$C119=""),"",C119*'MPTO_working_3-way'!$I118)</f>
        <v>3.3594427601028518</v>
      </c>
      <c r="H119" s="17">
        <f>IF(OR($A119="",$B119="",$C119=""),"",'MPTO_working_3-way'!E118)</f>
        <v>2.2188985368774472</v>
      </c>
      <c r="I119" s="21">
        <f>IF(OR($A119="",$B119="",$C119=""),"",'MPTO_working_3-way'!F118)</f>
        <v>3.9421287552177939</v>
      </c>
      <c r="J119" s="22">
        <f>IF(OR($A119="",$B119="",$C119=""),"",'MPTO_working_3-way'!G118)</f>
        <v>3.3823103694034153</v>
      </c>
      <c r="K119" s="17">
        <f>IF(OR($A119="",$B119="",$C119=""),"",'OddsRatio_working_3-way'!H118)</f>
        <v>2.2317280979934329</v>
      </c>
      <c r="L119" s="21">
        <f>IF(OR($A119="",$B119="",$C119=""),"",'OddsRatio_working_3-way'!I118)</f>
        <v>3.9103663908340405</v>
      </c>
      <c r="M119" s="22">
        <f>IF(OR($A119="",$B119="",$C119=""),"",'OddsRatio_working_3-way'!J118)</f>
        <v>3.3762542067483929</v>
      </c>
      <c r="N119" s="23">
        <f t="shared" si="17"/>
        <v>44.44063653083839</v>
      </c>
      <c r="O119" s="24">
        <f t="shared" si="18"/>
        <v>25.792522019260428</v>
      </c>
      <c r="P119" s="24">
        <f t="shared" si="19"/>
        <v>29.766841449901182</v>
      </c>
      <c r="Q119" t="s">
        <v>413</v>
      </c>
      <c r="R119" t="s">
        <v>467</v>
      </c>
      <c r="S119" s="48" t="s">
        <v>484</v>
      </c>
      <c r="T119" s="35">
        <v>100</v>
      </c>
      <c r="U119" s="35">
        <f t="shared" si="20"/>
        <v>67.320261437908499</v>
      </c>
      <c r="V119" s="35">
        <f t="shared" si="21"/>
        <v>72.14484679665739</v>
      </c>
      <c r="W119" s="35">
        <f t="shared" si="22"/>
        <v>54.954954954954964</v>
      </c>
      <c r="X119" s="35">
        <f t="shared" si="23"/>
        <v>72.900198248387653</v>
      </c>
      <c r="Y119" s="35">
        <f t="shared" si="24"/>
        <v>77.724783607136544</v>
      </c>
      <c r="Z119" s="35">
        <f t="shared" si="25"/>
        <v>60.534891765434118</v>
      </c>
      <c r="AA119" s="35">
        <f t="shared" si="26"/>
        <v>-5.579936810479154</v>
      </c>
      <c r="AB119" s="35">
        <f t="shared" si="27"/>
        <v>-5.579936810479154</v>
      </c>
      <c r="AC119" s="35">
        <f t="shared" si="28"/>
        <v>-5.579936810479154</v>
      </c>
      <c r="AF119">
        <v>1.93</v>
      </c>
      <c r="AG119">
        <v>1.88</v>
      </c>
      <c r="AJ119" t="s">
        <v>453</v>
      </c>
    </row>
    <row r="120" spans="1:36" ht="15" x14ac:dyDescent="0.25">
      <c r="A120">
        <v>3.06</v>
      </c>
      <c r="B120">
        <v>3.59</v>
      </c>
      <c r="C120">
        <v>2.2200000000000002</v>
      </c>
      <c r="D120" s="20">
        <f t="shared" si="16"/>
        <v>5.5799368104791469E-2</v>
      </c>
      <c r="E120" s="17">
        <f>IF(OR($A120="",$B120="",$C120=""),"",A120*'MPTO_working_3-way'!$I119)</f>
        <v>3.2307460664006618</v>
      </c>
      <c r="F120" s="21">
        <f>IF(OR($A120="",$B120="",$C120=""),"",B120*'MPTO_working_3-way'!$I119)</f>
        <v>3.7903197314962012</v>
      </c>
      <c r="G120" s="22">
        <f>IF(OR($A120="",$B120="",$C120=""),"",C120*'MPTO_working_3-way'!$I119)</f>
        <v>2.3438745971926371</v>
      </c>
      <c r="H120" s="17">
        <f>IF(OR($A120="",$B120="",$C120=""),"",'MPTO_working_3-way'!E119)</f>
        <v>3.2446716397496806</v>
      </c>
      <c r="I120" s="21">
        <f>IF(OR($A120="",$B120="",$C120=""),"",'MPTO_working_3-way'!F119)</f>
        <v>3.8468678445755837</v>
      </c>
      <c r="J120" s="22">
        <f>IF(OR($A120="",$B120="",$C120=""),"",'MPTO_working_3-way'!G119)</f>
        <v>2.3156153043602434</v>
      </c>
      <c r="K120" s="17">
        <f>IF(OR($A120="",$B120="",$C120=""),"",'OddsRatio_working_3-way'!H119)</f>
        <v>3.2416727903511289</v>
      </c>
      <c r="L120" s="21">
        <f>IF(OR($A120="",$B120="",$C120=""),"",'OddsRatio_working_3-way'!I119)</f>
        <v>3.8184138480628271</v>
      </c>
      <c r="M120" s="22">
        <f>IF(OR($A120="",$B120="",$C120=""),"",'OddsRatio_working_3-way'!J119)</f>
        <v>2.3275926234118343</v>
      </c>
      <c r="N120" s="23">
        <f t="shared" si="17"/>
        <v>30.952602880178969</v>
      </c>
      <c r="O120" s="24">
        <f t="shared" si="18"/>
        <v>26.382998555250044</v>
      </c>
      <c r="P120" s="24">
        <f t="shared" si="19"/>
        <v>42.664398564571009</v>
      </c>
      <c r="Q120" t="s">
        <v>416</v>
      </c>
      <c r="R120" t="s">
        <v>468</v>
      </c>
      <c r="S120" s="48" t="s">
        <v>484</v>
      </c>
      <c r="T120" s="35">
        <v>100</v>
      </c>
      <c r="U120" s="35">
        <f t="shared" si="20"/>
        <v>69.78851963746223</v>
      </c>
      <c r="V120" s="35">
        <f t="shared" si="21"/>
        <v>71.014492753623188</v>
      </c>
      <c r="W120" s="35">
        <f t="shared" si="22"/>
        <v>53.703703703703695</v>
      </c>
      <c r="X120" s="35">
        <f t="shared" si="23"/>
        <v>75.281803542673103</v>
      </c>
      <c r="Y120" s="35">
        <f t="shared" si="24"/>
        <v>76.507776658834061</v>
      </c>
      <c r="Z120" s="35">
        <f t="shared" si="25"/>
        <v>59.196987608914576</v>
      </c>
      <c r="AA120" s="35">
        <f t="shared" si="26"/>
        <v>-5.4932839052108733</v>
      </c>
      <c r="AB120" s="35">
        <f t="shared" si="27"/>
        <v>-5.4932839052108733</v>
      </c>
      <c r="AC120" s="35">
        <f t="shared" si="28"/>
        <v>-5.4932839052108804</v>
      </c>
      <c r="AF120">
        <v>1.96</v>
      </c>
      <c r="AG120">
        <v>1.85</v>
      </c>
      <c r="AJ120" t="s">
        <v>453</v>
      </c>
    </row>
    <row r="121" spans="1:36" ht="15" x14ac:dyDescent="0.25">
      <c r="A121">
        <v>3.31</v>
      </c>
      <c r="B121">
        <v>3.45</v>
      </c>
      <c r="C121">
        <v>2.16</v>
      </c>
      <c r="D121" s="20">
        <f t="shared" si="16"/>
        <v>5.4932839052108662E-2</v>
      </c>
      <c r="E121" s="17">
        <f>IF(OR($A121="",$B121="",$C121=""),"",A121*'MPTO_working_3-way'!$I120)</f>
        <v>3.4918276972624795</v>
      </c>
      <c r="F121" s="21">
        <f>IF(OR($A121="",$B121="",$C121=""),"",B121*'MPTO_working_3-way'!$I120)</f>
        <v>3.6395182947297751</v>
      </c>
      <c r="G121" s="22">
        <f>IF(OR($A121="",$B121="",$C121=""),"",C121*'MPTO_working_3-way'!$I120)</f>
        <v>2.2786549323525547</v>
      </c>
      <c r="H121" s="17">
        <f>IF(OR($A121="",$B121="",$C121=""),"",'MPTO_working_3-way'!E120)</f>
        <v>3.5235602842147662</v>
      </c>
      <c r="I121" s="21">
        <f>IF(OR($A121="",$B121="",$C121=""),"",'MPTO_working_3-way'!F120)</f>
        <v>3.6826427229864707</v>
      </c>
      <c r="J121" s="22">
        <f>IF(OR($A121="",$B121="",$C121=""),"",'MPTO_working_3-way'!G120)</f>
        <v>2.2489496564501303</v>
      </c>
      <c r="K121" s="17">
        <f>IF(OR($A121="",$B121="",$C121=""),"",'OddsRatio_working_3-way'!H120)</f>
        <v>3.5113899118134522</v>
      </c>
      <c r="L121" s="21">
        <f>IF(OR($A121="",$B121="",$C121=""),"",'OddsRatio_working_3-way'!I120)</f>
        <v>3.6635953610142669</v>
      </c>
      <c r="M121" s="22">
        <f>IF(OR($A121="",$B121="",$C121=""),"",'OddsRatio_working_3-way'!J120)</f>
        <v>2.2611308648067552</v>
      </c>
      <c r="N121" s="23">
        <f t="shared" si="17"/>
        <v>28.638297381740209</v>
      </c>
      <c r="O121" s="24">
        <f t="shared" si="18"/>
        <v>27.476163574944952</v>
      </c>
      <c r="P121" s="24">
        <f t="shared" si="19"/>
        <v>43.88553904331485</v>
      </c>
      <c r="Q121" t="s">
        <v>412</v>
      </c>
      <c r="R121" t="s">
        <v>414</v>
      </c>
      <c r="S121" s="48" t="s">
        <v>484</v>
      </c>
      <c r="T121" s="35">
        <v>100</v>
      </c>
      <c r="U121" s="35">
        <f t="shared" si="20"/>
        <v>62.825278810408925</v>
      </c>
      <c r="V121" s="35">
        <f t="shared" si="21"/>
        <v>73.190348525469176</v>
      </c>
      <c r="W121" s="35">
        <f t="shared" si="22"/>
        <v>58.50622406639004</v>
      </c>
      <c r="X121" s="35">
        <f t="shared" si="23"/>
        <v>68.303427408140791</v>
      </c>
      <c r="Y121" s="35">
        <f t="shared" si="24"/>
        <v>78.668497123201035</v>
      </c>
      <c r="Z121" s="35">
        <f t="shared" si="25"/>
        <v>63.984372664121913</v>
      </c>
      <c r="AA121" s="35">
        <f t="shared" si="26"/>
        <v>-5.4781485977318667</v>
      </c>
      <c r="AB121" s="35">
        <f t="shared" si="27"/>
        <v>-5.4781485977318596</v>
      </c>
      <c r="AC121" s="35">
        <f t="shared" si="28"/>
        <v>-5.4781485977318738</v>
      </c>
      <c r="AF121">
        <v>1.9</v>
      </c>
      <c r="AG121">
        <v>1.9</v>
      </c>
      <c r="AJ121" t="s">
        <v>453</v>
      </c>
    </row>
    <row r="122" spans="1:36" ht="15" x14ac:dyDescent="0.25">
      <c r="A122">
        <v>2.69</v>
      </c>
      <c r="B122">
        <v>3.73</v>
      </c>
      <c r="C122">
        <v>2.41</v>
      </c>
      <c r="D122" s="20">
        <f t="shared" si="16"/>
        <v>5.4781485977318578E-2</v>
      </c>
      <c r="E122" s="17">
        <f>IF(OR($A122="",$B122="",$C122=""),"",A122*'MPTO_working_3-way'!$I121)</f>
        <v>2.8373621972789871</v>
      </c>
      <c r="F122" s="21">
        <f>IF(OR($A122="",$B122="",$C122=""),"",B122*'MPTO_working_3-way'!$I121)</f>
        <v>3.9343349426953984</v>
      </c>
      <c r="G122" s="22">
        <f>IF(OR($A122="",$B122="",$C122=""),"",C122*'MPTO_working_3-way'!$I121)</f>
        <v>2.5420233812053379</v>
      </c>
      <c r="H122" s="17">
        <f>IF(OR($A122="",$B122="",$C122=""),"",'MPTO_working_3-way'!E121)</f>
        <v>2.8289606175387432</v>
      </c>
      <c r="I122" s="21">
        <f>IF(OR($A122="",$B122="",$C122=""),"",'MPTO_working_3-way'!F121)</f>
        <v>4.0026254113533435</v>
      </c>
      <c r="J122" s="22">
        <f>IF(OR($A122="",$B122="",$C122=""),"",'MPTO_working_3-way'!G121)</f>
        <v>2.5209410539192563</v>
      </c>
      <c r="K122" s="17">
        <f>IF(OR($A122="",$B122="",$C122=""),"",'OddsRatio_working_3-way'!H121)</f>
        <v>2.8352626585996177</v>
      </c>
      <c r="L122" s="21">
        <f>IF(OR($A122="",$B122="",$C122=""),"",'OddsRatio_working_3-way'!I121)</f>
        <v>3.9646550638916898</v>
      </c>
      <c r="M122" s="22">
        <f>IF(OR($A122="",$B122="",$C122=""),"",'OddsRatio_working_3-way'!J121)</f>
        <v>2.5311954725594439</v>
      </c>
      <c r="N122" s="23">
        <f t="shared" si="17"/>
        <v>35.244002368079549</v>
      </c>
      <c r="O122" s="24">
        <f t="shared" si="18"/>
        <v>25.417256399499728</v>
      </c>
      <c r="P122" s="24">
        <f t="shared" si="19"/>
        <v>39.338741232420738</v>
      </c>
      <c r="Q122" t="s">
        <v>417</v>
      </c>
      <c r="R122" t="s">
        <v>411</v>
      </c>
      <c r="S122" s="48" t="s">
        <v>484</v>
      </c>
      <c r="T122" s="35">
        <v>100</v>
      </c>
      <c r="U122" s="35">
        <f t="shared" si="20"/>
        <v>44.134078212290497</v>
      </c>
      <c r="V122" s="35">
        <f t="shared" si="21"/>
        <v>75.124378109452735</v>
      </c>
      <c r="W122" s="35">
        <f t="shared" si="22"/>
        <v>72.899728997289984</v>
      </c>
      <c r="X122" s="35">
        <f t="shared" si="23"/>
        <v>51.975892893257303</v>
      </c>
      <c r="Y122" s="35">
        <f t="shared" si="24"/>
        <v>82.966192790419527</v>
      </c>
      <c r="Z122" s="35">
        <f t="shared" si="25"/>
        <v>80.741543678256761</v>
      </c>
      <c r="AA122" s="35">
        <f t="shared" si="26"/>
        <v>-7.8418146809668059</v>
      </c>
      <c r="AB122" s="35">
        <f t="shared" si="27"/>
        <v>-7.8418146809667917</v>
      </c>
      <c r="AC122" s="35">
        <f t="shared" si="28"/>
        <v>-7.8418146809667775</v>
      </c>
      <c r="AF122">
        <v>1.72</v>
      </c>
      <c r="AG122">
        <v>2.11</v>
      </c>
      <c r="AJ122" t="s">
        <v>453</v>
      </c>
    </row>
    <row r="123" spans="1:36" ht="15" x14ac:dyDescent="0.25">
      <c r="A123">
        <v>1.79</v>
      </c>
      <c r="B123">
        <v>4.0199999999999996</v>
      </c>
      <c r="C123">
        <v>3.69</v>
      </c>
      <c r="D123" s="20">
        <f t="shared" si="16"/>
        <v>7.8418146809668077E-2</v>
      </c>
      <c r="E123" s="17">
        <f>IF(OR($A123="",$B123="",$C123=""),"",A123*'MPTO_working_3-way'!$I122)</f>
        <v>1.930368482789306</v>
      </c>
      <c r="F123" s="21">
        <f>IF(OR($A123="",$B123="",$C123=""),"",B123*'MPTO_working_3-way'!$I122)</f>
        <v>4.3352409501748648</v>
      </c>
      <c r="G123" s="22">
        <f>IF(OR($A123="",$B123="",$C123=""),"",C123*'MPTO_working_3-way'!$I122)</f>
        <v>3.9793629617276753</v>
      </c>
      <c r="H123" s="17">
        <f>IF(OR($A123="",$B123="",$C123=""),"",'MPTO_working_3-way'!E122)</f>
        <v>1.8778643219172302</v>
      </c>
      <c r="I123" s="21">
        <f>IF(OR($A123="",$B123="",$C123=""),"",'MPTO_working_3-way'!F122)</f>
        <v>4.4920232230097143</v>
      </c>
      <c r="J123" s="22">
        <f>IF(OR($A123="",$B123="",$C123=""),"",'MPTO_working_3-way'!G122)</f>
        <v>4.0839108459374076</v>
      </c>
      <c r="K123" s="17">
        <f>IF(OR($A123="",$B123="",$C123=""),"",'OddsRatio_working_3-way'!H122)</f>
        <v>1.8963824827394995</v>
      </c>
      <c r="L123" s="21">
        <f>IF(OR($A123="",$B123="",$C123=""),"",'OddsRatio_working_3-way'!I122)</f>
        <v>4.4266773390801113</v>
      </c>
      <c r="M123" s="22">
        <f>IF(OR($A123="",$B123="",$C123=""),"",'OddsRatio_working_3-way'!J122)</f>
        <v>4.0522390867965221</v>
      </c>
      <c r="N123" s="23">
        <f t="shared" si="17"/>
        <v>51.803580969942054</v>
      </c>
      <c r="O123" s="24">
        <f t="shared" si="18"/>
        <v>23.066768640844852</v>
      </c>
      <c r="P123" s="24">
        <f t="shared" si="19"/>
        <v>25.129650389213083</v>
      </c>
      <c r="Q123" t="s">
        <v>470</v>
      </c>
      <c r="R123" t="s">
        <v>343</v>
      </c>
      <c r="S123" s="48" t="s">
        <v>484</v>
      </c>
      <c r="T123" s="35">
        <v>100</v>
      </c>
      <c r="U123" s="35">
        <f t="shared" si="20"/>
        <v>76.635514018691595</v>
      </c>
      <c r="V123" s="35">
        <f t="shared" si="21"/>
        <v>71.264367816091948</v>
      </c>
      <c r="W123" s="35">
        <f t="shared" si="22"/>
        <v>44.134078212290497</v>
      </c>
      <c r="X123" s="35">
        <f t="shared" si="23"/>
        <v>84.601553971617534</v>
      </c>
      <c r="Y123" s="35">
        <f t="shared" si="24"/>
        <v>79.230407769017901</v>
      </c>
      <c r="Z123" s="35">
        <f t="shared" si="25"/>
        <v>52.100118165216458</v>
      </c>
      <c r="AA123" s="35">
        <f t="shared" si="26"/>
        <v>-7.9660399529259394</v>
      </c>
      <c r="AB123" s="35">
        <f t="shared" si="27"/>
        <v>-7.9660399529259536</v>
      </c>
      <c r="AC123" s="35">
        <f t="shared" si="28"/>
        <v>-7.9660399529259607</v>
      </c>
      <c r="AF123">
        <v>1.81</v>
      </c>
      <c r="AG123">
        <v>1.99</v>
      </c>
      <c r="AJ123" t="s">
        <v>356</v>
      </c>
    </row>
    <row r="124" spans="1:36" ht="15" x14ac:dyDescent="0.25">
      <c r="A124">
        <v>4.28</v>
      </c>
      <c r="B124">
        <v>3.48</v>
      </c>
      <c r="C124">
        <v>1.79</v>
      </c>
      <c r="D124" s="20">
        <f t="shared" si="16"/>
        <v>7.9660399529259518E-2</v>
      </c>
      <c r="E124" s="17">
        <f>IF(OR($A124="",$B124="",$C124=""),"",A124*'MPTO_working_3-way'!$I123)</f>
        <v>4.6209465099852309</v>
      </c>
      <c r="F124" s="21">
        <f>IF(OR($A124="",$B124="",$C124=""),"",B124*'MPTO_working_3-way'!$I123)</f>
        <v>3.7572181903618231</v>
      </c>
      <c r="G124" s="22">
        <f>IF(OR($A124="",$B124="",$C124=""),"",C124*'MPTO_working_3-way'!$I123)</f>
        <v>1.9325921151573746</v>
      </c>
      <c r="H124" s="17">
        <f>IF(OR($A124="",$B124="",$C124=""),"",'MPTO_working_3-way'!E123)</f>
        <v>4.8287859000266602</v>
      </c>
      <c r="I124" s="21">
        <f>IF(OR($A124="",$B124="",$C124=""),"",'MPTO_working_3-way'!F123)</f>
        <v>3.8343138488160178</v>
      </c>
      <c r="J124" s="22">
        <f>IF(OR($A124="",$B124="",$C124=""),"",'MPTO_working_3-way'!G123)</f>
        <v>1.8793256743237963</v>
      </c>
      <c r="K124" s="17">
        <f>IF(OR($A124="",$B124="",$C124=""),"",'OddsRatio_working_3-way'!H123)</f>
        <v>4.7296550725553956</v>
      </c>
      <c r="L124" s="21">
        <f>IF(OR($A124="",$B124="",$C124=""),"",'OddsRatio_working_3-way'!I123)</f>
        <v>3.8199831036394465</v>
      </c>
      <c r="M124" s="22">
        <f>IF(OR($A124="",$B124="",$C124=""),"",'OddsRatio_working_3-way'!J123)</f>
        <v>1.8983010693045013</v>
      </c>
      <c r="N124" s="23">
        <f t="shared" si="17"/>
        <v>21.640588088157639</v>
      </c>
      <c r="O124" s="24">
        <f t="shared" si="18"/>
        <v>26.615435924515719</v>
      </c>
      <c r="P124" s="24">
        <f t="shared" si="19"/>
        <v>51.743975987326642</v>
      </c>
      <c r="Q124" t="s">
        <v>339</v>
      </c>
      <c r="R124" t="s">
        <v>344</v>
      </c>
      <c r="S124" s="48" t="s">
        <v>484</v>
      </c>
      <c r="T124" s="35">
        <v>100</v>
      </c>
      <c r="U124" s="35">
        <f t="shared" si="20"/>
        <v>32.885906040268459</v>
      </c>
      <c r="V124" s="35">
        <f t="shared" si="21"/>
        <v>76.359338061465735</v>
      </c>
      <c r="W124" s="35">
        <f t="shared" si="22"/>
        <v>82.993197278911566</v>
      </c>
      <c r="X124" s="35">
        <f t="shared" si="23"/>
        <v>40.647464659622713</v>
      </c>
      <c r="Y124" s="35">
        <f t="shared" si="24"/>
        <v>84.120896680819982</v>
      </c>
      <c r="Z124" s="35">
        <f t="shared" si="25"/>
        <v>90.754755898265827</v>
      </c>
      <c r="AA124" s="35">
        <f t="shared" si="26"/>
        <v>-7.7615586193542541</v>
      </c>
      <c r="AB124" s="35">
        <f t="shared" si="27"/>
        <v>-7.761558619354247</v>
      </c>
      <c r="AC124" s="35">
        <f t="shared" si="28"/>
        <v>-7.7615586193542612</v>
      </c>
      <c r="AF124">
        <v>1.83</v>
      </c>
      <c r="AG124">
        <v>1.97</v>
      </c>
      <c r="AJ124" t="s">
        <v>356</v>
      </c>
    </row>
    <row r="125" spans="1:36" ht="15" x14ac:dyDescent="0.25">
      <c r="A125">
        <v>1.49</v>
      </c>
      <c r="B125">
        <v>4.2300000000000004</v>
      </c>
      <c r="C125">
        <v>5.88</v>
      </c>
      <c r="D125" s="20">
        <f t="shared" si="16"/>
        <v>7.7615586193542585E-2</v>
      </c>
      <c r="E125" s="17">
        <f>IF(OR($A125="",$B125="",$C125=""),"",A125*'MPTO_working_3-way'!$I124)</f>
        <v>1.6056472234283785</v>
      </c>
      <c r="F125" s="21">
        <f>IF(OR($A125="",$B125="",$C125=""),"",B125*'MPTO_working_3-way'!$I124)</f>
        <v>4.5583139295986852</v>
      </c>
      <c r="G125" s="22">
        <f>IF(OR($A125="",$B125="",$C125=""),"",C125*'MPTO_working_3-way'!$I124)</f>
        <v>6.3363796468180302</v>
      </c>
      <c r="H125" s="17">
        <f>IF(OR($A125="",$B125="",$C125=""),"",'MPTO_working_3-way'!E124)</f>
        <v>1.5497410844845056</v>
      </c>
      <c r="I125" s="21">
        <f>IF(OR($A125="",$B125="",$C125=""),"",'MPTO_working_3-way'!F124)</f>
        <v>4.7498095455855083</v>
      </c>
      <c r="J125" s="22">
        <f>IF(OR($A125="",$B125="",$C125=""),"",'MPTO_working_3-way'!G124)</f>
        <v>6.9349971893144549</v>
      </c>
      <c r="K125" s="17">
        <f>IF(OR($A125="",$B125="",$C125=""),"",'OddsRatio_working_3-way'!H124)</f>
        <v>1.5666630501840775</v>
      </c>
      <c r="L125" s="21">
        <f>IF(OR($A125="",$B125="",$C125=""),"",'OddsRatio_working_3-way'!I124)</f>
        <v>4.7353503103970853</v>
      </c>
      <c r="M125" s="22">
        <f>IF(OR($A125="",$B125="",$C125=""),"",'OddsRatio_working_3-way'!J124)</f>
        <v>6.643501397751634</v>
      </c>
      <c r="N125" s="23">
        <f t="shared" si="17"/>
        <v>62.280181188542748</v>
      </c>
      <c r="O125" s="24">
        <f t="shared" si="18"/>
        <v>21.937936163340119</v>
      </c>
      <c r="P125" s="24">
        <f t="shared" si="19"/>
        <v>15.781882648117126</v>
      </c>
      <c r="Q125" t="s">
        <v>342</v>
      </c>
      <c r="R125" t="s">
        <v>340</v>
      </c>
      <c r="S125" s="48" t="s">
        <v>484</v>
      </c>
      <c r="T125" s="35">
        <v>100</v>
      </c>
      <c r="U125" s="35">
        <f t="shared" si="20"/>
        <v>55.156950672645742</v>
      </c>
      <c r="V125" s="35">
        <f t="shared" si="21"/>
        <v>70.326409495548958</v>
      </c>
      <c r="W125" s="35">
        <f t="shared" si="22"/>
        <v>66.666666666666657</v>
      </c>
      <c r="X125" s="35">
        <f t="shared" si="23"/>
        <v>63.00692383778437</v>
      </c>
      <c r="Y125" s="35">
        <f t="shared" si="24"/>
        <v>78.176382660687594</v>
      </c>
      <c r="Z125" s="35">
        <f t="shared" si="25"/>
        <v>74.516639831805293</v>
      </c>
      <c r="AA125" s="35">
        <f t="shared" si="26"/>
        <v>-7.8499731651386284</v>
      </c>
      <c r="AB125" s="35">
        <f t="shared" si="27"/>
        <v>-7.8499731651386355</v>
      </c>
      <c r="AC125" s="35">
        <f t="shared" si="28"/>
        <v>-7.8499731651386355</v>
      </c>
      <c r="AF125">
        <v>1.8</v>
      </c>
      <c r="AG125">
        <v>1.99</v>
      </c>
      <c r="AJ125" t="s">
        <v>356</v>
      </c>
    </row>
    <row r="126" spans="1:36" ht="15" x14ac:dyDescent="0.25">
      <c r="A126">
        <v>2.23</v>
      </c>
      <c r="B126">
        <v>3.37</v>
      </c>
      <c r="C126">
        <v>3</v>
      </c>
      <c r="D126" s="20">
        <f t="shared" si="16"/>
        <v>7.849973165138624E-2</v>
      </c>
      <c r="E126" s="17">
        <f>IF(OR($A126="",$B126="",$C126=""),"",A126*'MPTO_working_3-way'!$I125)</f>
        <v>2.4050544015825914</v>
      </c>
      <c r="F126" s="21">
        <f>IF(OR($A126="",$B126="",$C126=""),"",B126*'MPTO_working_3-way'!$I125)</f>
        <v>3.6345440956651718</v>
      </c>
      <c r="G126" s="22">
        <f>IF(OR($A126="",$B126="",$C126=""),"",C126*'MPTO_working_3-way'!$I125)</f>
        <v>3.2354991949541585</v>
      </c>
      <c r="H126" s="17">
        <f>IF(OR($A126="",$B126="",$C126=""),"",'MPTO_working_3-way'!E125)</f>
        <v>2.3681871975686444</v>
      </c>
      <c r="I126" s="21">
        <f>IF(OR($A126="",$B126="",$C126=""),"",'MPTO_working_3-way'!F125)</f>
        <v>3.6959104272084451</v>
      </c>
      <c r="J126" s="22">
        <f>IF(OR($A126="",$B126="",$C126=""),"",'MPTO_working_3-way'!G125)</f>
        <v>3.2555606363264418</v>
      </c>
      <c r="K126" s="17">
        <f>IF(OR($A126="",$B126="",$C126=""),"",'OddsRatio_working_3-way'!H125)</f>
        <v>2.3836605319930921</v>
      </c>
      <c r="L126" s="21">
        <f>IF(OR($A126="",$B126="",$C126=""),"",'OddsRatio_working_3-way'!I125)</f>
        <v>3.6660776104257158</v>
      </c>
      <c r="M126" s="22">
        <f>IF(OR($A126="",$B126="",$C126=""),"",'OddsRatio_working_3-way'!J125)</f>
        <v>3.2498545235660039</v>
      </c>
      <c r="N126" s="23">
        <f t="shared" si="17"/>
        <v>41.579101052432435</v>
      </c>
      <c r="O126" s="24">
        <f t="shared" si="18"/>
        <v>27.513767165259452</v>
      </c>
      <c r="P126" s="24">
        <f t="shared" si="19"/>
        <v>30.907131782308117</v>
      </c>
      <c r="Q126" t="s">
        <v>338</v>
      </c>
      <c r="R126" t="s">
        <v>469</v>
      </c>
      <c r="S126" s="48" t="s">
        <v>484</v>
      </c>
      <c r="T126" s="35">
        <v>100</v>
      </c>
      <c r="U126" s="35">
        <f t="shared" si="20"/>
        <v>71.509971509971507</v>
      </c>
      <c r="V126" s="35">
        <f t="shared" si="21"/>
        <v>71.988795518207283</v>
      </c>
      <c r="W126" s="35">
        <f t="shared" si="22"/>
        <v>48.717948717948723</v>
      </c>
      <c r="X126" s="35">
        <f t="shared" si="23"/>
        <v>79.293255763844002</v>
      </c>
      <c r="Y126" s="35">
        <f t="shared" si="24"/>
        <v>79.772079772079792</v>
      </c>
      <c r="Z126" s="35">
        <f t="shared" si="25"/>
        <v>56.50123297182121</v>
      </c>
      <c r="AA126" s="35">
        <f t="shared" si="26"/>
        <v>-7.7832842538724947</v>
      </c>
      <c r="AB126" s="35">
        <f t="shared" si="27"/>
        <v>-7.7832842538725089</v>
      </c>
      <c r="AC126" s="35">
        <f t="shared" si="28"/>
        <v>-7.7832842538724876</v>
      </c>
      <c r="AF126">
        <v>1.83</v>
      </c>
      <c r="AG126">
        <v>1.96</v>
      </c>
      <c r="AJ126" t="s">
        <v>356</v>
      </c>
    </row>
    <row r="127" spans="1:36" ht="15" x14ac:dyDescent="0.25">
      <c r="A127">
        <v>3.51</v>
      </c>
      <c r="B127">
        <v>3.57</v>
      </c>
      <c r="C127">
        <v>1.95</v>
      </c>
      <c r="D127" s="20">
        <f t="shared" si="16"/>
        <v>7.7832842538724911E-2</v>
      </c>
      <c r="E127" s="17">
        <f>IF(OR($A127="",$B127="",$C127=""),"",A127*'MPTO_working_3-way'!$I126)</f>
        <v>3.7831932773109243</v>
      </c>
      <c r="F127" s="21">
        <f>IF(OR($A127="",$B127="",$C127=""),"",B127*'MPTO_working_3-way'!$I126)</f>
        <v>3.847863247863248</v>
      </c>
      <c r="G127" s="22">
        <f>IF(OR($A127="",$B127="",$C127=""),"",C127*'MPTO_working_3-way'!$I126)</f>
        <v>2.1017740429505136</v>
      </c>
      <c r="H127" s="17">
        <f>IF(OR($A127="",$B127="",$C127=""),"",'MPTO_working_3-way'!E126)</f>
        <v>3.8616598354340659</v>
      </c>
      <c r="I127" s="21">
        <f>IF(OR($A127="",$B127="",$C127=""),"",'MPTO_working_3-way'!F126)</f>
        <v>3.9344092436183238</v>
      </c>
      <c r="J127" s="22">
        <f>IF(OR($A127="",$B127="",$C127=""),"",'MPTO_working_3-way'!G126)</f>
        <v>2.0539100788408264</v>
      </c>
      <c r="K127" s="17">
        <f>IF(OR($A127="",$B127="",$C127=""),"",'OddsRatio_working_3-way'!H126)</f>
        <v>3.8322043018482743</v>
      </c>
      <c r="L127" s="21">
        <f>IF(OR($A127="",$B127="",$C127=""),"",'OddsRatio_working_3-way'!I126)</f>
        <v>3.8999063967131731</v>
      </c>
      <c r="M127" s="22">
        <f>IF(OR($A127="",$B127="",$C127=""),"",'OddsRatio_working_3-way'!J126)</f>
        <v>2.0719498353609</v>
      </c>
      <c r="N127" s="23">
        <f t="shared" si="17"/>
        <v>26.432696579298092</v>
      </c>
      <c r="O127" s="24">
        <f t="shared" si="18"/>
        <v>25.988449577965351</v>
      </c>
      <c r="P127" s="24">
        <f t="shared" si="19"/>
        <v>47.578853842736557</v>
      </c>
      <c r="Q127" t="s">
        <v>345</v>
      </c>
      <c r="R127" t="s">
        <v>341</v>
      </c>
      <c r="S127" s="48" t="s">
        <v>484</v>
      </c>
      <c r="T127" s="35">
        <v>100</v>
      </c>
      <c r="U127" s="35">
        <f t="shared" si="20"/>
        <v>83.471074380165291</v>
      </c>
      <c r="V127" s="35">
        <f t="shared" si="21"/>
        <v>77.220956719817764</v>
      </c>
      <c r="W127" s="35">
        <f t="shared" si="22"/>
        <v>31.506849315068493</v>
      </c>
      <c r="X127" s="35">
        <f t="shared" si="23"/>
        <v>91.272193965113729</v>
      </c>
      <c r="Y127" s="35">
        <f t="shared" si="24"/>
        <v>85.022076304766216</v>
      </c>
      <c r="Z127" s="35">
        <f t="shared" si="25"/>
        <v>39.307968900016945</v>
      </c>
      <c r="AA127" s="35">
        <f t="shared" si="26"/>
        <v>-7.801119584948438</v>
      </c>
      <c r="AB127" s="35">
        <f t="shared" si="27"/>
        <v>-7.8011195849484523</v>
      </c>
      <c r="AC127" s="35">
        <f t="shared" si="28"/>
        <v>-7.8011195849484523</v>
      </c>
      <c r="AF127">
        <v>1.86</v>
      </c>
      <c r="AG127">
        <v>1.93</v>
      </c>
      <c r="AJ127" t="s">
        <v>356</v>
      </c>
    </row>
    <row r="128" spans="1:36" ht="15" x14ac:dyDescent="0.25">
      <c r="A128">
        <v>6.05</v>
      </c>
      <c r="B128">
        <v>4.3899999999999997</v>
      </c>
      <c r="C128">
        <v>1.46</v>
      </c>
      <c r="D128" s="20">
        <f t="shared" si="16"/>
        <v>7.801119584948446E-2</v>
      </c>
      <c r="E128" s="17">
        <f>IF(OR($A128="",$B128="",$C128=""),"",A128*'MPTO_working_3-way'!$I127)</f>
        <v>6.5219677348893805</v>
      </c>
      <c r="F128" s="21">
        <f>IF(OR($A128="",$B128="",$C128=""),"",B128*'MPTO_working_3-way'!$I127)</f>
        <v>4.7324691497792362</v>
      </c>
      <c r="G128" s="22">
        <f>IF(OR($A128="",$B128="",$C128=""),"",C128*'MPTO_working_3-way'!$I127)</f>
        <v>1.5738963459402473</v>
      </c>
      <c r="H128" s="17">
        <f>IF(OR($A128="",$B128="",$C128=""),"",'MPTO_working_3-way'!E127)</f>
        <v>7.1794969749746489</v>
      </c>
      <c r="I128" s="21">
        <f>IF(OR($A128="",$B128="",$C128=""),"",'MPTO_working_3-way'!F127)</f>
        <v>4.9557279829530323</v>
      </c>
      <c r="J128" s="22">
        <f>IF(OR($A128="",$B128="",$C128=""),"",'MPTO_working_3-way'!G127)</f>
        <v>1.5176170106845781</v>
      </c>
      <c r="K128" s="17">
        <f>IF(OR($A128="",$B128="",$C128=""),"",'OddsRatio_working_3-way'!H127)</f>
        <v>6.8650461513115779</v>
      </c>
      <c r="L128" s="21">
        <f>IF(OR($A128="",$B128="",$C128=""),"",'OddsRatio_working_3-way'!I127)</f>
        <v>4.9371299906824255</v>
      </c>
      <c r="M128" s="22">
        <f>IF(OR($A128="",$B128="",$C128=""),"",'OddsRatio_working_3-way'!J127)</f>
        <v>1.5342418276442233</v>
      </c>
      <c r="N128" s="23">
        <f t="shared" si="17"/>
        <v>15.33279587769934</v>
      </c>
      <c r="O128" s="24">
        <f t="shared" si="18"/>
        <v>21.130618464710938</v>
      </c>
      <c r="P128" s="24">
        <f t="shared" si="19"/>
        <v>63.536585657589725</v>
      </c>
      <c r="Q128" t="s">
        <v>346</v>
      </c>
      <c r="R128" t="s">
        <v>352</v>
      </c>
      <c r="S128" s="48" t="s">
        <v>484</v>
      </c>
      <c r="T128" s="35">
        <v>100</v>
      </c>
      <c r="U128" s="35">
        <f t="shared" si="20"/>
        <v>66.555183946488299</v>
      </c>
      <c r="V128" s="35">
        <f t="shared" si="21"/>
        <v>69.6048632218845</v>
      </c>
      <c r="W128" s="35">
        <f t="shared" si="22"/>
        <v>53.271028037383175</v>
      </c>
      <c r="X128" s="35">
        <f t="shared" si="23"/>
        <v>77.124108740732325</v>
      </c>
      <c r="Y128" s="35">
        <f t="shared" si="24"/>
        <v>80.173788016128526</v>
      </c>
      <c r="Z128" s="35">
        <f t="shared" si="25"/>
        <v>63.839952831627201</v>
      </c>
      <c r="AA128" s="35">
        <f t="shared" si="26"/>
        <v>-10.568924794244026</v>
      </c>
      <c r="AB128" s="35">
        <f t="shared" si="27"/>
        <v>-10.568924794244026</v>
      </c>
      <c r="AC128" s="35">
        <f t="shared" si="28"/>
        <v>-10.568924794244026</v>
      </c>
      <c r="AF128">
        <v>1.63</v>
      </c>
      <c r="AG128">
        <v>2.2200000000000002</v>
      </c>
      <c r="AJ128" t="s">
        <v>357</v>
      </c>
    </row>
    <row r="129" spans="1:36" ht="15" x14ac:dyDescent="0.25">
      <c r="A129">
        <v>2.99</v>
      </c>
      <c r="B129">
        <v>3.29</v>
      </c>
      <c r="C129">
        <v>2.14</v>
      </c>
      <c r="D129" s="20">
        <f t="shared" si="16"/>
        <v>0.10568924794244028</v>
      </c>
      <c r="E129" s="17">
        <f>IF(OR($A129="",$B129="",$C129=""),"",A129*'MPTO_working_3-way'!$I128)</f>
        <v>3.3060108513478967</v>
      </c>
      <c r="F129" s="21">
        <f>IF(OR($A129="",$B129="",$C129=""),"",B129*'MPTO_working_3-way'!$I128)</f>
        <v>3.6377176257306285</v>
      </c>
      <c r="G129" s="22">
        <f>IF(OR($A129="",$B129="",$C129=""),"",C129*'MPTO_working_3-way'!$I128)</f>
        <v>2.3661749905968223</v>
      </c>
      <c r="H129" s="17">
        <f>IF(OR($A129="",$B129="",$C129=""),"",'MPTO_working_3-way'!E128)</f>
        <v>3.3420403374226475</v>
      </c>
      <c r="I129" s="21">
        <f>IF(OR($A129="",$B129="",$C129=""),"",'MPTO_working_3-way'!F128)</f>
        <v>3.7213232255177604</v>
      </c>
      <c r="J129" s="22">
        <f>IF(OR($A129="",$B129="",$C129=""),"",'MPTO_working_3-way'!G128)</f>
        <v>2.3144935164389988</v>
      </c>
      <c r="K129" s="17">
        <f>IF(OR($A129="",$B129="",$C129=""),"",'OddsRatio_working_3-way'!H128)</f>
        <v>3.330905698428841</v>
      </c>
      <c r="L129" s="21">
        <f>IF(OR($A129="",$B129="",$C129=""),"",'OddsRatio_working_3-way'!I128)</f>
        <v>3.6822985172874594</v>
      </c>
      <c r="M129" s="22">
        <f>IF(OR($A129="",$B129="",$C129=""),"",'OddsRatio_working_3-way'!J128)</f>
        <v>2.3352927116627531</v>
      </c>
      <c r="N129" s="23">
        <f t="shared" si="17"/>
        <v>30.247934594415778</v>
      </c>
      <c r="O129" s="24">
        <f t="shared" si="18"/>
        <v>27.489764266657502</v>
      </c>
      <c r="P129" s="24">
        <f t="shared" si="19"/>
        <v>42.262301138926716</v>
      </c>
      <c r="Q129" t="s">
        <v>353</v>
      </c>
      <c r="R129" t="s">
        <v>349</v>
      </c>
      <c r="S129" s="48" t="s">
        <v>484</v>
      </c>
      <c r="T129" s="35">
        <v>100</v>
      </c>
      <c r="U129" s="35">
        <f t="shared" si="20"/>
        <v>47.368421052631575</v>
      </c>
      <c r="V129" s="35">
        <f t="shared" si="21"/>
        <v>73.474801061007966</v>
      </c>
      <c r="W129" s="35">
        <f t="shared" si="22"/>
        <v>71.181556195965413</v>
      </c>
      <c r="X129" s="35">
        <f t="shared" si="23"/>
        <v>55.343642743026635</v>
      </c>
      <c r="Y129" s="35">
        <f t="shared" si="24"/>
        <v>81.450022751403012</v>
      </c>
      <c r="Z129" s="35">
        <f t="shared" si="25"/>
        <v>79.156777886360459</v>
      </c>
      <c r="AA129" s="35">
        <f t="shared" si="26"/>
        <v>-7.9752216903950597</v>
      </c>
      <c r="AB129" s="35">
        <f t="shared" si="27"/>
        <v>-7.9752216903950455</v>
      </c>
      <c r="AC129" s="35">
        <f t="shared" si="28"/>
        <v>-7.9752216903950455</v>
      </c>
      <c r="AF129">
        <v>1.86</v>
      </c>
      <c r="AG129">
        <v>1.93</v>
      </c>
      <c r="AJ129" t="s">
        <v>357</v>
      </c>
    </row>
    <row r="130" spans="1:36" ht="15" x14ac:dyDescent="0.25">
      <c r="A130">
        <v>1.9</v>
      </c>
      <c r="B130">
        <v>3.77</v>
      </c>
      <c r="C130">
        <v>3.47</v>
      </c>
      <c r="D130" s="20">
        <f t="shared" si="16"/>
        <v>7.9752216903950401E-2</v>
      </c>
      <c r="E130" s="17">
        <f>IF(OR($A130="",$B130="",$C130=""),"",A130*'MPTO_working_3-way'!$I129)</f>
        <v>2.0515292121175057</v>
      </c>
      <c r="F130" s="21">
        <f>IF(OR($A130="",$B130="",$C130=""),"",B130*'MPTO_working_3-way'!$I129)</f>
        <v>4.0706658577278931</v>
      </c>
      <c r="G130" s="22">
        <f>IF(OR($A130="",$B130="",$C130=""),"",C130*'MPTO_working_3-way'!$I129)</f>
        <v>3.7467401926567083</v>
      </c>
      <c r="H130" s="17">
        <f>IF(OR($A130="",$B130="",$C130=""),"",'MPTO_working_3-way'!E129)</f>
        <v>2.0010737074250584</v>
      </c>
      <c r="I130" s="21">
        <f>IF(OR($A130="",$B130="",$C130=""),"",'MPTO_working_3-way'!F129)</f>
        <v>4.1899221822460442</v>
      </c>
      <c r="J130" s="22">
        <f>IF(OR($A130="",$B130="",$C130=""),"",'MPTO_working_3-way'!G129)</f>
        <v>3.822624625064913</v>
      </c>
      <c r="K130" s="17">
        <f>IF(OR($A130="",$B130="",$C130=""),"",'OddsRatio_working_3-way'!H129)</f>
        <v>2.0197371610548926</v>
      </c>
      <c r="L130" s="21">
        <f>IF(OR($A130="",$B130="",$C130=""),"",'OddsRatio_working_3-way'!I129)</f>
        <v>4.1385243734689467</v>
      </c>
      <c r="M130" s="22">
        <f>IF(OR($A130="",$B130="",$C130=""),"",'OddsRatio_working_3-way'!J129)</f>
        <v>3.7986119864506489</v>
      </c>
      <c r="N130" s="23">
        <f t="shared" si="17"/>
        <v>48.744126775940003</v>
      </c>
      <c r="O130" s="24">
        <f t="shared" si="18"/>
        <v>24.566005536945887</v>
      </c>
      <c r="P130" s="24">
        <f t="shared" si="19"/>
        <v>26.689867687114116</v>
      </c>
      <c r="Q130" t="s">
        <v>350</v>
      </c>
      <c r="R130" t="s">
        <v>348</v>
      </c>
      <c r="S130" s="48" t="s">
        <v>484</v>
      </c>
      <c r="T130" s="35">
        <v>100</v>
      </c>
      <c r="U130" s="35">
        <f t="shared" si="20"/>
        <v>50.980392156862742</v>
      </c>
      <c r="V130" s="35">
        <f t="shared" si="21"/>
        <v>71.509971509971507</v>
      </c>
      <c r="W130" s="35">
        <f t="shared" si="22"/>
        <v>69.6048632218845</v>
      </c>
      <c r="X130" s="35">
        <f t="shared" si="23"/>
        <v>58.885165268143993</v>
      </c>
      <c r="Y130" s="35">
        <f t="shared" si="24"/>
        <v>79.414744621252751</v>
      </c>
      <c r="Z130" s="35">
        <f t="shared" si="25"/>
        <v>77.509636333165744</v>
      </c>
      <c r="AA130" s="35">
        <f t="shared" si="26"/>
        <v>-7.9047731112812514</v>
      </c>
      <c r="AB130" s="35">
        <f t="shared" si="27"/>
        <v>-7.9047731112812443</v>
      </c>
      <c r="AC130" s="35">
        <f t="shared" si="28"/>
        <v>-7.9047731112812443</v>
      </c>
      <c r="AF130">
        <v>1.72</v>
      </c>
      <c r="AG130">
        <v>2.0699999999999998</v>
      </c>
      <c r="AJ130" t="s">
        <v>357</v>
      </c>
    </row>
    <row r="131" spans="1:36" ht="15" x14ac:dyDescent="0.25">
      <c r="A131">
        <v>2.04</v>
      </c>
      <c r="B131">
        <v>3.51</v>
      </c>
      <c r="C131">
        <v>3.29</v>
      </c>
      <c r="D131" s="20">
        <f t="shared" si="16"/>
        <v>7.9047731112812381E-2</v>
      </c>
      <c r="E131" s="17">
        <f>IF(OR($A131="",$B131="",$C131=""),"",A131*'MPTO_working_3-way'!$I130)</f>
        <v>2.2012573714701373</v>
      </c>
      <c r="F131" s="21">
        <f>IF(OR($A131="",$B131="",$C131=""),"",B131*'MPTO_working_3-way'!$I130)</f>
        <v>3.787457536205971</v>
      </c>
      <c r="G131" s="22">
        <f>IF(OR($A131="",$B131="",$C131=""),"",C131*'MPTO_working_3-way'!$I130)</f>
        <v>3.550067035361153</v>
      </c>
      <c r="H131" s="17">
        <f>IF(OR($A131="",$B131="",$C131=""),"",'MPTO_working_3-way'!E130)</f>
        <v>2.1558840658863976</v>
      </c>
      <c r="I131" s="21">
        <f>IF(OR($A131="",$B131="",$C131=""),"",'MPTO_working_3-way'!F130)</f>
        <v>3.8677082690294582</v>
      </c>
      <c r="J131" s="22">
        <f>IF(OR($A131="",$B131="",$C131=""),"",'MPTO_working_3-way'!G130)</f>
        <v>3.6022779124090625</v>
      </c>
      <c r="K131" s="17">
        <f>IF(OR($A131="",$B131="",$C131=""),"",'OddsRatio_working_3-way'!H130)</f>
        <v>2.1736014830785764</v>
      </c>
      <c r="L131" s="21">
        <f>IF(OR($A131="",$B131="",$C131=""),"",'OddsRatio_working_3-way'!I130)</f>
        <v>3.832442040891562</v>
      </c>
      <c r="M131" s="22">
        <f>IF(OR($A131="",$B131="",$C131=""),"",'OddsRatio_working_3-way'!J130)</f>
        <v>3.5841801887018634</v>
      </c>
      <c r="N131" s="23">
        <f t="shared" si="17"/>
        <v>45.428581544380584</v>
      </c>
      <c r="O131" s="24">
        <f t="shared" si="18"/>
        <v>26.402936282204102</v>
      </c>
      <c r="P131" s="24">
        <f t="shared" si="19"/>
        <v>28.168482173415317</v>
      </c>
      <c r="Q131" t="s">
        <v>351</v>
      </c>
      <c r="R131" t="s">
        <v>354</v>
      </c>
      <c r="S131" s="48" t="s">
        <v>484</v>
      </c>
      <c r="T131" s="35">
        <v>100</v>
      </c>
      <c r="U131" s="35">
        <f t="shared" si="20"/>
        <v>60</v>
      </c>
      <c r="V131" s="35">
        <f t="shared" si="21"/>
        <v>66.88741721854305</v>
      </c>
      <c r="W131" s="35">
        <f t="shared" si="22"/>
        <v>70.845481049562679</v>
      </c>
      <c r="X131" s="35">
        <f t="shared" si="23"/>
        <v>62.267101731894272</v>
      </c>
      <c r="Y131" s="35">
        <f t="shared" si="24"/>
        <v>69.154518950437321</v>
      </c>
      <c r="Z131" s="35">
        <f t="shared" si="25"/>
        <v>73.112582781456965</v>
      </c>
      <c r="AA131" s="35">
        <f t="shared" si="26"/>
        <v>-2.2671017318942717</v>
      </c>
      <c r="AB131" s="35">
        <f t="shared" si="27"/>
        <v>-2.2671017318942717</v>
      </c>
      <c r="AC131" s="35">
        <f t="shared" si="28"/>
        <v>-2.2671017318942859</v>
      </c>
      <c r="AF131">
        <v>1.84</v>
      </c>
      <c r="AG131">
        <v>1.95</v>
      </c>
      <c r="AJ131" t="s">
        <v>357</v>
      </c>
    </row>
    <row r="132" spans="1:36" ht="15" x14ac:dyDescent="0.25">
      <c r="A132">
        <v>2.5</v>
      </c>
      <c r="B132">
        <v>3.02</v>
      </c>
      <c r="C132">
        <v>3.43</v>
      </c>
      <c r="D132" s="20">
        <f t="shared" ref="D132:D195" si="29">IF(OR($A132="",$B132="",$C132=""),"",(1/A132)+(1/B132)+(1/C132)-1)</f>
        <v>2.267101731894261E-2</v>
      </c>
      <c r="E132" s="17">
        <f>IF(OR($A132="",$B132="",$C132=""),"",A132*'MPTO_working_3-way'!$I131)</f>
        <v>2.5566775432973565</v>
      </c>
      <c r="F132" s="21">
        <f>IF(OR($A132="",$B132="",$C132=""),"",B132*'MPTO_working_3-way'!$I131)</f>
        <v>3.0884664723032067</v>
      </c>
      <c r="G132" s="22">
        <f>IF(OR($A132="",$B132="",$C132=""),"",C132*'MPTO_working_3-way'!$I131)</f>
        <v>3.5077615894039735</v>
      </c>
      <c r="H132" s="17">
        <f>IF(OR($A132="",$B132="",$C132=""),"",'MPTO_working_3-way'!E131)</f>
        <v>2.5481407865865058</v>
      </c>
      <c r="I132" s="21">
        <f>IF(OR($A132="",$B132="",$C132=""),"",'MPTO_working_3-way'!F131)</f>
        <v>3.0905326220567351</v>
      </c>
      <c r="J132" s="22">
        <f>IF(OR($A132="",$B132="",$C132=""),"",'MPTO_working_3-way'!G131)</f>
        <v>3.5212732686999444</v>
      </c>
      <c r="K132" s="17">
        <f>IF(OR($A132="",$B132="",$C132=""),"",'OddsRatio_working_3-way'!H131)</f>
        <v>2.5520654836185286</v>
      </c>
      <c r="L132" s="21">
        <f>IF(OR($A132="",$B132="",$C132=""),"",'OddsRatio_working_3-way'!I131)</f>
        <v>3.090114851272951</v>
      </c>
      <c r="M132" s="22">
        <f>IF(OR($A132="",$B132="",$C132=""),"",'OddsRatio_working_3-way'!J131)</f>
        <v>3.514346083462017</v>
      </c>
      <c r="N132" s="23">
        <f t="shared" ref="N132:N195" si="30">(1/E132)* 100</f>
        <v>39.113262547387819</v>
      </c>
      <c r="O132" s="24">
        <f t="shared" ref="O132:O195" si="31">(1/F132)* 100</f>
        <v>32.378528598830982</v>
      </c>
      <c r="P132" s="24">
        <f t="shared" ref="P132:P195" si="32">(1/G132)* 100</f>
        <v>28.508208853781209</v>
      </c>
      <c r="Q132" t="s">
        <v>118</v>
      </c>
      <c r="R132" t="s">
        <v>83</v>
      </c>
      <c r="S132" s="48" t="s">
        <v>484</v>
      </c>
      <c r="T132" s="35">
        <v>100</v>
      </c>
      <c r="U132" s="35">
        <f t="shared" ref="U132:U195" si="33">(1/A133)*((T132*A133)-T132)</f>
        <v>40.119760479041922</v>
      </c>
      <c r="V132" s="35">
        <f t="shared" ref="V132:V195" si="34">(1/B133)*((T132*B133)-T132)</f>
        <v>72.602739726027394</v>
      </c>
      <c r="W132" s="35">
        <f t="shared" ref="W132:W195" si="35">(1/C133)*((T132*C133)-T132)</f>
        <v>84.756097560975604</v>
      </c>
      <c r="X132" s="35">
        <f t="shared" ref="X132:X195" si="36">((1/B133)+(1/C133))*T132</f>
        <v>42.641162712996994</v>
      </c>
      <c r="Y132" s="35">
        <f t="shared" ref="Y132:Y195" si="37">((1/A133)+(1/C133))*T132</f>
        <v>75.124141959982481</v>
      </c>
      <c r="Z132" s="35">
        <f t="shared" ref="Z132:Z195" si="38">((1/A133)+(1/B133))*T132</f>
        <v>87.277499794930691</v>
      </c>
      <c r="AA132" s="35">
        <f t="shared" ref="AA132:AA195" si="39">U132-X132</f>
        <v>-2.5214022339550723</v>
      </c>
      <c r="AB132" s="35">
        <f t="shared" ref="AB132:AB195" si="40">V132-Y132</f>
        <v>-2.5214022339550866</v>
      </c>
      <c r="AC132" s="35">
        <f t="shared" ref="AC132:AC195" si="41">W132-Z132</f>
        <v>-2.5214022339550866</v>
      </c>
      <c r="AF132">
        <v>2.78</v>
      </c>
      <c r="AG132">
        <v>1.5</v>
      </c>
      <c r="AJ132" t="s">
        <v>313</v>
      </c>
    </row>
    <row r="133" spans="1:36" ht="15" x14ac:dyDescent="0.25">
      <c r="A133">
        <v>1.67</v>
      </c>
      <c r="B133">
        <v>3.65</v>
      </c>
      <c r="C133">
        <v>6.56</v>
      </c>
      <c r="D133" s="20">
        <f t="shared" si="29"/>
        <v>2.5214022339550723E-2</v>
      </c>
      <c r="E133" s="17">
        <f>IF(OR($A133="",$B133="",$C133=""),"",A133*'MPTO_working_3-way'!$I132)</f>
        <v>1.7121074173070496</v>
      </c>
      <c r="F133" s="21">
        <f>IF(OR($A133="",$B133="",$C133=""),"",B133*'MPTO_working_3-way'!$I132)</f>
        <v>3.7420311815393599</v>
      </c>
      <c r="G133" s="22">
        <f>IF(OR($A133="",$B133="",$C133=""),"",C133*'MPTO_working_3-way'!$I132)</f>
        <v>6.7254039865474526</v>
      </c>
      <c r="H133" s="17">
        <f>IF(OR($A133="",$B133="",$C133=""),"",'MPTO_working_3-way'!E132)</f>
        <v>1.6937734755190983</v>
      </c>
      <c r="I133" s="21">
        <f>IF(OR($A133="",$B133="",$C133=""),"",'MPTO_working_3-way'!F132)</f>
        <v>3.7655149293507493</v>
      </c>
      <c r="J133" s="22">
        <f>IF(OR($A133="",$B133="",$C133=""),"",'MPTO_working_3-way'!G132)</f>
        <v>6.9427882867970645</v>
      </c>
      <c r="K133" s="17">
        <f>IF(OR($A133="",$B133="",$C133=""),"",'OddsRatio_working_3-way'!H132)</f>
        <v>1.70055689032266</v>
      </c>
      <c r="L133" s="21">
        <f>IF(OR($A133="",$B133="",$C133=""),"",'OddsRatio_working_3-way'!I132)</f>
        <v>3.7708593423209704</v>
      </c>
      <c r="M133" s="22">
        <f>IF(OR($A133="",$B133="",$C133=""),"",'OddsRatio_working_3-way'!J132)</f>
        <v>6.813576582379091</v>
      </c>
      <c r="N133" s="23">
        <f t="shared" si="30"/>
        <v>58.407550244299877</v>
      </c>
      <c r="O133" s="24">
        <f t="shared" si="31"/>
        <v>26.723454495337208</v>
      </c>
      <c r="P133" s="24">
        <f t="shared" si="32"/>
        <v>14.868995260362928</v>
      </c>
      <c r="Q133" t="s">
        <v>52</v>
      </c>
      <c r="R133" t="s">
        <v>116</v>
      </c>
      <c r="S133" s="48" t="s">
        <v>484</v>
      </c>
      <c r="T133" s="35">
        <v>100</v>
      </c>
      <c r="U133" s="35">
        <f t="shared" si="33"/>
        <v>60.317460317460316</v>
      </c>
      <c r="V133" s="35">
        <f t="shared" si="34"/>
        <v>68.55345911949685</v>
      </c>
      <c r="W133" s="35">
        <f t="shared" si="35"/>
        <v>68.944099378881987</v>
      </c>
      <c r="X133" s="35">
        <f t="shared" si="36"/>
        <v>62.502441501621156</v>
      </c>
      <c r="Y133" s="35">
        <f t="shared" si="37"/>
        <v>70.738440303657697</v>
      </c>
      <c r="Z133" s="35">
        <f t="shared" si="38"/>
        <v>71.12908056304282</v>
      </c>
      <c r="AA133" s="35">
        <f t="shared" si="39"/>
        <v>-2.18498118416084</v>
      </c>
      <c r="AB133" s="35">
        <f t="shared" si="40"/>
        <v>-2.1849811841608471</v>
      </c>
      <c r="AC133" s="35">
        <f t="shared" si="41"/>
        <v>-2.1849811841608329</v>
      </c>
      <c r="AF133">
        <v>2.38</v>
      </c>
      <c r="AG133">
        <v>1.64</v>
      </c>
      <c r="AJ133" t="s">
        <v>313</v>
      </c>
    </row>
    <row r="134" spans="1:36" ht="15" x14ac:dyDescent="0.25">
      <c r="A134">
        <v>2.52</v>
      </c>
      <c r="B134">
        <v>3.18</v>
      </c>
      <c r="C134">
        <v>3.22</v>
      </c>
      <c r="D134" s="20">
        <f t="shared" si="29"/>
        <v>2.1849811841608391E-2</v>
      </c>
      <c r="E134" s="17">
        <f>IF(OR($A134="",$B134="",$C134=""),"",A134*'MPTO_working_3-way'!$I133)</f>
        <v>2.5750615258408533</v>
      </c>
      <c r="F134" s="21">
        <f>IF(OR($A134="",$B134="",$C134=""),"",B134*'MPTO_working_3-way'!$I133)</f>
        <v>3.2494824016563149</v>
      </c>
      <c r="G134" s="22">
        <f>IF(OR($A134="",$B134="",$C134=""),"",C134*'MPTO_working_3-way'!$I133)</f>
        <v>3.2903563941299794</v>
      </c>
      <c r="H134" s="17">
        <f>IF(OR($A134="",$B134="",$C134=""),"",'MPTO_working_3-way'!E133)</f>
        <v>2.5671164495749164</v>
      </c>
      <c r="I134" s="21">
        <f>IF(OR($A134="",$B134="",$C134=""),"",'MPTO_working_3-way'!F133)</f>
        <v>3.2553976148759398</v>
      </c>
      <c r="J134" s="22">
        <f>IF(OR($A134="",$B134="",$C134=""),"",'MPTO_working_3-way'!G133)</f>
        <v>3.2973294023356998</v>
      </c>
      <c r="K134" s="17">
        <f>IF(OR($A134="",$B134="",$C134=""),"",'OddsRatio_working_3-way'!H133)</f>
        <v>2.5707294678052923</v>
      </c>
      <c r="L134" s="21">
        <f>IF(OR($A134="",$B134="",$C134=""),"",'OddsRatio_working_3-way'!I133)</f>
        <v>3.2527567367207482</v>
      </c>
      <c r="M134" s="22">
        <f>IF(OR($A134="",$B134="",$C134=""),"",'OddsRatio_working_3-way'!J133)</f>
        <v>3.2940917227156246</v>
      </c>
      <c r="N134" s="23">
        <f t="shared" si="30"/>
        <v>38.834023574386748</v>
      </c>
      <c r="O134" s="24">
        <f t="shared" si="31"/>
        <v>30.774131889136669</v>
      </c>
      <c r="P134" s="24">
        <f t="shared" si="32"/>
        <v>30.391844536476579</v>
      </c>
      <c r="Q134" t="s">
        <v>54</v>
      </c>
      <c r="R134" t="s">
        <v>115</v>
      </c>
      <c r="S134" s="48" t="s">
        <v>484</v>
      </c>
      <c r="T134" s="35">
        <v>100</v>
      </c>
      <c r="U134" s="35">
        <f t="shared" si="33"/>
        <v>67.741935483870961</v>
      </c>
      <c r="V134" s="35">
        <f t="shared" si="34"/>
        <v>68.051118210862612</v>
      </c>
      <c r="W134" s="35">
        <f t="shared" si="35"/>
        <v>61.977186311787079</v>
      </c>
      <c r="X134" s="35">
        <f t="shared" si="36"/>
        <v>69.971695477350309</v>
      </c>
      <c r="Y134" s="35">
        <f t="shared" si="37"/>
        <v>70.280878204341974</v>
      </c>
      <c r="Z134" s="35">
        <f t="shared" si="38"/>
        <v>64.206946305266413</v>
      </c>
      <c r="AA134" s="35">
        <f t="shared" si="39"/>
        <v>-2.2297599934793482</v>
      </c>
      <c r="AB134" s="35">
        <f t="shared" si="40"/>
        <v>-2.2297599934793624</v>
      </c>
      <c r="AC134" s="35">
        <f t="shared" si="41"/>
        <v>-2.229759993479334</v>
      </c>
      <c r="AF134">
        <v>2.42</v>
      </c>
      <c r="AG134">
        <v>1.63</v>
      </c>
      <c r="AJ134" t="s">
        <v>313</v>
      </c>
    </row>
    <row r="135" spans="1:36" ht="15" x14ac:dyDescent="0.25">
      <c r="A135">
        <v>3.1</v>
      </c>
      <c r="B135">
        <v>3.13</v>
      </c>
      <c r="C135">
        <v>2.63</v>
      </c>
      <c r="D135" s="20">
        <f t="shared" si="29"/>
        <v>2.2297599934793411E-2</v>
      </c>
      <c r="E135" s="17">
        <f>IF(OR($A135="",$B135="",$C135=""),"",A135*'MPTO_working_3-way'!$I134)</f>
        <v>3.1691225597978598</v>
      </c>
      <c r="F135" s="21">
        <f>IF(OR($A135="",$B135="",$C135=""),"",B135*'MPTO_working_3-way'!$I134)</f>
        <v>3.1997914877959031</v>
      </c>
      <c r="G135" s="22">
        <f>IF(OR($A135="",$B135="",$C135=""),"",C135*'MPTO_working_3-way'!$I134)</f>
        <v>2.6886426878285064</v>
      </c>
      <c r="H135" s="17">
        <f>IF(OR($A135="",$B135="",$C135=""),"",'MPTO_working_3-way'!E134)</f>
        <v>3.1731111893094335</v>
      </c>
      <c r="I135" s="21">
        <f>IF(OR($A135="",$B135="",$C135=""),"",'MPTO_working_3-way'!F134)</f>
        <v>3.2045501065509026</v>
      </c>
      <c r="J135" s="22">
        <f>IF(OR($A135="",$B135="",$C135=""),"",'MPTO_working_3-way'!G134)</f>
        <v>2.6824350674264426</v>
      </c>
      <c r="K135" s="17">
        <f>IF(OR($A135="",$B135="",$C135=""),"",'OddsRatio_working_3-way'!H134)</f>
        <v>3.1712798431977767</v>
      </c>
      <c r="L135" s="21">
        <f>IF(OR($A135="",$B135="",$C135=""),"",'OddsRatio_working_3-way'!I134)</f>
        <v>3.202298126672031</v>
      </c>
      <c r="M135" s="22">
        <f>IF(OR($A135="",$B135="",$C135=""),"",'OddsRatio_working_3-way'!J134)</f>
        <v>2.6853267354344648</v>
      </c>
      <c r="N135" s="23">
        <f t="shared" si="30"/>
        <v>31.554475446471347</v>
      </c>
      <c r="O135" s="24">
        <f t="shared" si="31"/>
        <v>31.252036384684089</v>
      </c>
      <c r="P135" s="24">
        <f t="shared" si="32"/>
        <v>37.19348816884456</v>
      </c>
      <c r="Q135" t="s">
        <v>488</v>
      </c>
      <c r="R135" t="s">
        <v>82</v>
      </c>
      <c r="S135" s="48" t="s">
        <v>484</v>
      </c>
      <c r="T135" s="35">
        <v>100</v>
      </c>
      <c r="U135" s="35">
        <f t="shared" si="33"/>
        <v>61.977186311787079</v>
      </c>
      <c r="V135" s="35">
        <f t="shared" si="34"/>
        <v>65.870307167235495</v>
      </c>
      <c r="W135" s="35">
        <f t="shared" si="35"/>
        <v>68.35443037974683</v>
      </c>
      <c r="X135" s="35">
        <f t="shared" si="36"/>
        <v>65.77526245301766</v>
      </c>
      <c r="Y135" s="35">
        <f t="shared" si="37"/>
        <v>69.668383308466105</v>
      </c>
      <c r="Z135" s="35">
        <f t="shared" si="38"/>
        <v>72.15250652097744</v>
      </c>
      <c r="AA135" s="35">
        <f t="shared" si="39"/>
        <v>-3.798076141230581</v>
      </c>
      <c r="AB135" s="35">
        <f t="shared" si="40"/>
        <v>-3.7980761412306094</v>
      </c>
      <c r="AC135" s="35">
        <f t="shared" si="41"/>
        <v>-3.7980761412306094</v>
      </c>
      <c r="AF135">
        <v>2.6</v>
      </c>
      <c r="AG135">
        <v>1.55</v>
      </c>
      <c r="AJ135" t="s">
        <v>313</v>
      </c>
    </row>
    <row r="136" spans="1:36" ht="15" x14ac:dyDescent="0.25">
      <c r="A136">
        <v>2.63</v>
      </c>
      <c r="B136">
        <v>2.93</v>
      </c>
      <c r="C136">
        <v>3.16</v>
      </c>
      <c r="D136" s="20">
        <f t="shared" si="29"/>
        <v>3.7980761412305997E-2</v>
      </c>
      <c r="E136" s="17">
        <f>IF(OR($A136="",$B136="",$C136=""),"",A136*'MPTO_working_3-way'!$I135)</f>
        <v>2.7298894025143645</v>
      </c>
      <c r="F136" s="21">
        <f>IF(OR($A136="",$B136="",$C136=""),"",B136*'MPTO_working_3-way'!$I135)</f>
        <v>3.0412836309380569</v>
      </c>
      <c r="G136" s="22">
        <f>IF(OR($A136="",$B136="",$C136=""),"",C136*'MPTO_working_3-way'!$I135)</f>
        <v>3.280019206062887</v>
      </c>
      <c r="H136" s="17">
        <f>IF(OR($A136="",$B136="",$C136=""),"",'MPTO_working_3-way'!E135)</f>
        <v>2.720585900013794</v>
      </c>
      <c r="I136" s="21">
        <f>IF(OR($A136="",$B136="",$C136=""),"",'MPTO_working_3-way'!F135)</f>
        <v>3.0428740232653539</v>
      </c>
      <c r="J136" s="22">
        <f>IF(OR($A136="",$B136="",$C136=""),"",'MPTO_working_3-way'!G135)</f>
        <v>3.2916886181870155</v>
      </c>
      <c r="K136" s="17">
        <f>IF(OR($A136="",$B136="",$C136=""),"",'OddsRatio_working_3-way'!H135)</f>
        <v>2.7249553604618448</v>
      </c>
      <c r="L136" s="21">
        <f>IF(OR($A136="",$B136="",$C136=""),"",'OddsRatio_working_3-way'!I135)</f>
        <v>3.0424318071726146</v>
      </c>
      <c r="M136" s="22">
        <f>IF(OR($A136="",$B136="",$C136=""),"",'OddsRatio_working_3-way'!J135)</f>
        <v>3.2858304163175367</v>
      </c>
      <c r="N136" s="23">
        <f t="shared" si="30"/>
        <v>36.63152064251944</v>
      </c>
      <c r="O136" s="24">
        <f t="shared" si="31"/>
        <v>32.88085299994065</v>
      </c>
      <c r="P136" s="24">
        <f t="shared" si="32"/>
        <v>30.487626357539909</v>
      </c>
      <c r="Q136" t="s">
        <v>365</v>
      </c>
      <c r="R136" t="s">
        <v>86</v>
      </c>
      <c r="S136" s="48" t="s">
        <v>484</v>
      </c>
      <c r="T136" s="35">
        <v>100</v>
      </c>
      <c r="U136" s="35">
        <f t="shared" si="33"/>
        <v>39.024390243902438</v>
      </c>
      <c r="V136" s="35">
        <f t="shared" si="34"/>
        <v>73.40425531914893</v>
      </c>
      <c r="W136" s="35">
        <f t="shared" si="35"/>
        <v>83.305509181969953</v>
      </c>
      <c r="X136" s="35">
        <f t="shared" si="36"/>
        <v>43.290235498881117</v>
      </c>
      <c r="Y136" s="35">
        <f t="shared" si="37"/>
        <v>77.670100574127616</v>
      </c>
      <c r="Z136" s="35">
        <f t="shared" si="38"/>
        <v>87.571354436948624</v>
      </c>
      <c r="AA136" s="35">
        <f t="shared" si="39"/>
        <v>-4.2658452549786787</v>
      </c>
      <c r="AB136" s="35">
        <f t="shared" si="40"/>
        <v>-4.2658452549786858</v>
      </c>
      <c r="AC136" s="35">
        <f t="shared" si="41"/>
        <v>-4.2658452549786716</v>
      </c>
      <c r="AF136">
        <v>2.71</v>
      </c>
      <c r="AG136">
        <v>1.48</v>
      </c>
      <c r="AJ136" t="s">
        <v>314</v>
      </c>
    </row>
    <row r="137" spans="1:36" ht="15" x14ac:dyDescent="0.25">
      <c r="A137">
        <v>1.64</v>
      </c>
      <c r="B137">
        <v>3.76</v>
      </c>
      <c r="C137">
        <v>5.99</v>
      </c>
      <c r="D137" s="20">
        <f t="shared" si="29"/>
        <v>4.2658452549786841E-2</v>
      </c>
      <c r="E137" s="17">
        <f>IF(OR($A137="",$B137="",$C137=""),"",A137*'MPTO_working_3-way'!$I136)</f>
        <v>1.7099598621816503</v>
      </c>
      <c r="F137" s="21">
        <f>IF(OR($A137="",$B137="",$C137=""),"",B137*'MPTO_working_3-way'!$I136)</f>
        <v>3.9203957815871981</v>
      </c>
      <c r="G137" s="22">
        <f>IF(OR($A137="",$B137="",$C137=""),"",C137*'MPTO_working_3-way'!$I136)</f>
        <v>6.245524130773223</v>
      </c>
      <c r="H137" s="17">
        <f>IF(OR($A137="",$B137="",$C137=""),"",'MPTO_working_3-way'!E136)</f>
        <v>1.6791578847323694</v>
      </c>
      <c r="I137" s="21">
        <f>IF(OR($A137="",$B137="",$C137=""),"",'MPTO_working_3-way'!F136)</f>
        <v>3.9723845762931576</v>
      </c>
      <c r="J137" s="22">
        <f>IF(OR($A137="",$B137="",$C137=""),"",'MPTO_working_3-way'!G136)</f>
        <v>6.5476983060750431</v>
      </c>
      <c r="K137" s="17">
        <f>IF(OR($A137="",$B137="",$C137=""),"",'OddsRatio_working_3-way'!H136)</f>
        <v>1.6899906755303791</v>
      </c>
      <c r="L137" s="21">
        <f>IF(OR($A137="",$B137="",$C137=""),"",'OddsRatio_working_3-way'!I136)</f>
        <v>3.9755847882247579</v>
      </c>
      <c r="M137" s="22">
        <f>IF(OR($A137="",$B137="",$C137=""),"",'OddsRatio_working_3-way'!J136)</f>
        <v>6.3797710482759209</v>
      </c>
      <c r="N137" s="23">
        <f t="shared" si="30"/>
        <v>58.480904851424476</v>
      </c>
      <c r="O137" s="24">
        <f t="shared" si="31"/>
        <v>25.507628711791526</v>
      </c>
      <c r="P137" s="24">
        <f t="shared" si="32"/>
        <v>16.011466436783998</v>
      </c>
      <c r="Q137" t="s">
        <v>113</v>
      </c>
      <c r="R137" t="s">
        <v>369</v>
      </c>
      <c r="S137" s="48" t="s">
        <v>484</v>
      </c>
      <c r="T137" s="35">
        <v>100</v>
      </c>
      <c r="U137" s="35">
        <f t="shared" si="33"/>
        <v>48.717948717948723</v>
      </c>
      <c r="V137" s="35">
        <f t="shared" si="34"/>
        <v>68.944099378881987</v>
      </c>
      <c r="W137" s="35">
        <f t="shared" si="35"/>
        <v>78.354978354978357</v>
      </c>
      <c r="X137" s="35">
        <f t="shared" si="36"/>
        <v>52.700922266139649</v>
      </c>
      <c r="Y137" s="35">
        <f t="shared" si="37"/>
        <v>72.927072927072928</v>
      </c>
      <c r="Z137" s="35">
        <f t="shared" si="38"/>
        <v>82.337951903169298</v>
      </c>
      <c r="AA137" s="35">
        <f t="shared" si="39"/>
        <v>-3.9829735481909267</v>
      </c>
      <c r="AB137" s="35">
        <f t="shared" si="40"/>
        <v>-3.982973548190941</v>
      </c>
      <c r="AC137" s="35">
        <f t="shared" si="41"/>
        <v>-3.982973548190941</v>
      </c>
      <c r="AF137">
        <v>2.5</v>
      </c>
      <c r="AG137">
        <v>1.56</v>
      </c>
      <c r="AJ137" t="s">
        <v>314</v>
      </c>
    </row>
    <row r="138" spans="1:36" ht="15" x14ac:dyDescent="0.25">
      <c r="A138">
        <v>1.95</v>
      </c>
      <c r="B138">
        <v>3.22</v>
      </c>
      <c r="C138">
        <v>4.62</v>
      </c>
      <c r="D138" s="20">
        <f t="shared" si="29"/>
        <v>3.982973548190949E-2</v>
      </c>
      <c r="E138" s="17">
        <f>IF(OR($A138="",$B138="",$C138=""),"",A138*'MPTO_working_3-way'!$I137)</f>
        <v>2.0276679841897236</v>
      </c>
      <c r="F138" s="21">
        <f>IF(OR($A138="",$B138="",$C138=""),"",B138*'MPTO_working_3-way'!$I137)</f>
        <v>3.3482517482517489</v>
      </c>
      <c r="G138" s="22">
        <f>IF(OR($A138="",$B138="",$C138=""),"",C138*'MPTO_working_3-way'!$I137)</f>
        <v>4.804013377926422</v>
      </c>
      <c r="H138" s="17">
        <f>IF(OR($A138="",$B138="",$C138=""),"",'MPTO_working_3-way'!E137)</f>
        <v>2.0018259281801583</v>
      </c>
      <c r="I138" s="21">
        <f>IF(OR($A138="",$B138="",$C138=""),"",'MPTO_working_3-way'!F137)</f>
        <v>3.3638046072176504</v>
      </c>
      <c r="J138" s="22">
        <f>IF(OR($A138="",$B138="",$C138=""),"",'MPTO_working_3-way'!G137)</f>
        <v>4.9218983823843807</v>
      </c>
      <c r="K138" s="17">
        <f>IF(OR($A138="",$B138="",$C138=""),"",'OddsRatio_working_3-way'!H137)</f>
        <v>2.0122033343384262</v>
      </c>
      <c r="L138" s="21">
        <f>IF(OR($A138="",$B138="",$C138=""),"",'OddsRatio_working_3-way'!I137)</f>
        <v>3.3653593707697973</v>
      </c>
      <c r="M138" s="22">
        <f>IF(OR($A138="",$B138="",$C138=""),"",'OddsRatio_working_3-way'!J137)</f>
        <v>4.8570274424264257</v>
      </c>
      <c r="N138" s="23">
        <f t="shared" si="30"/>
        <v>49.317738791422997</v>
      </c>
      <c r="O138" s="24">
        <f t="shared" si="31"/>
        <v>29.86633249791144</v>
      </c>
      <c r="P138" s="24">
        <f t="shared" si="32"/>
        <v>20.815928710665549</v>
      </c>
      <c r="Q138" t="s">
        <v>122</v>
      </c>
      <c r="R138" t="s">
        <v>368</v>
      </c>
      <c r="S138" s="48" t="s">
        <v>484</v>
      </c>
      <c r="T138" s="35">
        <v>100</v>
      </c>
      <c r="U138" s="35">
        <f t="shared" si="33"/>
        <v>62.962962962962962</v>
      </c>
      <c r="V138" s="35">
        <f t="shared" si="34"/>
        <v>64.912280701754383</v>
      </c>
      <c r="W138" s="35">
        <f t="shared" si="35"/>
        <v>68.253968253968253</v>
      </c>
      <c r="X138" s="35">
        <f t="shared" si="36"/>
        <v>66.833751044277363</v>
      </c>
      <c r="Y138" s="35">
        <f t="shared" si="37"/>
        <v>68.783068783068785</v>
      </c>
      <c r="Z138" s="35">
        <f t="shared" si="38"/>
        <v>72.12475633528264</v>
      </c>
      <c r="AA138" s="35">
        <f t="shared" si="39"/>
        <v>-3.8707880813144016</v>
      </c>
      <c r="AB138" s="35">
        <f t="shared" si="40"/>
        <v>-3.8707880813144016</v>
      </c>
      <c r="AC138" s="35">
        <f t="shared" si="41"/>
        <v>-3.8707880813143873</v>
      </c>
      <c r="AF138">
        <v>2.63</v>
      </c>
      <c r="AG138">
        <v>1.51</v>
      </c>
      <c r="AJ138" t="s">
        <v>314</v>
      </c>
    </row>
    <row r="139" spans="1:36" ht="15" x14ac:dyDescent="0.25">
      <c r="A139">
        <v>2.7</v>
      </c>
      <c r="B139">
        <v>2.85</v>
      </c>
      <c r="C139">
        <v>3.15</v>
      </c>
      <c r="D139" s="20">
        <f t="shared" si="29"/>
        <v>3.8707880813143802E-2</v>
      </c>
      <c r="E139" s="17">
        <f>IF(OR($A139="",$B139="",$C139=""),"",A139*'MPTO_working_3-way'!$I138)</f>
        <v>2.8045112781954886</v>
      </c>
      <c r="F139" s="21">
        <f>IF(OR($A139="",$B139="",$C139=""),"",B139*'MPTO_working_3-way'!$I138)</f>
        <v>2.96031746031746</v>
      </c>
      <c r="G139" s="22">
        <f>IF(OR($A139="",$B139="",$C139=""),"",C139*'MPTO_working_3-way'!$I138)</f>
        <v>3.2719298245614028</v>
      </c>
      <c r="H139" s="17">
        <f>IF(OR($A139="",$B139="",$C139=""),"",'MPTO_working_3-way'!E138)</f>
        <v>2.7974552064398859</v>
      </c>
      <c r="I139" s="21">
        <f>IF(OR($A139="",$B139="",$C139=""),"",'MPTO_working_3-way'!F138)</f>
        <v>2.9588025267783573</v>
      </c>
      <c r="J139" s="22">
        <f>IF(OR($A139="",$B139="",$C139=""),"",'MPTO_working_3-way'!G138)</f>
        <v>3.2834501676318184</v>
      </c>
      <c r="K139" s="17">
        <f>IF(OR($A139="",$B139="",$C139=""),"",'OddsRatio_working_3-way'!H138)</f>
        <v>2.8008699555065646</v>
      </c>
      <c r="L139" s="21">
        <f>IF(OR($A139="",$B139="",$C139=""),"",'OddsRatio_working_3-way'!I138)</f>
        <v>2.9597702456983206</v>
      </c>
      <c r="M139" s="22">
        <f>IF(OR($A139="",$B139="",$C139=""),"",'OddsRatio_working_3-way'!J138)</f>
        <v>3.2775708260818317</v>
      </c>
      <c r="N139" s="23">
        <f t="shared" si="30"/>
        <v>35.656836461126005</v>
      </c>
      <c r="O139" s="24">
        <f t="shared" si="31"/>
        <v>33.780160857908854</v>
      </c>
      <c r="P139" s="24">
        <f t="shared" si="32"/>
        <v>30.563002680965155</v>
      </c>
      <c r="Q139" t="s">
        <v>119</v>
      </c>
      <c r="R139" t="s">
        <v>50</v>
      </c>
      <c r="S139" s="48" t="s">
        <v>484</v>
      </c>
      <c r="T139" s="35">
        <v>100</v>
      </c>
      <c r="U139" s="35">
        <f t="shared" si="33"/>
        <v>56.331877729257641</v>
      </c>
      <c r="V139" s="35">
        <f t="shared" si="34"/>
        <v>64.912280701754383</v>
      </c>
      <c r="W139" s="35">
        <f t="shared" si="35"/>
        <v>74.874371859296474</v>
      </c>
      <c r="X139" s="35">
        <f t="shared" si="36"/>
        <v>60.213347438949128</v>
      </c>
      <c r="Y139" s="35">
        <f t="shared" si="37"/>
        <v>68.79375041144587</v>
      </c>
      <c r="Z139" s="35">
        <f t="shared" si="38"/>
        <v>78.755841568987975</v>
      </c>
      <c r="AA139" s="35">
        <f t="shared" si="39"/>
        <v>-3.881469709691487</v>
      </c>
      <c r="AB139" s="35">
        <f t="shared" si="40"/>
        <v>-3.881469709691487</v>
      </c>
      <c r="AC139" s="35">
        <f t="shared" si="41"/>
        <v>-3.8814697096915012</v>
      </c>
      <c r="AF139">
        <v>2.59</v>
      </c>
      <c r="AG139">
        <v>1.52</v>
      </c>
      <c r="AJ139" t="s">
        <v>314</v>
      </c>
    </row>
    <row r="140" spans="1:36" ht="15" x14ac:dyDescent="0.25">
      <c r="A140">
        <v>2.29</v>
      </c>
      <c r="B140">
        <v>2.85</v>
      </c>
      <c r="C140">
        <v>3.98</v>
      </c>
      <c r="D140" s="20">
        <f t="shared" si="29"/>
        <v>3.8814697096914763E-2</v>
      </c>
      <c r="E140" s="17">
        <f>IF(OR($A140="",$B140="",$C140=""),"",A140*'MPTO_working_3-way'!$I139)</f>
        <v>2.3788856563519349</v>
      </c>
      <c r="F140" s="21">
        <f>IF(OR($A140="",$B140="",$C140=""),"",B140*'MPTO_working_3-way'!$I139)</f>
        <v>2.9606218867262073</v>
      </c>
      <c r="G140" s="22">
        <f>IF(OR($A140="",$B140="",$C140=""),"",C140*'MPTO_working_3-way'!$I139)</f>
        <v>4.134482494445721</v>
      </c>
      <c r="H140" s="17">
        <f>IF(OR($A140="",$B140="",$C140=""),"",'MPTO_working_3-way'!E139)</f>
        <v>2.3599210436340519</v>
      </c>
      <c r="I140" s="21">
        <f>IF(OR($A140="",$B140="",$C140=""),"",'MPTO_working_3-way'!F139)</f>
        <v>2.959114267780091</v>
      </c>
      <c r="J140" s="22">
        <f>IF(OR($A140="",$B140="",$C140=""),"",'MPTO_working_3-way'!G139)</f>
        <v>4.1960732895488553</v>
      </c>
      <c r="K140" s="17">
        <f>IF(OR($A140="",$B140="",$C140=""),"",'OddsRatio_working_3-way'!H139)</f>
        <v>2.3686246341449348</v>
      </c>
      <c r="L140" s="21">
        <f>IF(OR($A140="",$B140="",$C140=""),"",'OddsRatio_working_3-way'!I139)</f>
        <v>2.962756258269867</v>
      </c>
      <c r="M140" s="22">
        <f>IF(OR($A140="",$B140="",$C140=""),"",'OddsRatio_working_3-way'!J139)</f>
        <v>4.161628999807677</v>
      </c>
      <c r="N140" s="23">
        <f t="shared" si="30"/>
        <v>42.036488695027003</v>
      </c>
      <c r="O140" s="24">
        <f t="shared" si="31"/>
        <v>33.776687407583097</v>
      </c>
      <c r="P140" s="24">
        <f t="shared" si="32"/>
        <v>24.186823897389907</v>
      </c>
      <c r="Q140" t="s">
        <v>310</v>
      </c>
      <c r="R140" t="s">
        <v>91</v>
      </c>
      <c r="S140" s="48" t="s">
        <v>484</v>
      </c>
      <c r="T140" s="35">
        <v>100</v>
      </c>
      <c r="U140" s="35">
        <f t="shared" si="33"/>
        <v>48.453608247422686</v>
      </c>
      <c r="V140" s="35">
        <f t="shared" si="34"/>
        <v>72.752043596730246</v>
      </c>
      <c r="W140" s="35">
        <f t="shared" si="35"/>
        <v>75.786924939467312</v>
      </c>
      <c r="X140" s="35">
        <f t="shared" si="36"/>
        <v>51.461031463802442</v>
      </c>
      <c r="Y140" s="35">
        <f t="shared" si="37"/>
        <v>75.759466813110009</v>
      </c>
      <c r="Z140" s="35">
        <f t="shared" si="38"/>
        <v>78.794348155847089</v>
      </c>
      <c r="AA140" s="35">
        <f t="shared" si="39"/>
        <v>-3.0074232163797561</v>
      </c>
      <c r="AB140" s="35">
        <f t="shared" si="40"/>
        <v>-3.0074232163797632</v>
      </c>
      <c r="AC140" s="35">
        <f t="shared" si="41"/>
        <v>-3.0074232163797774</v>
      </c>
      <c r="AF140">
        <v>2.68</v>
      </c>
      <c r="AG140">
        <v>1.49</v>
      </c>
      <c r="AJ140" t="s">
        <v>314</v>
      </c>
    </row>
    <row r="141" spans="1:36" ht="15" x14ac:dyDescent="0.25">
      <c r="A141">
        <v>1.94</v>
      </c>
      <c r="B141">
        <v>3.67</v>
      </c>
      <c r="C141">
        <v>4.13</v>
      </c>
      <c r="D141" s="20">
        <f t="shared" si="29"/>
        <v>3.0074232163797676E-2</v>
      </c>
      <c r="E141" s="17">
        <f>IF(OR($A141="",$B141="",$C141=""),"",A141*'MPTO_working_3-way'!$I140)</f>
        <v>1.9983440103977674</v>
      </c>
      <c r="F141" s="21">
        <f>IF(OR($A141="",$B141="",$C141=""),"",B141*'MPTO_working_3-way'!$I140)</f>
        <v>3.7803724320411374</v>
      </c>
      <c r="G141" s="22">
        <f>IF(OR($A141="",$B141="",$C141=""),"",C141*'MPTO_working_3-way'!$I140)</f>
        <v>4.2542065788364845</v>
      </c>
      <c r="H141" s="17">
        <f>IF(OR($A141="",$B141="",$C141=""),"",'MPTO_working_3-way'!E140)</f>
        <v>1.9784774360332238</v>
      </c>
      <c r="I141" s="21">
        <f>IF(OR($A141="",$B141="",$C141=""),"",'MPTO_working_3-way'!F140)</f>
        <v>3.8101795961813516</v>
      </c>
      <c r="J141" s="22">
        <f>IF(OR($A141="",$B141="",$C141=""),"",'MPTO_working_3-way'!G140)</f>
        <v>4.3083762236952117</v>
      </c>
      <c r="K141" s="17">
        <f>IF(OR($A141="",$B141="",$C141=""),"",'OddsRatio_working_3-way'!H140)</f>
        <v>1.9861722983018213</v>
      </c>
      <c r="L141" s="21">
        <f>IF(OR($A141="",$B141="",$C141=""),"",'OddsRatio_working_3-way'!I140)</f>
        <v>3.8011489749636844</v>
      </c>
      <c r="M141" s="22">
        <f>IF(OR($A141="",$B141="",$C141=""),"",'OddsRatio_working_3-way'!J140)</f>
        <v>4.2837439294518109</v>
      </c>
      <c r="N141" s="23">
        <f t="shared" si="30"/>
        <v>50.041434047231512</v>
      </c>
      <c r="O141" s="24">
        <f t="shared" si="31"/>
        <v>26.45242017755562</v>
      </c>
      <c r="P141" s="24">
        <f t="shared" si="32"/>
        <v>23.506145775212865</v>
      </c>
      <c r="Q141" t="s">
        <v>92</v>
      </c>
      <c r="R141" t="s">
        <v>127</v>
      </c>
      <c r="S141" s="48" t="s">
        <v>484</v>
      </c>
      <c r="T141" s="35">
        <v>100</v>
      </c>
      <c r="U141" s="35">
        <f t="shared" si="33"/>
        <v>74.683544303797461</v>
      </c>
      <c r="V141" s="35">
        <f t="shared" si="34"/>
        <v>75.186104218362274</v>
      </c>
      <c r="W141" s="35">
        <f t="shared" si="35"/>
        <v>47.089947089947096</v>
      </c>
      <c r="X141" s="35">
        <f t="shared" si="36"/>
        <v>77.723948691690637</v>
      </c>
      <c r="Y141" s="35">
        <f t="shared" si="37"/>
        <v>78.226508606255436</v>
      </c>
      <c r="Z141" s="35">
        <f t="shared" si="38"/>
        <v>50.130351477840243</v>
      </c>
      <c r="AA141" s="35">
        <f t="shared" si="39"/>
        <v>-3.0404043878931759</v>
      </c>
      <c r="AB141" s="35">
        <f t="shared" si="40"/>
        <v>-3.0404043878931617</v>
      </c>
      <c r="AC141" s="35">
        <f t="shared" si="41"/>
        <v>-3.0404043878931475</v>
      </c>
      <c r="AF141">
        <v>1.97</v>
      </c>
      <c r="AG141">
        <v>1.92</v>
      </c>
      <c r="AJ141" t="s">
        <v>318</v>
      </c>
    </row>
    <row r="142" spans="1:36" ht="15" x14ac:dyDescent="0.25">
      <c r="A142">
        <v>3.95</v>
      </c>
      <c r="B142">
        <v>4.03</v>
      </c>
      <c r="C142">
        <v>1.89</v>
      </c>
      <c r="D142" s="20">
        <f t="shared" si="29"/>
        <v>3.0404043878931475E-2</v>
      </c>
      <c r="E142" s="17">
        <f>IF(OR($A142="",$B142="",$C142=""),"",A142*'MPTO_working_3-way'!$I141)</f>
        <v>4.0700959733217799</v>
      </c>
      <c r="F142" s="21">
        <f>IF(OR($A142="",$B142="",$C142=""),"",B142*'MPTO_working_3-way'!$I141)</f>
        <v>4.1525282968320942</v>
      </c>
      <c r="G142" s="22">
        <f>IF(OR($A142="",$B142="",$C142=""),"",C142*'MPTO_working_3-way'!$I141)</f>
        <v>1.9474636429311805</v>
      </c>
      <c r="H142" s="17">
        <f>IF(OR($A142="",$B142="",$C142=""),"",'MPTO_working_3-way'!E141)</f>
        <v>4.1147204525659813</v>
      </c>
      <c r="I142" s="21">
        <f>IF(OR($A142="",$B142="",$C142=""),"",'MPTO_working_3-way'!F141)</f>
        <v>4.2016051753661765</v>
      </c>
      <c r="J142" s="22">
        <f>IF(OR($A142="",$B142="",$C142=""),"",'MPTO_working_3-way'!G141)</f>
        <v>1.9269090716174255</v>
      </c>
      <c r="K142" s="17">
        <f>IF(OR($A142="",$B142="",$C142=""),"",'OddsRatio_working_3-way'!H141)</f>
        <v>4.0981501969272607</v>
      </c>
      <c r="L142" s="21">
        <f>IF(OR($A142="",$B142="",$C142=""),"",'OddsRatio_working_3-way'!I141)</f>
        <v>4.1821678293863052</v>
      </c>
      <c r="M142" s="22">
        <f>IF(OR($A142="",$B142="",$C142=""),"",'OddsRatio_working_3-way'!J141)</f>
        <v>1.934696161106868</v>
      </c>
      <c r="N142" s="23">
        <f t="shared" si="30"/>
        <v>24.56944520607599</v>
      </c>
      <c r="O142" s="24">
        <f t="shared" si="31"/>
        <v>24.081714283871008</v>
      </c>
      <c r="P142" s="24">
        <f t="shared" si="32"/>
        <v>51.348840510053009</v>
      </c>
      <c r="Q142" t="s">
        <v>126</v>
      </c>
      <c r="R142" t="s">
        <v>94</v>
      </c>
      <c r="S142" s="48" t="s">
        <v>484</v>
      </c>
      <c r="T142" s="35">
        <v>100</v>
      </c>
      <c r="U142" s="35">
        <f t="shared" si="33"/>
        <v>46.808510638297875</v>
      </c>
      <c r="V142" s="35">
        <f t="shared" si="34"/>
        <v>73.753280839895012</v>
      </c>
      <c r="W142" s="35">
        <f t="shared" si="35"/>
        <v>76.470588235294116</v>
      </c>
      <c r="X142" s="35">
        <f t="shared" si="36"/>
        <v>49.776130924810872</v>
      </c>
      <c r="Y142" s="35">
        <f t="shared" si="37"/>
        <v>76.720901126408009</v>
      </c>
      <c r="Z142" s="35">
        <f t="shared" si="38"/>
        <v>79.438208521807113</v>
      </c>
      <c r="AA142" s="35">
        <f t="shared" si="39"/>
        <v>-2.9676202865129966</v>
      </c>
      <c r="AB142" s="35">
        <f t="shared" si="40"/>
        <v>-2.9676202865129966</v>
      </c>
      <c r="AC142" s="35">
        <f t="shared" si="41"/>
        <v>-2.9676202865129966</v>
      </c>
      <c r="AF142">
        <v>1.77</v>
      </c>
      <c r="AG142">
        <v>2.14</v>
      </c>
      <c r="AJ142" t="s">
        <v>318</v>
      </c>
    </row>
    <row r="143" spans="1:36" ht="15" x14ac:dyDescent="0.25">
      <c r="A143">
        <v>1.88</v>
      </c>
      <c r="B143">
        <v>3.81</v>
      </c>
      <c r="C143">
        <v>4.25</v>
      </c>
      <c r="D143" s="20">
        <f t="shared" si="29"/>
        <v>2.9676202865130064E-2</v>
      </c>
      <c r="E143" s="17">
        <f>IF(OR($A143="",$B143="",$C143=""),"",A143*'MPTO_working_3-way'!$I142)</f>
        <v>1.9357912613864443</v>
      </c>
      <c r="F143" s="21">
        <f>IF(OR($A143="",$B143="",$C143=""),"",B143*'MPTO_working_3-way'!$I142)</f>
        <v>3.9230663329161457</v>
      </c>
      <c r="G143" s="22">
        <f>IF(OR($A143="",$B143="",$C143=""),"",C143*'MPTO_working_3-way'!$I142)</f>
        <v>4.3761238621768026</v>
      </c>
      <c r="H143" s="17">
        <f>IF(OR($A143="",$B143="",$C143=""),"",'MPTO_working_3-way'!E142)</f>
        <v>1.915625045884453</v>
      </c>
      <c r="I143" s="21">
        <f>IF(OR($A143="",$B143="",$C143=""),"",'MPTO_working_3-way'!F142)</f>
        <v>3.9592180902256948</v>
      </c>
      <c r="J143" s="22">
        <f>IF(OR($A143="",$B143="",$C143=""),"",'MPTO_working_3-way'!G142)</f>
        <v>4.4365168812241924</v>
      </c>
      <c r="K143" s="17">
        <f>IF(OR($A143="",$B143="",$C143=""),"",'OddsRatio_working_3-way'!H142)</f>
        <v>1.9232658088412427</v>
      </c>
      <c r="L143" s="21">
        <f>IF(OR($A143="",$B143="",$C143=""),"",'OddsRatio_working_3-way'!I142)</f>
        <v>3.9481555941407867</v>
      </c>
      <c r="M143" s="22">
        <f>IF(OR($A143="",$B143="",$C143=""),"",'OddsRatio_working_3-way'!J142)</f>
        <v>4.4097884985614071</v>
      </c>
      <c r="N143" s="23">
        <f t="shared" si="30"/>
        <v>51.658462353207653</v>
      </c>
      <c r="O143" s="24">
        <f t="shared" si="31"/>
        <v>25.49026488819695</v>
      </c>
      <c r="P143" s="24">
        <f t="shared" si="32"/>
        <v>22.851272758595385</v>
      </c>
      <c r="Q143" t="s">
        <v>375</v>
      </c>
      <c r="R143" t="s">
        <v>123</v>
      </c>
      <c r="S143" s="48" t="s">
        <v>484</v>
      </c>
      <c r="T143" s="35">
        <v>100</v>
      </c>
      <c r="U143" s="35">
        <f t="shared" si="33"/>
        <v>79.035639412997895</v>
      </c>
      <c r="V143" s="35">
        <f t="shared" si="34"/>
        <v>73.890339425587456</v>
      </c>
      <c r="W143" s="35">
        <f t="shared" si="35"/>
        <v>44.134078212290497</v>
      </c>
      <c r="X143" s="35">
        <f t="shared" si="36"/>
        <v>81.975582362122026</v>
      </c>
      <c r="Y143" s="35">
        <f t="shared" si="37"/>
        <v>76.830282374711587</v>
      </c>
      <c r="Z143" s="35">
        <f t="shared" si="38"/>
        <v>47.074021161414628</v>
      </c>
      <c r="AA143" s="35">
        <f t="shared" si="39"/>
        <v>-2.9399429491241307</v>
      </c>
      <c r="AB143" s="35">
        <f t="shared" si="40"/>
        <v>-2.9399429491241307</v>
      </c>
      <c r="AC143" s="35">
        <f t="shared" si="41"/>
        <v>-2.9399429491241307</v>
      </c>
      <c r="AF143">
        <v>2</v>
      </c>
      <c r="AG143">
        <v>1.88</v>
      </c>
      <c r="AJ143" t="s">
        <v>318</v>
      </c>
    </row>
    <row r="144" spans="1:36" ht="15" x14ac:dyDescent="0.25">
      <c r="A144">
        <v>4.7699999999999996</v>
      </c>
      <c r="B144">
        <v>3.83</v>
      </c>
      <c r="C144">
        <v>1.79</v>
      </c>
      <c r="D144" s="20">
        <f t="shared" si="29"/>
        <v>2.9399429491241191E-2</v>
      </c>
      <c r="E144" s="17">
        <f>IF(OR($A144="",$B144="",$C144=""),"",A144*'MPTO_working_3-way'!$I143)</f>
        <v>4.9102352786732197</v>
      </c>
      <c r="F144" s="21">
        <f>IF(OR($A144="",$B144="",$C144=""),"",B144*'MPTO_working_3-way'!$I143)</f>
        <v>3.9425998149514538</v>
      </c>
      <c r="G144" s="22">
        <f>IF(OR($A144="",$B144="",$C144=""),"",C144*'MPTO_working_3-way'!$I143)</f>
        <v>1.8426249787893219</v>
      </c>
      <c r="H144" s="17">
        <f>IF(OR($A144="",$B144="",$C144=""),"",'MPTO_working_3-way'!E143)</f>
        <v>5.0039081513534152</v>
      </c>
      <c r="I144" s="21">
        <f>IF(OR($A144="",$B144="",$C144=""),"",'MPTO_working_3-way'!F143)</f>
        <v>3.9793583374750727</v>
      </c>
      <c r="J144" s="22">
        <f>IF(OR($A144="",$B144="",$C144=""),"",'MPTO_working_3-way'!G143)</f>
        <v>1.8219602057271262</v>
      </c>
      <c r="K144" s="17">
        <f>IF(OR($A144="",$B144="",$C144=""),"",'OddsRatio_working_3-way'!H143)</f>
        <v>4.9589332259656462</v>
      </c>
      <c r="L144" s="21">
        <f>IF(OR($A144="",$B144="",$C144=""),"",'OddsRatio_working_3-way'!I143)</f>
        <v>3.9718252067593589</v>
      </c>
      <c r="M144" s="22">
        <f>IF(OR($A144="",$B144="",$C144=""),"",'OddsRatio_working_3-way'!J143)</f>
        <v>1.8295907820989026</v>
      </c>
      <c r="N144" s="23">
        <f t="shared" si="30"/>
        <v>20.3656228927223</v>
      </c>
      <c r="O144" s="24">
        <f t="shared" si="31"/>
        <v>25.363974203207668</v>
      </c>
      <c r="P144" s="24">
        <f t="shared" si="32"/>
        <v>54.270402904070039</v>
      </c>
      <c r="Q144" t="s">
        <v>95</v>
      </c>
      <c r="R144" t="s">
        <v>125</v>
      </c>
      <c r="S144" s="48" t="s">
        <v>484</v>
      </c>
      <c r="T144" s="35">
        <v>100</v>
      </c>
      <c r="U144" s="35">
        <f t="shared" si="33"/>
        <v>74.811083123425689</v>
      </c>
      <c r="V144" s="35">
        <f t="shared" si="34"/>
        <v>74.226804123711347</v>
      </c>
      <c r="W144" s="35">
        <f t="shared" si="35"/>
        <v>46.236559139784944</v>
      </c>
      <c r="X144" s="35">
        <f t="shared" si="36"/>
        <v>79.536636736503709</v>
      </c>
      <c r="Y144" s="35">
        <f t="shared" si="37"/>
        <v>78.952357736789352</v>
      </c>
      <c r="Z144" s="35">
        <f t="shared" si="38"/>
        <v>50.962112752862978</v>
      </c>
      <c r="AA144" s="35">
        <f t="shared" si="39"/>
        <v>-4.72555361307802</v>
      </c>
      <c r="AB144" s="35">
        <f t="shared" si="40"/>
        <v>-4.7255536130780058</v>
      </c>
      <c r="AC144" s="35">
        <f t="shared" si="41"/>
        <v>-4.7255536130780342</v>
      </c>
      <c r="AF144">
        <v>1.83</v>
      </c>
      <c r="AG144">
        <v>2.0499999999999998</v>
      </c>
      <c r="AJ144" t="s">
        <v>318</v>
      </c>
    </row>
    <row r="145" spans="1:38" ht="15" x14ac:dyDescent="0.25">
      <c r="A145">
        <v>3.97</v>
      </c>
      <c r="B145">
        <v>3.88</v>
      </c>
      <c r="C145">
        <v>1.86</v>
      </c>
      <c r="D145" s="20">
        <f t="shared" si="29"/>
        <v>4.7255536130780262E-2</v>
      </c>
      <c r="E145" s="17">
        <f>IF(OR($A145="",$B145="",$C145=""),"",A145*'MPTO_working_3-way'!$I144)</f>
        <v>4.1576044784391977</v>
      </c>
      <c r="F145" s="21">
        <f>IF(OR($A145="",$B145="",$C145=""),"",B145*'MPTO_working_3-way'!$I144)</f>
        <v>4.0633514801874275</v>
      </c>
      <c r="G145" s="22">
        <f>IF(OR($A145="",$B145="",$C145=""),"",C145*'MPTO_working_3-way'!$I144)</f>
        <v>1.9478952972032515</v>
      </c>
      <c r="H145" s="17">
        <f>IF(OR($A145="",$B145="",$C145=""),"",'MPTO_working_3-way'!E144)</f>
        <v>4.2348239814399493</v>
      </c>
      <c r="I145" s="21">
        <f>IF(OR($A145="",$B145="",$C145=""),"",'MPTO_working_3-way'!F144)</f>
        <v>4.1325710034898346</v>
      </c>
      <c r="J145" s="22">
        <f>IF(OR($A145="",$B145="",$C145=""),"",'MPTO_working_3-way'!G144)</f>
        <v>1.9161398951902513</v>
      </c>
      <c r="K145" s="17">
        <f>IF(OR($A145="",$B145="",$C145=""),"",'OddsRatio_working_3-way'!H144)</f>
        <v>4.2045117467959283</v>
      </c>
      <c r="L145" s="21">
        <f>IF(OR($A145="",$B145="",$C145=""),"",'OddsRatio_working_3-way'!I144)</f>
        <v>4.1074053302263538</v>
      </c>
      <c r="M145" s="22">
        <f>IF(OR($A145="",$B145="",$C145=""),"",'OddsRatio_working_3-way'!J144)</f>
        <v>1.9279057583314811</v>
      </c>
      <c r="N145" s="23">
        <f t="shared" si="30"/>
        <v>24.052311978829909</v>
      </c>
      <c r="O145" s="24">
        <f t="shared" si="31"/>
        <v>24.610226431947098</v>
      </c>
      <c r="P145" s="24">
        <f t="shared" si="32"/>
        <v>51.337461589222976</v>
      </c>
      <c r="Q145" t="s">
        <v>279</v>
      </c>
      <c r="R145" t="s">
        <v>192</v>
      </c>
      <c r="S145" s="48" t="s">
        <v>485</v>
      </c>
      <c r="T145" s="35">
        <v>100</v>
      </c>
      <c r="U145" s="35">
        <f t="shared" si="33"/>
        <v>35.483870967741936</v>
      </c>
      <c r="V145" s="35">
        <f t="shared" si="34"/>
        <v>77.777777777777771</v>
      </c>
      <c r="W145" s="35">
        <f t="shared" si="35"/>
        <v>81.751824817518241</v>
      </c>
      <c r="X145" s="35">
        <f t="shared" si="36"/>
        <v>40.470397404703974</v>
      </c>
      <c r="Y145" s="35">
        <f t="shared" si="37"/>
        <v>82.764304214739809</v>
      </c>
      <c r="Z145" s="35">
        <f t="shared" si="38"/>
        <v>86.738351254480278</v>
      </c>
      <c r="AA145" s="35">
        <f t="shared" si="39"/>
        <v>-4.9865264369620377</v>
      </c>
      <c r="AB145" s="35">
        <f t="shared" si="40"/>
        <v>-4.9865264369620377</v>
      </c>
      <c r="AC145" s="35">
        <f t="shared" si="41"/>
        <v>-4.9865264369620377</v>
      </c>
      <c r="AF145">
        <v>1.69</v>
      </c>
      <c r="AG145">
        <v>2.19</v>
      </c>
      <c r="AJ145" t="s">
        <v>315</v>
      </c>
    </row>
    <row r="146" spans="1:38" ht="15" x14ac:dyDescent="0.25">
      <c r="A146">
        <v>1.55</v>
      </c>
      <c r="B146">
        <v>4.5</v>
      </c>
      <c r="C146">
        <v>5.48</v>
      </c>
      <c r="D146" s="20">
        <f t="shared" si="29"/>
        <v>4.9865264369620466E-2</v>
      </c>
      <c r="E146" s="17">
        <f>IF(OR($A146="",$B146="",$C146=""),"",A146*'MPTO_working_3-way'!$I145)</f>
        <v>1.6272911597729118</v>
      </c>
      <c r="F146" s="21">
        <f>IF(OR($A146="",$B146="",$C146=""),"",B146*'MPTO_working_3-way'!$I145)</f>
        <v>4.7243936896632919</v>
      </c>
      <c r="G146" s="22">
        <f>IF(OR($A146="",$B146="",$C146=""),"",C146*'MPTO_working_3-way'!$I145)</f>
        <v>5.7532616487455206</v>
      </c>
      <c r="H146" s="17">
        <f>IF(OR($A146="",$B146="",$C146=""),"",'MPTO_working_3-way'!E145)</f>
        <v>1.5909898160224214</v>
      </c>
      <c r="I146" s="21">
        <f>IF(OR($A146="",$B146="",$C146=""),"",'MPTO_working_3-way'!F145)</f>
        <v>4.8638021717000344</v>
      </c>
      <c r="J146" s="22">
        <f>IF(OR($A146="",$B146="",$C146=""),"",'MPTO_working_3-way'!G145)</f>
        <v>6.0291813449708203</v>
      </c>
      <c r="K146" s="17">
        <f>IF(OR($A146="",$B146="",$C146=""),"",'OddsRatio_working_3-way'!H145)</f>
        <v>1.6026804849009701</v>
      </c>
      <c r="L146" s="21">
        <f>IF(OR($A146="",$B146="",$C146=""),"",'OddsRatio_working_3-way'!I145)</f>
        <v>4.8352394493698121</v>
      </c>
      <c r="M146" s="22">
        <f>IF(OR($A146="",$B146="",$C146=""),"",'OddsRatio_working_3-way'!J145)</f>
        <v>5.9091064951933596</v>
      </c>
      <c r="N146" s="23">
        <f t="shared" si="30"/>
        <v>61.45181788731341</v>
      </c>
      <c r="O146" s="24">
        <f t="shared" si="31"/>
        <v>21.166737272296842</v>
      </c>
      <c r="P146" s="24">
        <f t="shared" si="32"/>
        <v>17.38144484038974</v>
      </c>
      <c r="Q146" t="s">
        <v>181</v>
      </c>
      <c r="R146" t="s">
        <v>336</v>
      </c>
      <c r="S146" s="48" t="s">
        <v>485</v>
      </c>
      <c r="T146" s="35">
        <v>100</v>
      </c>
      <c r="U146" s="35">
        <f t="shared" si="33"/>
        <v>68.75</v>
      </c>
      <c r="V146" s="35">
        <f t="shared" si="34"/>
        <v>72.222222222222229</v>
      </c>
      <c r="W146" s="35">
        <f t="shared" si="35"/>
        <v>54.545454545454554</v>
      </c>
      <c r="X146" s="35">
        <f t="shared" si="36"/>
        <v>73.232323232323225</v>
      </c>
      <c r="Y146" s="35">
        <f t="shared" si="37"/>
        <v>76.704545454545453</v>
      </c>
      <c r="Z146" s="35">
        <f t="shared" si="38"/>
        <v>59.027777777777779</v>
      </c>
      <c r="AA146" s="35">
        <f t="shared" si="39"/>
        <v>-4.4823232323232247</v>
      </c>
      <c r="AB146" s="35">
        <f t="shared" si="40"/>
        <v>-4.4823232323232247</v>
      </c>
      <c r="AC146" s="35">
        <f t="shared" si="41"/>
        <v>-4.4823232323232247</v>
      </c>
      <c r="AF146">
        <v>1.56</v>
      </c>
      <c r="AG146">
        <v>2.46</v>
      </c>
      <c r="AJ146" t="s">
        <v>315</v>
      </c>
    </row>
    <row r="147" spans="1:38" ht="15" x14ac:dyDescent="0.25">
      <c r="A147">
        <v>3.2</v>
      </c>
      <c r="B147">
        <v>3.6</v>
      </c>
      <c r="C147">
        <v>2.2000000000000002</v>
      </c>
      <c r="D147" s="20">
        <f t="shared" si="29"/>
        <v>4.4823232323232265E-2</v>
      </c>
      <c r="E147" s="17">
        <f>IF(OR($A147="",$B147="",$C147=""),"",A147*'MPTO_working_3-way'!$I146)</f>
        <v>3.3434343434343434</v>
      </c>
      <c r="F147" s="21">
        <f>IF(OR($A147="",$B147="",$C147=""),"",B147*'MPTO_working_3-way'!$I146)</f>
        <v>3.7613636363636362</v>
      </c>
      <c r="G147" s="22">
        <f>IF(OR($A147="",$B147="",$C147=""),"",C147*'MPTO_working_3-way'!$I146)</f>
        <v>2.2986111111111112</v>
      </c>
      <c r="H147" s="17">
        <f>IF(OR($A147="",$B147="",$C147=""),"",'MPTO_working_3-way'!E146)</f>
        <v>3.3606789250353608</v>
      </c>
      <c r="I147" s="21">
        <f>IF(OR($A147="",$B147="",$C147=""),"",'MPTO_working_3-way'!F146)</f>
        <v>3.8046437149719776</v>
      </c>
      <c r="J147" s="22">
        <f>IF(OR($A147="",$B147="",$C147=""),"",'MPTO_working_3-way'!G146)</f>
        <v>2.2747726184777406</v>
      </c>
      <c r="K147" s="17">
        <f>IF(OR($A147="",$B147="",$C147=""),"",'OddsRatio_working_3-way'!H146)</f>
        <v>3.3554139138376597</v>
      </c>
      <c r="L147" s="21">
        <f>IF(OR($A147="",$B147="",$C147=""),"",'OddsRatio_working_3-way'!I146)</f>
        <v>3.7836709890808704</v>
      </c>
      <c r="M147" s="22">
        <f>IF(OR($A147="",$B147="",$C147=""),"",'OddsRatio_working_3-way'!J146)</f>
        <v>2.2847712257296324</v>
      </c>
      <c r="N147" s="23">
        <f t="shared" si="30"/>
        <v>29.909365558912388</v>
      </c>
      <c r="O147" s="24">
        <f t="shared" si="31"/>
        <v>26.586102719033235</v>
      </c>
      <c r="P147" s="24">
        <f t="shared" si="32"/>
        <v>43.504531722054381</v>
      </c>
      <c r="Q147" t="s">
        <v>274</v>
      </c>
      <c r="R147" t="s">
        <v>277</v>
      </c>
      <c r="S147" s="48" t="s">
        <v>485</v>
      </c>
      <c r="T147" s="35">
        <v>100</v>
      </c>
      <c r="U147" s="35">
        <f t="shared" si="33"/>
        <v>75.247524752475243</v>
      </c>
      <c r="V147" s="35">
        <f t="shared" si="34"/>
        <v>75.550122249388764</v>
      </c>
      <c r="W147" s="35">
        <f t="shared" si="35"/>
        <v>44.444444444444443</v>
      </c>
      <c r="X147" s="35">
        <f t="shared" si="36"/>
        <v>80.005433306166807</v>
      </c>
      <c r="Y147" s="35">
        <f t="shared" si="37"/>
        <v>80.308030803080314</v>
      </c>
      <c r="Z147" s="35">
        <f t="shared" si="38"/>
        <v>49.202352998136</v>
      </c>
      <c r="AA147" s="35">
        <f t="shared" si="39"/>
        <v>-4.7579085536915642</v>
      </c>
      <c r="AB147" s="35">
        <f t="shared" si="40"/>
        <v>-4.75790855369155</v>
      </c>
      <c r="AC147" s="35">
        <f t="shared" si="41"/>
        <v>-4.7579085536915571</v>
      </c>
      <c r="AD147" s="36"/>
      <c r="AE147" s="36"/>
      <c r="AF147">
        <v>1.9</v>
      </c>
      <c r="AG147">
        <v>1.93</v>
      </c>
      <c r="AI147" s="36"/>
      <c r="AJ147" t="s">
        <v>315</v>
      </c>
      <c r="AK147" s="35"/>
      <c r="AL147" s="35"/>
    </row>
    <row r="148" spans="1:38" ht="15" x14ac:dyDescent="0.25">
      <c r="A148">
        <v>4.04</v>
      </c>
      <c r="B148">
        <v>4.09</v>
      </c>
      <c r="C148">
        <v>1.8</v>
      </c>
      <c r="D148" s="20">
        <f t="shared" si="29"/>
        <v>4.7579085536915589E-2</v>
      </c>
      <c r="E148" s="17">
        <f>IF(OR($A148="",$B148="",$C148=""),"",A148*'MPTO_working_3-way'!$I147)</f>
        <v>4.2322195055691392</v>
      </c>
      <c r="F148" s="21">
        <f>IF(OR($A148="",$B148="",$C148=""),"",B148*'MPTO_working_3-way'!$I147)</f>
        <v>4.2845984598459843</v>
      </c>
      <c r="G148" s="22">
        <f>IF(OR($A148="",$B148="",$C148=""),"",C148*'MPTO_working_3-way'!$I147)</f>
        <v>1.8856423539664482</v>
      </c>
      <c r="H148" s="17">
        <f>IF(OR($A148="",$B148="",$C148=""),"",'MPTO_working_3-way'!E147)</f>
        <v>4.3165767495142937</v>
      </c>
      <c r="I148" s="21">
        <f>IF(OR($A148="",$B148="",$C148=""),"",'MPTO_working_3-way'!F147)</f>
        <v>4.3737054480002824</v>
      </c>
      <c r="J148" s="22">
        <f>IF(OR($A148="",$B148="",$C148=""),"",'MPTO_working_3-way'!G147)</f>
        <v>1.8528954424483262</v>
      </c>
      <c r="K148" s="17">
        <f>IF(OR($A148="",$B148="",$C148=""),"",'OddsRatio_working_3-way'!H147)</f>
        <v>4.2859933683842852</v>
      </c>
      <c r="L148" s="21">
        <f>IF(OR($A148="",$B148="",$C148=""),"",'OddsRatio_working_3-way'!I147)</f>
        <v>4.3400393119432366</v>
      </c>
      <c r="M148" s="22">
        <f>IF(OR($A148="",$B148="",$C148=""),"",'OddsRatio_working_3-way'!J147)</f>
        <v>1.8647350969432326</v>
      </c>
      <c r="N148" s="23">
        <f t="shared" si="30"/>
        <v>23.628264051146427</v>
      </c>
      <c r="O148" s="24">
        <f t="shared" si="31"/>
        <v>23.339409967391585</v>
      </c>
      <c r="P148" s="24">
        <f t="shared" si="32"/>
        <v>53.03232598146198</v>
      </c>
      <c r="Q148" t="s">
        <v>196</v>
      </c>
      <c r="R148" t="s">
        <v>278</v>
      </c>
      <c r="S148" s="48" t="s">
        <v>485</v>
      </c>
      <c r="T148" s="35">
        <v>100</v>
      </c>
      <c r="U148" s="35">
        <f t="shared" si="33"/>
        <v>69.6048632218845</v>
      </c>
      <c r="V148" s="35">
        <f t="shared" si="34"/>
        <v>73.821989528795811</v>
      </c>
      <c r="W148" s="35">
        <f t="shared" si="35"/>
        <v>54.337899543379002</v>
      </c>
      <c r="X148" s="35">
        <f t="shared" si="36"/>
        <v>71.840110927825194</v>
      </c>
      <c r="Y148" s="35">
        <f t="shared" si="37"/>
        <v>76.057237234736505</v>
      </c>
      <c r="Z148" s="35">
        <f t="shared" si="38"/>
        <v>56.573147249319689</v>
      </c>
      <c r="AA148" s="35">
        <f t="shared" si="39"/>
        <v>-2.2352477059406937</v>
      </c>
      <c r="AB148" s="35">
        <f t="shared" si="40"/>
        <v>-2.2352477059406937</v>
      </c>
      <c r="AC148" s="35">
        <f t="shared" si="41"/>
        <v>-2.2352477059406866</v>
      </c>
      <c r="AD148" s="36"/>
      <c r="AE148" s="36"/>
      <c r="AF148">
        <v>1.64</v>
      </c>
      <c r="AG148">
        <v>2.2799999999999998</v>
      </c>
      <c r="AI148" s="36"/>
      <c r="AJ148" t="s">
        <v>315</v>
      </c>
      <c r="AK148" s="35"/>
      <c r="AL148" s="35"/>
    </row>
    <row r="149" spans="1:38" ht="15" x14ac:dyDescent="0.25">
      <c r="A149">
        <v>3.29</v>
      </c>
      <c r="B149">
        <v>3.82</v>
      </c>
      <c r="C149">
        <v>2.19</v>
      </c>
      <c r="D149" s="20">
        <f t="shared" si="29"/>
        <v>2.2352477059407017E-2</v>
      </c>
      <c r="E149" s="17">
        <f>IF(OR($A149="",$B149="",$C149=""),"",A149*'MPTO_working_3-way'!$I148)</f>
        <v>3.3635396495254493</v>
      </c>
      <c r="F149" s="21">
        <f>IF(OR($A149="",$B149="",$C149=""),"",B149*'MPTO_working_3-way'!$I148)</f>
        <v>3.9053864623669345</v>
      </c>
      <c r="G149" s="22">
        <f>IF(OR($A149="",$B149="",$C149=""),"",C149*'MPTO_working_3-way'!$I148)</f>
        <v>2.2389519247601015</v>
      </c>
      <c r="H149" s="17">
        <f>IF(OR($A149="",$B149="",$C149=""),"",'MPTO_working_3-way'!E148)</f>
        <v>3.3726751153144772</v>
      </c>
      <c r="I149" s="21">
        <f>IF(OR($A149="",$B149="",$C149=""),"",'MPTO_working_3-way'!F148)</f>
        <v>3.9319106468250933</v>
      </c>
      <c r="J149" s="22">
        <f>IF(OR($A149="",$B149="",$C149=""),"",'MPTO_working_3-way'!G148)</f>
        <v>2.2263276749450811</v>
      </c>
      <c r="K149" s="17">
        <f>IF(OR($A149="",$B149="",$C149=""),"",'OddsRatio_working_3-way'!H148)</f>
        <v>3.3701804762801926</v>
      </c>
      <c r="L149" s="21">
        <f>IF(OR($A149="",$B149="",$C149=""),"",'OddsRatio_working_3-way'!I148)</f>
        <v>3.9187375297424207</v>
      </c>
      <c r="M149" s="22">
        <f>IF(OR($A149="",$B149="",$C149=""),"",'OddsRatio_working_3-way'!J148)</f>
        <v>2.2316658370189648</v>
      </c>
      <c r="N149" s="23">
        <f t="shared" si="30"/>
        <v>29.730584568583478</v>
      </c>
      <c r="O149" s="24">
        <f t="shared" si="31"/>
        <v>25.605660531581059</v>
      </c>
      <c r="P149" s="24">
        <f t="shared" si="32"/>
        <v>44.663754899835453</v>
      </c>
      <c r="Q149" t="s">
        <v>182</v>
      </c>
      <c r="R149" t="s">
        <v>208</v>
      </c>
      <c r="S149" s="48" t="s">
        <v>485</v>
      </c>
      <c r="T149" s="35">
        <v>100</v>
      </c>
      <c r="U149" s="35">
        <f t="shared" si="33"/>
        <v>27.536231884057976</v>
      </c>
      <c r="V149" s="35">
        <f t="shared" si="34"/>
        <v>81.515711645101661</v>
      </c>
      <c r="W149" s="35">
        <f t="shared" si="35"/>
        <v>88.249118683901287</v>
      </c>
      <c r="X149" s="35">
        <f t="shared" si="36"/>
        <v>30.235169670997042</v>
      </c>
      <c r="Y149" s="35">
        <f t="shared" si="37"/>
        <v>84.214649432040744</v>
      </c>
      <c r="Z149" s="35">
        <f t="shared" si="38"/>
        <v>90.94805647084037</v>
      </c>
      <c r="AA149" s="35">
        <f t="shared" si="39"/>
        <v>-2.6989377869390658</v>
      </c>
      <c r="AB149" s="35">
        <f t="shared" si="40"/>
        <v>-2.6989377869390836</v>
      </c>
      <c r="AC149" s="35">
        <f t="shared" si="41"/>
        <v>-2.6989377869390836</v>
      </c>
      <c r="AD149" s="36"/>
      <c r="AE149" s="36"/>
      <c r="AF149">
        <v>1.55</v>
      </c>
      <c r="AG149">
        <v>2.6</v>
      </c>
      <c r="AI149" s="36"/>
      <c r="AJ149" t="s">
        <v>178</v>
      </c>
      <c r="AK149" s="35"/>
      <c r="AL149" s="35"/>
    </row>
    <row r="150" spans="1:38" ht="15" x14ac:dyDescent="0.25">
      <c r="A150">
        <v>1.38</v>
      </c>
      <c r="B150">
        <v>5.41</v>
      </c>
      <c r="C150">
        <v>8.51</v>
      </c>
      <c r="D150" s="20">
        <f t="shared" si="29"/>
        <v>2.6989377869390818E-2</v>
      </c>
      <c r="E150" s="17">
        <f>IF(OR($A150="",$B150="",$C150=""),"",A150*'MPTO_working_3-way'!$I149)</f>
        <v>1.4172453414597592</v>
      </c>
      <c r="F150" s="21">
        <f>IF(OR($A150="",$B150="",$C150=""),"",B150*'MPTO_working_3-way'!$I149)</f>
        <v>5.5560125342734041</v>
      </c>
      <c r="G150" s="22">
        <f>IF(OR($A150="",$B150="",$C150=""),"",C150*'MPTO_working_3-way'!$I149)</f>
        <v>8.7396796056685151</v>
      </c>
      <c r="H150" s="17">
        <f>IF(OR($A150="",$B150="",$C150=""),"",'MPTO_working_3-way'!E149)</f>
        <v>1.3973482374135535</v>
      </c>
      <c r="I150" s="21">
        <f>IF(OR($A150="",$B150="",$C150=""),"",'MPTO_working_3-way'!F149)</f>
        <v>5.6867804063281024</v>
      </c>
      <c r="J150" s="22">
        <f>IF(OR($A150="",$B150="",$C150=""),"",'MPTO_working_3-way'!G149)</f>
        <v>9.2155405751040345</v>
      </c>
      <c r="K150" s="17">
        <f>IF(OR($A150="",$B150="",$C150=""),"",'OddsRatio_working_3-way'!H149)</f>
        <v>1.4034137535698636</v>
      </c>
      <c r="L150" s="21">
        <f>IF(OR($A150="",$B150="",$C150=""),"",'OddsRatio_working_3-way'!I149)</f>
        <v>5.6817227716923702</v>
      </c>
      <c r="M150" s="22">
        <f>IF(OR($A150="",$B150="",$C150=""),"",'OddsRatio_working_3-way'!J149)</f>
        <v>8.972729708709684</v>
      </c>
      <c r="N150" s="23">
        <f t="shared" si="30"/>
        <v>70.559413444252527</v>
      </c>
      <c r="O150" s="24">
        <f t="shared" si="31"/>
        <v>17.998519510733544</v>
      </c>
      <c r="P150" s="24">
        <f t="shared" si="32"/>
        <v>11.442067045013923</v>
      </c>
      <c r="Q150" t="s">
        <v>199</v>
      </c>
      <c r="R150" t="s">
        <v>203</v>
      </c>
      <c r="S150" s="48" t="s">
        <v>485</v>
      </c>
      <c r="T150" s="35">
        <v>100</v>
      </c>
      <c r="U150" s="35">
        <f t="shared" si="33"/>
        <v>45.945945945945937</v>
      </c>
      <c r="V150" s="35">
        <f t="shared" si="34"/>
        <v>73.890339425587456</v>
      </c>
      <c r="W150" s="35">
        <f t="shared" si="35"/>
        <v>77.628635346756155</v>
      </c>
      <c r="X150" s="35">
        <f t="shared" si="36"/>
        <v>48.481025227656382</v>
      </c>
      <c r="Y150" s="35">
        <f t="shared" si="37"/>
        <v>76.425418707297894</v>
      </c>
      <c r="Z150" s="35">
        <f t="shared" si="38"/>
        <v>80.163714628466579</v>
      </c>
      <c r="AA150" s="35">
        <f t="shared" si="39"/>
        <v>-2.5350792817104448</v>
      </c>
      <c r="AB150" s="35">
        <f t="shared" si="40"/>
        <v>-2.5350792817104377</v>
      </c>
      <c r="AC150" s="35">
        <f t="shared" si="41"/>
        <v>-2.5350792817104235</v>
      </c>
      <c r="AD150" s="36"/>
      <c r="AE150" s="36"/>
      <c r="AF150">
        <v>1.47</v>
      </c>
      <c r="AG150">
        <v>2.84</v>
      </c>
      <c r="AI150" s="36"/>
      <c r="AJ150" t="s">
        <v>178</v>
      </c>
      <c r="AK150" s="35"/>
      <c r="AL150" s="35"/>
    </row>
    <row r="151" spans="1:38" ht="15" x14ac:dyDescent="0.25">
      <c r="A151">
        <v>1.85</v>
      </c>
      <c r="B151">
        <v>3.83</v>
      </c>
      <c r="C151">
        <v>4.47</v>
      </c>
      <c r="D151" s="20">
        <f t="shared" si="29"/>
        <v>2.5350792817104173E-2</v>
      </c>
      <c r="E151" s="17">
        <f>IF(OR($A151="",$B151="",$C151=""),"",A151*'MPTO_working_3-way'!$I150)</f>
        <v>1.8968989667116427</v>
      </c>
      <c r="F151" s="21">
        <f>IF(OR($A151="",$B151="",$C151=""),"",B151*'MPTO_working_3-way'!$I150)</f>
        <v>3.927093536489509</v>
      </c>
      <c r="G151" s="22">
        <f>IF(OR($A151="",$B151="",$C151=""),"",C151*'MPTO_working_3-way'!$I150)</f>
        <v>4.5833180438924552</v>
      </c>
      <c r="H151" s="17">
        <f>IF(OR($A151="",$B151="",$C151=""),"",'MPTO_working_3-way'!E150)</f>
        <v>1.8793803318743643</v>
      </c>
      <c r="I151" s="21">
        <f>IF(OR($A151="",$B151="",$C151=""),"",'MPTO_working_3-way'!F150)</f>
        <v>3.9581020416707187</v>
      </c>
      <c r="J151" s="22">
        <f>IF(OR($A151="",$B151="",$C151=""),"",'MPTO_working_3-way'!G150)</f>
        <v>4.6454719307153232</v>
      </c>
      <c r="K151" s="17">
        <f>IF(OR($A151="",$B151="",$C151=""),"",'OddsRatio_working_3-way'!H150)</f>
        <v>1.8859836963982168</v>
      </c>
      <c r="L151" s="21">
        <f>IF(OR($A151="",$B151="",$C151=""),"",'OddsRatio_working_3-way'!I150)</f>
        <v>3.9498045421258281</v>
      </c>
      <c r="M151" s="22">
        <f>IF(OR($A151="",$B151="",$C151=""),"",'OddsRatio_working_3-way'!J150)</f>
        <v>4.6168981488256611</v>
      </c>
      <c r="N151" s="23">
        <f t="shared" si="30"/>
        <v>52.717620576995927</v>
      </c>
      <c r="O151" s="24">
        <f t="shared" si="31"/>
        <v>25.464124821786545</v>
      </c>
      <c r="P151" s="24">
        <f t="shared" si="32"/>
        <v>21.818254601217554</v>
      </c>
      <c r="Q151" t="s">
        <v>283</v>
      </c>
      <c r="R151" t="s">
        <v>201</v>
      </c>
      <c r="S151" s="48" t="s">
        <v>485</v>
      </c>
      <c r="T151" s="35">
        <v>100</v>
      </c>
      <c r="U151" s="35">
        <f t="shared" si="33"/>
        <v>52.38095238095238</v>
      </c>
      <c r="V151" s="35">
        <f t="shared" si="34"/>
        <v>72.826086956521735</v>
      </c>
      <c r="W151" s="35">
        <f t="shared" si="35"/>
        <v>71.988795518207283</v>
      </c>
      <c r="X151" s="35">
        <f t="shared" si="36"/>
        <v>55.185117525270975</v>
      </c>
      <c r="Y151" s="35">
        <f t="shared" si="37"/>
        <v>75.630252100840337</v>
      </c>
      <c r="Z151" s="35">
        <f t="shared" si="38"/>
        <v>74.792960662525871</v>
      </c>
      <c r="AA151" s="35">
        <f t="shared" si="39"/>
        <v>-2.8041651443185955</v>
      </c>
      <c r="AB151" s="35">
        <f t="shared" si="40"/>
        <v>-2.8041651443186026</v>
      </c>
      <c r="AC151" s="35">
        <f t="shared" si="41"/>
        <v>-2.8041651443185884</v>
      </c>
      <c r="AD151" s="36"/>
      <c r="AE151" s="36"/>
      <c r="AF151">
        <v>1.79</v>
      </c>
      <c r="AG151">
        <v>2.13</v>
      </c>
      <c r="AI151" s="36"/>
      <c r="AJ151" t="s">
        <v>178</v>
      </c>
      <c r="AK151" s="35"/>
      <c r="AL151" s="35"/>
    </row>
    <row r="152" spans="1:38" ht="15" x14ac:dyDescent="0.25">
      <c r="A152">
        <v>2.1</v>
      </c>
      <c r="B152">
        <v>3.68</v>
      </c>
      <c r="C152">
        <v>3.57</v>
      </c>
      <c r="D152" s="20">
        <f t="shared" si="29"/>
        <v>2.8041651443186044E-2</v>
      </c>
      <c r="E152" s="17">
        <f>IF(OR($A152="",$B152="",$C152=""),"",A152*'MPTO_working_3-way'!$I151)</f>
        <v>2.1588874680306906</v>
      </c>
      <c r="F152" s="21">
        <f>IF(OR($A152="",$B152="",$C152=""),"",B152*'MPTO_working_3-way'!$I151)</f>
        <v>3.7831932773109247</v>
      </c>
      <c r="G152" s="22">
        <f>IF(OR($A152="",$B152="",$C152=""),"",C152*'MPTO_working_3-way'!$I151)</f>
        <v>3.670108695652174</v>
      </c>
      <c r="H152" s="17">
        <f>IF(OR($A152="",$B152="",$C152=""),"",'MPTO_working_3-way'!E151)</f>
        <v>2.142046566229701</v>
      </c>
      <c r="I152" s="21">
        <f>IF(OR($A152="",$B152="",$C152=""),"",'MPTO_working_3-way'!F151)</f>
        <v>3.8110930610350433</v>
      </c>
      <c r="J152" s="22">
        <f>IF(OR($A152="",$B152="",$C152=""),"",'MPTO_working_3-way'!G151)</f>
        <v>3.6932418756325198</v>
      </c>
      <c r="K152" s="17">
        <f>IF(OR($A152="",$B152="",$C152=""),"",'OddsRatio_working_3-way'!H151)</f>
        <v>2.1488959739764764</v>
      </c>
      <c r="L152" s="21">
        <f>IF(OR($A152="",$B152="",$C152=""),"",'OddsRatio_working_3-way'!I151)</f>
        <v>3.7991283729608694</v>
      </c>
      <c r="M152" s="22">
        <f>IF(OR($A152="",$B152="",$C152=""),"",'OddsRatio_working_3-way'!J151)</f>
        <v>3.6842387755632209</v>
      </c>
      <c r="N152" s="23">
        <f t="shared" si="30"/>
        <v>46.320154005627131</v>
      </c>
      <c r="O152" s="24">
        <f t="shared" si="31"/>
        <v>26.432696579298089</v>
      </c>
      <c r="P152" s="24">
        <f t="shared" si="32"/>
        <v>27.24714941507478</v>
      </c>
      <c r="Q152" t="s">
        <v>213</v>
      </c>
      <c r="R152" t="s">
        <v>366</v>
      </c>
      <c r="S152" s="48" t="s">
        <v>485</v>
      </c>
      <c r="T152" s="35">
        <v>100</v>
      </c>
      <c r="U152" s="35">
        <f t="shared" si="33"/>
        <v>73.262032085561486</v>
      </c>
      <c r="V152" s="35">
        <f t="shared" si="34"/>
        <v>71.671388101982998</v>
      </c>
      <c r="W152" s="35">
        <f t="shared" si="35"/>
        <v>52.153110047846894</v>
      </c>
      <c r="X152" s="35">
        <f t="shared" si="36"/>
        <v>76.175501850170107</v>
      </c>
      <c r="Y152" s="35">
        <f t="shared" si="37"/>
        <v>74.584857866591619</v>
      </c>
      <c r="Z152" s="35">
        <f t="shared" si="38"/>
        <v>55.066579812455494</v>
      </c>
      <c r="AA152" s="35">
        <f t="shared" si="39"/>
        <v>-2.9134697646086209</v>
      </c>
      <c r="AB152" s="35">
        <f t="shared" si="40"/>
        <v>-2.9134697646086209</v>
      </c>
      <c r="AC152" s="35">
        <f t="shared" si="41"/>
        <v>-2.9134697646085996</v>
      </c>
      <c r="AD152" s="36"/>
      <c r="AE152" s="36"/>
      <c r="AF152">
        <v>1.69</v>
      </c>
      <c r="AG152">
        <v>2.27</v>
      </c>
      <c r="AI152" s="36"/>
      <c r="AJ152" t="s">
        <v>179</v>
      </c>
      <c r="AK152" s="35"/>
      <c r="AL152" s="35"/>
    </row>
    <row r="153" spans="1:38" ht="15" x14ac:dyDescent="0.25">
      <c r="A153">
        <v>3.74</v>
      </c>
      <c r="B153">
        <v>3.53</v>
      </c>
      <c r="C153">
        <v>2.09</v>
      </c>
      <c r="D153" s="20">
        <f t="shared" si="29"/>
        <v>2.9134697646086227E-2</v>
      </c>
      <c r="E153" s="17">
        <f>IF(OR($A153="",$B153="",$C153=""),"",A153*'MPTO_working_3-way'!$I152)</f>
        <v>3.8489637691963625</v>
      </c>
      <c r="F153" s="21">
        <f>IF(OR($A153="",$B153="",$C153=""),"",B153*'MPTO_working_3-way'!$I152)</f>
        <v>3.632845482690684</v>
      </c>
      <c r="G153" s="22">
        <f>IF(OR($A153="",$B153="",$C153=""),"",C153*'MPTO_working_3-way'!$I152)</f>
        <v>2.1508915180803201</v>
      </c>
      <c r="H153" s="17">
        <f>IF(OR($A153="",$B153="",$C153=""),"",'MPTO_working_3-way'!E152)</f>
        <v>3.8809613938601917</v>
      </c>
      <c r="I153" s="21">
        <f>IF(OR($A153="",$B153="",$C153=""),"",'MPTO_working_3-way'!F152)</f>
        <v>3.6553107322129601</v>
      </c>
      <c r="J153" s="22">
        <f>IF(OR($A153="",$B153="",$C153=""),"",'MPTO_working_3-way'!G152)</f>
        <v>2.1332999576472749</v>
      </c>
      <c r="K153" s="17">
        <f>IF(OR($A153="",$B153="",$C153=""),"",'OddsRatio_working_3-way'!H152)</f>
        <v>3.866785425059144</v>
      </c>
      <c r="L153" s="21">
        <f>IF(OR($A153="",$B153="",$C153=""),"",'OddsRatio_working_3-way'!I152)</f>
        <v>3.647068293941472</v>
      </c>
      <c r="M153" s="22">
        <f>IF(OR($A153="",$B153="",$C153=""),"",'OddsRatio_working_3-way'!J152)</f>
        <v>2.1404365377060093</v>
      </c>
      <c r="N153" s="23">
        <f t="shared" si="30"/>
        <v>25.981018787526626</v>
      </c>
      <c r="O153" s="24">
        <f t="shared" si="31"/>
        <v>27.526631803215185</v>
      </c>
      <c r="P153" s="24">
        <f t="shared" si="32"/>
        <v>46.492349409258182</v>
      </c>
      <c r="Q153" t="s">
        <v>184</v>
      </c>
      <c r="R153" t="s">
        <v>210</v>
      </c>
      <c r="S153" s="48" t="s">
        <v>485</v>
      </c>
      <c r="T153" s="35">
        <v>100</v>
      </c>
      <c r="U153" s="35">
        <f t="shared" si="33"/>
        <v>39.759036144578317</v>
      </c>
      <c r="V153" s="35">
        <f t="shared" si="34"/>
        <v>76.798143851508115</v>
      </c>
      <c r="W153" s="35">
        <f t="shared" si="35"/>
        <v>80.314960629921259</v>
      </c>
      <c r="X153" s="35">
        <f t="shared" si="36"/>
        <v>42.886895518570626</v>
      </c>
      <c r="Y153" s="35">
        <f t="shared" si="37"/>
        <v>79.926003225500438</v>
      </c>
      <c r="Z153" s="35">
        <f t="shared" si="38"/>
        <v>83.442820003913582</v>
      </c>
      <c r="AA153" s="35">
        <f t="shared" si="39"/>
        <v>-3.1278593739923082</v>
      </c>
      <c r="AB153" s="35">
        <f t="shared" si="40"/>
        <v>-3.1278593739923224</v>
      </c>
      <c r="AC153" s="35">
        <f t="shared" si="41"/>
        <v>-3.1278593739923224</v>
      </c>
      <c r="AD153" s="36"/>
      <c r="AE153" s="36"/>
      <c r="AF153">
        <v>1.78</v>
      </c>
      <c r="AG153">
        <v>2.13</v>
      </c>
      <c r="AI153" s="36"/>
      <c r="AJ153" t="s">
        <v>179</v>
      </c>
      <c r="AK153" s="35"/>
      <c r="AL153" s="35"/>
    </row>
    <row r="154" spans="1:38" s="35" customFormat="1" ht="15" x14ac:dyDescent="0.25">
      <c r="A154">
        <v>1.66</v>
      </c>
      <c r="B154">
        <v>4.3099999999999996</v>
      </c>
      <c r="C154">
        <v>5.08</v>
      </c>
      <c r="D154" s="20">
        <f t="shared" si="29"/>
        <v>3.1278593739923144E-2</v>
      </c>
      <c r="E154" s="17">
        <f>IF(OR($A154="",$B154="",$C154=""),"",A154*'MPTO_working_3-way'!$I153)</f>
        <v>1.7119224656082723</v>
      </c>
      <c r="F154" s="21">
        <f>IF(OR($A154="",$B154="",$C154=""),"",B154*'MPTO_working_3-way'!$I153)</f>
        <v>4.4448107390190685</v>
      </c>
      <c r="G154" s="22">
        <f>IF(OR($A154="",$B154="",$C154=""),"",C154*'MPTO_working_3-way'!$I153)</f>
        <v>5.23889525619881</v>
      </c>
      <c r="H154" s="17">
        <f>IF(OR($A154="",$B154="",$C154=""),"",'MPTO_working_3-way'!E153)</f>
        <v>1.6892364403256837</v>
      </c>
      <c r="I154" s="21">
        <f>IF(OR($A154="",$B154="",$C154=""),"",'MPTO_working_3-way'!F153)</f>
        <v>4.5127908917169623</v>
      </c>
      <c r="J154" s="22">
        <f>IF(OR($A154="",$B154="",$C154=""),"",'MPTO_working_3-way'!G153)</f>
        <v>5.3641105746808879</v>
      </c>
      <c r="K154" s="17">
        <f>IF(OR($A154="",$B154="",$C154=""),"",'OddsRatio_working_3-way'!H153)</f>
        <v>1.697105473610556</v>
      </c>
      <c r="L154" s="21">
        <f>IF(OR($A154="",$B154="",$C154=""),"",'OddsRatio_working_3-way'!I153)</f>
        <v>4.4960895721983949</v>
      </c>
      <c r="M154" s="22">
        <f>IF(OR($A154="",$B154="",$C154=""),"",'OddsRatio_working_3-way'!J153)</f>
        <v>5.3093792914107105</v>
      </c>
      <c r="N154" s="23">
        <f t="shared" si="30"/>
        <v>58.413860445758246</v>
      </c>
      <c r="O154" s="24">
        <f t="shared" si="31"/>
        <v>22.498145786533343</v>
      </c>
      <c r="P154" s="24">
        <f t="shared" si="32"/>
        <v>19.087993767708404</v>
      </c>
      <c r="Q154" t="s">
        <v>286</v>
      </c>
      <c r="R154" t="s">
        <v>371</v>
      </c>
      <c r="S154" s="48" t="s">
        <v>485</v>
      </c>
      <c r="T154" s="35">
        <v>100</v>
      </c>
      <c r="U154" s="35">
        <f t="shared" si="33"/>
        <v>64.664310954063609</v>
      </c>
      <c r="V154" s="35">
        <f t="shared" si="34"/>
        <v>69.230769230769241</v>
      </c>
      <c r="W154" s="35">
        <f t="shared" si="35"/>
        <v>63.898916967509031</v>
      </c>
      <c r="X154" s="35">
        <f t="shared" si="36"/>
        <v>66.87031380172175</v>
      </c>
      <c r="Y154" s="35">
        <f t="shared" si="37"/>
        <v>71.436772078427381</v>
      </c>
      <c r="Z154" s="35">
        <f t="shared" si="38"/>
        <v>66.104919815167179</v>
      </c>
      <c r="AA154" s="35">
        <f t="shared" si="39"/>
        <v>-2.2060028476581408</v>
      </c>
      <c r="AB154" s="35">
        <f t="shared" si="40"/>
        <v>-2.2060028476581408</v>
      </c>
      <c r="AC154" s="35">
        <f t="shared" si="41"/>
        <v>-2.2060028476581479</v>
      </c>
      <c r="AD154" s="36"/>
      <c r="AE154" s="36"/>
      <c r="AF154">
        <v>1.65</v>
      </c>
      <c r="AG154">
        <v>2.33</v>
      </c>
      <c r="AH154" s="36"/>
      <c r="AI154" s="36"/>
      <c r="AJ154" t="s">
        <v>179</v>
      </c>
    </row>
    <row r="155" spans="1:38" ht="15" x14ac:dyDescent="0.25">
      <c r="A155">
        <v>2.83</v>
      </c>
      <c r="B155">
        <v>3.25</v>
      </c>
      <c r="C155">
        <v>2.77</v>
      </c>
      <c r="D155" s="20">
        <f t="shared" si="29"/>
        <v>2.2060028476581506E-2</v>
      </c>
      <c r="E155" s="17">
        <f>IF(OR($A155="",$B155="",$C155=""),"",A155*'MPTO_working_3-way'!$I154)</f>
        <v>2.8924298805887259</v>
      </c>
      <c r="F155" s="21">
        <f>IF(OR($A155="",$B155="",$C155=""),"",B155*'MPTO_working_3-way'!$I154)</f>
        <v>3.3216950925488899</v>
      </c>
      <c r="G155" s="22">
        <f>IF(OR($A155="",$B155="",$C155=""),"",C155*'MPTO_working_3-way'!$I154)</f>
        <v>2.8311062788801307</v>
      </c>
      <c r="H155" s="17">
        <f>IF(OR($A155="",$B155="",$C155=""),"",'MPTO_working_3-way'!E154)</f>
        <v>2.8901437769599529</v>
      </c>
      <c r="I155" s="21">
        <f>IF(OR($A155="",$B155="",$C155=""),"",'MPTO_working_3-way'!F154)</f>
        <v>3.3295713076841822</v>
      </c>
      <c r="J155" s="22">
        <f>IF(OR($A155="",$B155="",$C155=""),"",'MPTO_working_3-way'!G154)</f>
        <v>2.8275945946195917</v>
      </c>
      <c r="K155" s="17">
        <f>IF(OR($A155="",$B155="",$C155=""),"",'OddsRatio_working_3-way'!H154)</f>
        <v>2.8913831717863658</v>
      </c>
      <c r="L155" s="21">
        <f>IF(OR($A155="",$B155="",$C155=""),"",'OddsRatio_working_3-way'!I154)</f>
        <v>3.3254711128520889</v>
      </c>
      <c r="M155" s="22">
        <f>IF(OR($A155="",$B155="",$C155=""),"",'OddsRatio_working_3-way'!J154)</f>
        <v>2.8293706087769768</v>
      </c>
      <c r="N155" s="23">
        <f t="shared" si="30"/>
        <v>34.573007515620738</v>
      </c>
      <c r="O155" s="24">
        <f t="shared" si="31"/>
        <v>30.105111159755904</v>
      </c>
      <c r="P155" s="24">
        <f t="shared" si="32"/>
        <v>35.321881324623348</v>
      </c>
      <c r="Q155" t="s">
        <v>65</v>
      </c>
      <c r="R155" t="s">
        <v>39</v>
      </c>
      <c r="S155" s="48" t="s">
        <v>485</v>
      </c>
      <c r="T155" s="35">
        <v>100</v>
      </c>
      <c r="U155" s="35">
        <f t="shared" si="33"/>
        <v>78.678038379530932</v>
      </c>
      <c r="V155" s="35">
        <f t="shared" si="34"/>
        <v>74.358974358974365</v>
      </c>
      <c r="W155" s="35">
        <f t="shared" si="35"/>
        <v>44.751381215469614</v>
      </c>
      <c r="X155" s="35">
        <f t="shared" si="36"/>
        <v>80.889644425556043</v>
      </c>
      <c r="Y155" s="35">
        <f t="shared" si="37"/>
        <v>76.570580404999461</v>
      </c>
      <c r="Z155" s="35">
        <f t="shared" si="38"/>
        <v>46.962987261494725</v>
      </c>
      <c r="AA155" s="35">
        <f t="shared" si="39"/>
        <v>-2.2116060460251106</v>
      </c>
      <c r="AB155" s="35">
        <f t="shared" si="40"/>
        <v>-2.2116060460250964</v>
      </c>
      <c r="AC155" s="35">
        <f t="shared" si="41"/>
        <v>-2.2116060460251106</v>
      </c>
      <c r="AD155" s="36"/>
      <c r="AE155" s="36"/>
      <c r="AF155">
        <v>2.09</v>
      </c>
      <c r="AG155">
        <v>1.83</v>
      </c>
      <c r="AI155" s="36"/>
      <c r="AJ155" t="s">
        <v>319</v>
      </c>
      <c r="AK155" s="35"/>
      <c r="AL155" s="35"/>
    </row>
    <row r="156" spans="1:38" ht="15" x14ac:dyDescent="0.25">
      <c r="A156">
        <v>4.6900000000000004</v>
      </c>
      <c r="B156">
        <v>3.9</v>
      </c>
      <c r="C156">
        <v>1.81</v>
      </c>
      <c r="D156" s="20">
        <f t="shared" si="29"/>
        <v>2.2116060460251052E-2</v>
      </c>
      <c r="E156" s="17">
        <f>IF(OR($A156="",$B156="",$C156=""),"",A156*'MPTO_working_3-way'!$I155)</f>
        <v>4.7937243235585782</v>
      </c>
      <c r="F156" s="21">
        <f>IF(OR($A156="",$B156="",$C156=""),"",B156*'MPTO_working_3-way'!$I155)</f>
        <v>3.9862526357949788</v>
      </c>
      <c r="G156" s="22">
        <f>IF(OR($A156="",$B156="",$C156=""),"",C156*'MPTO_working_3-way'!$I155)</f>
        <v>1.8500300694330545</v>
      </c>
      <c r="H156" s="17">
        <f>IF(OR($A156="",$B156="",$C156=""),"",'MPTO_working_3-way'!E155)</f>
        <v>4.8579629744663801</v>
      </c>
      <c r="I156" s="21">
        <f>IF(OR($A156="",$B156="",$C156=""),"",'MPTO_working_3-way'!F155)</f>
        <v>4.0154476478410119</v>
      </c>
      <c r="J156" s="22">
        <f>IF(OR($A156="",$B156="",$C156=""),"",'MPTO_working_3-way'!G155)</f>
        <v>1.8344780951744162</v>
      </c>
      <c r="K156" s="17">
        <f>IF(OR($A156="",$B156="",$C156=""),"",'OddsRatio_working_3-way'!H155)</f>
        <v>4.8279335269529104</v>
      </c>
      <c r="L156" s="21">
        <f>IF(OR($A156="",$B156="",$C156=""),"",'OddsRatio_working_3-way'!I155)</f>
        <v>4.0084030428627191</v>
      </c>
      <c r="M156" s="22">
        <f>IF(OR($A156="",$B156="",$C156=""),"",'OddsRatio_working_3-way'!J155)</f>
        <v>1.8402780912823458</v>
      </c>
      <c r="N156" s="23">
        <f t="shared" si="30"/>
        <v>20.860607171036882</v>
      </c>
      <c r="O156" s="24">
        <f t="shared" si="31"/>
        <v>25.086217341580259</v>
      </c>
      <c r="P156" s="24">
        <f t="shared" si="32"/>
        <v>54.053175487382866</v>
      </c>
      <c r="Q156" t="s">
        <v>63</v>
      </c>
      <c r="R156" t="s">
        <v>104</v>
      </c>
      <c r="S156" s="48" t="s">
        <v>485</v>
      </c>
      <c r="T156" s="35">
        <v>100</v>
      </c>
      <c r="U156" s="35">
        <f t="shared" si="33"/>
        <v>79.919678714859444</v>
      </c>
      <c r="V156" s="35">
        <f t="shared" si="34"/>
        <v>75.124378109452735</v>
      </c>
      <c r="W156" s="35">
        <f t="shared" si="35"/>
        <v>42.528735632183903</v>
      </c>
      <c r="X156" s="35">
        <f t="shared" si="36"/>
        <v>82.346886258363355</v>
      </c>
      <c r="Y156" s="35">
        <f t="shared" si="37"/>
        <v>77.551585652956646</v>
      </c>
      <c r="Z156" s="35">
        <f t="shared" si="38"/>
        <v>44.955943175687828</v>
      </c>
      <c r="AA156" s="35">
        <f t="shared" si="39"/>
        <v>-2.4272075435039113</v>
      </c>
      <c r="AB156" s="35">
        <f t="shared" si="40"/>
        <v>-2.4272075435039113</v>
      </c>
      <c r="AC156" s="35">
        <f t="shared" si="41"/>
        <v>-2.4272075435039255</v>
      </c>
      <c r="AD156" s="36"/>
      <c r="AE156" s="36"/>
      <c r="AF156">
        <v>1.72</v>
      </c>
      <c r="AG156">
        <v>2.2400000000000002</v>
      </c>
      <c r="AI156" s="36"/>
      <c r="AJ156" t="s">
        <v>319</v>
      </c>
      <c r="AK156" s="35"/>
      <c r="AL156" s="35"/>
    </row>
    <row r="157" spans="1:38" ht="15" x14ac:dyDescent="0.25">
      <c r="A157">
        <v>4.9800000000000004</v>
      </c>
      <c r="B157">
        <v>4.0199999999999996</v>
      </c>
      <c r="C157">
        <v>1.74</v>
      </c>
      <c r="D157" s="20">
        <f t="shared" si="29"/>
        <v>2.4272075435039175E-2</v>
      </c>
      <c r="E157" s="17">
        <f>IF(OR($A157="",$B157="",$C157=""),"",A157*'MPTO_working_3-way'!$I156)</f>
        <v>5.1008749356664955</v>
      </c>
      <c r="F157" s="21">
        <f>IF(OR($A157="",$B157="",$C157=""),"",B157*'MPTO_working_3-way'!$I156)</f>
        <v>4.1175737432488573</v>
      </c>
      <c r="G157" s="22">
        <f>IF(OR($A157="",$B157="",$C157=""),"",C157*'MPTO_working_3-way'!$I156)</f>
        <v>1.7822334112569682</v>
      </c>
      <c r="H157" s="17">
        <f>IF(OR($A157="",$B157="",$C157=""),"",'MPTO_working_3-way'!E156)</f>
        <v>5.1890764264033438</v>
      </c>
      <c r="I157" s="21">
        <f>IF(OR($A157="",$B157="",$C157=""),"",'MPTO_working_3-way'!F156)</f>
        <v>4.1551443286278262</v>
      </c>
      <c r="J157" s="22">
        <f>IF(OR($A157="",$B157="",$C157=""),"",'MPTO_working_3-way'!G156)</f>
        <v>1.764845143584624</v>
      </c>
      <c r="K157" s="17">
        <f>IF(OR($A157="",$B157="",$C157=""),"",'OddsRatio_working_3-way'!H156)</f>
        <v>5.1475610597575372</v>
      </c>
      <c r="L157" s="21">
        <f>IF(OR($A157="",$B157="",$C157=""),"",'OddsRatio_working_3-way'!I156)</f>
        <v>4.147144321725567</v>
      </c>
      <c r="M157" s="22">
        <f>IF(OR($A157="",$B157="",$C157=""),"",'OddsRatio_working_3-way'!J156)</f>
        <v>1.7711545688996426</v>
      </c>
      <c r="N157" s="23">
        <f t="shared" si="30"/>
        <v>19.604479870850568</v>
      </c>
      <c r="O157" s="24">
        <f t="shared" si="31"/>
        <v>24.286146705680558</v>
      </c>
      <c r="P157" s="24">
        <f t="shared" si="32"/>
        <v>56.109373423468867</v>
      </c>
      <c r="Q157" t="s">
        <v>100</v>
      </c>
      <c r="R157" t="s">
        <v>35</v>
      </c>
      <c r="S157" s="48" t="s">
        <v>485</v>
      </c>
      <c r="T157" s="35">
        <v>100</v>
      </c>
      <c r="U157" s="35">
        <f t="shared" si="33"/>
        <v>64.02877697841727</v>
      </c>
      <c r="V157" s="35">
        <f t="shared" si="34"/>
        <v>70.674486803519059</v>
      </c>
      <c r="W157" s="35">
        <f t="shared" si="35"/>
        <v>63.235294117647051</v>
      </c>
      <c r="X157" s="35">
        <f t="shared" si="36"/>
        <v>66.090219078833883</v>
      </c>
      <c r="Y157" s="35">
        <f t="shared" si="37"/>
        <v>72.735928903935672</v>
      </c>
      <c r="Z157" s="35">
        <f t="shared" si="38"/>
        <v>65.296736218063671</v>
      </c>
      <c r="AA157" s="35">
        <f t="shared" si="39"/>
        <v>-2.0614421004166132</v>
      </c>
      <c r="AB157" s="35">
        <f t="shared" si="40"/>
        <v>-2.0614421004166132</v>
      </c>
      <c r="AC157" s="35">
        <f t="shared" si="41"/>
        <v>-2.0614421004166203</v>
      </c>
      <c r="AD157" s="36"/>
      <c r="AE157" s="36"/>
      <c r="AF157">
        <v>2.15</v>
      </c>
      <c r="AG157">
        <v>1.78</v>
      </c>
      <c r="AI157" s="36"/>
      <c r="AJ157" t="s">
        <v>319</v>
      </c>
      <c r="AK157" s="35"/>
      <c r="AL157" s="35"/>
    </row>
    <row r="158" spans="1:38" ht="15" x14ac:dyDescent="0.25">
      <c r="A158">
        <v>2.78</v>
      </c>
      <c r="B158">
        <v>3.41</v>
      </c>
      <c r="C158">
        <v>2.72</v>
      </c>
      <c r="D158" s="20">
        <f t="shared" si="29"/>
        <v>2.0614421004166106E-2</v>
      </c>
      <c r="E158" s="17">
        <f>IF(OR($A158="",$B158="",$C158=""),"",A158*'MPTO_working_3-way'!$I157)</f>
        <v>2.8373080903915815</v>
      </c>
      <c r="F158" s="21">
        <f>IF(OR($A158="",$B158="",$C158=""),"",B158*'MPTO_working_3-way'!$I157)</f>
        <v>3.4802951756242066</v>
      </c>
      <c r="G158" s="22">
        <f>IF(OR($A158="",$B158="",$C158=""),"",C158*'MPTO_working_3-way'!$I157)</f>
        <v>2.7760712251313322</v>
      </c>
      <c r="H158" s="17">
        <f>IF(OR($A158="",$B158="",$C158=""),"",'MPTO_working_3-way'!E157)</f>
        <v>2.8341397115914173</v>
      </c>
      <c r="I158" s="21">
        <f>IF(OR($A158="",$B158="",$C158=""),"",'MPTO_working_3-way'!F157)</f>
        <v>3.4918193515210585</v>
      </c>
      <c r="J158" s="22">
        <f>IF(OR($A158="",$B158="",$C158=""),"",'MPTO_working_3-way'!G157)</f>
        <v>2.7718061896263189</v>
      </c>
      <c r="K158" s="17">
        <f>IF(OR($A158="",$B158="",$C158=""),"",'OddsRatio_working_3-way'!H157)</f>
        <v>2.8358934559757518</v>
      </c>
      <c r="L158" s="21">
        <f>IF(OR($A158="",$B158="",$C158=""),"",'OddsRatio_working_3-way'!I157)</f>
        <v>3.4856759712930132</v>
      </c>
      <c r="M158" s="22">
        <f>IF(OR($A158="",$B158="",$C158=""),"",'OddsRatio_working_3-way'!J157)</f>
        <v>2.7740094068979184</v>
      </c>
      <c r="N158" s="23">
        <f t="shared" si="30"/>
        <v>35.244674464026509</v>
      </c>
      <c r="O158" s="24">
        <f t="shared" si="31"/>
        <v>28.733195017593456</v>
      </c>
      <c r="P158" s="24">
        <f t="shared" si="32"/>
        <v>36.022130518380031</v>
      </c>
      <c r="Q158" t="s">
        <v>288</v>
      </c>
      <c r="R158" t="s">
        <v>301</v>
      </c>
      <c r="S158" s="48" t="s">
        <v>485</v>
      </c>
      <c r="T158" s="35">
        <v>100</v>
      </c>
      <c r="U158" s="35">
        <f t="shared" si="33"/>
        <v>53.917050691244242</v>
      </c>
      <c r="V158" s="35">
        <f t="shared" si="34"/>
        <v>70.238095238095241</v>
      </c>
      <c r="W158" s="35">
        <f t="shared" si="35"/>
        <v>73.544973544973558</v>
      </c>
      <c r="X158" s="35">
        <f t="shared" si="36"/>
        <v>56.216931216931222</v>
      </c>
      <c r="Y158" s="35">
        <f t="shared" si="37"/>
        <v>72.537975763782228</v>
      </c>
      <c r="Z158" s="35">
        <f t="shared" si="38"/>
        <v>75.844854070660531</v>
      </c>
      <c r="AA158" s="35">
        <f t="shared" si="39"/>
        <v>-2.2998805256869801</v>
      </c>
      <c r="AB158" s="35">
        <f t="shared" si="40"/>
        <v>-2.2998805256869872</v>
      </c>
      <c r="AC158" s="35">
        <f t="shared" si="41"/>
        <v>-2.299880525686973</v>
      </c>
      <c r="AD158" s="36"/>
      <c r="AE158" s="36"/>
      <c r="AF158">
        <v>2.0499999999999998</v>
      </c>
      <c r="AG158">
        <v>1.86</v>
      </c>
      <c r="AI158" s="36"/>
      <c r="AJ158" t="s">
        <v>317</v>
      </c>
      <c r="AK158" s="35"/>
      <c r="AL158" s="35"/>
    </row>
    <row r="159" spans="1:38" ht="15" x14ac:dyDescent="0.25">
      <c r="A159">
        <v>2.17</v>
      </c>
      <c r="B159">
        <v>3.36</v>
      </c>
      <c r="C159">
        <v>3.78</v>
      </c>
      <c r="D159" s="20">
        <f t="shared" si="29"/>
        <v>2.2998805256869925E-2</v>
      </c>
      <c r="E159" s="17">
        <f>IF(OR($A159="",$B159="",$C159=""),"",A159*'MPTO_working_3-way'!$I158)</f>
        <v>2.2199074074074079</v>
      </c>
      <c r="F159" s="21">
        <f>IF(OR($A159="",$B159="",$C159=""),"",B159*'MPTO_working_3-way'!$I158)</f>
        <v>3.4372759856630828</v>
      </c>
      <c r="G159" s="22">
        <f>IF(OR($A159="",$B159="",$C159=""),"",C159*'MPTO_working_3-way'!$I158)</f>
        <v>3.866935483870968</v>
      </c>
      <c r="H159" s="17">
        <f>IF(OR($A159="",$B159="",$C159=""),"",'MPTO_working_3-way'!E158)</f>
        <v>2.2067103982925835</v>
      </c>
      <c r="I159" s="21">
        <f>IF(OR($A159="",$B159="",$C159=""),"",'MPTO_working_3-way'!F158)</f>
        <v>3.4488374374570792</v>
      </c>
      <c r="J159" s="22">
        <f>IF(OR($A159="",$B159="",$C159=""),"",'MPTO_working_3-way'!G158)</f>
        <v>3.8928077072144407</v>
      </c>
      <c r="K159" s="17">
        <f>IF(OR($A159="",$B159="",$C159=""),"",'OddsRatio_working_3-way'!H158)</f>
        <v>2.2122342984739869</v>
      </c>
      <c r="L159" s="21">
        <f>IF(OR($A159="",$B159="",$C159=""),"",'OddsRatio_working_3-way'!I158)</f>
        <v>3.445190550768042</v>
      </c>
      <c r="M159" s="22">
        <f>IF(OR($A159="",$B159="",$C159=""),"",'OddsRatio_working_3-way'!J158)</f>
        <v>3.880351580989474</v>
      </c>
      <c r="N159" s="23">
        <f t="shared" si="30"/>
        <v>45.046923879040655</v>
      </c>
      <c r="O159" s="24">
        <f t="shared" si="31"/>
        <v>29.092805005213762</v>
      </c>
      <c r="P159" s="24">
        <f t="shared" si="32"/>
        <v>25.860271115745565</v>
      </c>
      <c r="Q159" t="s">
        <v>290</v>
      </c>
      <c r="R159" t="s">
        <v>300</v>
      </c>
      <c r="S159" s="48" t="s">
        <v>485</v>
      </c>
      <c r="T159" s="35">
        <v>100</v>
      </c>
      <c r="U159" s="35">
        <f t="shared" si="33"/>
        <v>46.524064171122987</v>
      </c>
      <c r="V159" s="35">
        <f t="shared" si="34"/>
        <v>74.811083123425689</v>
      </c>
      <c r="W159" s="35">
        <f t="shared" si="35"/>
        <v>76.24703087885986</v>
      </c>
      <c r="X159" s="35">
        <f t="shared" si="36"/>
        <v>48.941885997714451</v>
      </c>
      <c r="Y159" s="35">
        <f t="shared" si="37"/>
        <v>77.228904950017139</v>
      </c>
      <c r="Z159" s="35">
        <f t="shared" si="38"/>
        <v>78.66485270545131</v>
      </c>
      <c r="AA159" s="35">
        <f t="shared" si="39"/>
        <v>-2.4178218265914637</v>
      </c>
      <c r="AB159" s="35">
        <f t="shared" si="40"/>
        <v>-2.4178218265914495</v>
      </c>
      <c r="AC159" s="35">
        <f t="shared" si="41"/>
        <v>-2.4178218265914495</v>
      </c>
      <c r="AD159" s="36"/>
      <c r="AE159" s="36"/>
      <c r="AF159">
        <v>2.25</v>
      </c>
      <c r="AG159">
        <v>1.71</v>
      </c>
      <c r="AI159" s="36"/>
      <c r="AJ159" t="s">
        <v>317</v>
      </c>
      <c r="AK159" s="35"/>
      <c r="AL159" s="35"/>
    </row>
    <row r="160" spans="1:38" ht="15" x14ac:dyDescent="0.25">
      <c r="A160">
        <v>1.87</v>
      </c>
      <c r="B160">
        <v>3.97</v>
      </c>
      <c r="C160">
        <v>4.21</v>
      </c>
      <c r="D160" s="20">
        <f t="shared" si="29"/>
        <v>2.4178218265914486E-2</v>
      </c>
      <c r="E160" s="17">
        <f>IF(OR($A160="",$B160="",$C160=""),"",A160*'MPTO_working_3-way'!$I159)</f>
        <v>1.9152132681572602</v>
      </c>
      <c r="F160" s="21">
        <f>IF(OR($A160="",$B160="",$C160=""),"",B160*'MPTO_working_3-way'!$I159)</f>
        <v>4.0659875265156806</v>
      </c>
      <c r="G160" s="22">
        <f>IF(OR($A160="",$B160="",$C160=""),"",C160*'MPTO_working_3-way'!$I159)</f>
        <v>4.3117902988995001</v>
      </c>
      <c r="H160" s="17">
        <f>IF(OR($A160="",$B160="",$C160=""),"",'MPTO_working_3-way'!E159)</f>
        <v>1.8986141840772879</v>
      </c>
      <c r="I160" s="21">
        <f>IF(OR($A160="",$B160="",$C160=""),"",'MPTO_working_3-way'!F159)</f>
        <v>4.101222053536854</v>
      </c>
      <c r="J160" s="22">
        <f>IF(OR($A160="",$B160="",$C160=""),"",'MPTO_working_3-way'!G159)</f>
        <v>4.3578627161465135</v>
      </c>
      <c r="K160" s="17">
        <f>IF(OR($A160="",$B160="",$C160=""),"",'OddsRatio_working_3-way'!H159)</f>
        <v>1.9048884254171645</v>
      </c>
      <c r="L160" s="21">
        <f>IF(OR($A160="",$B160="",$C160=""),"",'OddsRatio_working_3-way'!I159)</f>
        <v>4.0891018660792851</v>
      </c>
      <c r="M160" s="22">
        <f>IF(OR($A160="",$B160="",$C160=""),"",'OddsRatio_working_3-way'!J159)</f>
        <v>4.338726259297812</v>
      </c>
      <c r="N160" s="23">
        <f t="shared" si="30"/>
        <v>52.21350627766688</v>
      </c>
      <c r="O160" s="24">
        <f t="shared" si="31"/>
        <v>24.594271218951398</v>
      </c>
      <c r="P160" s="24">
        <f t="shared" si="32"/>
        <v>23.192222503381725</v>
      </c>
      <c r="Q160" t="s">
        <v>249</v>
      </c>
      <c r="R160" t="s">
        <v>292</v>
      </c>
      <c r="S160" s="48" t="s">
        <v>485</v>
      </c>
      <c r="T160" s="35">
        <v>100</v>
      </c>
      <c r="U160" s="35">
        <f t="shared" si="33"/>
        <v>55.947136563876647</v>
      </c>
      <c r="V160" s="35">
        <f t="shared" si="34"/>
        <v>71.181556195965413</v>
      </c>
      <c r="W160" s="35">
        <f t="shared" si="35"/>
        <v>70.760233918128648</v>
      </c>
      <c r="X160" s="35">
        <f t="shared" si="36"/>
        <v>58.058209885905931</v>
      </c>
      <c r="Y160" s="35">
        <f t="shared" si="37"/>
        <v>73.292629517994683</v>
      </c>
      <c r="Z160" s="35">
        <f t="shared" si="38"/>
        <v>72.871307240157932</v>
      </c>
      <c r="AA160" s="35">
        <f t="shared" si="39"/>
        <v>-2.1110733220292843</v>
      </c>
      <c r="AB160" s="35">
        <f t="shared" si="40"/>
        <v>-2.1110733220292701</v>
      </c>
      <c r="AC160" s="35">
        <f t="shared" si="41"/>
        <v>-2.1110733220292843</v>
      </c>
      <c r="AD160" s="36"/>
      <c r="AE160" s="36"/>
      <c r="AF160">
        <v>1.79</v>
      </c>
      <c r="AG160">
        <v>2.12</v>
      </c>
      <c r="AI160" s="36"/>
      <c r="AJ160" t="s">
        <v>317</v>
      </c>
      <c r="AK160" s="35"/>
      <c r="AL160" s="35"/>
    </row>
    <row r="161" spans="1:38" ht="15" x14ac:dyDescent="0.25">
      <c r="A161">
        <v>2.27</v>
      </c>
      <c r="B161">
        <v>3.47</v>
      </c>
      <c r="C161">
        <v>3.42</v>
      </c>
      <c r="D161" s="20">
        <f t="shared" si="29"/>
        <v>2.1110733220292666E-2</v>
      </c>
      <c r="E161" s="17">
        <f>IF(OR($A161="",$B161="",$C161=""),"",A161*'MPTO_working_3-way'!$I160)</f>
        <v>2.3179213644100645</v>
      </c>
      <c r="F161" s="21">
        <f>IF(OR($A161="",$B161="",$C161=""),"",B161*'MPTO_working_3-way'!$I160)</f>
        <v>3.5432542442744159</v>
      </c>
      <c r="G161" s="22">
        <f>IF(OR($A161="",$B161="",$C161=""),"",C161*'MPTO_working_3-way'!$I160)</f>
        <v>3.4921987076134009</v>
      </c>
      <c r="H161" s="17">
        <f>IF(OR($A161="",$B161="",$C161=""),"",'MPTO_working_3-way'!E160)</f>
        <v>2.3068491190916762</v>
      </c>
      <c r="I161" s="21">
        <f>IF(OR($A161="",$B161="",$C161=""),"",'MPTO_working_3-way'!F160)</f>
        <v>3.5568514892812084</v>
      </c>
      <c r="J161" s="22">
        <f>IF(OR($A161="",$B161="",$C161=""),"",'MPTO_working_3-way'!G160)</f>
        <v>3.5043361811062508</v>
      </c>
      <c r="K161" s="17">
        <f>IF(OR($A161="",$B161="",$C161=""),"",'OddsRatio_working_3-way'!H160)</f>
        <v>2.3115857676042686</v>
      </c>
      <c r="L161" s="21">
        <f>IF(OR($A161="",$B161="",$C161=""),"",'OddsRatio_working_3-way'!I160)</f>
        <v>3.5508794062854676</v>
      </c>
      <c r="M161" s="22">
        <f>IF(OR($A161="",$B161="",$C161=""),"",'OddsRatio_working_3-way'!J160)</f>
        <v>3.4992421713404176</v>
      </c>
      <c r="N161" s="23">
        <f t="shared" si="30"/>
        <v>43.142102029613525</v>
      </c>
      <c r="O161" s="24">
        <f t="shared" si="31"/>
        <v>28.222643114473399</v>
      </c>
      <c r="P161" s="24">
        <f t="shared" si="32"/>
        <v>28.635254855913072</v>
      </c>
      <c r="Q161" t="s">
        <v>297</v>
      </c>
      <c r="R161" t="s">
        <v>294</v>
      </c>
      <c r="S161" s="48" t="s">
        <v>485</v>
      </c>
      <c r="T161" s="35">
        <v>100</v>
      </c>
      <c r="U161" s="35">
        <f t="shared" si="33"/>
        <v>61.240310077519375</v>
      </c>
      <c r="V161" s="35">
        <f t="shared" si="34"/>
        <v>71.910112359550567</v>
      </c>
      <c r="W161" s="35">
        <f t="shared" si="35"/>
        <v>64.664310954063609</v>
      </c>
      <c r="X161" s="35">
        <f t="shared" si="36"/>
        <v>63.425576686385845</v>
      </c>
      <c r="Y161" s="35">
        <f t="shared" si="37"/>
        <v>74.095378968417009</v>
      </c>
      <c r="Z161" s="35">
        <f t="shared" si="38"/>
        <v>66.849577562930065</v>
      </c>
      <c r="AA161" s="35">
        <f t="shared" si="39"/>
        <v>-2.1852666088664705</v>
      </c>
      <c r="AB161" s="35">
        <f t="shared" si="40"/>
        <v>-2.1852666088664421</v>
      </c>
      <c r="AC161" s="35">
        <f t="shared" si="41"/>
        <v>-2.1852666088664563</v>
      </c>
      <c r="AD161" s="36"/>
      <c r="AE161" s="36"/>
      <c r="AF161">
        <v>2.2000000000000002</v>
      </c>
      <c r="AG161">
        <v>1.74</v>
      </c>
      <c r="AI161" s="36"/>
      <c r="AJ161" t="s">
        <v>317</v>
      </c>
      <c r="AK161" s="35"/>
      <c r="AL161" s="35"/>
    </row>
    <row r="162" spans="1:38" ht="15" x14ac:dyDescent="0.25">
      <c r="A162">
        <v>2.58</v>
      </c>
      <c r="B162">
        <v>3.56</v>
      </c>
      <c r="C162">
        <v>2.83</v>
      </c>
      <c r="D162" s="20">
        <f t="shared" si="29"/>
        <v>2.1852666088664652E-2</v>
      </c>
      <c r="E162" s="17">
        <f>IF(OR($A162="",$B162="",$C162=""),"",A162*'MPTO_working_3-way'!$I161)</f>
        <v>2.6363798785087549</v>
      </c>
      <c r="F162" s="21">
        <f>IF(OR($A162="",$B162="",$C162=""),"",B162*'MPTO_working_3-way'!$I161)</f>
        <v>3.6377954912756461</v>
      </c>
      <c r="G162" s="22">
        <f>IF(OR($A162="",$B162="",$C162=""),"",C162*'MPTO_working_3-way'!$I161)</f>
        <v>2.8918430450309209</v>
      </c>
      <c r="H162" s="17">
        <f>IF(OR($A162="",$B162="",$C162=""),"",'MPTO_working_3-way'!E161)</f>
        <v>2.6294153730947105</v>
      </c>
      <c r="I162" s="21">
        <f>IF(OR($A162="",$B162="",$C162=""),"",'MPTO_working_3-way'!F161)</f>
        <v>3.6547750056898649</v>
      </c>
      <c r="J162" s="22">
        <f>IF(OR($A162="",$B162="",$C162=""),"",'MPTO_working_3-way'!G161)</f>
        <v>2.8895665310328353</v>
      </c>
      <c r="K162" s="17">
        <f>IF(OR($A162="",$B162="",$C162=""),"",'OddsRatio_working_3-way'!H161)</f>
        <v>2.6328331998949999</v>
      </c>
      <c r="L162" s="21">
        <f>IF(OR($A162="",$B162="",$C162=""),"",'OddsRatio_working_3-way'!I161)</f>
        <v>3.6456031593235432</v>
      </c>
      <c r="M162" s="22">
        <f>IF(OR($A162="",$B162="",$C162=""),"",'OddsRatio_working_3-way'!J161)</f>
        <v>2.8911928834226894</v>
      </c>
      <c r="N162" s="23">
        <f t="shared" si="30"/>
        <v>37.930800798162714</v>
      </c>
      <c r="O162" s="24">
        <f t="shared" si="31"/>
        <v>27.489175859342641</v>
      </c>
      <c r="P162" s="24">
        <f t="shared" si="32"/>
        <v>34.580023342494634</v>
      </c>
      <c r="Q162" t="s">
        <v>250</v>
      </c>
      <c r="R162" t="s">
        <v>244</v>
      </c>
      <c r="S162" s="48" t="s">
        <v>485</v>
      </c>
      <c r="T162" s="35">
        <v>100</v>
      </c>
      <c r="U162" s="35">
        <f t="shared" si="33"/>
        <v>49.238578680203041</v>
      </c>
      <c r="V162" s="35">
        <f t="shared" si="34"/>
        <v>72.451790633608823</v>
      </c>
      <c r="W162" s="35">
        <f t="shared" si="35"/>
        <v>75.903614457831324</v>
      </c>
      <c r="X162" s="35">
        <f t="shared" si="36"/>
        <v>51.64459490855986</v>
      </c>
      <c r="Y162" s="35">
        <f t="shared" si="37"/>
        <v>74.857806861965628</v>
      </c>
      <c r="Z162" s="35">
        <f t="shared" si="38"/>
        <v>78.309630686188143</v>
      </c>
      <c r="AA162" s="35">
        <f t="shared" si="39"/>
        <v>-2.4060162283568189</v>
      </c>
      <c r="AB162" s="35">
        <f t="shared" si="40"/>
        <v>-2.4060162283568047</v>
      </c>
      <c r="AC162" s="35">
        <f t="shared" si="41"/>
        <v>-2.4060162283568189</v>
      </c>
      <c r="AD162" s="36"/>
      <c r="AE162" s="36"/>
      <c r="AF162">
        <v>1.79</v>
      </c>
      <c r="AG162">
        <v>2.12</v>
      </c>
      <c r="AI162" s="36"/>
      <c r="AJ162" t="s">
        <v>317</v>
      </c>
      <c r="AK162" s="35"/>
      <c r="AL162" s="35"/>
    </row>
    <row r="163" spans="1:38" ht="15" x14ac:dyDescent="0.25">
      <c r="A163">
        <v>1.97</v>
      </c>
      <c r="B163">
        <v>3.63</v>
      </c>
      <c r="C163">
        <v>4.1500000000000004</v>
      </c>
      <c r="D163" s="20">
        <f t="shared" si="29"/>
        <v>2.4060162283568109E-2</v>
      </c>
      <c r="E163" s="17">
        <f>IF(OR($A163="",$B163="",$C163=""),"",A163*'MPTO_working_3-way'!$I162)</f>
        <v>2.017398519698629</v>
      </c>
      <c r="F163" s="21">
        <f>IF(OR($A163="",$B163="",$C163=""),"",B163*'MPTO_working_3-way'!$I162)</f>
        <v>3.7173383890893521</v>
      </c>
      <c r="G163" s="22">
        <f>IF(OR($A163="",$B163="",$C163=""),"",C163*'MPTO_working_3-way'!$I162)</f>
        <v>4.2498496734768079</v>
      </c>
      <c r="H163" s="17">
        <f>IF(OR($A163="",$B163="",$C163=""),"",'MPTO_working_3-way'!E162)</f>
        <v>2.0016246823112644</v>
      </c>
      <c r="I163" s="21">
        <f>IF(OR($A163="",$B163="",$C163=""),"",'MPTO_working_3-way'!F162)</f>
        <v>3.7388483300657871</v>
      </c>
      <c r="J163" s="22">
        <f>IF(OR($A163="",$B163="",$C163=""),"",'MPTO_working_3-way'!G162)</f>
        <v>4.2928809193575566</v>
      </c>
      <c r="K163" s="17">
        <f>IF(OR($A163="",$B163="",$C163=""),"",'OddsRatio_working_3-way'!H162)</f>
        <v>2.0078265930939923</v>
      </c>
      <c r="L163" s="21">
        <f>IF(OR($A163="",$B163="",$C163=""),"",'OddsRatio_working_3-way'!I162)</f>
        <v>3.7325607627187618</v>
      </c>
      <c r="M163" s="22">
        <f>IF(OR($A163="",$B163="",$C163=""),"",'OddsRatio_working_3-way'!J162)</f>
        <v>4.2728389363361616</v>
      </c>
      <c r="N163" s="23">
        <f t="shared" si="30"/>
        <v>49.56878823076493</v>
      </c>
      <c r="O163" s="24">
        <f t="shared" si="31"/>
        <v>26.900967717522565</v>
      </c>
      <c r="P163" s="24">
        <f t="shared" si="32"/>
        <v>23.530244051712508</v>
      </c>
      <c r="Q163" t="s">
        <v>246</v>
      </c>
      <c r="R163" t="s">
        <v>247</v>
      </c>
      <c r="S163" s="48" t="s">
        <v>485</v>
      </c>
      <c r="T163" s="35">
        <v>100</v>
      </c>
      <c r="U163" s="35">
        <f t="shared" si="33"/>
        <v>27.007299270072991</v>
      </c>
      <c r="V163" s="35">
        <f t="shared" si="34"/>
        <v>82.206405693950188</v>
      </c>
      <c r="W163" s="35">
        <f t="shared" si="35"/>
        <v>88.249118683901287</v>
      </c>
      <c r="X163" s="35">
        <f t="shared" si="36"/>
        <v>29.544475622148532</v>
      </c>
      <c r="Y163" s="35">
        <f t="shared" si="37"/>
        <v>84.743582046025708</v>
      </c>
      <c r="Z163" s="35">
        <f t="shared" si="38"/>
        <v>90.786295035976821</v>
      </c>
      <c r="AA163" s="35">
        <f t="shared" si="39"/>
        <v>-2.5371763520755408</v>
      </c>
      <c r="AB163" s="35">
        <f t="shared" si="40"/>
        <v>-2.5371763520755195</v>
      </c>
      <c r="AC163" s="35">
        <f t="shared" si="41"/>
        <v>-2.5371763520755337</v>
      </c>
      <c r="AD163" s="36"/>
      <c r="AE163" s="36"/>
      <c r="AF163">
        <v>2.08</v>
      </c>
      <c r="AG163">
        <v>1.84</v>
      </c>
      <c r="AI163" s="36"/>
      <c r="AJ163" t="s">
        <v>317</v>
      </c>
      <c r="AK163" s="35"/>
      <c r="AL163" s="35"/>
    </row>
    <row r="164" spans="1:38" ht="15" x14ac:dyDescent="0.25">
      <c r="A164">
        <v>1.37</v>
      </c>
      <c r="B164">
        <v>5.62</v>
      </c>
      <c r="C164">
        <v>8.51</v>
      </c>
      <c r="D164" s="20">
        <f t="shared" si="29"/>
        <v>2.5371763520755319E-2</v>
      </c>
      <c r="E164" s="17">
        <f>IF(OR($A164="",$B164="",$C164=""),"",A164*'MPTO_working_3-way'!$I163)</f>
        <v>1.4047593160234348</v>
      </c>
      <c r="F164" s="21">
        <f>IF(OR($A164="",$B164="",$C164=""),"",B164*'MPTO_working_3-way'!$I163)</f>
        <v>5.7625893109866446</v>
      </c>
      <c r="G164" s="22">
        <f>IF(OR($A164="",$B164="",$C164=""),"",C164*'MPTO_working_3-way'!$I163)</f>
        <v>8.7259137075616273</v>
      </c>
      <c r="H164" s="17">
        <f>IF(OR($A164="",$B164="",$C164=""),"",'MPTO_working_3-way'!E163)</f>
        <v>1.3860594933185135</v>
      </c>
      <c r="I164" s="21">
        <f>IF(OR($A164="",$B164="",$C164=""),"",'MPTO_working_3-way'!F163)</f>
        <v>5.900446885295878</v>
      </c>
      <c r="J164" s="22">
        <f>IF(OR($A164="",$B164="",$C164=""),"",'MPTO_working_3-way'!G163)</f>
        <v>9.1699743895654144</v>
      </c>
      <c r="K164" s="17">
        <f>IF(OR($A164="",$B164="",$C164=""),"",'OddsRatio_working_3-way'!H163)</f>
        <v>1.3917208825255452</v>
      </c>
      <c r="L164" s="21">
        <f>IF(OR($A164="",$B164="",$C164=""),"",'OddsRatio_working_3-way'!I163)</f>
        <v>5.89121750612978</v>
      </c>
      <c r="M164" s="22">
        <f>IF(OR($A164="",$B164="",$C164=""),"",'OddsRatio_working_3-way'!J163)</f>
        <v>8.9508752101806621</v>
      </c>
      <c r="N164" s="23">
        <f t="shared" si="30"/>
        <v>71.186571862771501</v>
      </c>
      <c r="O164" s="24">
        <f t="shared" si="31"/>
        <v>17.353310222775264</v>
      </c>
      <c r="P164" s="24">
        <f t="shared" si="32"/>
        <v>11.460117914453228</v>
      </c>
      <c r="Q164" t="s">
        <v>295</v>
      </c>
      <c r="R164" t="s">
        <v>188</v>
      </c>
      <c r="S164" s="48" t="s">
        <v>485</v>
      </c>
      <c r="T164" s="35">
        <v>100</v>
      </c>
      <c r="U164" s="35">
        <f t="shared" si="33"/>
        <v>54.337899543379002</v>
      </c>
      <c r="V164" s="35">
        <f t="shared" si="34"/>
        <v>69.969969969969966</v>
      </c>
      <c r="W164" s="35">
        <f t="shared" si="35"/>
        <v>70.059880239520965</v>
      </c>
      <c r="X164" s="35">
        <f t="shared" si="36"/>
        <v>59.970149790509076</v>
      </c>
      <c r="Y164" s="35">
        <f t="shared" si="37"/>
        <v>75.602220217100054</v>
      </c>
      <c r="Z164" s="35">
        <f t="shared" si="38"/>
        <v>75.692130486651038</v>
      </c>
      <c r="AA164" s="35">
        <f t="shared" si="39"/>
        <v>-5.6322502471300737</v>
      </c>
      <c r="AB164" s="35">
        <f t="shared" si="40"/>
        <v>-5.6322502471300879</v>
      </c>
      <c r="AC164" s="35">
        <f t="shared" si="41"/>
        <v>-5.6322502471300737</v>
      </c>
      <c r="AD164" s="36"/>
      <c r="AE164" s="36"/>
      <c r="AF164">
        <v>1.46</v>
      </c>
      <c r="AG164">
        <v>2.88</v>
      </c>
      <c r="AI164" s="36"/>
      <c r="AJ164" t="s">
        <v>317</v>
      </c>
      <c r="AK164" s="35"/>
      <c r="AL164" s="35"/>
    </row>
    <row r="165" spans="1:38" ht="15" x14ac:dyDescent="0.25">
      <c r="A165">
        <v>2.19</v>
      </c>
      <c r="B165">
        <v>3.33</v>
      </c>
      <c r="C165">
        <v>3.34</v>
      </c>
      <c r="D165" s="20">
        <f t="shared" si="29"/>
        <v>5.6322502471300773E-2</v>
      </c>
      <c r="E165" s="17">
        <f>IF(OR($A165="",$B165="",$C165=""),"",A165*'MPTO_working_3-way'!$I164)</f>
        <v>2.3133462804121487</v>
      </c>
      <c r="F165" s="21">
        <f>IF(OR($A165="",$B165="",$C165=""),"",B165*'MPTO_working_3-way'!$I164)</f>
        <v>3.5175539332294314</v>
      </c>
      <c r="G165" s="22">
        <f>IF(OR($A165="",$B165="",$C165=""),"",C165*'MPTO_working_3-way'!$I164)</f>
        <v>3.5281171582541444</v>
      </c>
      <c r="H165" s="17">
        <f>IF(OR($A165="",$B165="",$C165=""),"",'MPTO_working_3-way'!E164)</f>
        <v>2.2839036743502477</v>
      </c>
      <c r="I165" s="21">
        <f>IF(OR($A165="",$B165="",$C165=""),"",'MPTO_working_3-way'!F164)</f>
        <v>3.5520681153794218</v>
      </c>
      <c r="J165" s="22">
        <f>IF(OR($A165="",$B165="",$C165=""),"",'MPTO_working_3-way'!G164)</f>
        <v>3.5634486086122754</v>
      </c>
      <c r="K165" s="17">
        <f>IF(OR($A165="",$B165="",$C165=""),"",'OddsRatio_working_3-way'!H164)</f>
        <v>2.2960718868652106</v>
      </c>
      <c r="L165" s="21">
        <f>IF(OR($A165="",$B165="",$C165=""),"",'OddsRatio_working_3-way'!I164)</f>
        <v>3.537686971761294</v>
      </c>
      <c r="M165" s="22">
        <f>IF(OR($A165="",$B165="",$C165=""),"",'OddsRatio_working_3-way'!J164)</f>
        <v>3.5485783321551199</v>
      </c>
      <c r="N165" s="23">
        <f t="shared" si="30"/>
        <v>43.227423774266896</v>
      </c>
      <c r="O165" s="24">
        <f t="shared" si="31"/>
        <v>28.428846265959308</v>
      </c>
      <c r="P165" s="24">
        <f t="shared" si="32"/>
        <v>28.3437299597738</v>
      </c>
      <c r="Q165" t="s">
        <v>466</v>
      </c>
      <c r="R165" t="s">
        <v>471</v>
      </c>
      <c r="S165" s="48" t="s">
        <v>485</v>
      </c>
      <c r="T165" s="35">
        <v>100</v>
      </c>
      <c r="U165" s="35">
        <f t="shared" si="33"/>
        <v>42.528735632183903</v>
      </c>
      <c r="V165" s="35">
        <f t="shared" si="34"/>
        <v>73.190348525469176</v>
      </c>
      <c r="W165" s="35">
        <f t="shared" si="35"/>
        <v>78.448275862068954</v>
      </c>
      <c r="X165" s="35">
        <f t="shared" si="36"/>
        <v>48.361375612461863</v>
      </c>
      <c r="Y165" s="35">
        <f t="shared" si="37"/>
        <v>79.022988505747122</v>
      </c>
      <c r="Z165" s="35">
        <f t="shared" si="38"/>
        <v>84.280915842346914</v>
      </c>
      <c r="AA165" s="35">
        <f t="shared" si="39"/>
        <v>-5.8326399802779605</v>
      </c>
      <c r="AB165" s="35">
        <f t="shared" si="40"/>
        <v>-5.8326399802779463</v>
      </c>
      <c r="AC165" s="35">
        <f t="shared" si="41"/>
        <v>-5.8326399802779605</v>
      </c>
      <c r="AD165" s="36"/>
      <c r="AE165" s="36"/>
      <c r="AF165">
        <v>2.34</v>
      </c>
      <c r="AG165">
        <v>1.59</v>
      </c>
      <c r="AI165" s="36"/>
      <c r="AJ165" t="s">
        <v>481</v>
      </c>
      <c r="AK165" s="35"/>
      <c r="AL165" s="35"/>
    </row>
    <row r="166" spans="1:38" ht="15" x14ac:dyDescent="0.25">
      <c r="A166">
        <v>1.74</v>
      </c>
      <c r="B166">
        <v>3.73</v>
      </c>
      <c r="C166">
        <v>4.6399999999999997</v>
      </c>
      <c r="D166" s="20">
        <f t="shared" si="29"/>
        <v>5.8326399802779427E-2</v>
      </c>
      <c r="E166" s="17">
        <f>IF(OR($A166="",$B166="",$C166=""),"",A166*'MPTO_working_3-way'!$I165)</f>
        <v>1.8414879356568361</v>
      </c>
      <c r="F166" s="21">
        <f>IF(OR($A166="",$B166="",$C166=""),"",B166*'MPTO_working_3-way'!$I165)</f>
        <v>3.9475574712643673</v>
      </c>
      <c r="G166" s="22">
        <f>IF(OR($A166="",$B166="",$C166=""),"",C166*'MPTO_working_3-way'!$I165)</f>
        <v>4.9106344950848966</v>
      </c>
      <c r="H166" s="17">
        <f>IF(OR($A166="",$B166="",$C166=""),"",'MPTO_working_3-way'!E165)</f>
        <v>1.8009240203672954</v>
      </c>
      <c r="I166" s="21">
        <f>IF(OR($A166="",$B166="",$C166=""),"",'MPTO_working_3-way'!F165)</f>
        <v>4.0216464075845035</v>
      </c>
      <c r="J166" s="22">
        <f>IF(OR($A166="",$B166="",$C166=""),"",'MPTO_working_3-way'!G165)</f>
        <v>5.1000864394792655</v>
      </c>
      <c r="K166" s="17">
        <f>IF(OR($A166="",$B166="",$C166=""),"",'OddsRatio_working_3-way'!H165)</f>
        <v>1.8152614785203565</v>
      </c>
      <c r="L166" s="21">
        <f>IF(OR($A166="",$B166="",$C166=""),"",'OddsRatio_working_3-way'!I165)</f>
        <v>4.0076538329196936</v>
      </c>
      <c r="M166" s="22">
        <f>IF(OR($A166="",$B166="",$C166=""),"",'OddsRatio_working_3-way'!J165)</f>
        <v>5.0102051105595899</v>
      </c>
      <c r="N166" s="23">
        <f t="shared" si="30"/>
        <v>54.303912647861708</v>
      </c>
      <c r="O166" s="24">
        <f t="shared" si="31"/>
        <v>25.332120109190175</v>
      </c>
      <c r="P166" s="24">
        <f t="shared" si="32"/>
        <v>20.363967242948135</v>
      </c>
      <c r="Q166" t="s">
        <v>478</v>
      </c>
      <c r="R166" t="s">
        <v>463</v>
      </c>
      <c r="S166" s="48" t="s">
        <v>485</v>
      </c>
      <c r="T166" s="35">
        <v>100</v>
      </c>
      <c r="U166" s="35">
        <f t="shared" si="33"/>
        <v>79.209979209979196</v>
      </c>
      <c r="V166" s="35">
        <f t="shared" si="34"/>
        <v>73.821989528795811</v>
      </c>
      <c r="W166" s="35">
        <f t="shared" si="35"/>
        <v>40.828402366863905</v>
      </c>
      <c r="X166" s="35">
        <f t="shared" si="36"/>
        <v>85.349608104340291</v>
      </c>
      <c r="Y166" s="35">
        <f t="shared" si="37"/>
        <v>79.961618423156892</v>
      </c>
      <c r="Z166" s="35">
        <f t="shared" si="38"/>
        <v>46.968031261224979</v>
      </c>
      <c r="AA166" s="35">
        <f t="shared" si="39"/>
        <v>-6.1396288943610955</v>
      </c>
      <c r="AB166" s="35">
        <f t="shared" si="40"/>
        <v>-6.1396288943610813</v>
      </c>
      <c r="AC166" s="35">
        <f t="shared" si="41"/>
        <v>-6.1396288943610742</v>
      </c>
      <c r="AD166" s="36"/>
      <c r="AE166" s="36"/>
      <c r="AF166">
        <v>2.12</v>
      </c>
      <c r="AG166">
        <v>1.71</v>
      </c>
      <c r="AI166" s="36"/>
      <c r="AJ166" t="s">
        <v>481</v>
      </c>
      <c r="AK166" s="35"/>
      <c r="AL166" s="35"/>
    </row>
    <row r="167" spans="1:38" ht="15" x14ac:dyDescent="0.25">
      <c r="A167">
        <v>4.8099999999999996</v>
      </c>
      <c r="B167">
        <v>3.82</v>
      </c>
      <c r="C167">
        <v>1.69</v>
      </c>
      <c r="D167" s="20">
        <f t="shared" si="29"/>
        <v>6.1396288943610822E-2</v>
      </c>
      <c r="E167" s="17">
        <f>IF(OR($A167="",$B167="",$C167=""),"",A167*'MPTO_working_3-way'!$I166)</f>
        <v>5.1053161498187674</v>
      </c>
      <c r="F167" s="21">
        <f>IF(OR($A167="",$B167="",$C167=""),"",B167*'MPTO_working_3-way'!$I166)</f>
        <v>4.0545338237645936</v>
      </c>
      <c r="G167" s="22">
        <f>IF(OR($A167="",$B167="",$C167=""),"",C167*'MPTO_working_3-way'!$I166)</f>
        <v>1.7937597283147022</v>
      </c>
      <c r="H167" s="17">
        <f>IF(OR($A167="",$B167="",$C167=""),"",'MPTO_working_3-way'!E166)</f>
        <v>5.3351891752646408</v>
      </c>
      <c r="I167" s="21">
        <f>IF(OR($A167="",$B167="",$C167=""),"",'MPTO_working_3-way'!F166)</f>
        <v>4.1439667924633046</v>
      </c>
      <c r="J167" s="22">
        <f>IF(OR($A167="",$B167="",$C167=""),"",'MPTO_working_3-way'!G166)</f>
        <v>1.7505453706883962</v>
      </c>
      <c r="K167" s="17">
        <f>IF(OR($A167="",$B167="",$C167=""),"",'OddsRatio_working_3-way'!H166)</f>
        <v>5.2264930493159953</v>
      </c>
      <c r="L167" s="21">
        <f>IF(OR($A167="",$B167="",$C167=""),"",'OddsRatio_working_3-way'!I166)</f>
        <v>4.128270445950422</v>
      </c>
      <c r="M167" s="22">
        <f>IF(OR($A167="",$B167="",$C167=""),"",'OddsRatio_working_3-way'!J166)</f>
        <v>1.7654278750729753</v>
      </c>
      <c r="N167" s="23">
        <f t="shared" si="30"/>
        <v>19.587425551216818</v>
      </c>
      <c r="O167" s="24">
        <f t="shared" si="31"/>
        <v>24.663747879935311</v>
      </c>
      <c r="P167" s="24">
        <f t="shared" si="32"/>
        <v>55.748826568847868</v>
      </c>
      <c r="Q167" t="s">
        <v>480</v>
      </c>
      <c r="R167" t="s">
        <v>475</v>
      </c>
      <c r="S167" s="48" t="s">
        <v>485</v>
      </c>
      <c r="T167" s="35">
        <v>100</v>
      </c>
      <c r="U167" s="35">
        <f t="shared" si="33"/>
        <v>69.135802469135797</v>
      </c>
      <c r="V167" s="35">
        <f t="shared" si="34"/>
        <v>70.845481049562679</v>
      </c>
      <c r="W167" s="35">
        <f t="shared" si="35"/>
        <v>54.545454545454554</v>
      </c>
      <c r="X167" s="35">
        <f t="shared" si="36"/>
        <v>74.60906440498276</v>
      </c>
      <c r="Y167" s="35">
        <f t="shared" si="37"/>
        <v>76.318742985409642</v>
      </c>
      <c r="Z167" s="35">
        <f t="shared" si="38"/>
        <v>60.018716481301503</v>
      </c>
      <c r="AA167" s="35">
        <f t="shared" si="39"/>
        <v>-5.4732619358469634</v>
      </c>
      <c r="AB167" s="35">
        <f t="shared" si="40"/>
        <v>-5.4732619358469634</v>
      </c>
      <c r="AC167" s="35">
        <f t="shared" si="41"/>
        <v>-5.4732619358469492</v>
      </c>
      <c r="AD167" s="36"/>
      <c r="AE167" s="36"/>
      <c r="AF167">
        <v>1.92</v>
      </c>
      <c r="AG167">
        <v>1.88</v>
      </c>
      <c r="AI167" s="36"/>
      <c r="AJ167" t="s">
        <v>481</v>
      </c>
      <c r="AK167" s="35"/>
      <c r="AL167" s="35"/>
    </row>
    <row r="168" spans="1:38" ht="15" x14ac:dyDescent="0.25">
      <c r="A168">
        <v>3.24</v>
      </c>
      <c r="B168">
        <v>3.43</v>
      </c>
      <c r="C168">
        <v>2.2000000000000002</v>
      </c>
      <c r="D168" s="20">
        <f t="shared" si="29"/>
        <v>5.4732619358469625E-2</v>
      </c>
      <c r="E168" s="17">
        <f>IF(OR($A168="",$B168="",$C168=""),"",A168*'MPTO_working_3-way'!$I167)</f>
        <v>3.4173336867214417</v>
      </c>
      <c r="F168" s="21">
        <f>IF(OR($A168="",$B168="",$C168=""),"",B168*'MPTO_working_3-way'!$I167)</f>
        <v>3.6177328843995511</v>
      </c>
      <c r="G168" s="22">
        <f>IF(OR($A168="",$B168="",$C168=""),"",C168*'MPTO_working_3-way'!$I167)</f>
        <v>2.3204117625886336</v>
      </c>
      <c r="H168" s="17">
        <f>IF(OR($A168="",$B168="",$C168=""),"",'MPTO_working_3-way'!E167)</f>
        <v>3.4435526276253716</v>
      </c>
      <c r="I168" s="21">
        <f>IF(OR($A168="",$B168="",$C168=""),"",'MPTO_working_3-way'!F167)</f>
        <v>3.6589696415814954</v>
      </c>
      <c r="J168" s="22">
        <f>IF(OR($A168="",$B168="",$C168=""),"",'MPTO_working_3-way'!G167)</f>
        <v>2.2919943602537889</v>
      </c>
      <c r="K168" s="17">
        <f>IF(OR($A168="",$B168="",$C168=""),"",'OddsRatio_working_3-way'!H167)</f>
        <v>3.4337673235804149</v>
      </c>
      <c r="L168" s="21">
        <f>IF(OR($A168="",$B168="",$C168=""),"",'OddsRatio_working_3-way'!I167)</f>
        <v>3.6402029447769686</v>
      </c>
      <c r="M168" s="22">
        <f>IF(OR($A168="",$B168="",$C168=""),"",'OddsRatio_working_3-way'!J167)</f>
        <v>2.3038039233466505</v>
      </c>
      <c r="N168" s="23">
        <f t="shared" si="30"/>
        <v>29.262579884593908</v>
      </c>
      <c r="O168" s="24">
        <f t="shared" si="31"/>
        <v>27.641620649004157</v>
      </c>
      <c r="P168" s="24">
        <f t="shared" si="32"/>
        <v>43.095799466401928</v>
      </c>
      <c r="Q168" t="s">
        <v>464</v>
      </c>
      <c r="R168" t="s">
        <v>473</v>
      </c>
      <c r="S168" s="48" t="s">
        <v>485</v>
      </c>
      <c r="T168" s="35">
        <v>100</v>
      </c>
      <c r="U168" s="35">
        <f t="shared" si="33"/>
        <v>91.902834008097173</v>
      </c>
      <c r="V168" s="35">
        <f t="shared" si="34"/>
        <v>81.981981981981988</v>
      </c>
      <c r="W168" s="35">
        <f t="shared" si="35"/>
        <v>19.35483870967742</v>
      </c>
      <c r="X168" s="35">
        <f t="shared" si="36"/>
        <v>98.663179308340602</v>
      </c>
      <c r="Y168" s="35">
        <f t="shared" si="37"/>
        <v>88.742327282225418</v>
      </c>
      <c r="Z168" s="35">
        <f t="shared" si="38"/>
        <v>26.115184009920856</v>
      </c>
      <c r="AA168" s="35">
        <f t="shared" si="39"/>
        <v>-6.7603453002434293</v>
      </c>
      <c r="AB168" s="35">
        <f t="shared" si="40"/>
        <v>-6.7603453002434293</v>
      </c>
      <c r="AC168" s="35">
        <f t="shared" si="41"/>
        <v>-6.7603453002434364</v>
      </c>
      <c r="AD168" s="36"/>
      <c r="AE168" s="36"/>
      <c r="AF168">
        <v>2.0699999999999998</v>
      </c>
      <c r="AG168">
        <v>1.74</v>
      </c>
      <c r="AI168" s="36"/>
      <c r="AJ168" t="s">
        <v>481</v>
      </c>
      <c r="AK168" s="35"/>
      <c r="AL168" s="35"/>
    </row>
    <row r="169" spans="1:38" ht="15" x14ac:dyDescent="0.25">
      <c r="A169">
        <v>12.35</v>
      </c>
      <c r="B169">
        <v>5.55</v>
      </c>
      <c r="C169">
        <v>1.24</v>
      </c>
      <c r="D169" s="20">
        <f t="shared" si="29"/>
        <v>6.7603453002434311E-2</v>
      </c>
      <c r="E169" s="17">
        <f>IF(OR($A169="",$B169="",$C169=""),"",A169*'MPTO_working_3-way'!$I168)</f>
        <v>13.184902644580063</v>
      </c>
      <c r="F169" s="21">
        <f>IF(OR($A169="",$B169="",$C169=""),"",B169*'MPTO_working_3-way'!$I168)</f>
        <v>5.9251991641635104</v>
      </c>
      <c r="G169" s="22">
        <f>IF(OR($A169="",$B169="",$C169=""),"",C169*'MPTO_working_3-way'!$I168)</f>
        <v>1.3238282817230185</v>
      </c>
      <c r="H169" s="17">
        <f>IF(OR($A169="",$B169="",$C169=""),"",'MPTO_working_3-way'!E168)</f>
        <v>17.112394464503829</v>
      </c>
      <c r="I169" s="21">
        <f>IF(OR($A169="",$B169="",$C169=""),"",'MPTO_working_3-way'!F168)</f>
        <v>6.3433384250252507</v>
      </c>
      <c r="J169" s="22">
        <f>IF(OR($A169="",$B169="",$C169=""),"",'MPTO_working_3-way'!G168)</f>
        <v>1.2756450440435518</v>
      </c>
      <c r="K169" s="17">
        <f>IF(OR($A169="",$B169="",$C169=""),"",'OddsRatio_working_3-way'!H168)</f>
        <v>14.605053485036313</v>
      </c>
      <c r="L169" s="21">
        <f>IF(OR($A169="",$B169="",$C169=""),"",'OddsRatio_working_3-way'!I168)</f>
        <v>6.4540082252788746</v>
      </c>
      <c r="M169" s="22">
        <f>IF(OR($A169="",$B169="",$C169=""),"",'OddsRatio_working_3-way'!J168)</f>
        <v>1.2876839503443804</v>
      </c>
      <c r="N169" s="23">
        <f t="shared" si="30"/>
        <v>7.5844321869989049</v>
      </c>
      <c r="O169" s="24">
        <f t="shared" si="31"/>
        <v>16.877069821520081</v>
      </c>
      <c r="P169" s="24">
        <f t="shared" si="32"/>
        <v>75.538497991481023</v>
      </c>
      <c r="Q169" t="s">
        <v>472</v>
      </c>
      <c r="R169" t="s">
        <v>477</v>
      </c>
      <c r="S169" s="48" t="s">
        <v>485</v>
      </c>
      <c r="T169" s="35">
        <v>100</v>
      </c>
      <c r="U169" s="35">
        <f t="shared" si="33"/>
        <v>61.538461538461533</v>
      </c>
      <c r="V169" s="35">
        <f t="shared" si="34"/>
        <v>73.333333333333329</v>
      </c>
      <c r="W169" s="35">
        <f t="shared" si="35"/>
        <v>62.825278810408925</v>
      </c>
      <c r="X169" s="35">
        <f t="shared" si="36"/>
        <v>63.841387856257747</v>
      </c>
      <c r="Y169" s="35">
        <f t="shared" si="37"/>
        <v>75.636259651129549</v>
      </c>
      <c r="Z169" s="35">
        <f t="shared" si="38"/>
        <v>65.128205128205124</v>
      </c>
      <c r="AA169" s="35">
        <f t="shared" si="39"/>
        <v>-2.3029263177962136</v>
      </c>
      <c r="AB169" s="35">
        <f t="shared" si="40"/>
        <v>-2.3029263177962207</v>
      </c>
      <c r="AC169" s="35">
        <f t="shared" si="41"/>
        <v>-2.3029263177961994</v>
      </c>
      <c r="AD169" s="36"/>
      <c r="AE169" s="36"/>
      <c r="AF169">
        <v>1.72</v>
      </c>
      <c r="AG169">
        <v>2.09</v>
      </c>
      <c r="AI169" s="36"/>
      <c r="AJ169" t="s">
        <v>481</v>
      </c>
      <c r="AK169" s="35"/>
      <c r="AL169" s="35"/>
    </row>
    <row r="170" spans="1:38" ht="15" x14ac:dyDescent="0.25">
      <c r="A170">
        <v>2.6</v>
      </c>
      <c r="B170">
        <v>3.75</v>
      </c>
      <c r="C170">
        <v>2.69</v>
      </c>
      <c r="D170" s="20">
        <f t="shared" si="29"/>
        <v>2.3029263177962056E-2</v>
      </c>
      <c r="E170" s="17">
        <f>IF(OR($A170="",$B170="",$C170=""),"",A170*'MPTO_working_3-way'!$I169)</f>
        <v>2.6598760842627014</v>
      </c>
      <c r="F170" s="21">
        <f>IF(OR($A170="",$B170="",$C170=""),"",B170*'MPTO_working_3-way'!$I169)</f>
        <v>3.8363597369173577</v>
      </c>
      <c r="G170" s="22">
        <f>IF(OR($A170="",$B170="",$C170=""),"",C170*'MPTO_working_3-way'!$I169)</f>
        <v>2.7519487179487179</v>
      </c>
      <c r="H170" s="17">
        <f>IF(OR($A170="",$B170="",$C170=""),"",'MPTO_working_3-way'!E169)</f>
        <v>2.6529494074211444</v>
      </c>
      <c r="I170" s="21">
        <f>IF(OR($A170="",$B170="",$C170=""),"",'MPTO_working_3-way'!F169)</f>
        <v>3.8611492786338206</v>
      </c>
      <c r="J170" s="22">
        <f>IF(OR($A170="",$B170="",$C170=""),"",'MPTO_working_3-way'!G169)</f>
        <v>2.7467185645465335</v>
      </c>
      <c r="K170" s="17">
        <f>IF(OR($A170="",$B170="",$C170=""),"",'OddsRatio_working_3-way'!H169)</f>
        <v>2.6566245534648671</v>
      </c>
      <c r="L170" s="21">
        <f>IF(OR($A170="",$B170="",$C170=""),"",'OddsRatio_working_3-way'!I169)</f>
        <v>3.8473234512677394</v>
      </c>
      <c r="M170" s="22">
        <f>IF(OR($A170="",$B170="",$C170=""),"",'OddsRatio_working_3-way'!J169)</f>
        <v>2.7498096845972655</v>
      </c>
      <c r="N170" s="23">
        <f t="shared" si="30"/>
        <v>37.595736354657774</v>
      </c>
      <c r="O170" s="24">
        <f t="shared" si="31"/>
        <v>26.066377205896057</v>
      </c>
      <c r="P170" s="24">
        <f t="shared" si="32"/>
        <v>36.33788643944618</v>
      </c>
      <c r="Q170" t="s">
        <v>399</v>
      </c>
      <c r="R170" t="s">
        <v>450</v>
      </c>
      <c r="S170" s="48" t="s">
        <v>485</v>
      </c>
      <c r="T170" s="35">
        <v>100</v>
      </c>
      <c r="U170" s="35">
        <f t="shared" si="33"/>
        <v>59.514170040485837</v>
      </c>
      <c r="V170" s="35">
        <f t="shared" si="34"/>
        <v>72.14484679665739</v>
      </c>
      <c r="W170" s="35">
        <f t="shared" si="35"/>
        <v>66.101694915254228</v>
      </c>
      <c r="X170" s="35">
        <f t="shared" si="36"/>
        <v>61.753458288088382</v>
      </c>
      <c r="Y170" s="35">
        <f t="shared" si="37"/>
        <v>74.384135044259935</v>
      </c>
      <c r="Z170" s="35">
        <f t="shared" si="38"/>
        <v>68.340983162856787</v>
      </c>
      <c r="AA170" s="35">
        <f t="shared" si="39"/>
        <v>-2.2392882476025449</v>
      </c>
      <c r="AB170" s="35">
        <f t="shared" si="40"/>
        <v>-2.2392882476025449</v>
      </c>
      <c r="AC170" s="35">
        <f t="shared" si="41"/>
        <v>-2.2392882476025591</v>
      </c>
      <c r="AD170" s="36"/>
      <c r="AE170" s="36"/>
      <c r="AF170">
        <v>1.74</v>
      </c>
      <c r="AG170">
        <v>2.2000000000000002</v>
      </c>
      <c r="AI170" s="36"/>
      <c r="AJ170" t="s">
        <v>455</v>
      </c>
      <c r="AK170" s="35"/>
      <c r="AL170" s="35"/>
    </row>
    <row r="171" spans="1:38" ht="15" x14ac:dyDescent="0.25">
      <c r="A171">
        <v>2.4700000000000002</v>
      </c>
      <c r="B171">
        <v>3.59</v>
      </c>
      <c r="C171">
        <v>2.95</v>
      </c>
      <c r="D171" s="20">
        <f t="shared" si="29"/>
        <v>2.2392882476025555E-2</v>
      </c>
      <c r="E171" s="17">
        <f>IF(OR($A171="",$B171="",$C171=""),"",A171*'MPTO_working_3-way'!$I170)</f>
        <v>2.5253104197157832</v>
      </c>
      <c r="F171" s="21">
        <f>IF(OR($A171="",$B171="",$C171=""),"",B171*'MPTO_working_3-way'!$I170)</f>
        <v>3.6703904480889316</v>
      </c>
      <c r="G171" s="22">
        <f>IF(OR($A171="",$B171="",$C171=""),"",C171*'MPTO_working_3-way'!$I170)</f>
        <v>3.0160590033042758</v>
      </c>
      <c r="H171" s="17">
        <f>IF(OR($A171="",$B171="",$C171=""),"",'MPTO_working_3-way'!E170)</f>
        <v>2.5163942744976189</v>
      </c>
      <c r="I171" s="21">
        <f>IF(OR($A171="",$B171="",$C171=""),"",'MPTO_working_3-way'!F170)</f>
        <v>3.6888494192486649</v>
      </c>
      <c r="J171" s="22">
        <f>IF(OR($A171="",$B171="",$C171=""),"",'MPTO_working_3-way'!G170)</f>
        <v>3.0164205789983796</v>
      </c>
      <c r="K171" s="17">
        <f>IF(OR($A171="",$B171="",$C171=""),"",'OddsRatio_working_3-way'!H170)</f>
        <v>2.5205407048250406</v>
      </c>
      <c r="L171" s="21">
        <f>IF(OR($A171="",$B171="",$C171=""),"",'OddsRatio_working_3-way'!I170)</f>
        <v>3.6790479085012615</v>
      </c>
      <c r="M171" s="22">
        <f>IF(OR($A171="",$B171="",$C171=""),"",'OddsRatio_working_3-way'!J170)</f>
        <v>3.017043792114849</v>
      </c>
      <c r="N171" s="23">
        <f t="shared" si="30"/>
        <v>39.599092142998693</v>
      </c>
      <c r="O171" s="24">
        <f t="shared" si="31"/>
        <v>27.245057825405787</v>
      </c>
      <c r="P171" s="24">
        <f t="shared" si="32"/>
        <v>33.155850031595513</v>
      </c>
      <c r="Q171" t="s">
        <v>423</v>
      </c>
      <c r="R171" t="s">
        <v>449</v>
      </c>
      <c r="S171" s="48" t="s">
        <v>485</v>
      </c>
      <c r="T171" s="35">
        <v>100</v>
      </c>
      <c r="U171" s="35">
        <f t="shared" si="33"/>
        <v>31.506849315068493</v>
      </c>
      <c r="V171" s="35">
        <f t="shared" si="34"/>
        <v>79.879275653923543</v>
      </c>
      <c r="W171" s="35">
        <f t="shared" si="35"/>
        <v>86.187845303867405</v>
      </c>
      <c r="X171" s="35">
        <f t="shared" si="36"/>
        <v>33.932879042209059</v>
      </c>
      <c r="Y171" s="35">
        <f t="shared" si="37"/>
        <v>82.305305381064102</v>
      </c>
      <c r="Z171" s="35">
        <f t="shared" si="38"/>
        <v>88.613875031007964</v>
      </c>
      <c r="AA171" s="35">
        <f t="shared" si="39"/>
        <v>-2.4260297271405662</v>
      </c>
      <c r="AB171" s="35">
        <f t="shared" si="40"/>
        <v>-2.4260297271405591</v>
      </c>
      <c r="AC171" s="35">
        <f t="shared" si="41"/>
        <v>-2.4260297271405591</v>
      </c>
      <c r="AD171" s="36"/>
      <c r="AE171" s="36"/>
      <c r="AF171">
        <v>1.74</v>
      </c>
      <c r="AG171">
        <v>2.21</v>
      </c>
      <c r="AI171" s="36"/>
      <c r="AJ171" t="s">
        <v>455</v>
      </c>
      <c r="AK171" s="35"/>
      <c r="AL171" s="35"/>
    </row>
    <row r="172" spans="1:38" ht="15" x14ac:dyDescent="0.25">
      <c r="A172">
        <v>1.46</v>
      </c>
      <c r="B172">
        <v>4.97</v>
      </c>
      <c r="C172">
        <v>7.24</v>
      </c>
      <c r="D172" s="20">
        <f t="shared" si="29"/>
        <v>2.4260297271405662E-2</v>
      </c>
      <c r="E172" s="17">
        <f>IF(OR($A172="",$B172="",$C172=""),"",A172*'MPTO_working_3-way'!$I171)</f>
        <v>1.4954200340162522</v>
      </c>
      <c r="F172" s="21">
        <f>IF(OR($A172="",$B172="",$C172=""),"",B172*'MPTO_working_3-way'!$I171)</f>
        <v>5.0905736774388854</v>
      </c>
      <c r="G172" s="22">
        <f>IF(OR($A172="",$B172="",$C172=""),"",C172*'MPTO_working_3-way'!$I171)</f>
        <v>7.4156445522449772</v>
      </c>
      <c r="H172" s="17">
        <f>IF(OR($A172="",$B172="",$C172=""),"",'MPTO_working_3-way'!E171)</f>
        <v>1.4774437020613704</v>
      </c>
      <c r="I172" s="21">
        <f>IF(OR($A172="",$B172="",$C172=""),"",'MPTO_working_3-way'!F171)</f>
        <v>5.1781147804255188</v>
      </c>
      <c r="J172" s="22">
        <f>IF(OR($A172="",$B172="",$C172=""),"",'MPTO_working_3-way'!G171)</f>
        <v>7.6902501833699555</v>
      </c>
      <c r="K172" s="17">
        <f>IF(OR($A172="",$B172="",$C172=""),"",'OddsRatio_working_3-way'!H171)</f>
        <v>1.4832007369818043</v>
      </c>
      <c r="L172" s="21">
        <f>IF(OR($A172="",$B172="",$C172=""),"",'OddsRatio_working_3-way'!I171)</f>
        <v>5.1702324474299157</v>
      </c>
      <c r="M172" s="22">
        <f>IF(OR($A172="",$B172="",$C172=""),"",'OddsRatio_working_3-way'!J171)</f>
        <v>7.5547230407966444</v>
      </c>
      <c r="N172" s="23">
        <f t="shared" si="30"/>
        <v>66.870844127605949</v>
      </c>
      <c r="O172" s="24">
        <f t="shared" si="31"/>
        <v>19.644151393622678</v>
      </c>
      <c r="P172" s="24">
        <f t="shared" si="32"/>
        <v>13.485004478771367</v>
      </c>
      <c r="Q172" t="s">
        <v>400</v>
      </c>
      <c r="R172" t="s">
        <v>448</v>
      </c>
      <c r="S172" s="48" t="s">
        <v>485</v>
      </c>
      <c r="T172" s="35">
        <v>100</v>
      </c>
      <c r="U172" s="35">
        <f t="shared" si="33"/>
        <v>76.19047619047619</v>
      </c>
      <c r="V172" s="35">
        <f t="shared" si="34"/>
        <v>75.124378109452735</v>
      </c>
      <c r="W172" s="35">
        <f t="shared" si="35"/>
        <v>46.236559139784944</v>
      </c>
      <c r="X172" s="35">
        <f t="shared" si="36"/>
        <v>78.639062750762307</v>
      </c>
      <c r="Y172" s="35">
        <f t="shared" si="37"/>
        <v>77.572964669738866</v>
      </c>
      <c r="Z172" s="35">
        <f t="shared" si="38"/>
        <v>48.685145700071075</v>
      </c>
      <c r="AA172" s="35">
        <f t="shared" si="39"/>
        <v>-2.4485865602861168</v>
      </c>
      <c r="AB172" s="35">
        <f t="shared" si="40"/>
        <v>-2.448586560286131</v>
      </c>
      <c r="AC172" s="35">
        <f t="shared" si="41"/>
        <v>-2.448586560286131</v>
      </c>
      <c r="AD172" s="36"/>
      <c r="AE172" s="36"/>
      <c r="AF172">
        <v>1.58</v>
      </c>
      <c r="AG172">
        <v>2.5299999999999998</v>
      </c>
      <c r="AI172" s="36"/>
      <c r="AJ172" t="s">
        <v>455</v>
      </c>
      <c r="AK172" s="35"/>
      <c r="AL172" s="35"/>
    </row>
    <row r="173" spans="1:38" ht="15" x14ac:dyDescent="0.25">
      <c r="A173">
        <v>4.2</v>
      </c>
      <c r="B173">
        <v>4.0199999999999996</v>
      </c>
      <c r="C173">
        <v>1.86</v>
      </c>
      <c r="D173" s="20">
        <f t="shared" si="29"/>
        <v>2.4485865602861256E-2</v>
      </c>
      <c r="E173" s="17">
        <f>IF(OR($A173="",$B173="",$C173=""),"",A173*'MPTO_working_3-way'!$I172)</f>
        <v>4.3028406355320179</v>
      </c>
      <c r="F173" s="21">
        <f>IF(OR($A173="",$B173="",$C173=""),"",B173*'MPTO_working_3-way'!$I172)</f>
        <v>4.1184331797235014</v>
      </c>
      <c r="G173" s="22">
        <f>IF(OR($A173="",$B173="",$C173=""),"",C173*'MPTO_working_3-way'!$I172)</f>
        <v>1.9055437100213219</v>
      </c>
      <c r="H173" s="17">
        <f>IF(OR($A173="",$B173="",$C173=""),"",'MPTO_working_3-way'!E172)</f>
        <v>4.3490876458271019</v>
      </c>
      <c r="I173" s="21">
        <f>IF(OR($A173="",$B173="",$C173=""),"",'MPTO_working_3-way'!F172)</f>
        <v>4.1563750714694105</v>
      </c>
      <c r="J173" s="22">
        <f>IF(OR($A173="",$B173="",$C173=""),"",'MPTO_working_3-way'!G172)</f>
        <v>1.8886723824369966</v>
      </c>
      <c r="K173" s="17">
        <f>IF(OR($A173="",$B173="",$C173=""),"",'OddsRatio_working_3-way'!H172)</f>
        <v>4.3303164849745235</v>
      </c>
      <c r="L173" s="21">
        <f>IF(OR($A173="",$B173="",$C173=""),"",'OddsRatio_working_3-way'!I172)</f>
        <v>4.1429861826947052</v>
      </c>
      <c r="M173" s="22">
        <f>IF(OR($A173="",$B173="",$C173=""),"",'OddsRatio_working_3-way'!J172)</f>
        <v>1.8950225553369031</v>
      </c>
      <c r="N173" s="23">
        <f t="shared" si="30"/>
        <v>23.240461004811454</v>
      </c>
      <c r="O173" s="24">
        <f t="shared" si="31"/>
        <v>24.281078661743319</v>
      </c>
      <c r="P173" s="24">
        <f t="shared" si="32"/>
        <v>52.478460333445234</v>
      </c>
      <c r="Q173" t="s">
        <v>397</v>
      </c>
      <c r="R173" t="s">
        <v>424</v>
      </c>
      <c r="S173" s="48" t="s">
        <v>485</v>
      </c>
      <c r="T173" s="35">
        <v>100</v>
      </c>
      <c r="U173" s="35">
        <f t="shared" si="33"/>
        <v>53.051643192488264</v>
      </c>
      <c r="V173" s="35">
        <f t="shared" si="34"/>
        <v>72.899728997289984</v>
      </c>
      <c r="W173" s="35">
        <f t="shared" si="35"/>
        <v>71.83098591549296</v>
      </c>
      <c r="X173" s="35">
        <f t="shared" si="36"/>
        <v>55.269285087217071</v>
      </c>
      <c r="Y173" s="35">
        <f t="shared" si="37"/>
        <v>75.117370892018769</v>
      </c>
      <c r="Z173" s="35">
        <f t="shared" si="38"/>
        <v>74.048627810221774</v>
      </c>
      <c r="AA173" s="35">
        <f t="shared" si="39"/>
        <v>-2.217641894728807</v>
      </c>
      <c r="AB173" s="35">
        <f t="shared" si="40"/>
        <v>-2.2176418947287857</v>
      </c>
      <c r="AC173" s="35">
        <f t="shared" si="41"/>
        <v>-2.2176418947288141</v>
      </c>
      <c r="AD173" s="36"/>
      <c r="AE173" s="36"/>
      <c r="AF173">
        <v>1.72</v>
      </c>
      <c r="AG173">
        <v>2.23</v>
      </c>
      <c r="AI173" s="36"/>
      <c r="AJ173" t="s">
        <v>455</v>
      </c>
      <c r="AK173" s="35"/>
      <c r="AL173" s="35"/>
    </row>
    <row r="174" spans="1:38" ht="15" x14ac:dyDescent="0.25">
      <c r="A174">
        <v>2.13</v>
      </c>
      <c r="B174">
        <v>3.69</v>
      </c>
      <c r="C174">
        <v>3.55</v>
      </c>
      <c r="D174" s="20">
        <f t="shared" si="29"/>
        <v>2.2176418947288168E-2</v>
      </c>
      <c r="E174" s="17">
        <f>IF(OR($A174="",$B174="",$C174=""),"",A174*'MPTO_working_3-way'!$I173)</f>
        <v>2.1772357723577236</v>
      </c>
      <c r="F174" s="21">
        <f>IF(OR($A174="",$B174="",$C174=""),"",B174*'MPTO_working_3-way'!$I173)</f>
        <v>3.7718309859154933</v>
      </c>
      <c r="G174" s="22">
        <f>IF(OR($A174="",$B174="",$C174=""),"",C174*'MPTO_working_3-way'!$I173)</f>
        <v>3.6287262872628729</v>
      </c>
      <c r="H174" s="17">
        <f>IF(OR($A174="",$B174="",$C174=""),"",'MPTO_working_3-way'!E173)</f>
        <v>2.1640739007131256</v>
      </c>
      <c r="I174" s="21">
        <f>IF(OR($A174="",$B174="",$C174=""),"",'MPTO_working_3-way'!F173)</f>
        <v>3.7934745885419185</v>
      </c>
      <c r="J174" s="22">
        <f>IF(OR($A174="",$B174="",$C174=""),"",'MPTO_working_3-way'!G173)</f>
        <v>3.6456700218006404</v>
      </c>
      <c r="K174" s="17">
        <f>IF(OR($A174="",$B174="",$C174=""),"",'OddsRatio_working_3-way'!H173)</f>
        <v>2.1694900948780056</v>
      </c>
      <c r="L174" s="21">
        <f>IF(OR($A174="",$B174="",$C174=""),"",'OddsRatio_working_3-way'!I173)</f>
        <v>3.7840073940016232</v>
      </c>
      <c r="M174" s="22">
        <f>IF(OR($A174="",$B174="",$C174=""),"",'OddsRatio_working_3-way'!J173)</f>
        <v>3.6391148158751441</v>
      </c>
      <c r="N174" s="23">
        <f t="shared" si="30"/>
        <v>45.929798356982822</v>
      </c>
      <c r="O174" s="24">
        <f t="shared" si="31"/>
        <v>26.512322628827484</v>
      </c>
      <c r="P174" s="24">
        <f t="shared" si="32"/>
        <v>27.557879014189691</v>
      </c>
      <c r="Q174" t="s">
        <v>421</v>
      </c>
      <c r="R174" t="s">
        <v>451</v>
      </c>
      <c r="S174" s="48" t="s">
        <v>485</v>
      </c>
      <c r="T174" s="35">
        <v>100</v>
      </c>
      <c r="U174" s="35">
        <f t="shared" si="33"/>
        <v>50.495049504950494</v>
      </c>
      <c r="V174" s="35">
        <f t="shared" si="34"/>
        <v>69.512195121951223</v>
      </c>
      <c r="W174" s="35">
        <f t="shared" si="35"/>
        <v>77.116704805491992</v>
      </c>
      <c r="X174" s="35">
        <f t="shared" si="36"/>
        <v>53.371100072556786</v>
      </c>
      <c r="Y174" s="35">
        <f t="shared" si="37"/>
        <v>72.388245689557507</v>
      </c>
      <c r="Z174" s="35">
        <f t="shared" si="38"/>
        <v>79.992755373098291</v>
      </c>
      <c r="AA174" s="35">
        <f t="shared" si="39"/>
        <v>-2.876050567606292</v>
      </c>
      <c r="AB174" s="35">
        <f t="shared" si="40"/>
        <v>-2.8760505676062849</v>
      </c>
      <c r="AC174" s="35">
        <f t="shared" si="41"/>
        <v>-2.8760505676062991</v>
      </c>
      <c r="AD174" s="36"/>
      <c r="AE174" s="36"/>
      <c r="AF174">
        <v>1.79</v>
      </c>
      <c r="AG174">
        <v>2.12</v>
      </c>
      <c r="AI174" s="36"/>
      <c r="AJ174" t="s">
        <v>455</v>
      </c>
      <c r="AK174" s="35"/>
      <c r="AL174" s="35"/>
    </row>
    <row r="175" spans="1:38" ht="15" x14ac:dyDescent="0.25">
      <c r="A175">
        <v>2.02</v>
      </c>
      <c r="B175">
        <v>3.28</v>
      </c>
      <c r="C175">
        <v>4.37</v>
      </c>
      <c r="D175" s="20">
        <f t="shared" si="29"/>
        <v>2.876050567606292E-2</v>
      </c>
      <c r="E175" s="17">
        <f>IF(OR($A175="",$B175="",$C175=""),"",A175*'MPTO_working_3-way'!$I174)</f>
        <v>2.0780962214656471</v>
      </c>
      <c r="F175" s="21">
        <f>IF(OR($A175="",$B175="",$C175=""),"",B175*'MPTO_working_3-way'!$I174)</f>
        <v>3.3743344586174864</v>
      </c>
      <c r="G175" s="22">
        <f>IF(OR($A175="",$B175="",$C175=""),"",C175*'MPTO_working_3-way'!$I174)</f>
        <v>4.4956834098043954</v>
      </c>
      <c r="H175" s="17">
        <f>IF(OR($A175="",$B175="",$C175=""),"",'MPTO_working_3-way'!E174)</f>
        <v>2.0598906205624008</v>
      </c>
      <c r="I175" s="21">
        <f>IF(OR($A175="",$B175="",$C175=""),"",'MPTO_working_3-way'!F174)</f>
        <v>3.3864874879295761</v>
      </c>
      <c r="J175" s="22">
        <f>IF(OR($A175="",$B175="",$C175=""),"",'MPTO_working_3-way'!G174)</f>
        <v>4.5610842051006735</v>
      </c>
      <c r="K175" s="17">
        <f>IF(OR($A175="",$B175="",$C175=""),"",'OddsRatio_working_3-way'!H174)</f>
        <v>2.0673207709459112</v>
      </c>
      <c r="L175" s="21">
        <f>IF(OR($A175="",$B175="",$C175=""),"",'OddsRatio_working_3-way'!I174)</f>
        <v>3.3857758409379199</v>
      </c>
      <c r="M175" s="22">
        <f>IF(OR($A175="",$B175="",$C175=""),"",'OddsRatio_working_3-way'!J174)</f>
        <v>4.5263441157722761</v>
      </c>
      <c r="N175" s="23">
        <f t="shared" si="30"/>
        <v>48.120967146300686</v>
      </c>
      <c r="O175" s="24">
        <f t="shared" si="31"/>
        <v>29.635473669368107</v>
      </c>
      <c r="P175" s="24">
        <f t="shared" si="32"/>
        <v>22.243559184331207</v>
      </c>
      <c r="Q175" t="s">
        <v>379</v>
      </c>
      <c r="R175" t="s">
        <v>434</v>
      </c>
      <c r="S175" s="48" t="s">
        <v>485</v>
      </c>
      <c r="T175" s="35">
        <v>100</v>
      </c>
      <c r="U175" s="35">
        <f t="shared" si="33"/>
        <v>60</v>
      </c>
      <c r="V175" s="35">
        <f t="shared" si="34"/>
        <v>70.588235294117652</v>
      </c>
      <c r="W175" s="35">
        <f t="shared" si="35"/>
        <v>66.666666666666657</v>
      </c>
      <c r="X175" s="35">
        <f t="shared" si="36"/>
        <v>62.745098039215684</v>
      </c>
      <c r="Y175" s="35">
        <f t="shared" si="37"/>
        <v>73.333333333333343</v>
      </c>
      <c r="Z175" s="35">
        <f t="shared" si="38"/>
        <v>69.411764705882348</v>
      </c>
      <c r="AA175" s="35">
        <f t="shared" si="39"/>
        <v>-2.7450980392156836</v>
      </c>
      <c r="AB175" s="35">
        <f t="shared" si="40"/>
        <v>-2.7450980392156907</v>
      </c>
      <c r="AC175" s="35">
        <f t="shared" si="41"/>
        <v>-2.7450980392156907</v>
      </c>
      <c r="AD175" s="36"/>
      <c r="AE175" s="36"/>
      <c r="AF175">
        <v>2.0299999999999998</v>
      </c>
      <c r="AG175">
        <v>1.86</v>
      </c>
      <c r="AI175" s="36"/>
      <c r="AJ175" t="s">
        <v>452</v>
      </c>
      <c r="AK175" s="35"/>
      <c r="AL175" s="35"/>
    </row>
    <row r="176" spans="1:38" ht="15" x14ac:dyDescent="0.25">
      <c r="A176">
        <v>2.5</v>
      </c>
      <c r="B176">
        <v>3.4</v>
      </c>
      <c r="C176">
        <v>3</v>
      </c>
      <c r="D176" s="20">
        <f t="shared" si="29"/>
        <v>2.7450980392156765E-2</v>
      </c>
      <c r="E176" s="17">
        <f>IF(OR($A176="",$B176="",$C176=""),"",A176*'MPTO_working_3-way'!$I175)</f>
        <v>2.5686274509803919</v>
      </c>
      <c r="F176" s="21">
        <f>IF(OR($A176="",$B176="",$C176=""),"",B176*'MPTO_working_3-way'!$I175)</f>
        <v>3.4933333333333327</v>
      </c>
      <c r="G176" s="22">
        <f>IF(OR($A176="",$B176="",$C176=""),"",C176*'MPTO_working_3-way'!$I175)</f>
        <v>3.0823529411764703</v>
      </c>
      <c r="H176" s="17">
        <f>IF(OR($A176="",$B176="",$C176=""),"",'MPTO_working_3-way'!E175)</f>
        <v>2.5585284280936453</v>
      </c>
      <c r="I176" s="21">
        <f>IF(OR($A176="",$B176="",$C176=""),"",'MPTO_working_3-way'!F175)</f>
        <v>3.5091743119266048</v>
      </c>
      <c r="J176" s="22">
        <f>IF(OR($A176="",$B176="",$C176=""),"",'MPTO_working_3-way'!G175)</f>
        <v>3.0846774193548385</v>
      </c>
      <c r="K176" s="17">
        <f>IF(OR($A176="",$B176="",$C176=""),"",'OddsRatio_working_3-way'!H175)</f>
        <v>2.5631678294571123</v>
      </c>
      <c r="L176" s="21">
        <f>IF(OR($A176="",$B176="",$C176=""),"",'OddsRatio_working_3-way'!I175)</f>
        <v>3.5010685271313799</v>
      </c>
      <c r="M176" s="22">
        <f>IF(OR($A176="",$B176="",$C176=""),"",'OddsRatio_working_3-way'!J175)</f>
        <v>3.0842237726094841</v>
      </c>
      <c r="N176" s="23">
        <f t="shared" si="30"/>
        <v>38.931297709923669</v>
      </c>
      <c r="O176" s="24">
        <f t="shared" si="31"/>
        <v>28.625954198473284</v>
      </c>
      <c r="P176" s="24">
        <f t="shared" si="32"/>
        <v>32.442748091603058</v>
      </c>
      <c r="Q176" t="s">
        <v>364</v>
      </c>
      <c r="R176" t="s">
        <v>268</v>
      </c>
      <c r="S176" s="48" t="s">
        <v>485</v>
      </c>
      <c r="T176" s="35">
        <v>100</v>
      </c>
      <c r="U176" s="35">
        <f t="shared" si="33"/>
        <v>42.196531791907518</v>
      </c>
      <c r="V176" s="35">
        <f t="shared" si="34"/>
        <v>75.669099756691011</v>
      </c>
      <c r="W176" s="35">
        <f t="shared" si="35"/>
        <v>79.166666666666671</v>
      </c>
      <c r="X176" s="35">
        <f t="shared" si="36"/>
        <v>45.164233576642332</v>
      </c>
      <c r="Y176" s="35">
        <f t="shared" si="37"/>
        <v>78.636801541425825</v>
      </c>
      <c r="Z176" s="35">
        <f t="shared" si="38"/>
        <v>82.1343684514015</v>
      </c>
      <c r="AA176" s="35">
        <f t="shared" si="39"/>
        <v>-2.9677017847348139</v>
      </c>
      <c r="AB176" s="35">
        <f t="shared" si="40"/>
        <v>-2.9677017847348139</v>
      </c>
      <c r="AC176" s="35">
        <f t="shared" si="41"/>
        <v>-2.9677017847348282</v>
      </c>
      <c r="AD176" s="36"/>
      <c r="AE176" s="36"/>
      <c r="AF176">
        <v>2.04</v>
      </c>
      <c r="AG176">
        <v>1.85</v>
      </c>
      <c r="AI176" s="36"/>
      <c r="AJ176" t="s">
        <v>322</v>
      </c>
      <c r="AK176" s="35"/>
      <c r="AL176" s="35"/>
    </row>
    <row r="177" spans="1:38" ht="15" x14ac:dyDescent="0.25">
      <c r="A177">
        <v>1.73</v>
      </c>
      <c r="B177">
        <v>4.1100000000000003</v>
      </c>
      <c r="C177">
        <v>4.8</v>
      </c>
      <c r="D177" s="20">
        <f t="shared" si="29"/>
        <v>2.9677017847348219E-2</v>
      </c>
      <c r="E177" s="17">
        <f>IF(OR($A177="",$B177="",$C177=""),"",A177*'MPTO_working_3-way'!$I176)</f>
        <v>1.7813412408759124</v>
      </c>
      <c r="F177" s="21">
        <f>IF(OR($A177="",$B177="",$C177=""),"",B177*'MPTO_working_3-way'!$I176)</f>
        <v>4.2319725433526019</v>
      </c>
      <c r="G177" s="22">
        <f>IF(OR($A177="",$B177="",$C177=""),"",C177*'MPTO_working_3-way'!$I176)</f>
        <v>4.9424496856672713</v>
      </c>
      <c r="H177" s="17">
        <f>IF(OR($A177="",$B177="",$C177=""),"",'MPTO_working_3-way'!E176)</f>
        <v>1.7601222874435671</v>
      </c>
      <c r="I177" s="21">
        <f>IF(OR($A177="",$B177="",$C177=""),"",'MPTO_working_3-way'!F176)</f>
        <v>4.2841842844554243</v>
      </c>
      <c r="J177" s="22">
        <f>IF(OR($A177="",$B177="",$C177=""),"",'MPTO_working_3-way'!G176)</f>
        <v>5.0392813480040397</v>
      </c>
      <c r="K177" s="17">
        <f>IF(OR($A177="",$B177="",$C177=""),"",'OddsRatio_working_3-way'!H176)</f>
        <v>1.7677204150731229</v>
      </c>
      <c r="L177" s="21">
        <f>IF(OR($A177="",$B177="",$C177=""),"",'OddsRatio_working_3-way'!I176)</f>
        <v>4.2706993025717965</v>
      </c>
      <c r="M177" s="22">
        <f>IF(OR($A177="",$B177="",$C177=""),"",'OddsRatio_working_3-way'!J176)</f>
        <v>4.9963528455861184</v>
      </c>
      <c r="N177" s="23">
        <f t="shared" si="30"/>
        <v>56.137475350218971</v>
      </c>
      <c r="O177" s="24">
        <f t="shared" si="31"/>
        <v>23.629642908972944</v>
      </c>
      <c r="P177" s="24">
        <f t="shared" si="32"/>
        <v>20.232881740808086</v>
      </c>
      <c r="Q177" t="s">
        <v>304</v>
      </c>
      <c r="R177" t="s">
        <v>489</v>
      </c>
      <c r="S177" s="48" t="s">
        <v>485</v>
      </c>
      <c r="T177" s="35">
        <v>100</v>
      </c>
      <c r="U177" s="35">
        <f t="shared" si="33"/>
        <v>76.019184652278184</v>
      </c>
      <c r="V177" s="35">
        <f t="shared" si="34"/>
        <v>73.958333333333343</v>
      </c>
      <c r="W177" s="35">
        <f t="shared" si="35"/>
        <v>46.808510638297875</v>
      </c>
      <c r="X177" s="35">
        <f t="shared" si="36"/>
        <v>79.233156028368796</v>
      </c>
      <c r="Y177" s="35">
        <f t="shared" si="37"/>
        <v>77.172304709423955</v>
      </c>
      <c r="Z177" s="35">
        <f t="shared" si="38"/>
        <v>50.022482014388494</v>
      </c>
      <c r="AA177" s="35">
        <f t="shared" si="39"/>
        <v>-3.2139713760906119</v>
      </c>
      <c r="AB177" s="35">
        <f t="shared" si="40"/>
        <v>-3.2139713760906119</v>
      </c>
      <c r="AC177" s="35">
        <f t="shared" si="41"/>
        <v>-3.213971376090619</v>
      </c>
      <c r="AD177" s="36"/>
      <c r="AE177" s="36"/>
      <c r="AF177">
        <v>1.57</v>
      </c>
      <c r="AG177">
        <v>2.5299999999999998</v>
      </c>
      <c r="AI177" s="36"/>
      <c r="AJ177" t="s">
        <v>322</v>
      </c>
      <c r="AK177" s="35"/>
      <c r="AL177" s="35"/>
    </row>
    <row r="178" spans="1:38" ht="15" x14ac:dyDescent="0.25">
      <c r="A178">
        <v>4.17</v>
      </c>
      <c r="B178">
        <v>3.84</v>
      </c>
      <c r="C178">
        <v>1.88</v>
      </c>
      <c r="D178" s="20">
        <f t="shared" si="29"/>
        <v>3.2139713760906297E-2</v>
      </c>
      <c r="E178" s="17">
        <f>IF(OR($A178="",$B178="",$C178=""),"",A178*'MPTO_working_3-way'!$I177)</f>
        <v>4.3040226063829792</v>
      </c>
      <c r="F178" s="21">
        <f>IF(OR($A178="",$B178="",$C178=""),"",B178*'MPTO_working_3-way'!$I177)</f>
        <v>3.96341650084188</v>
      </c>
      <c r="G178" s="22">
        <f>IF(OR($A178="",$B178="",$C178=""),"",C178*'MPTO_working_3-way'!$I177)</f>
        <v>1.9404226618705038</v>
      </c>
      <c r="H178" s="17">
        <f>IF(OR($A178="",$B178="",$C178=""),"",'MPTO_working_3-way'!E177)</f>
        <v>4.3650030275401761</v>
      </c>
      <c r="I178" s="21">
        <f>IF(OR($A178="",$B178="",$C178=""),"",'MPTO_working_3-way'!F177)</f>
        <v>4.0047507758323437</v>
      </c>
      <c r="J178" s="22">
        <f>IF(OR($A178="",$B178="",$C178=""),"",'MPTO_working_3-way'!G177)</f>
        <v>1.9186431759569995</v>
      </c>
      <c r="K178" s="17">
        <f>IF(OR($A178="",$B178="",$C178=""),"",'OddsRatio_working_3-way'!H177)</f>
        <v>4.3388390739580931</v>
      </c>
      <c r="L178" s="21">
        <f>IF(OR($A178="",$B178="",$C178=""),"",'OddsRatio_working_3-way'!I177)</f>
        <v>3.9912627665744429</v>
      </c>
      <c r="M178" s="22">
        <f>IF(OR($A178="",$B178="",$C178=""),"",'OddsRatio_working_3-way'!J177)</f>
        <v>1.9268701530230672</v>
      </c>
      <c r="N178" s="23">
        <f t="shared" si="30"/>
        <v>23.234078708531261</v>
      </c>
      <c r="O178" s="24">
        <f t="shared" si="31"/>
        <v>25.230757347545669</v>
      </c>
      <c r="P178" s="24">
        <f t="shared" si="32"/>
        <v>51.53516394392306</v>
      </c>
      <c r="Q178" t="s">
        <v>490</v>
      </c>
      <c r="R178" t="s">
        <v>306</v>
      </c>
      <c r="S178" s="48" t="s">
        <v>485</v>
      </c>
      <c r="T178" s="35">
        <v>100</v>
      </c>
      <c r="U178" s="35">
        <f t="shared" si="33"/>
        <v>50.73891625615763</v>
      </c>
      <c r="V178" s="35">
        <f t="shared" si="34"/>
        <v>73.68421052631578</v>
      </c>
      <c r="W178" s="35">
        <f t="shared" si="35"/>
        <v>72.602739726027394</v>
      </c>
      <c r="X178" s="35">
        <f t="shared" si="36"/>
        <v>53.713049747656804</v>
      </c>
      <c r="Y178" s="35">
        <f t="shared" si="37"/>
        <v>76.658344017814969</v>
      </c>
      <c r="Z178" s="35">
        <f t="shared" si="38"/>
        <v>75.576873217526568</v>
      </c>
      <c r="AA178" s="35">
        <f t="shared" si="39"/>
        <v>-2.9741334914991739</v>
      </c>
      <c r="AB178" s="35">
        <f t="shared" si="40"/>
        <v>-2.9741334914991882</v>
      </c>
      <c r="AC178" s="35">
        <f t="shared" si="41"/>
        <v>-2.9741334914991739</v>
      </c>
      <c r="AD178" s="36"/>
      <c r="AE178" s="36"/>
      <c r="AF178">
        <v>1.75</v>
      </c>
      <c r="AG178">
        <v>2.16</v>
      </c>
      <c r="AI178" s="36"/>
      <c r="AJ178" t="s">
        <v>322</v>
      </c>
      <c r="AK178" s="35"/>
      <c r="AL178" s="35"/>
    </row>
    <row r="179" spans="1:38" ht="15" x14ac:dyDescent="0.25">
      <c r="A179">
        <v>2.0299999999999998</v>
      </c>
      <c r="B179">
        <v>3.8</v>
      </c>
      <c r="C179">
        <v>3.65</v>
      </c>
      <c r="D179" s="20">
        <f t="shared" si="29"/>
        <v>2.9741334914991757E-2</v>
      </c>
      <c r="E179" s="17">
        <f>IF(OR($A179="",$B179="",$C179=""),"",A179*'MPTO_working_3-way'!$I178)</f>
        <v>2.0903749098774331</v>
      </c>
      <c r="F179" s="21">
        <f>IF(OR($A179="",$B179="",$C179=""),"",B179*'MPTO_working_3-way'!$I178)</f>
        <v>3.9130170726769684</v>
      </c>
      <c r="G179" s="22">
        <f>IF(OR($A179="",$B179="",$C179=""),"",C179*'MPTO_working_3-way'!$I178)</f>
        <v>3.7585558724397199</v>
      </c>
      <c r="H179" s="17">
        <f>IF(OR($A179="",$B179="",$C179=""),"",'MPTO_working_3-way'!E178)</f>
        <v>2.0716927544478398</v>
      </c>
      <c r="I179" s="21">
        <f>IF(OR($A179="",$B179="",$C179=""),"",'MPTO_working_3-way'!F178)</f>
        <v>3.948759063348775</v>
      </c>
      <c r="J179" s="22">
        <f>IF(OR($A179="",$B179="",$C179=""),"",'MPTO_working_3-way'!G178)</f>
        <v>3.7870349613980969</v>
      </c>
      <c r="K179" s="17">
        <f>IF(OR($A179="",$B179="",$C179=""),"",'OddsRatio_working_3-way'!H178)</f>
        <v>2.0791223510770336</v>
      </c>
      <c r="L179" s="21">
        <f>IF(OR($A179="",$B179="",$C179=""),"",'OddsRatio_working_3-way'!I178)</f>
        <v>3.9335364883647519</v>
      </c>
      <c r="M179" s="22">
        <f>IF(OR($A179="",$B179="",$C179=""),"",'OddsRatio_working_3-way'!J178)</f>
        <v>3.776382747916641</v>
      </c>
      <c r="N179" s="23">
        <f t="shared" si="30"/>
        <v>47.838308586407301</v>
      </c>
      <c r="O179" s="24">
        <f t="shared" si="31"/>
        <v>25.555728008001793</v>
      </c>
      <c r="P179" s="24">
        <f t="shared" si="32"/>
        <v>26.605963405590909</v>
      </c>
      <c r="Q179" t="s">
        <v>270</v>
      </c>
      <c r="R179" t="s">
        <v>302</v>
      </c>
      <c r="S179" s="48" t="s">
        <v>485</v>
      </c>
      <c r="T179" s="35">
        <v>100</v>
      </c>
      <c r="U179" s="35">
        <f t="shared" si="33"/>
        <v>59.514170040485837</v>
      </c>
      <c r="V179" s="35">
        <f t="shared" si="34"/>
        <v>69.325153374233125</v>
      </c>
      <c r="W179" s="35">
        <f t="shared" si="35"/>
        <v>68.35443037974683</v>
      </c>
      <c r="X179" s="35">
        <f t="shared" si="36"/>
        <v>62.320416246020031</v>
      </c>
      <c r="Y179" s="35">
        <f t="shared" si="37"/>
        <v>72.131399579767333</v>
      </c>
      <c r="Z179" s="35">
        <f t="shared" si="38"/>
        <v>71.160676585281053</v>
      </c>
      <c r="AA179" s="35">
        <f t="shared" si="39"/>
        <v>-2.8062462055341939</v>
      </c>
      <c r="AB179" s="35">
        <f t="shared" si="40"/>
        <v>-2.8062462055342081</v>
      </c>
      <c r="AC179" s="35">
        <f t="shared" si="41"/>
        <v>-2.8062462055342223</v>
      </c>
      <c r="AD179" s="36"/>
      <c r="AE179" s="36"/>
      <c r="AF179">
        <v>1.71</v>
      </c>
      <c r="AG179">
        <v>2.2200000000000002</v>
      </c>
      <c r="AI179" s="36"/>
      <c r="AJ179" t="s">
        <v>322</v>
      </c>
      <c r="AK179" s="35"/>
      <c r="AL179" s="35"/>
    </row>
    <row r="180" spans="1:38" ht="15" x14ac:dyDescent="0.25">
      <c r="A180">
        <v>2.4700000000000002</v>
      </c>
      <c r="B180">
        <v>3.26</v>
      </c>
      <c r="C180">
        <v>3.16</v>
      </c>
      <c r="D180" s="20">
        <f t="shared" si="29"/>
        <v>2.8062462055342019E-2</v>
      </c>
      <c r="E180" s="17">
        <f>IF(OR($A180="",$B180="",$C180=""),"",A180*'MPTO_working_3-way'!$I179)</f>
        <v>2.5393142812766949</v>
      </c>
      <c r="F180" s="21">
        <f>IF(OR($A180="",$B180="",$C180=""),"",B180*'MPTO_working_3-way'!$I179)</f>
        <v>3.3514836263004146</v>
      </c>
      <c r="G180" s="22">
        <f>IF(OR($A180="",$B180="",$C180=""),"",C180*'MPTO_working_3-way'!$I179)</f>
        <v>3.2486773800948807</v>
      </c>
      <c r="H180" s="17">
        <f>IF(OR($A180="",$B180="",$C180=""),"",'MPTO_working_3-way'!E179)</f>
        <v>2.52841850378553</v>
      </c>
      <c r="I180" s="21">
        <f>IF(OR($A180="",$B180="",$C180=""),"",'MPTO_working_3-way'!F179)</f>
        <v>3.3625390898384389</v>
      </c>
      <c r="J180" s="22">
        <f>IF(OR($A180="",$B180="",$C180=""),"",'MPTO_working_3-way'!G179)</f>
        <v>3.2562519643765744</v>
      </c>
      <c r="K180" s="17">
        <f>IF(OR($A180="",$B180="",$C180=""),"",'OddsRatio_working_3-way'!H179)</f>
        <v>2.5333143676212417</v>
      </c>
      <c r="L180" s="21">
        <f>IF(OR($A180="",$B180="",$C180=""),"",'OddsRatio_working_3-way'!I179)</f>
        <v>3.3573404563428606</v>
      </c>
      <c r="M180" s="22">
        <f>IF(OR($A180="",$B180="",$C180=""),"",'OddsRatio_working_3-way'!J179)</f>
        <v>3.2530333565046812</v>
      </c>
      <c r="N180" s="23">
        <f t="shared" si="30"/>
        <v>39.38071027179938</v>
      </c>
      <c r="O180" s="24">
        <f t="shared" si="31"/>
        <v>29.83753201574984</v>
      </c>
      <c r="P180" s="24">
        <f t="shared" si="32"/>
        <v>30.781757712450787</v>
      </c>
      <c r="Q180" t="s">
        <v>358</v>
      </c>
      <c r="R180" t="s">
        <v>132</v>
      </c>
      <c r="S180" s="48" t="s">
        <v>485</v>
      </c>
      <c r="T180" s="35">
        <v>100</v>
      </c>
      <c r="U180" s="35">
        <f t="shared" si="33"/>
        <v>17.355371900826448</v>
      </c>
      <c r="V180" s="35">
        <f t="shared" si="34"/>
        <v>85.611510791366896</v>
      </c>
      <c r="W180" s="35">
        <f t="shared" si="35"/>
        <v>93.674889310562932</v>
      </c>
      <c r="X180" s="35">
        <f t="shared" si="36"/>
        <v>20.713599898070157</v>
      </c>
      <c r="Y180" s="35">
        <f t="shared" si="37"/>
        <v>88.969738788610613</v>
      </c>
      <c r="Z180" s="35">
        <f t="shared" si="38"/>
        <v>97.033117307806648</v>
      </c>
      <c r="AA180" s="35">
        <f t="shared" si="39"/>
        <v>-3.3582279972437092</v>
      </c>
      <c r="AB180" s="35">
        <f t="shared" si="40"/>
        <v>-3.3582279972437163</v>
      </c>
      <c r="AC180" s="35">
        <f t="shared" si="41"/>
        <v>-3.3582279972437163</v>
      </c>
      <c r="AD180" s="36"/>
      <c r="AE180" s="36"/>
      <c r="AF180">
        <v>2.3199999999999998</v>
      </c>
      <c r="AG180">
        <v>1.66</v>
      </c>
      <c r="AI180" s="36"/>
      <c r="AJ180" t="s">
        <v>312</v>
      </c>
      <c r="AK180" s="35"/>
      <c r="AL180" s="35"/>
    </row>
    <row r="181" spans="1:38" ht="15" x14ac:dyDescent="0.25">
      <c r="A181">
        <v>1.21</v>
      </c>
      <c r="B181">
        <v>6.95</v>
      </c>
      <c r="C181">
        <v>15.81</v>
      </c>
      <c r="D181" s="20">
        <f t="shared" si="29"/>
        <v>3.3582279972437235E-2</v>
      </c>
      <c r="E181" s="17">
        <f>IF(OR($A181="",$B181="",$C181=""),"",A181*'MPTO_working_3-way'!$I180)</f>
        <v>1.250634558766649</v>
      </c>
      <c r="F181" s="21">
        <f>IF(OR($A181="",$B181="",$C181=""),"",B181*'MPTO_working_3-way'!$I180)</f>
        <v>7.1833968458084394</v>
      </c>
      <c r="G181" s="22">
        <f>IF(OR($A181="",$B181="",$C181=""),"",C181*'MPTO_working_3-way'!$I180)</f>
        <v>16.340935846364232</v>
      </c>
      <c r="H181" s="17">
        <f>IF(OR($A181="",$B181="",$C181=""),"",'MPTO_working_3-way'!E180)</f>
        <v>1.22661431042702</v>
      </c>
      <c r="I181" s="21">
        <f>IF(OR($A181="",$B181="",$C181=""),"",'MPTO_working_3-way'!F180)</f>
        <v>7.5363175844034824</v>
      </c>
      <c r="J181" s="22">
        <f>IF(OR($A181="",$B181="",$C181=""),"",'MPTO_working_3-way'!G180)</f>
        <v>19.209707423016116</v>
      </c>
      <c r="K181" s="17">
        <f>IF(OR($A181="",$B181="",$C181=""),"",'OddsRatio_working_3-way'!H180)</f>
        <v>1.2329606710157555</v>
      </c>
      <c r="L181" s="21">
        <f>IF(OR($A181="",$B181="",$C181=""),"",'OddsRatio_working_3-way'!I180)</f>
        <v>7.6005523454464123</v>
      </c>
      <c r="M181" s="22">
        <f>IF(OR($A181="",$B181="",$C181=""),"",'OddsRatio_working_3-way'!J180)</f>
        <v>17.429273989254014</v>
      </c>
      <c r="N181" s="23">
        <f t="shared" si="30"/>
        <v>79.959408844913114</v>
      </c>
      <c r="O181" s="24">
        <f t="shared" si="31"/>
        <v>13.920990604653936</v>
      </c>
      <c r="P181" s="24">
        <f t="shared" si="32"/>
        <v>6.1196005504329447</v>
      </c>
      <c r="Q181" t="s">
        <v>109</v>
      </c>
      <c r="R181" t="s">
        <v>139</v>
      </c>
      <c r="S181" s="48" t="s">
        <v>485</v>
      </c>
      <c r="T181" s="35">
        <v>100</v>
      </c>
      <c r="U181" s="35">
        <f t="shared" si="33"/>
        <v>84.962406015037587</v>
      </c>
      <c r="V181" s="35">
        <f t="shared" si="34"/>
        <v>73.474801061007966</v>
      </c>
      <c r="W181" s="35">
        <f t="shared" si="35"/>
        <v>38.650306748466257</v>
      </c>
      <c r="X181" s="35">
        <f t="shared" si="36"/>
        <v>87.874892190525784</v>
      </c>
      <c r="Y181" s="35">
        <f t="shared" si="37"/>
        <v>76.387287236496149</v>
      </c>
      <c r="Z181" s="35">
        <f t="shared" si="38"/>
        <v>41.562792923954447</v>
      </c>
      <c r="AA181" s="35">
        <f t="shared" si="39"/>
        <v>-2.9124861754881977</v>
      </c>
      <c r="AB181" s="35">
        <f t="shared" si="40"/>
        <v>-2.9124861754881834</v>
      </c>
      <c r="AC181" s="35">
        <f t="shared" si="41"/>
        <v>-2.9124861754881906</v>
      </c>
      <c r="AD181" s="36"/>
      <c r="AE181" s="36"/>
      <c r="AF181">
        <v>1.6</v>
      </c>
      <c r="AG181">
        <v>2.42</v>
      </c>
      <c r="AI181" s="36"/>
      <c r="AJ181" t="s">
        <v>312</v>
      </c>
      <c r="AK181" s="35"/>
      <c r="AL181" s="35"/>
    </row>
    <row r="182" spans="1:38" ht="15" x14ac:dyDescent="0.25">
      <c r="A182">
        <v>6.65</v>
      </c>
      <c r="B182">
        <v>3.77</v>
      </c>
      <c r="C182">
        <v>1.63</v>
      </c>
      <c r="D182" s="20">
        <f t="shared" si="29"/>
        <v>2.9124861754882048E-2</v>
      </c>
      <c r="E182" s="17">
        <f>IF(OR($A182="",$B182="",$C182=""),"",A182*'MPTO_working_3-way'!$I181)</f>
        <v>6.8436803306699661</v>
      </c>
      <c r="F182" s="21">
        <f>IF(OR($A182="",$B182="",$C182=""),"",B182*'MPTO_working_3-way'!$I181)</f>
        <v>3.8798007288159053</v>
      </c>
      <c r="G182" s="22">
        <f>IF(OR($A182="",$B182="",$C182=""),"",C182*'MPTO_working_3-way'!$I181)</f>
        <v>1.6774735246604577</v>
      </c>
      <c r="H182" s="17">
        <f>IF(OR($A182="",$B182="",$C182=""),"",'MPTO_working_3-way'!E181)</f>
        <v>7.1089549127390601</v>
      </c>
      <c r="I182" s="21">
        <f>IF(OR($A182="",$B182="",$C182=""),"",'MPTO_working_3-way'!F181)</f>
        <v>3.913224985129268</v>
      </c>
      <c r="J182" s="22">
        <f>IF(OR($A182="",$B182="",$C182=""),"",'MPTO_working_3-way'!G181)</f>
        <v>1.6562086879975046</v>
      </c>
      <c r="K182" s="17">
        <f>IF(OR($A182="",$B182="",$C182=""),"",'OddsRatio_working_3-way'!H181)</f>
        <v>6.9536256115806481</v>
      </c>
      <c r="L182" s="21">
        <f>IF(OR($A182="",$B182="",$C182=""),"",'OddsRatio_working_3-way'!I181)</f>
        <v>3.9188571582439629</v>
      </c>
      <c r="M182" s="22">
        <f>IF(OR($A182="",$B182="",$C182=""),"",'OddsRatio_working_3-way'!J181)</f>
        <v>1.6638555991673998</v>
      </c>
      <c r="N182" s="23">
        <f t="shared" si="30"/>
        <v>14.612020896395439</v>
      </c>
      <c r="O182" s="24">
        <f t="shared" si="31"/>
        <v>25.774519618310261</v>
      </c>
      <c r="P182" s="24">
        <f t="shared" si="32"/>
        <v>59.613459485294285</v>
      </c>
      <c r="Q182" t="s">
        <v>362</v>
      </c>
      <c r="R182" t="s">
        <v>130</v>
      </c>
      <c r="S182" s="48" t="s">
        <v>485</v>
      </c>
      <c r="T182" s="35">
        <v>100</v>
      </c>
      <c r="U182" s="35">
        <f t="shared" si="33"/>
        <v>62.546816479400754</v>
      </c>
      <c r="V182" s="35">
        <f t="shared" si="34"/>
        <v>69.512195121951223</v>
      </c>
      <c r="W182" s="35">
        <f t="shared" si="35"/>
        <v>65.156794425087099</v>
      </c>
      <c r="X182" s="35">
        <f t="shared" si="36"/>
        <v>65.331010452961664</v>
      </c>
      <c r="Y182" s="35">
        <f t="shared" si="37"/>
        <v>72.296389095512154</v>
      </c>
      <c r="Z182" s="35">
        <f t="shared" si="38"/>
        <v>67.940988398648045</v>
      </c>
      <c r="AA182" s="35">
        <f t="shared" si="39"/>
        <v>-2.7841939735609103</v>
      </c>
      <c r="AB182" s="35">
        <f t="shared" si="40"/>
        <v>-2.7841939735609316</v>
      </c>
      <c r="AC182" s="35">
        <f t="shared" si="41"/>
        <v>-2.7841939735609458</v>
      </c>
      <c r="AD182" s="36"/>
      <c r="AE182" s="36"/>
      <c r="AF182">
        <v>2.09</v>
      </c>
      <c r="AG182">
        <v>1.8</v>
      </c>
      <c r="AI182" s="36"/>
      <c r="AJ182" t="s">
        <v>312</v>
      </c>
      <c r="AK182" s="35"/>
      <c r="AL182" s="35"/>
    </row>
    <row r="183" spans="1:38" ht="15" x14ac:dyDescent="0.25">
      <c r="A183">
        <v>2.67</v>
      </c>
      <c r="B183">
        <v>3.28</v>
      </c>
      <c r="C183">
        <v>2.87</v>
      </c>
      <c r="D183" s="20">
        <f t="shared" si="29"/>
        <v>2.7841939735609333E-2</v>
      </c>
      <c r="E183" s="17">
        <f>IF(OR($A183="",$B183="",$C183=""),"",A183*'MPTO_working_3-way'!$I182)</f>
        <v>2.7443379790940767</v>
      </c>
      <c r="F183" s="21">
        <f>IF(OR($A183="",$B183="",$C183=""),"",B183*'MPTO_working_3-way'!$I182)</f>
        <v>3.3713215623327986</v>
      </c>
      <c r="G183" s="22">
        <f>IF(OR($A183="",$B183="",$C183=""),"",C183*'MPTO_working_3-way'!$I182)</f>
        <v>2.9499063670411987</v>
      </c>
      <c r="H183" s="17">
        <f>IF(OR($A183="",$B183="",$C183=""),"",'MPTO_working_3-way'!E182)</f>
        <v>2.7378418774153981</v>
      </c>
      <c r="I183" s="21">
        <f>IF(OR($A183="",$B183="",$C183=""),"",'MPTO_working_3-way'!F182)</f>
        <v>3.3829796627130122</v>
      </c>
      <c r="J183" s="22">
        <f>IF(OR($A183="",$B183="",$C183=""),"",'MPTO_working_3-way'!G182)</f>
        <v>2.9485355890029692</v>
      </c>
      <c r="K183" s="17">
        <f>IF(OR($A183="",$B183="",$C183=""),"",'OddsRatio_working_3-way'!H182)</f>
        <v>2.7409924471653908</v>
      </c>
      <c r="L183" s="21">
        <f>IF(OR($A183="",$B183="",$C183=""),"",'OddsRatio_working_3-way'!I182)</f>
        <v>3.3769238200820904</v>
      </c>
      <c r="M183" s="22">
        <f>IF(OR($A183="",$B183="",$C183=""),"",'OddsRatio_working_3-way'!J182)</f>
        <v>2.9494945366462764</v>
      </c>
      <c r="N183" s="23">
        <f t="shared" si="30"/>
        <v>36.438660530074593</v>
      </c>
      <c r="O183" s="24">
        <f t="shared" si="31"/>
        <v>29.661958419298522</v>
      </c>
      <c r="P183" s="24">
        <f t="shared" si="32"/>
        <v>33.899381050626879</v>
      </c>
      <c r="Q183" t="s">
        <v>447</v>
      </c>
      <c r="R183" t="s">
        <v>440</v>
      </c>
      <c r="S183" s="48" t="s">
        <v>485</v>
      </c>
      <c r="T183" s="35">
        <v>100</v>
      </c>
      <c r="U183" s="35">
        <f t="shared" si="33"/>
        <v>84.779299847792998</v>
      </c>
      <c r="V183" s="35">
        <f t="shared" si="34"/>
        <v>77.32426303854875</v>
      </c>
      <c r="W183" s="35">
        <f t="shared" si="35"/>
        <v>34.640522875816991</v>
      </c>
      <c r="X183" s="35">
        <f t="shared" si="36"/>
        <v>88.035214085634252</v>
      </c>
      <c r="Y183" s="35">
        <f t="shared" si="37"/>
        <v>80.580177276390003</v>
      </c>
      <c r="Z183" s="35">
        <f t="shared" si="38"/>
        <v>37.896437113658244</v>
      </c>
      <c r="AA183" s="35">
        <f t="shared" si="39"/>
        <v>-3.2559142378412531</v>
      </c>
      <c r="AB183" s="35">
        <f t="shared" si="40"/>
        <v>-3.2559142378412531</v>
      </c>
      <c r="AC183" s="35">
        <f t="shared" si="41"/>
        <v>-3.2559142378412531</v>
      </c>
      <c r="AD183" s="36"/>
      <c r="AE183" s="36"/>
      <c r="AF183">
        <v>2.27</v>
      </c>
      <c r="AG183">
        <v>1.69</v>
      </c>
      <c r="AI183" s="36"/>
      <c r="AJ183" t="s">
        <v>456</v>
      </c>
      <c r="AK183" s="35"/>
      <c r="AL183" s="35"/>
    </row>
    <row r="184" spans="1:38" ht="15" x14ac:dyDescent="0.25">
      <c r="A184">
        <v>6.57</v>
      </c>
      <c r="B184">
        <v>4.41</v>
      </c>
      <c r="C184">
        <v>1.53</v>
      </c>
      <c r="D184" s="20">
        <f t="shared" si="29"/>
        <v>3.255914237841262E-2</v>
      </c>
      <c r="E184" s="17">
        <f>IF(OR($A184="",$B184="",$C184=""),"",A184*'MPTO_working_3-way'!$I183)</f>
        <v>6.7839135654261709</v>
      </c>
      <c r="F184" s="21">
        <f>IF(OR($A184="",$B184="",$C184=""),"",B184*'MPTO_working_3-way'!$I183)</f>
        <v>4.5535858178888002</v>
      </c>
      <c r="G184" s="22">
        <f>IF(OR($A184="",$B184="",$C184=""),"",C184*'MPTO_working_3-way'!$I183)</f>
        <v>1.5798154878389714</v>
      </c>
      <c r="H184" s="17">
        <f>IF(OR($A184="",$B184="",$C184=""),"",'MPTO_working_3-way'!E183)</f>
        <v>7.0744395275787353</v>
      </c>
      <c r="I184" s="21">
        <f>IF(OR($A184="",$B184="",$C184=""),"",'MPTO_working_3-way'!F183)</f>
        <v>4.6316812466676645</v>
      </c>
      <c r="J184" s="22">
        <f>IF(OR($A184="",$B184="",$C184=""),"",'MPTO_working_3-way'!G183)</f>
        <v>1.5558348913701658</v>
      </c>
      <c r="K184" s="17">
        <f>IF(OR($A184="",$B184="",$C184=""),"",'OddsRatio_working_3-way'!H183)</f>
        <v>6.9248638715046162</v>
      </c>
      <c r="L184" s="21">
        <f>IF(OR($A184="",$B184="",$C184=""),"",'OddsRatio_working_3-way'!I183)</f>
        <v>4.6272505927882843</v>
      </c>
      <c r="M184" s="22">
        <f>IF(OR($A184="",$B184="",$C184=""),"",'OddsRatio_working_3-way'!J183)</f>
        <v>1.5637662211665071</v>
      </c>
      <c r="N184" s="23">
        <f t="shared" si="30"/>
        <v>14.740753848876304</v>
      </c>
      <c r="O184" s="24">
        <f t="shared" si="31"/>
        <v>21.960714917713673</v>
      </c>
      <c r="P184" s="24">
        <f t="shared" si="32"/>
        <v>63.298531233410003</v>
      </c>
      <c r="Q184" t="s">
        <v>409</v>
      </c>
      <c r="R184" t="s">
        <v>407</v>
      </c>
      <c r="S184" s="48" t="s">
        <v>485</v>
      </c>
      <c r="T184" s="35">
        <v>100</v>
      </c>
      <c r="U184" s="35">
        <f t="shared" si="33"/>
        <v>21.875</v>
      </c>
      <c r="V184" s="35">
        <f t="shared" si="34"/>
        <v>82.935153583617733</v>
      </c>
      <c r="W184" s="35">
        <f t="shared" si="35"/>
        <v>92.343032159264922</v>
      </c>
      <c r="X184" s="35">
        <f t="shared" si="36"/>
        <v>24.72181425711732</v>
      </c>
      <c r="Y184" s="35">
        <f t="shared" si="37"/>
        <v>85.781967840735064</v>
      </c>
      <c r="Z184" s="35">
        <f t="shared" si="38"/>
        <v>95.189846416382252</v>
      </c>
      <c r="AA184" s="35">
        <f t="shared" si="39"/>
        <v>-2.8468142571173196</v>
      </c>
      <c r="AB184" s="35">
        <f t="shared" si="40"/>
        <v>-2.8468142571173303</v>
      </c>
      <c r="AC184" s="35">
        <f t="shared" si="41"/>
        <v>-2.8468142571173303</v>
      </c>
      <c r="AD184" s="36"/>
      <c r="AE184" s="36"/>
      <c r="AF184">
        <v>1.76</v>
      </c>
      <c r="AG184">
        <v>2.14</v>
      </c>
      <c r="AI184" s="36"/>
      <c r="AJ184" t="s">
        <v>456</v>
      </c>
      <c r="AK184" s="35"/>
      <c r="AL184" s="35"/>
    </row>
    <row r="185" spans="1:38" s="35" customFormat="1" ht="17.25" customHeight="1" x14ac:dyDescent="0.25">
      <c r="A185">
        <v>1.28</v>
      </c>
      <c r="B185">
        <v>5.86</v>
      </c>
      <c r="C185">
        <v>13.06</v>
      </c>
      <c r="D185" s="20">
        <f t="shared" si="29"/>
        <v>2.8468142571173249E-2</v>
      </c>
      <c r="E185" s="17">
        <f>IF(OR($A185="",$B185="",$C185=""),"",A185*'MPTO_working_3-way'!$I184)</f>
        <v>1.3164392224911017</v>
      </c>
      <c r="F185" s="21">
        <f>IF(OR($A185="",$B185="",$C185=""),"",B185*'MPTO_working_3-way'!$I184)</f>
        <v>6.0268233154670758</v>
      </c>
      <c r="G185" s="22">
        <f>IF(OR($A185="",$B185="",$C185=""),"",C185*'MPTO_working_3-way'!$I184)</f>
        <v>13.431793941979523</v>
      </c>
      <c r="H185" s="17">
        <f>IF(OR($A185="",$B185="",$C185=""),"",'MPTO_working_3-way'!E184)</f>
        <v>1.2957385686646239</v>
      </c>
      <c r="I185" s="21">
        <f>IF(OR($A185="",$B185="",$C185=""),"",'MPTO_working_3-way'!F184)</f>
        <v>6.2050489459319493</v>
      </c>
      <c r="J185" s="22">
        <f>IF(OR($A185="",$B185="",$C185=""),"",'MPTO_working_3-way'!G184)</f>
        <v>14.90750692109345</v>
      </c>
      <c r="K185" s="17">
        <f>IF(OR($A185="",$B185="",$C185=""),"",'OddsRatio_working_3-way'!H184)</f>
        <v>1.3017195297880406</v>
      </c>
      <c r="L185" s="21">
        <f>IF(OR($A185="",$B185="",$C185=""),"",'OddsRatio_working_3-way'!I184)</f>
        <v>6.2369889813209882</v>
      </c>
      <c r="M185" s="22">
        <f>IF(OR($A185="",$B185="",$C185=""),"",'OddsRatio_working_3-way'!J184)</f>
        <v>13.995491175870601</v>
      </c>
      <c r="N185" s="23">
        <f t="shared" si="30"/>
        <v>75.962489032170978</v>
      </c>
      <c r="O185" s="24">
        <f t="shared" si="31"/>
        <v>16.592489071873519</v>
      </c>
      <c r="P185" s="24">
        <f t="shared" si="32"/>
        <v>7.4450218959555015</v>
      </c>
      <c r="Q185" t="s">
        <v>445</v>
      </c>
      <c r="R185" t="s">
        <v>410</v>
      </c>
      <c r="S185" s="48" t="s">
        <v>485</v>
      </c>
      <c r="T185" s="35">
        <v>100</v>
      </c>
      <c r="U185" s="35">
        <f t="shared" si="33"/>
        <v>72.375690607734811</v>
      </c>
      <c r="V185" s="35">
        <f t="shared" si="34"/>
        <v>68.75</v>
      </c>
      <c r="W185" s="35">
        <f t="shared" si="35"/>
        <v>56.709956709956707</v>
      </c>
      <c r="X185" s="35">
        <f t="shared" si="36"/>
        <v>74.540043290043286</v>
      </c>
      <c r="Y185" s="35">
        <f t="shared" si="37"/>
        <v>70.914352682308476</v>
      </c>
      <c r="Z185" s="35">
        <f t="shared" si="38"/>
        <v>58.874309392265189</v>
      </c>
      <c r="AA185" s="35">
        <f t="shared" si="39"/>
        <v>-2.1643526823084756</v>
      </c>
      <c r="AB185" s="35">
        <f t="shared" si="40"/>
        <v>-2.1643526823084756</v>
      </c>
      <c r="AC185" s="35">
        <f t="shared" si="41"/>
        <v>-2.1643526823084827</v>
      </c>
      <c r="AD185" s="36"/>
      <c r="AE185" s="36"/>
      <c r="AF185">
        <v>1.76</v>
      </c>
      <c r="AG185">
        <v>2.15</v>
      </c>
      <c r="AH185" s="36"/>
      <c r="AI185" s="36"/>
      <c r="AJ185" t="s">
        <v>456</v>
      </c>
    </row>
    <row r="186" spans="1:38" s="35" customFormat="1" ht="15" x14ac:dyDescent="0.25">
      <c r="A186">
        <v>3.62</v>
      </c>
      <c r="B186">
        <v>3.2</v>
      </c>
      <c r="C186">
        <v>2.31</v>
      </c>
      <c r="D186" s="20">
        <f t="shared" si="29"/>
        <v>2.1643526823084791E-2</v>
      </c>
      <c r="E186" s="17">
        <f>IF(OR($A186="",$B186="",$C186=""),"",A186*'MPTO_working_3-way'!$I185)</f>
        <v>3.6983495670995672</v>
      </c>
      <c r="F186" s="21">
        <f>IF(OR($A186="",$B186="",$C186=""),"",B186*'MPTO_working_3-way'!$I185)</f>
        <v>3.2692592858338716</v>
      </c>
      <c r="G186" s="22">
        <f>IF(OR($A186="",$B186="",$C186=""),"",C186*'MPTO_working_3-way'!$I185)</f>
        <v>2.3599965469613258</v>
      </c>
      <c r="H186" s="17">
        <f>IF(OR($A186="",$B186="",$C186=""),"",'MPTO_working_3-way'!E185)</f>
        <v>3.7170771279502</v>
      </c>
      <c r="I186" s="21">
        <f>IF(OR($A186="",$B186="",$C186=""),"",'MPTO_working_3-way'!F185)</f>
        <v>3.2756224232314763</v>
      </c>
      <c r="J186" s="22">
        <f>IF(OR($A186="",$B186="",$C186=""),"",'MPTO_working_3-way'!G185)</f>
        <v>2.3491497926423439</v>
      </c>
      <c r="K186" s="17">
        <f>IF(OR($A186="",$B186="",$C186=""),"",'OddsRatio_working_3-way'!H185)</f>
        <v>3.7077627359967411</v>
      </c>
      <c r="L186" s="21">
        <f>IF(OR($A186="",$B186="",$C186=""),"",'OddsRatio_working_3-way'!I185)</f>
        <v>3.2736939004552799</v>
      </c>
      <c r="M186" s="22">
        <f>IF(OR($A186="",$B186="",$C186=""),"",'OddsRatio_working_3-way'!J185)</f>
        <v>2.3538813679983712</v>
      </c>
      <c r="N186" s="23">
        <f t="shared" si="30"/>
        <v>27.039088162351582</v>
      </c>
      <c r="O186" s="24">
        <f t="shared" si="31"/>
        <v>30.587968483660227</v>
      </c>
      <c r="P186" s="24">
        <f t="shared" si="32"/>
        <v>42.372943353988198</v>
      </c>
      <c r="Q186" t="s">
        <v>114</v>
      </c>
      <c r="R186" t="s">
        <v>491</v>
      </c>
      <c r="S186" s="48" t="s">
        <v>485</v>
      </c>
      <c r="T186" s="35">
        <v>100</v>
      </c>
      <c r="U186" s="35">
        <f t="shared" si="33"/>
        <v>63.768115942028999</v>
      </c>
      <c r="V186" s="35">
        <f t="shared" si="34"/>
        <v>68.75</v>
      </c>
      <c r="W186" s="35">
        <f t="shared" si="35"/>
        <v>65.397923875432525</v>
      </c>
      <c r="X186" s="35">
        <f t="shared" si="36"/>
        <v>65.852076124567475</v>
      </c>
      <c r="Y186" s="35">
        <f t="shared" si="37"/>
        <v>70.83396018253849</v>
      </c>
      <c r="Z186" s="35">
        <f t="shared" si="38"/>
        <v>67.481884057971016</v>
      </c>
      <c r="AA186" s="35">
        <f t="shared" si="39"/>
        <v>-2.0839601825384761</v>
      </c>
      <c r="AB186" s="35">
        <f t="shared" si="40"/>
        <v>-2.0839601825384904</v>
      </c>
      <c r="AC186" s="35">
        <f t="shared" si="41"/>
        <v>-2.0839601825384904</v>
      </c>
      <c r="AD186" s="36"/>
      <c r="AE186" s="36"/>
      <c r="AF186">
        <v>2.46</v>
      </c>
      <c r="AG186">
        <v>1.61</v>
      </c>
      <c r="AH186" s="36"/>
      <c r="AI186" s="36"/>
      <c r="AJ186" t="s">
        <v>313</v>
      </c>
    </row>
    <row r="187" spans="1:38" ht="15" x14ac:dyDescent="0.25">
      <c r="A187">
        <v>2.76</v>
      </c>
      <c r="B187">
        <v>3.2</v>
      </c>
      <c r="C187">
        <v>2.89</v>
      </c>
      <c r="D187" s="20">
        <f t="shared" si="29"/>
        <v>2.0839601825384912E-2</v>
      </c>
      <c r="E187" s="17">
        <f>IF(OR($A187="",$B187="",$C187=""),"",A187*'MPTO_working_3-way'!$I186)</f>
        <v>2.8175173010380621</v>
      </c>
      <c r="F187" s="21">
        <f>IF(OR($A187="",$B187="",$C187=""),"",B187*'MPTO_working_3-way'!$I186)</f>
        <v>3.266686725841232</v>
      </c>
      <c r="G187" s="22">
        <f>IF(OR($A187="",$B187="",$C187=""),"",C187*'MPTO_working_3-way'!$I186)</f>
        <v>2.9502264492753625</v>
      </c>
      <c r="H187" s="17">
        <f>IF(OR($A187="",$B187="",$C187=""),"",'MPTO_working_3-way'!E186)</f>
        <v>2.813950275024915</v>
      </c>
      <c r="I187" s="21">
        <f>IF(OR($A187="",$B187="",$C187=""),"",'MPTO_working_3-way'!F186)</f>
        <v>3.2727496529511129</v>
      </c>
      <c r="J187" s="22">
        <f>IF(OR($A187="",$B187="",$C187=""),"",'MPTO_working_3-way'!G186)</f>
        <v>2.9492067502488051</v>
      </c>
      <c r="K187" s="17">
        <f>IF(OR($A187="",$B187="",$C187=""),"",'OddsRatio_working_3-way'!H186)</f>
        <v>2.8157036715942176</v>
      </c>
      <c r="L187" s="21">
        <f>IF(OR($A187="",$B187="",$C187=""),"",'OddsRatio_working_3-way'!I186)</f>
        <v>3.269629589492772</v>
      </c>
      <c r="M187" s="22">
        <f>IF(OR($A187="",$B187="",$C187=""),"",'OddsRatio_working_3-way'!J186)</f>
        <v>2.9498181473369729</v>
      </c>
      <c r="N187" s="23">
        <f t="shared" si="30"/>
        <v>35.492239910348324</v>
      </c>
      <c r="O187" s="24">
        <f t="shared" si="31"/>
        <v>30.612056922675425</v>
      </c>
      <c r="P187" s="24">
        <f t="shared" si="32"/>
        <v>33.895703166976247</v>
      </c>
      <c r="Q187" t="s">
        <v>134</v>
      </c>
      <c r="R187" t="s">
        <v>492</v>
      </c>
      <c r="S187" s="48" t="s">
        <v>485</v>
      </c>
      <c r="T187" s="35">
        <v>100</v>
      </c>
      <c r="U187" s="35">
        <f t="shared" si="33"/>
        <v>51.456310679611654</v>
      </c>
      <c r="V187" s="35">
        <f t="shared" si="34"/>
        <v>70.845481049562679</v>
      </c>
      <c r="W187" s="35">
        <f t="shared" si="35"/>
        <v>75.369458128078819</v>
      </c>
      <c r="X187" s="35">
        <f t="shared" si="36"/>
        <v>53.785060822358503</v>
      </c>
      <c r="Y187" s="35">
        <f t="shared" si="37"/>
        <v>73.174231192309534</v>
      </c>
      <c r="Z187" s="35">
        <f t="shared" si="38"/>
        <v>77.69820827082566</v>
      </c>
      <c r="AA187" s="35">
        <f t="shared" si="39"/>
        <v>-2.3287501427468484</v>
      </c>
      <c r="AB187" s="35">
        <f t="shared" si="40"/>
        <v>-2.3287501427468555</v>
      </c>
      <c r="AC187" s="35">
        <f t="shared" si="41"/>
        <v>-2.3287501427468413</v>
      </c>
      <c r="AD187" s="36"/>
      <c r="AE187" s="36"/>
      <c r="AF187">
        <v>2.27</v>
      </c>
      <c r="AG187">
        <v>1.7</v>
      </c>
      <c r="AH187" s="41"/>
      <c r="AI187" s="36"/>
      <c r="AJ187" t="s">
        <v>313</v>
      </c>
      <c r="AK187" s="35"/>
      <c r="AL187" s="35"/>
    </row>
    <row r="188" spans="1:38" s="35" customFormat="1" ht="15" x14ac:dyDescent="0.25">
      <c r="A188">
        <v>2.06</v>
      </c>
      <c r="B188">
        <v>3.43</v>
      </c>
      <c r="C188">
        <v>4.0599999999999996</v>
      </c>
      <c r="D188" s="20">
        <f t="shared" si="29"/>
        <v>2.3287501427468493E-2</v>
      </c>
      <c r="E188" s="17">
        <f>IF(OR($A188="",$B188="",$C188=""),"",A188*'MPTO_working_3-way'!$I187)</f>
        <v>2.1079722529405851</v>
      </c>
      <c r="F188" s="21">
        <f>IF(OR($A188="",$B188="",$C188=""),"",B188*'MPTO_working_3-way'!$I187)</f>
        <v>3.5098761298962171</v>
      </c>
      <c r="G188" s="22">
        <f>IF(OR($A188="",$B188="",$C188=""),"",C188*'MPTO_working_3-way'!$I187)</f>
        <v>4.1545472557955216</v>
      </c>
      <c r="H188" s="17">
        <f>IF(OR($A188="",$B188="",$C188=""),"",'MPTO_working_3-way'!E187)</f>
        <v>2.0934762575169032</v>
      </c>
      <c r="I188" s="21">
        <f>IF(OR($A188="",$B188="",$C188=""),"",'MPTO_working_3-way'!F187)</f>
        <v>3.5238231176933903</v>
      </c>
      <c r="J188" s="22">
        <f>IF(OR($A188="",$B188="",$C188=""),"",'MPTO_working_3-way'!G187)</f>
        <v>4.1921177428528171</v>
      </c>
      <c r="K188" s="17">
        <f>IF(OR($A188="",$B188="",$C188=""),"",'OddsRatio_working_3-way'!H187)</f>
        <v>2.0993735619552805</v>
      </c>
      <c r="L188" s="21">
        <f>IF(OR($A188="",$B188="",$C188=""),"",'OddsRatio_working_3-way'!I187)</f>
        <v>3.5202620335389936</v>
      </c>
      <c r="M188" s="22">
        <f>IF(OR($A188="",$B188="",$C188=""),"",'OddsRatio_working_3-way'!J187)</f>
        <v>4.1736633014935451</v>
      </c>
      <c r="N188" s="23">
        <f t="shared" si="30"/>
        <v>47.438954597481874</v>
      </c>
      <c r="O188" s="24">
        <f t="shared" si="31"/>
        <v>28.491033956505152</v>
      </c>
      <c r="P188" s="24">
        <f t="shared" si="32"/>
        <v>24.070011446012977</v>
      </c>
      <c r="Q188" t="s">
        <v>81</v>
      </c>
      <c r="R188" t="s">
        <v>84</v>
      </c>
      <c r="S188" s="48" t="s">
        <v>485</v>
      </c>
      <c r="T188" s="35">
        <v>100</v>
      </c>
      <c r="U188" s="35">
        <f t="shared" si="33"/>
        <v>73.544973544973558</v>
      </c>
      <c r="V188" s="35">
        <f t="shared" si="34"/>
        <v>75.124378109452735</v>
      </c>
      <c r="W188" s="35">
        <f t="shared" si="35"/>
        <v>48.979591836734699</v>
      </c>
      <c r="X188" s="35">
        <f t="shared" si="36"/>
        <v>75.896030053812581</v>
      </c>
      <c r="Y188" s="35">
        <f t="shared" si="37"/>
        <v>77.475434618291757</v>
      </c>
      <c r="Z188" s="35">
        <f t="shared" si="38"/>
        <v>51.330648345573728</v>
      </c>
      <c r="AA188" s="35">
        <f t="shared" si="39"/>
        <v>-2.3510565088390223</v>
      </c>
      <c r="AB188" s="35">
        <f t="shared" si="40"/>
        <v>-2.3510565088390223</v>
      </c>
      <c r="AC188" s="35">
        <f t="shared" si="41"/>
        <v>-2.3510565088390294</v>
      </c>
      <c r="AD188" s="36"/>
      <c r="AE188" s="36"/>
      <c r="AF188">
        <v>2.35</v>
      </c>
      <c r="AG188">
        <v>1.66</v>
      </c>
      <c r="AH188" s="41"/>
      <c r="AI188" s="36"/>
      <c r="AJ188" t="s">
        <v>313</v>
      </c>
    </row>
    <row r="189" spans="1:38" ht="15" x14ac:dyDescent="0.25">
      <c r="A189">
        <v>3.78</v>
      </c>
      <c r="B189">
        <v>4.0199999999999996</v>
      </c>
      <c r="C189">
        <v>1.96</v>
      </c>
      <c r="D189" s="20">
        <f t="shared" si="29"/>
        <v>2.3510565088390223E-2</v>
      </c>
      <c r="E189" s="17">
        <f>IF(OR($A189="",$B189="",$C189=""),"",A189*'MPTO_working_3-way'!$I188)</f>
        <v>3.8688699360341148</v>
      </c>
      <c r="F189" s="21">
        <f>IF(OR($A189="",$B189="",$C189=""),"",B189*'MPTO_working_3-way'!$I188)</f>
        <v>4.1145124716553285</v>
      </c>
      <c r="G189" s="22">
        <f>IF(OR($A189="",$B189="",$C189=""),"",C189*'MPTO_working_3-way'!$I188)</f>
        <v>2.0060807075732447</v>
      </c>
      <c r="H189" s="17">
        <f>IF(OR($A189="",$B189="",$C189=""),"",'MPTO_working_3-way'!E188)</f>
        <v>3.8953944862742795</v>
      </c>
      <c r="I189" s="21">
        <f>IF(OR($A189="",$B189="",$C189=""),"",'MPTO_working_3-way'!F188)</f>
        <v>4.1507663971529354</v>
      </c>
      <c r="J189" s="22">
        <f>IF(OR($A189="",$B189="",$C189=""),"",'MPTO_working_3-way'!G188)</f>
        <v>1.990575712435718</v>
      </c>
      <c r="K189" s="17">
        <f>IF(OR($A189="",$B189="",$C189=""),"",'OddsRatio_working_3-way'!H188)</f>
        <v>3.8860624715444723</v>
      </c>
      <c r="L189" s="21">
        <f>IF(OR($A189="",$B189="",$C189=""),"",'OddsRatio_working_3-way'!I188)</f>
        <v>4.1352189439080238</v>
      </c>
      <c r="M189" s="22">
        <f>IF(OR($A189="",$B189="",$C189=""),"",'OddsRatio_working_3-way'!J188)</f>
        <v>1.9966258894542064</v>
      </c>
      <c r="N189" s="23">
        <f t="shared" si="30"/>
        <v>25.847340865252139</v>
      </c>
      <c r="O189" s="24">
        <f t="shared" si="31"/>
        <v>24.304216037475889</v>
      </c>
      <c r="P189" s="24">
        <f t="shared" si="32"/>
        <v>49.848443097271975</v>
      </c>
      <c r="Q189" t="s">
        <v>49</v>
      </c>
      <c r="R189" t="s">
        <v>136</v>
      </c>
      <c r="S189" s="48" t="s">
        <v>485</v>
      </c>
      <c r="T189" s="35">
        <v>100</v>
      </c>
      <c r="U189" s="35">
        <f t="shared" si="33"/>
        <v>45.652173913043477</v>
      </c>
      <c r="V189" s="35">
        <f t="shared" si="34"/>
        <v>69.696969696969703</v>
      </c>
      <c r="W189" s="35">
        <f t="shared" si="35"/>
        <v>80.353634577603145</v>
      </c>
      <c r="X189" s="35">
        <f t="shared" si="36"/>
        <v>49.949395725427159</v>
      </c>
      <c r="Y189" s="35">
        <f t="shared" si="37"/>
        <v>73.994191509353385</v>
      </c>
      <c r="Z189" s="35">
        <f t="shared" si="38"/>
        <v>84.650856389986814</v>
      </c>
      <c r="AA189" s="35">
        <f t="shared" si="39"/>
        <v>-4.2972218123836825</v>
      </c>
      <c r="AB189" s="35">
        <f t="shared" si="40"/>
        <v>-4.2972218123836825</v>
      </c>
      <c r="AC189" s="35">
        <f t="shared" si="41"/>
        <v>-4.2972218123836683</v>
      </c>
      <c r="AD189" s="36"/>
      <c r="AE189" s="36"/>
      <c r="AF189">
        <v>1.78</v>
      </c>
      <c r="AG189">
        <v>2.13</v>
      </c>
      <c r="AH189" s="41"/>
      <c r="AI189" s="36"/>
      <c r="AJ189" t="s">
        <v>313</v>
      </c>
      <c r="AK189" s="35"/>
      <c r="AL189" s="35"/>
    </row>
    <row r="190" spans="1:38" ht="15" x14ac:dyDescent="0.25">
      <c r="A190">
        <v>1.84</v>
      </c>
      <c r="B190">
        <v>3.3</v>
      </c>
      <c r="C190">
        <v>5.09</v>
      </c>
      <c r="D190" s="20">
        <f t="shared" si="29"/>
        <v>4.2972218123836781E-2</v>
      </c>
      <c r="E190" s="17">
        <f>IF(OR($A190="",$B190="",$C190=""),"",A190*'MPTO_working_3-way'!$I189)</f>
        <v>1.9190688813478598</v>
      </c>
      <c r="F190" s="21">
        <f>IF(OR($A190="",$B190="",$C190=""),"",B190*'MPTO_working_3-way'!$I189)</f>
        <v>3.4418083198086613</v>
      </c>
      <c r="G190" s="22">
        <f>IF(OR($A190="",$B190="",$C190=""),"",C190*'MPTO_working_3-way'!$I189)</f>
        <v>5.3087285902503289</v>
      </c>
      <c r="H190" s="17">
        <f>IF(OR($A190="",$B190="",$C190=""),"",'MPTO_working_3-way'!E189)</f>
        <v>1.8898083439048015</v>
      </c>
      <c r="I190" s="21">
        <f>IF(OR($A190="",$B190="",$C190=""),"",'MPTO_working_3-way'!F189)</f>
        <v>3.463728506598009</v>
      </c>
      <c r="J190" s="22">
        <f>IF(OR($A190="",$B190="",$C190=""),"",'MPTO_working_3-way'!G189)</f>
        <v>5.4902948149797366</v>
      </c>
      <c r="K190" s="17">
        <f>IF(OR($A190="",$B190="",$C190=""),"",'OddsRatio_working_3-way'!H189)</f>
        <v>1.9011523577168257</v>
      </c>
      <c r="L190" s="21">
        <f>IF(OR($A190="",$B190="",$C190=""),"",'OddsRatio_working_3-way'!I189)</f>
        <v>3.4674409794627365</v>
      </c>
      <c r="M190" s="22">
        <f>IF(OR($A190="",$B190="",$C190=""),"",'OddsRatio_working_3-way'!J189)</f>
        <v>5.3877537417402568</v>
      </c>
      <c r="N190" s="23">
        <f t="shared" si="30"/>
        <v>52.108603798402953</v>
      </c>
      <c r="O190" s="24">
        <f t="shared" si="31"/>
        <v>29.05449423910953</v>
      </c>
      <c r="P190" s="24">
        <f t="shared" si="32"/>
        <v>18.836901962487516</v>
      </c>
      <c r="Q190" t="s">
        <v>88</v>
      </c>
      <c r="R190" t="s">
        <v>55</v>
      </c>
      <c r="S190" s="48" t="s">
        <v>485</v>
      </c>
      <c r="T190" s="35">
        <v>100</v>
      </c>
      <c r="U190" s="35">
        <f t="shared" si="33"/>
        <v>60.317460317460316</v>
      </c>
      <c r="V190" s="35">
        <f t="shared" si="34"/>
        <v>64.02877697841727</v>
      </c>
      <c r="W190" s="35">
        <f t="shared" si="35"/>
        <v>71.83098591549296</v>
      </c>
      <c r="X190" s="35">
        <f t="shared" si="36"/>
        <v>64.140237106089785</v>
      </c>
      <c r="Y190" s="35">
        <f t="shared" si="37"/>
        <v>67.851553767046724</v>
      </c>
      <c r="Z190" s="35">
        <f t="shared" si="38"/>
        <v>75.653762704122414</v>
      </c>
      <c r="AA190" s="35">
        <f t="shared" si="39"/>
        <v>-3.8227767886294686</v>
      </c>
      <c r="AB190" s="35">
        <f t="shared" si="40"/>
        <v>-3.8227767886294544</v>
      </c>
      <c r="AC190" s="35">
        <f t="shared" si="41"/>
        <v>-3.8227767886294544</v>
      </c>
      <c r="AD190" s="36"/>
      <c r="AE190" s="36"/>
      <c r="AF190">
        <v>2.4900000000000002</v>
      </c>
      <c r="AG190">
        <v>1.56</v>
      </c>
      <c r="AH190" s="41"/>
      <c r="AI190" s="36"/>
      <c r="AJ190" t="s">
        <v>314</v>
      </c>
      <c r="AK190" s="35"/>
      <c r="AL190" s="35"/>
    </row>
    <row r="191" spans="1:38" ht="15" x14ac:dyDescent="0.25">
      <c r="A191">
        <v>2.52</v>
      </c>
      <c r="B191">
        <v>2.78</v>
      </c>
      <c r="C191">
        <v>3.55</v>
      </c>
      <c r="D191" s="20">
        <f t="shared" si="29"/>
        <v>3.8227767886294561E-2</v>
      </c>
      <c r="E191" s="17">
        <f>IF(OR($A191="",$B191="",$C191=""),"",A191*'MPTO_working_3-way'!$I190)</f>
        <v>2.6163339750734624</v>
      </c>
      <c r="F191" s="21">
        <f>IF(OR($A191="",$B191="",$C191=""),"",B191*'MPTO_working_3-way'!$I190)</f>
        <v>2.8862731947238989</v>
      </c>
      <c r="G191" s="22">
        <f>IF(OR($A191="",$B191="",$C191=""),"",C191*'MPTO_working_3-way'!$I190)</f>
        <v>3.6857085759963457</v>
      </c>
      <c r="H191" s="17">
        <f>IF(OR($A191="",$B191="",$C191=""),"",'MPTO_working_3-way'!E190)</f>
        <v>2.603605213237727</v>
      </c>
      <c r="I191" s="21">
        <f>IF(OR($A191="",$B191="",$C191=""),"",'MPTO_working_3-way'!F190)</f>
        <v>2.8820965354413444</v>
      </c>
      <c r="J191" s="22">
        <f>IF(OR($A191="",$B191="",$C191=""),"",'MPTO_working_3-way'!G190)</f>
        <v>3.7181970768580608</v>
      </c>
      <c r="K191" s="17">
        <f>IF(OR($A191="",$B191="",$C191=""),"",'OddsRatio_working_3-way'!H190)</f>
        <v>2.6097877854304858</v>
      </c>
      <c r="L191" s="21">
        <f>IF(OR($A191="",$B191="",$C191=""),"",'OddsRatio_working_3-way'!I190)</f>
        <v>2.8851462224120157</v>
      </c>
      <c r="M191" s="22">
        <f>IF(OR($A191="",$B191="",$C191=""),"",'OddsRatio_working_3-way'!J190)</f>
        <v>3.7006308242419337</v>
      </c>
      <c r="N191" s="23">
        <f t="shared" si="30"/>
        <v>38.221420106426649</v>
      </c>
      <c r="O191" s="24">
        <f t="shared" si="31"/>
        <v>34.64675491661697</v>
      </c>
      <c r="P191" s="24">
        <f t="shared" si="32"/>
        <v>27.131824976956388</v>
      </c>
      <c r="Q191" t="s">
        <v>90</v>
      </c>
      <c r="R191" t="s">
        <v>85</v>
      </c>
      <c r="S191" s="48" t="s">
        <v>485</v>
      </c>
      <c r="T191" s="35">
        <v>100</v>
      </c>
      <c r="U191" s="35">
        <f t="shared" si="33"/>
        <v>55.156950672645742</v>
      </c>
      <c r="V191" s="35">
        <f t="shared" si="34"/>
        <v>66.555183946488299</v>
      </c>
      <c r="W191" s="35">
        <f t="shared" si="35"/>
        <v>74.424552429667528</v>
      </c>
      <c r="X191" s="35">
        <f t="shared" si="36"/>
        <v>59.02026362384418</v>
      </c>
      <c r="Y191" s="35">
        <f t="shared" si="37"/>
        <v>70.418496897686751</v>
      </c>
      <c r="Z191" s="35">
        <f t="shared" si="38"/>
        <v>78.287865380865966</v>
      </c>
      <c r="AA191" s="35">
        <f t="shared" si="39"/>
        <v>-3.8633129511984379</v>
      </c>
      <c r="AB191" s="35">
        <f t="shared" si="40"/>
        <v>-3.8633129511984521</v>
      </c>
      <c r="AC191" s="35">
        <f t="shared" si="41"/>
        <v>-3.8633129511984379</v>
      </c>
      <c r="AD191" s="36"/>
      <c r="AE191" s="36"/>
      <c r="AF191">
        <v>3.03</v>
      </c>
      <c r="AG191">
        <v>1.39</v>
      </c>
      <c r="AH191" s="41"/>
      <c r="AI191" s="36"/>
      <c r="AJ191" t="s">
        <v>314</v>
      </c>
      <c r="AK191" s="35"/>
      <c r="AL191" s="35"/>
    </row>
    <row r="192" spans="1:38" ht="15" x14ac:dyDescent="0.25">
      <c r="A192">
        <v>2.23</v>
      </c>
      <c r="B192">
        <v>2.99</v>
      </c>
      <c r="C192">
        <v>3.91</v>
      </c>
      <c r="D192" s="20">
        <f t="shared" si="29"/>
        <v>3.8633129511984388E-2</v>
      </c>
      <c r="E192" s="17">
        <f>IF(OR($A192="",$B192="",$C192=""),"",A192*'MPTO_working_3-way'!$I191)</f>
        <v>2.3161518788117252</v>
      </c>
      <c r="F192" s="21">
        <f>IF(OR($A192="",$B192="",$C192=""),"",B192*'MPTO_working_3-way'!$I191)</f>
        <v>3.1055130572408336</v>
      </c>
      <c r="G192" s="22">
        <f>IF(OR($A192="",$B192="",$C192=""),"",C192*'MPTO_working_3-way'!$I191)</f>
        <v>4.0610555363918595</v>
      </c>
      <c r="H192" s="17">
        <f>IF(OR($A192="",$B192="",$C192=""),"",'MPTO_working_3-way'!E191)</f>
        <v>2.2959329799494834</v>
      </c>
      <c r="I192" s="21">
        <f>IF(OR($A192="",$B192="",$C192=""),"",'MPTO_working_3-way'!F191)</f>
        <v>3.1097384658013789</v>
      </c>
      <c r="J192" s="22">
        <f>IF(OR($A192="",$B192="",$C192=""),"",'MPTO_working_3-way'!G191)</f>
        <v>4.1173143772497935</v>
      </c>
      <c r="K192" s="17">
        <f>IF(OR($A192="",$B192="",$C192=""),"",'OddsRatio_working_3-way'!H191)</f>
        <v>2.3047911916250512</v>
      </c>
      <c r="L192" s="21">
        <f>IF(OR($A192="",$B192="",$C192=""),"",'OddsRatio_working_3-way'!I191)</f>
        <v>3.1110036352307748</v>
      </c>
      <c r="M192" s="22">
        <f>IF(OR($A192="",$B192="",$C192=""),"",'OddsRatio_working_3-way'!J191)</f>
        <v>4.0869450143324384</v>
      </c>
      <c r="N192" s="23">
        <f t="shared" si="30"/>
        <v>43.175061581584984</v>
      </c>
      <c r="O192" s="24">
        <f t="shared" si="31"/>
        <v>32.200798437101838</v>
      </c>
      <c r="P192" s="24">
        <f t="shared" si="32"/>
        <v>24.624139981313174</v>
      </c>
      <c r="Q192" t="s">
        <v>112</v>
      </c>
      <c r="R192" t="s">
        <v>117</v>
      </c>
      <c r="S192" s="48" t="s">
        <v>485</v>
      </c>
      <c r="T192" s="35">
        <v>100</v>
      </c>
      <c r="U192" s="35">
        <f t="shared" si="33"/>
        <v>41.520467836257311</v>
      </c>
      <c r="V192" s="35">
        <f t="shared" si="34"/>
        <v>71.181556195965413</v>
      </c>
      <c r="W192" s="35">
        <f t="shared" si="35"/>
        <v>82.876712328767113</v>
      </c>
      <c r="X192" s="35">
        <f t="shared" si="36"/>
        <v>45.941731475267453</v>
      </c>
      <c r="Y192" s="35">
        <f t="shared" si="37"/>
        <v>75.602819834975563</v>
      </c>
      <c r="Z192" s="35">
        <f t="shared" si="38"/>
        <v>87.297975967777262</v>
      </c>
      <c r="AA192" s="35">
        <f t="shared" si="39"/>
        <v>-4.4212636390101423</v>
      </c>
      <c r="AB192" s="35">
        <f t="shared" si="40"/>
        <v>-4.4212636390101494</v>
      </c>
      <c r="AC192" s="35">
        <f t="shared" si="41"/>
        <v>-4.4212636390101494</v>
      </c>
      <c r="AD192" s="36"/>
      <c r="AE192" s="36"/>
      <c r="AF192">
        <v>2.63</v>
      </c>
      <c r="AG192">
        <v>1.51</v>
      </c>
      <c r="AH192" s="41"/>
      <c r="AI192" s="36"/>
      <c r="AJ192" t="s">
        <v>314</v>
      </c>
      <c r="AK192" s="35"/>
      <c r="AL192" s="35"/>
    </row>
    <row r="193" spans="1:38" s="35" customFormat="1" ht="15" x14ac:dyDescent="0.25">
      <c r="A193">
        <v>1.71</v>
      </c>
      <c r="B193">
        <v>3.47</v>
      </c>
      <c r="C193">
        <v>5.84</v>
      </c>
      <c r="D193" s="20">
        <f t="shared" si="29"/>
        <v>4.4212636390101423E-2</v>
      </c>
      <c r="E193" s="17">
        <f>IF(OR($A193="",$B193="",$C193=""),"",A193*'MPTO_working_3-way'!$I192)</f>
        <v>1.7856036082270734</v>
      </c>
      <c r="F193" s="21">
        <f>IF(OR($A193="",$B193="",$C193=""),"",B193*'MPTO_working_3-way'!$I192)</f>
        <v>3.6234178482736521</v>
      </c>
      <c r="G193" s="22">
        <f>IF(OR($A193="",$B193="",$C193=""),"",C193*'MPTO_working_3-way'!$I192)</f>
        <v>6.0982017965181923</v>
      </c>
      <c r="H193" s="17">
        <f>IF(OR($A193="",$B193="",$C193=""),"",'MPTO_working_3-way'!E192)</f>
        <v>1.7542081553759261</v>
      </c>
      <c r="I193" s="21">
        <f>IF(OR($A193="",$B193="",$C193=""),"",'MPTO_working_3-way'!F192)</f>
        <v>3.6570172386160418</v>
      </c>
      <c r="J193" s="22">
        <f>IF(OR($A193="",$B193="",$C193=""),"",'MPTO_working_3-way'!G192)</f>
        <v>6.3899669850798517</v>
      </c>
      <c r="K193" s="17">
        <f>IF(OR($A193="",$B193="",$C193=""),"",'OddsRatio_working_3-way'!H192)</f>
        <v>1.7657921901081726</v>
      </c>
      <c r="L193" s="21">
        <f>IF(OR($A193="",$B193="",$C193=""),"",'OddsRatio_working_3-way'!I192)</f>
        <v>3.6640939571368811</v>
      </c>
      <c r="M193" s="22">
        <f>IF(OR($A193="",$B193="",$C193=""),"",'OddsRatio_working_3-way'!J192)</f>
        <v>6.2203298593289498</v>
      </c>
      <c r="N193" s="23">
        <f t="shared" si="30"/>
        <v>56.00347106113324</v>
      </c>
      <c r="O193" s="24">
        <f t="shared" si="31"/>
        <v>27.598252309665085</v>
      </c>
      <c r="P193" s="24">
        <f t="shared" si="32"/>
        <v>16.398276629201685</v>
      </c>
      <c r="Q193" t="s">
        <v>121</v>
      </c>
      <c r="R193" t="s">
        <v>53</v>
      </c>
      <c r="S193" s="48" t="s">
        <v>485</v>
      </c>
      <c r="T193" s="35">
        <v>100</v>
      </c>
      <c r="U193" s="35">
        <f t="shared" si="33"/>
        <v>62.546816479400754</v>
      </c>
      <c r="V193" s="35">
        <f t="shared" si="34"/>
        <v>69.135802469135797</v>
      </c>
      <c r="W193" s="35">
        <f t="shared" si="35"/>
        <v>65.517241379310349</v>
      </c>
      <c r="X193" s="35">
        <f t="shared" si="36"/>
        <v>65.346956151553854</v>
      </c>
      <c r="Y193" s="35">
        <f t="shared" si="37"/>
        <v>71.935942141288905</v>
      </c>
      <c r="Z193" s="35">
        <f t="shared" si="38"/>
        <v>68.317381051463457</v>
      </c>
      <c r="AA193" s="35">
        <f t="shared" si="39"/>
        <v>-2.8001396721531009</v>
      </c>
      <c r="AB193" s="35">
        <f t="shared" si="40"/>
        <v>-2.800139672153108</v>
      </c>
      <c r="AC193" s="35">
        <f t="shared" si="41"/>
        <v>-2.800139672153108</v>
      </c>
      <c r="AD193" s="36"/>
      <c r="AE193" s="36"/>
      <c r="AF193">
        <v>2.57</v>
      </c>
      <c r="AG193">
        <v>1.53</v>
      </c>
      <c r="AH193" s="41"/>
      <c r="AI193" s="36"/>
      <c r="AJ193" t="s">
        <v>314</v>
      </c>
    </row>
    <row r="194" spans="1:38" ht="15" x14ac:dyDescent="0.25">
      <c r="A194">
        <v>2.67</v>
      </c>
      <c r="B194">
        <v>3.24</v>
      </c>
      <c r="C194">
        <v>2.9</v>
      </c>
      <c r="D194" s="20">
        <f t="shared" si="29"/>
        <v>2.8001396721531124E-2</v>
      </c>
      <c r="E194" s="17">
        <f>IF(OR($A194="",$B194="",$C194=""),"",A194*'MPTO_working_3-way'!$I193)</f>
        <v>2.7447637292464879</v>
      </c>
      <c r="F194" s="21">
        <f>IF(OR($A194="",$B194="",$C194=""),"",B194*'MPTO_working_3-way'!$I193)</f>
        <v>3.3307245253777609</v>
      </c>
      <c r="G194" s="22">
        <f>IF(OR($A194="",$B194="",$C194=""),"",C194*'MPTO_working_3-way'!$I193)</f>
        <v>2.98120405049244</v>
      </c>
      <c r="H194" s="17">
        <f>IF(OR($A194="",$B194="",$C194=""),"",'MPTO_working_3-way'!E193)</f>
        <v>2.7382403534661162</v>
      </c>
      <c r="I194" s="21">
        <f>IF(OR($A194="",$B194="",$C194=""),"",'MPTO_working_3-way'!F193)</f>
        <v>3.3410380298421596</v>
      </c>
      <c r="J194" s="22">
        <f>IF(OR($A194="",$B194="",$C194=""),"",'MPTO_working_3-way'!G193)</f>
        <v>2.9806811269105009</v>
      </c>
      <c r="K194" s="17">
        <f>IF(OR($A194="",$B194="",$C194=""),"",'OddsRatio_working_3-way'!H193)</f>
        <v>2.7413727428425672</v>
      </c>
      <c r="L194" s="21">
        <f>IF(OR($A194="",$B194="",$C194=""),"",'OddsRatio_working_3-way'!I193)</f>
        <v>3.3357334993816479</v>
      </c>
      <c r="M194" s="22">
        <f>IF(OR($A194="",$B194="",$C194=""),"",'OddsRatio_working_3-way'!J193)</f>
        <v>2.9812025217969329</v>
      </c>
      <c r="N194" s="23">
        <f t="shared" si="30"/>
        <v>36.433008398669244</v>
      </c>
      <c r="O194" s="24">
        <f t="shared" si="31"/>
        <v>30.023497661866315</v>
      </c>
      <c r="P194" s="24">
        <f t="shared" si="32"/>
        <v>33.54349393946444</v>
      </c>
      <c r="Q194" t="s">
        <v>376</v>
      </c>
      <c r="R194" t="s">
        <v>128</v>
      </c>
      <c r="S194" s="48" t="s">
        <v>485</v>
      </c>
      <c r="T194" s="35">
        <v>100</v>
      </c>
      <c r="U194" s="35">
        <f t="shared" si="33"/>
        <v>33.333333333333329</v>
      </c>
      <c r="V194" s="35">
        <f t="shared" si="34"/>
        <v>78.632478632478637</v>
      </c>
      <c r="W194" s="35">
        <f t="shared" si="35"/>
        <v>85.11904761904762</v>
      </c>
      <c r="X194" s="35">
        <f t="shared" si="36"/>
        <v>36.248473748473756</v>
      </c>
      <c r="Y194" s="35">
        <f t="shared" si="37"/>
        <v>81.547619047619051</v>
      </c>
      <c r="Z194" s="35">
        <f t="shared" si="38"/>
        <v>88.034188034188034</v>
      </c>
      <c r="AA194" s="35">
        <f t="shared" si="39"/>
        <v>-2.9151404151404279</v>
      </c>
      <c r="AB194" s="35">
        <f t="shared" si="40"/>
        <v>-2.9151404151404137</v>
      </c>
      <c r="AC194" s="35">
        <f t="shared" si="41"/>
        <v>-2.9151404151404137</v>
      </c>
      <c r="AD194" s="36"/>
      <c r="AE194" s="36"/>
      <c r="AF194">
        <v>2.23</v>
      </c>
      <c r="AG194">
        <v>1.71</v>
      </c>
      <c r="AH194" s="41"/>
      <c r="AI194" s="36"/>
      <c r="AJ194" t="s">
        <v>318</v>
      </c>
      <c r="AK194" s="35"/>
      <c r="AL194" s="35"/>
    </row>
    <row r="195" spans="1:38" ht="15" x14ac:dyDescent="0.25">
      <c r="A195">
        <v>1.5</v>
      </c>
      <c r="B195">
        <v>4.68</v>
      </c>
      <c r="C195">
        <v>6.72</v>
      </c>
      <c r="D195" s="20">
        <f t="shared" si="29"/>
        <v>2.9151404151404048E-2</v>
      </c>
      <c r="E195" s="17">
        <f>IF(OR($A195="",$B195="",$C195=""),"",A195*'MPTO_working_3-way'!$I194)</f>
        <v>1.5437271062271061</v>
      </c>
      <c r="F195" s="21">
        <f>IF(OR($A195="",$B195="",$C195=""),"",B195*'MPTO_working_3-way'!$I194)</f>
        <v>4.8164285714285704</v>
      </c>
      <c r="G195" s="22">
        <f>IF(OR($A195="",$B195="",$C195=""),"",C195*'MPTO_working_3-way'!$I194)</f>
        <v>6.9158974358974348</v>
      </c>
      <c r="H195" s="17">
        <f>IF(OR($A195="",$B195="",$C195=""),"",'MPTO_working_3-way'!E194)</f>
        <v>1.5221869433903816</v>
      </c>
      <c r="I195" s="21">
        <f>IF(OR($A195="",$B195="",$C195=""),"",'MPTO_working_3-way'!F194)</f>
        <v>4.9029683212771253</v>
      </c>
      <c r="J195" s="22">
        <f>IF(OR($A195="",$B195="",$C195=""),"",'MPTO_working_3-way'!G194)</f>
        <v>7.1894659839063619</v>
      </c>
      <c r="K195" s="17">
        <f>IF(OR($A195="",$B195="",$C195=""),"",'OddsRatio_working_3-way'!H194)</f>
        <v>1.5291927827258902</v>
      </c>
      <c r="L195" s="21">
        <f>IF(OR($A195="",$B195="",$C195=""),"",'OddsRatio_working_3-way'!I194)</f>
        <v>4.8948588808625484</v>
      </c>
      <c r="M195" s="22">
        <f>IF(OR($A195="",$B195="",$C195=""),"",'OddsRatio_working_3-way'!J194)</f>
        <v>7.05396543438418</v>
      </c>
      <c r="N195" s="23">
        <f t="shared" si="30"/>
        <v>64.778288595580619</v>
      </c>
      <c r="O195" s="24">
        <f t="shared" si="31"/>
        <v>20.762271985763018</v>
      </c>
      <c r="P195" s="24">
        <f t="shared" si="32"/>
        <v>14.459439418656386</v>
      </c>
      <c r="Q195" t="s">
        <v>97</v>
      </c>
      <c r="R195" t="s">
        <v>96</v>
      </c>
      <c r="S195" s="48" t="s">
        <v>485</v>
      </c>
      <c r="T195" s="35">
        <v>100</v>
      </c>
      <c r="U195" s="35">
        <f t="shared" si="33"/>
        <v>72.527472527472526</v>
      </c>
      <c r="V195" s="35">
        <f t="shared" si="34"/>
        <v>71.83098591549296</v>
      </c>
      <c r="W195" s="35">
        <f t="shared" si="35"/>
        <v>52.830188679245275</v>
      </c>
      <c r="X195" s="35">
        <f t="shared" si="36"/>
        <v>75.338825405261758</v>
      </c>
      <c r="Y195" s="35">
        <f t="shared" si="37"/>
        <v>74.642338793282178</v>
      </c>
      <c r="Z195" s="35">
        <f t="shared" si="38"/>
        <v>55.641541557034515</v>
      </c>
      <c r="AA195" s="35">
        <f t="shared" si="39"/>
        <v>-2.8113528777892327</v>
      </c>
      <c r="AB195" s="35">
        <f t="shared" si="40"/>
        <v>-2.8113528777892185</v>
      </c>
      <c r="AC195" s="35">
        <f t="shared" si="41"/>
        <v>-2.8113528777892398</v>
      </c>
      <c r="AD195" s="36"/>
      <c r="AE195" s="36"/>
      <c r="AF195">
        <v>1.62</v>
      </c>
      <c r="AG195">
        <v>2.41</v>
      </c>
      <c r="AH195" s="41"/>
      <c r="AI195" s="36"/>
      <c r="AJ195" t="s">
        <v>318</v>
      </c>
      <c r="AK195" s="35"/>
      <c r="AL195" s="35"/>
    </row>
    <row r="196" spans="1:38" ht="15" x14ac:dyDescent="0.25">
      <c r="A196">
        <v>3.64</v>
      </c>
      <c r="B196">
        <v>3.55</v>
      </c>
      <c r="C196">
        <v>2.12</v>
      </c>
      <c r="D196" s="20">
        <f t="shared" ref="D196:D259" si="42">IF(OR($A196="",$B196="",$C196=""),"",(1/A196)+(1/B196)+(1/C196)-1)</f>
        <v>2.8113528777892194E-2</v>
      </c>
      <c r="E196" s="17">
        <f>IF(OR($A196="",$B196="",$C196=""),"",A196*'MPTO_working_3-way'!$I195)</f>
        <v>3.7423332447515278</v>
      </c>
      <c r="F196" s="21">
        <f>IF(OR($A196="",$B196="",$C196=""),"",B196*'MPTO_working_3-way'!$I195)</f>
        <v>3.6498030271615169</v>
      </c>
      <c r="G196" s="22">
        <f>IF(OR($A196="",$B196="",$C196=""),"",C196*'MPTO_working_3-way'!$I195)</f>
        <v>2.1796006810091315</v>
      </c>
      <c r="H196" s="17">
        <f>IF(OR($A196="",$B196="",$C196=""),"",'MPTO_working_3-way'!E195)</f>
        <v>3.7685492923645802</v>
      </c>
      <c r="I196" s="21">
        <f>IF(OR($A196="",$B196="",$C196=""),"",'MPTO_working_3-way'!F195)</f>
        <v>3.6721643735724001</v>
      </c>
      <c r="J196" s="22">
        <f>IF(OR($A196="",$B196="",$C196=""),"",'MPTO_working_3-way'!G195)</f>
        <v>2.1629715253038224</v>
      </c>
      <c r="K196" s="17">
        <f>IF(OR($A196="",$B196="",$C196=""),"",'OddsRatio_working_3-way'!H195)</f>
        <v>3.7573261423888802</v>
      </c>
      <c r="L196" s="21">
        <f>IF(OR($A196="",$B196="",$C196=""),"",'OddsRatio_working_3-way'!I195)</f>
        <v>3.6633263875347133</v>
      </c>
      <c r="M196" s="22">
        <f>IF(OR($A196="",$B196="",$C196=""),"",'OddsRatio_working_3-way'!J195)</f>
        <v>2.1697747270740702</v>
      </c>
      <c r="N196" s="23">
        <f t="shared" ref="N196:N202" si="43">(1/E196)* 100</f>
        <v>26.721297506106918</v>
      </c>
      <c r="O196" s="24">
        <f t="shared" ref="O196:O202" si="44">(1/F196)* 100</f>
        <v>27.398738851332165</v>
      </c>
      <c r="P196" s="24">
        <f t="shared" ref="P196:P202" si="45">(1/G196)* 100</f>
        <v>45.879963642560931</v>
      </c>
      <c r="Q196" t="s">
        <v>58</v>
      </c>
      <c r="R196" t="s">
        <v>57</v>
      </c>
      <c r="S196" s="48" t="s">
        <v>485</v>
      </c>
      <c r="T196" s="35">
        <v>100</v>
      </c>
      <c r="U196" s="35">
        <f t="shared" ref="U196:U202" si="46">(1/A197)*((T196*A197)-T196)</f>
        <v>48.717948717948723</v>
      </c>
      <c r="V196" s="35">
        <f t="shared" ref="V196:V202" si="47">(1/B197)*((T196*B197)-T196)</f>
        <v>74.554707379134854</v>
      </c>
      <c r="W196" s="35">
        <f t="shared" ref="W196:W202" si="48">(1/C197)*((T196*C197)-T196)</f>
        <v>73.753280839895012</v>
      </c>
      <c r="X196" s="35">
        <f t="shared" ref="X196:X202" si="49">((1/B197)+(1/C197))*T196</f>
        <v>51.692011780970127</v>
      </c>
      <c r="Y196" s="35">
        <f t="shared" ref="Y196:Y202" si="50">((1/A197)+(1/C197))*T196</f>
        <v>77.528770442156272</v>
      </c>
      <c r="Z196" s="35">
        <f t="shared" ref="Z196:Z202" si="51">((1/A197)+(1/B197))*T196</f>
        <v>76.727343902916417</v>
      </c>
      <c r="AA196" s="35">
        <f t="shared" ref="AA196:AA202" si="52">U196-X196</f>
        <v>-2.9740630630214042</v>
      </c>
      <c r="AB196" s="35">
        <f t="shared" ref="AB196:AB202" si="53">V196-Y196</f>
        <v>-2.9740630630214184</v>
      </c>
      <c r="AC196" s="35">
        <f t="shared" ref="AC196:AC202" si="54">W196-Z196</f>
        <v>-2.9740630630214042</v>
      </c>
      <c r="AD196" s="36"/>
      <c r="AE196" s="36"/>
      <c r="AF196">
        <v>1.89</v>
      </c>
      <c r="AG196">
        <v>2</v>
      </c>
      <c r="AH196" s="41"/>
      <c r="AI196" s="36"/>
      <c r="AJ196" t="s">
        <v>318</v>
      </c>
      <c r="AK196" s="35"/>
      <c r="AL196" s="35"/>
    </row>
    <row r="197" spans="1:38" ht="15" x14ac:dyDescent="0.25">
      <c r="A197">
        <v>1.95</v>
      </c>
      <c r="B197">
        <v>3.93</v>
      </c>
      <c r="C197">
        <v>3.81</v>
      </c>
      <c r="D197" s="20">
        <f t="shared" si="42"/>
        <v>2.9740630630214149E-2</v>
      </c>
      <c r="E197" s="17">
        <f>IF(OR($A197="",$B197="",$C197=""),"",A197*'MPTO_working_3-way'!$I196)</f>
        <v>2.0079942297289177</v>
      </c>
      <c r="F197" s="21">
        <f>IF(OR($A197="",$B197="",$C197=""),"",B197*'MPTO_working_3-way'!$I196)</f>
        <v>4.0468806783767421</v>
      </c>
      <c r="G197" s="22">
        <f>IF(OR($A197="",$B197="",$C197=""),"",C197*'MPTO_working_3-way'!$I196)</f>
        <v>3.9233118027011158</v>
      </c>
      <c r="H197" s="17">
        <f>IF(OR($A197="",$B197="",$C197=""),"",'MPTO_working_3-way'!E196)</f>
        <v>1.9884393358823931</v>
      </c>
      <c r="I197" s="21">
        <f>IF(OR($A197="",$B197="",$C197=""),"",'MPTO_working_3-way'!F196)</f>
        <v>4.0893208656247975</v>
      </c>
      <c r="J197" s="22">
        <f>IF(OR($A197="",$B197="",$C197=""),"",'MPTO_working_3-way'!G196)</f>
        <v>3.9595547626845238</v>
      </c>
      <c r="K197" s="17">
        <f>IF(OR($A197="",$B197="",$C197=""),"",'OddsRatio_working_3-way'!H196)</f>
        <v>1.9960100801265115</v>
      </c>
      <c r="L197" s="21">
        <f>IF(OR($A197="",$B197="",$C197=""),"",'OddsRatio_working_3-way'!I196)</f>
        <v>4.0719047734428209</v>
      </c>
      <c r="M197" s="22">
        <f>IF(OR($A197="",$B197="",$C197=""),"",'OddsRatio_working_3-way'!J196)</f>
        <v>3.946092973847894</v>
      </c>
      <c r="N197" s="23">
        <f t="shared" si="43"/>
        <v>49.800939922770674</v>
      </c>
      <c r="O197" s="24">
        <f t="shared" si="44"/>
        <v>24.71039003801598</v>
      </c>
      <c r="P197" s="24">
        <f t="shared" si="45"/>
        <v>25.488670039213339</v>
      </c>
      <c r="Q197" t="s">
        <v>272</v>
      </c>
      <c r="R197" t="s">
        <v>124</v>
      </c>
      <c r="S197" s="48" t="s">
        <v>485</v>
      </c>
      <c r="T197" s="35">
        <v>100</v>
      </c>
      <c r="U197" s="35">
        <f t="shared" si="46"/>
        <v>78.678038379530932</v>
      </c>
      <c r="V197" s="35">
        <f t="shared" si="47"/>
        <v>72.602739726027394</v>
      </c>
      <c r="W197" s="35">
        <f t="shared" si="48"/>
        <v>46.236559139784944</v>
      </c>
      <c r="X197" s="35">
        <f t="shared" si="49"/>
        <v>81.160701134187647</v>
      </c>
      <c r="Y197" s="35">
        <f t="shared" si="50"/>
        <v>75.085402480684138</v>
      </c>
      <c r="Z197" s="35">
        <f t="shared" si="51"/>
        <v>48.719221894441681</v>
      </c>
      <c r="AA197" s="35">
        <f t="shared" si="52"/>
        <v>-2.4826627546567153</v>
      </c>
      <c r="AB197" s="35">
        <f t="shared" si="53"/>
        <v>-2.4826627546567437</v>
      </c>
      <c r="AC197" s="35">
        <f t="shared" si="54"/>
        <v>-2.4826627546567366</v>
      </c>
      <c r="AD197" s="36"/>
      <c r="AE197" s="36"/>
      <c r="AF197">
        <v>1.8</v>
      </c>
      <c r="AG197">
        <v>2.1</v>
      </c>
      <c r="AH197" s="41"/>
      <c r="AI197" s="36"/>
      <c r="AJ197" t="s">
        <v>318</v>
      </c>
      <c r="AK197" s="35"/>
      <c r="AL197" s="35"/>
    </row>
    <row r="198" spans="1:38" s="35" customFormat="1" ht="15" x14ac:dyDescent="0.25">
      <c r="A198">
        <v>4.6900000000000004</v>
      </c>
      <c r="B198">
        <v>3.65</v>
      </c>
      <c r="C198">
        <v>1.86</v>
      </c>
      <c r="D198" s="20">
        <f t="shared" si="42"/>
        <v>2.4826627546567392E-2</v>
      </c>
      <c r="E198" s="17">
        <f>IF(OR($A198="",$B198="",$C198=""),"",A198*'MPTO_working_3-way'!$I197)</f>
        <v>4.8064368831934017</v>
      </c>
      <c r="F198" s="21">
        <f>IF(OR($A198="",$B198="",$C198=""),"",B198*'MPTO_working_3-way'!$I197)</f>
        <v>3.7406171905449708</v>
      </c>
      <c r="G198" s="22">
        <f>IF(OR($A198="",$B198="",$C198=""),"",C198*'MPTO_working_3-way'!$I197)</f>
        <v>1.9061775272366155</v>
      </c>
      <c r="H198" s="17">
        <f>IF(OR($A198="",$B198="",$C198=""),"",'MPTO_working_3-way'!E197)</f>
        <v>4.8793799303348759</v>
      </c>
      <c r="I198" s="21">
        <f>IF(OR($A198="",$B198="",$C198=""),"",'MPTO_working_3-way'!F197)</f>
        <v>3.7636848490388579</v>
      </c>
      <c r="J198" s="22">
        <f>IF(OR($A198="",$B198="",$C198=""),"",'MPTO_working_3-way'!G197)</f>
        <v>1.8890776447982509</v>
      </c>
      <c r="K198" s="17">
        <f>IF(OR($A198="",$B198="",$C198=""),"",'OddsRatio_working_3-way'!H197)</f>
        <v>4.8428156815832155</v>
      </c>
      <c r="L198" s="21">
        <f>IF(OR($A198="",$B198="",$C198=""),"",'OddsRatio_working_3-way'!I197)</f>
        <v>3.7597456791857775</v>
      </c>
      <c r="M198" s="22">
        <f>IF(OR($A198="",$B198="",$C198=""),"",'OddsRatio_working_3-way'!J197)</f>
        <v>1.8956155789055735</v>
      </c>
      <c r="N198" s="23">
        <f t="shared" si="43"/>
        <v>20.805432887232651</v>
      </c>
      <c r="O198" s="24">
        <f t="shared" si="44"/>
        <v>26.733556230444151</v>
      </c>
      <c r="P198" s="24">
        <f t="shared" si="45"/>
        <v>52.461010882323187</v>
      </c>
      <c r="Q198" t="s">
        <v>420</v>
      </c>
      <c r="R198" t="s">
        <v>422</v>
      </c>
      <c r="S198" s="48" t="s">
        <v>486</v>
      </c>
      <c r="T198" s="35">
        <v>100</v>
      </c>
      <c r="U198" s="35">
        <f t="shared" si="46"/>
        <v>17.355371900826448</v>
      </c>
      <c r="V198" s="35">
        <f t="shared" si="47"/>
        <v>85.11904761904762</v>
      </c>
      <c r="W198" s="35">
        <f t="shared" si="48"/>
        <v>93.429697766097249</v>
      </c>
      <c r="X198" s="35">
        <f t="shared" si="49"/>
        <v>21.451254614855142</v>
      </c>
      <c r="Y198" s="35">
        <f t="shared" si="50"/>
        <v>89.21493033307631</v>
      </c>
      <c r="Z198" s="35">
        <f t="shared" si="51"/>
        <v>97.525580480125939</v>
      </c>
      <c r="AA198" s="35">
        <f t="shared" si="52"/>
        <v>-4.0958827140286935</v>
      </c>
      <c r="AB198" s="35">
        <f t="shared" si="53"/>
        <v>-4.09588271402869</v>
      </c>
      <c r="AC198" s="35">
        <f t="shared" si="54"/>
        <v>-4.09588271402869</v>
      </c>
      <c r="AD198" s="36"/>
      <c r="AF198">
        <v>1.93</v>
      </c>
      <c r="AG198">
        <v>1.97</v>
      </c>
      <c r="AH198" s="41"/>
      <c r="AI198" s="36"/>
      <c r="AJ198" t="s">
        <v>455</v>
      </c>
    </row>
    <row r="199" spans="1:38" ht="15" x14ac:dyDescent="0.25">
      <c r="A199">
        <v>1.21</v>
      </c>
      <c r="B199">
        <v>6.72</v>
      </c>
      <c r="C199">
        <v>15.22</v>
      </c>
      <c r="D199" s="20">
        <f t="shared" si="42"/>
        <v>4.095882714028698E-2</v>
      </c>
      <c r="E199" s="17">
        <f>IF(OR($A199="",$B199="",$C199=""),"",A199*'MPTO_working_3-way'!$I198)</f>
        <v>1.2595601808397472</v>
      </c>
      <c r="F199" s="21">
        <f>IF(OR($A199="",$B199="",$C199=""),"",B199*'MPTO_working_3-way'!$I198)</f>
        <v>6.9952433183827285</v>
      </c>
      <c r="G199" s="22">
        <f>IF(OR($A199="",$B199="",$C199=""),"",C199*'MPTO_working_3-way'!$I198)</f>
        <v>15.843393349075168</v>
      </c>
      <c r="H199" s="17">
        <f>IF(OR($A199="",$B199="",$C199=""),"",'MPTO_working_3-way'!E198)</f>
        <v>1.230325043888935</v>
      </c>
      <c r="I199" s="21">
        <f>IF(OR($A199="",$B199="",$C199=""),"",'MPTO_working_3-way'!F198)</f>
        <v>7.3988257872751007</v>
      </c>
      <c r="J199" s="22">
        <f>IF(OR($A199="",$B199="",$C199=""),"",'MPTO_working_3-way'!G198)</f>
        <v>19.212266355575451</v>
      </c>
      <c r="K199" s="17">
        <f>IF(OR($A199="",$B199="",$C199=""),"",'OddsRatio_working_3-way'!H198)</f>
        <v>1.2378697586379135</v>
      </c>
      <c r="L199" s="21">
        <f>IF(OR($A199="",$B199="",$C199=""),"",'OddsRatio_working_3-way'!I198)</f>
        <v>7.4791191400422141</v>
      </c>
      <c r="M199" s="22">
        <f>IF(OR($A199="",$B199="",$C199=""),"",'OddsRatio_working_3-way'!J198)</f>
        <v>17.107180799195856</v>
      </c>
      <c r="N199" s="23">
        <f t="shared" si="43"/>
        <v>79.392792437539683</v>
      </c>
      <c r="O199" s="24">
        <f t="shared" si="44"/>
        <v>14.295428400211756</v>
      </c>
      <c r="P199" s="24">
        <f t="shared" si="45"/>
        <v>6.3117791622485555</v>
      </c>
      <c r="Q199" t="s">
        <v>111</v>
      </c>
      <c r="R199" t="s">
        <v>79</v>
      </c>
      <c r="S199" s="48" t="s">
        <v>486</v>
      </c>
      <c r="T199" s="35">
        <v>100</v>
      </c>
      <c r="U199" s="35">
        <f t="shared" si="46"/>
        <v>24.81203007518797</v>
      </c>
      <c r="V199" s="35">
        <f t="shared" si="47"/>
        <v>81.583793738489874</v>
      </c>
      <c r="W199" s="35">
        <f t="shared" si="48"/>
        <v>89.743589743589737</v>
      </c>
      <c r="X199" s="35">
        <f t="shared" si="49"/>
        <v>28.672616517920385</v>
      </c>
      <c r="Y199" s="35">
        <f t="shared" si="50"/>
        <v>85.444380181222286</v>
      </c>
      <c r="Z199" s="35">
        <f t="shared" si="51"/>
        <v>93.60417618632215</v>
      </c>
      <c r="AA199" s="35">
        <f t="shared" si="52"/>
        <v>-3.8605864427324157</v>
      </c>
      <c r="AB199" s="35">
        <f t="shared" si="53"/>
        <v>-3.8605864427324121</v>
      </c>
      <c r="AC199" s="35">
        <f t="shared" si="54"/>
        <v>-3.8605864427324121</v>
      </c>
      <c r="AD199" s="36"/>
      <c r="AE199" s="36"/>
      <c r="AF199">
        <v>1.56</v>
      </c>
      <c r="AG199">
        <v>2.4700000000000002</v>
      </c>
      <c r="AH199" s="41"/>
      <c r="AI199" s="36"/>
      <c r="AJ199" t="s">
        <v>312</v>
      </c>
      <c r="AK199" s="35"/>
      <c r="AL199" s="35"/>
    </row>
    <row r="200" spans="1:38" s="35" customFormat="1" ht="15" x14ac:dyDescent="0.25">
      <c r="A200">
        <v>1.33</v>
      </c>
      <c r="B200">
        <v>5.43</v>
      </c>
      <c r="C200">
        <v>9.75</v>
      </c>
      <c r="D200" s="20">
        <f t="shared" si="42"/>
        <v>3.8605864427324166E-2</v>
      </c>
      <c r="E200" s="17">
        <f>IF(OR($A200="",$B200="",$C200=""),"",A200*'MPTO_working_3-way'!$I199)</f>
        <v>1.3813457996883411</v>
      </c>
      <c r="F200" s="21">
        <f>IF(OR($A200="",$B200="",$C200=""),"",B200*'MPTO_working_3-way'!$I199)</f>
        <v>5.6396298438403702</v>
      </c>
      <c r="G200" s="22">
        <f>IF(OR($A200="",$B200="",$C200=""),"",C200*'MPTO_working_3-way'!$I199)</f>
        <v>10.12640717816641</v>
      </c>
      <c r="H200" s="17">
        <f>IF(OR($A200="",$B200="",$C200=""),"",'MPTO_working_3-way'!E199)</f>
        <v>1.3531596887754</v>
      </c>
      <c r="I200" s="21">
        <f>IF(OR($A200="",$B200="",$C200=""),"",'MPTO_working_3-way'!F199)</f>
        <v>5.8379351442103404</v>
      </c>
      <c r="J200" s="22">
        <f>IF(OR($A200="",$B200="",$C200=""),"",'MPTO_working_3-way'!G199)</f>
        <v>11.148833674410504</v>
      </c>
      <c r="K200" s="17">
        <f>IF(OR($A200="",$B200="",$C200=""),"",'OddsRatio_working_3-way'!H199)</f>
        <v>1.3613389469601138</v>
      </c>
      <c r="L200" s="21">
        <f>IF(OR($A200="",$B200="",$C200=""),"",'OddsRatio_working_3-way'!I199)</f>
        <v>5.8507016213130418</v>
      </c>
      <c r="M200" s="22">
        <f>IF(OR($A200="",$B200="",$C200=""),"",'OddsRatio_working_3-way'!J199)</f>
        <v>10.580956926972712</v>
      </c>
      <c r="N200" s="23">
        <f t="shared" si="43"/>
        <v>72.393169054817392</v>
      </c>
      <c r="O200" s="24">
        <f t="shared" si="44"/>
        <v>17.731660192063927</v>
      </c>
      <c r="P200" s="24">
        <f t="shared" si="45"/>
        <v>9.875170753118681</v>
      </c>
      <c r="Q200" t="s">
        <v>133</v>
      </c>
      <c r="R200" t="s">
        <v>108</v>
      </c>
      <c r="S200" s="49" t="s">
        <v>486</v>
      </c>
      <c r="T200" s="35">
        <v>100</v>
      </c>
      <c r="U200" s="35">
        <f t="shared" si="46"/>
        <v>22.480620155038757</v>
      </c>
      <c r="V200" s="35">
        <f t="shared" si="47"/>
        <v>83.22147651006712</v>
      </c>
      <c r="W200" s="35">
        <f t="shared" si="48"/>
        <v>91.902834008097173</v>
      </c>
      <c r="X200" s="35">
        <f t="shared" si="49"/>
        <v>24.875689481835721</v>
      </c>
      <c r="Y200" s="35">
        <f t="shared" si="50"/>
        <v>85.616545836864063</v>
      </c>
      <c r="Z200" s="35">
        <f t="shared" si="51"/>
        <v>94.297903334894116</v>
      </c>
      <c r="AA200" s="35">
        <f t="shared" si="52"/>
        <v>-2.395069326796964</v>
      </c>
      <c r="AB200" s="35">
        <f t="shared" si="53"/>
        <v>-2.3950693267969427</v>
      </c>
      <c r="AC200" s="35">
        <f t="shared" si="54"/>
        <v>-2.3950693267969427</v>
      </c>
      <c r="AD200" s="36"/>
      <c r="AE200" s="36"/>
      <c r="AF200">
        <v>1.67</v>
      </c>
      <c r="AG200">
        <v>2.27</v>
      </c>
      <c r="AH200" s="41"/>
      <c r="AI200" s="36"/>
      <c r="AJ200" t="s">
        <v>312</v>
      </c>
    </row>
    <row r="201" spans="1:38" ht="15" x14ac:dyDescent="0.25">
      <c r="A201">
        <v>1.29</v>
      </c>
      <c r="B201">
        <v>5.96</v>
      </c>
      <c r="C201">
        <v>12.35</v>
      </c>
      <c r="D201" s="20">
        <f t="shared" si="42"/>
        <v>2.3950693267969614E-2</v>
      </c>
      <c r="E201" s="17">
        <f>IF(OR($A201="",$B201="",$C201=""),"",A201*'MPTO_working_3-way'!$I200)</f>
        <v>1.3208963943156808</v>
      </c>
      <c r="F201" s="21">
        <f>IF(OR($A201="",$B201="",$C201=""),"",B201*'MPTO_working_3-way'!$I200)</f>
        <v>6.1027461318770992</v>
      </c>
      <c r="G201" s="22">
        <f>IF(OR($A201="",$B201="",$C201=""),"",C201*'MPTO_working_3-way'!$I200)</f>
        <v>12.645791061859425</v>
      </c>
      <c r="H201" s="17">
        <f>IF(OR($A201="",$B201="",$C201=""),"",'MPTO_working_3-way'!E200)</f>
        <v>1.3034236975061846</v>
      </c>
      <c r="I201" s="21">
        <f>IF(OR($A201="",$B201="",$C201=""),"",'MPTO_working_3-way'!F200)</f>
        <v>6.257756862097251</v>
      </c>
      <c r="J201" s="22">
        <f>IF(OR($A201="",$B201="",$C201=""),"",'MPTO_working_3-way'!G200)</f>
        <v>13.700864410823122</v>
      </c>
      <c r="K201" s="17">
        <f>IF(OR($A201="",$B201="",$C201=""),"",'OddsRatio_working_3-way'!H200)</f>
        <v>1.3085384017820094</v>
      </c>
      <c r="L201" s="21">
        <f>IF(OR($A201="",$B201="",$C201=""),"",'OddsRatio_working_3-way'!I200)</f>
        <v>6.2770705959957445</v>
      </c>
      <c r="M201" s="22">
        <f>IF(OR($A201="",$B201="",$C201=""),"",'OddsRatio_working_3-way'!J200)</f>
        <v>13.075554690433812</v>
      </c>
      <c r="N201" s="23">
        <f t="shared" si="43"/>
        <v>75.706164715369056</v>
      </c>
      <c r="O201" s="24">
        <f t="shared" si="44"/>
        <v>16.386065852823169</v>
      </c>
      <c r="P201" s="24">
        <f t="shared" si="45"/>
        <v>7.9077694318077789</v>
      </c>
      <c r="Q201" t="s">
        <v>493</v>
      </c>
      <c r="R201" t="s">
        <v>135</v>
      </c>
      <c r="S201" s="48" t="s">
        <v>486</v>
      </c>
      <c r="T201" s="35">
        <v>100</v>
      </c>
      <c r="U201" s="35">
        <f t="shared" si="46"/>
        <v>61.240310077519375</v>
      </c>
      <c r="V201" s="35">
        <f t="shared" si="47"/>
        <v>67.21311475409837</v>
      </c>
      <c r="W201" s="35">
        <f t="shared" si="48"/>
        <v>67.637540453074436</v>
      </c>
      <c r="X201" s="35">
        <f t="shared" si="49"/>
        <v>65.149344792827208</v>
      </c>
      <c r="Y201" s="35">
        <f t="shared" si="50"/>
        <v>71.122149469406182</v>
      </c>
      <c r="Z201" s="35">
        <f t="shared" si="51"/>
        <v>71.546575168382248</v>
      </c>
      <c r="AA201" s="35">
        <f t="shared" si="52"/>
        <v>-3.9090347153078326</v>
      </c>
      <c r="AB201" s="35">
        <f t="shared" si="53"/>
        <v>-3.9090347153078113</v>
      </c>
      <c r="AC201" s="35">
        <f t="shared" si="54"/>
        <v>-3.9090347153078113</v>
      </c>
      <c r="AD201" s="36"/>
      <c r="AE201" s="36"/>
      <c r="AF201">
        <v>1.51</v>
      </c>
      <c r="AG201">
        <v>2.69</v>
      </c>
      <c r="AH201" s="41"/>
      <c r="AI201" s="36"/>
      <c r="AJ201" t="s">
        <v>313</v>
      </c>
      <c r="AK201" s="35"/>
      <c r="AL201" s="35"/>
    </row>
    <row r="202" spans="1:38" s="63" customFormat="1" ht="15" x14ac:dyDescent="0.25">
      <c r="A202" s="55">
        <v>2.58</v>
      </c>
      <c r="B202" s="55">
        <v>3.05</v>
      </c>
      <c r="C202" s="55">
        <v>3.09</v>
      </c>
      <c r="D202" s="56">
        <f t="shared" si="42"/>
        <v>3.9090347153078131E-2</v>
      </c>
      <c r="E202" s="57">
        <f>IF(OR($A202="",$B202="",$C202=""),"",A202*'MPTO_working_3-way'!$I201)</f>
        <v>2.6808530956549417</v>
      </c>
      <c r="F202" s="58">
        <f>IF(OR($A202="",$B202="",$C202=""),"",B202*'MPTO_working_3-way'!$I201)</f>
        <v>3.1692255588168883</v>
      </c>
      <c r="G202" s="59">
        <f>IF(OR($A202="",$B202="",$C202=""),"",C202*'MPTO_working_3-way'!$I201)</f>
        <v>3.2107891727030111</v>
      </c>
      <c r="H202" s="57">
        <f>IF(OR($A202="",$B202="",$C202=""),"",'MPTO_working_3-way'!E201)</f>
        <v>2.6697508803019869</v>
      </c>
      <c r="I202" s="58">
        <f>IF(OR($A202="",$B202="",$C202=""),"",'MPTO_working_3-way'!F201)</f>
        <v>3.1762292351643349</v>
      </c>
      <c r="J202" s="59">
        <f>IF(OR($A202="",$B202="",$C202=""),"",'MPTO_working_3-way'!G201)</f>
        <v>3.219632238151418</v>
      </c>
      <c r="K202" s="57">
        <f>IF(OR($A202="",$B202="",$C202=""),"",'OddsRatio_working_3-way'!H201)</f>
        <v>2.6748559281328652</v>
      </c>
      <c r="L202" s="58">
        <f>IF(OR($A202="",$B202="",$C202=""),"",'OddsRatio_working_3-way'!I201)</f>
        <v>3.173072564982514</v>
      </c>
      <c r="M202" s="59">
        <f>IF(OR($A202="",$B202="",$C202=""),"",'OddsRatio_working_3-way'!J201)</f>
        <v>3.2154739808846124</v>
      </c>
      <c r="N202" s="60">
        <f t="shared" si="43"/>
        <v>37.301559030622542</v>
      </c>
      <c r="O202" s="61">
        <f t="shared" si="44"/>
        <v>31.553449934100385</v>
      </c>
      <c r="P202" s="61">
        <f t="shared" si="45"/>
        <v>31.14499103527708</v>
      </c>
      <c r="Q202" s="55" t="s">
        <v>374</v>
      </c>
      <c r="R202" s="55" t="s">
        <v>87</v>
      </c>
      <c r="S202" s="62" t="s">
        <v>486</v>
      </c>
      <c r="T202" s="63">
        <v>100</v>
      </c>
      <c r="U202" s="63">
        <f t="shared" si="46"/>
        <v>54.954954954954964</v>
      </c>
      <c r="V202" s="63">
        <f t="shared" si="47"/>
        <v>69.230769230769241</v>
      </c>
      <c r="W202" s="63">
        <f t="shared" si="48"/>
        <v>72.451790633608823</v>
      </c>
      <c r="X202" s="63">
        <f t="shared" si="49"/>
        <v>58.317440135621958</v>
      </c>
      <c r="Y202" s="63">
        <f t="shared" si="50"/>
        <v>72.59325441143622</v>
      </c>
      <c r="Z202" s="63">
        <f t="shared" si="51"/>
        <v>75.814275814275817</v>
      </c>
      <c r="AA202" s="63">
        <f t="shared" si="52"/>
        <v>-3.3624851806669938</v>
      </c>
      <c r="AB202" s="63">
        <f t="shared" si="53"/>
        <v>-3.3624851806669795</v>
      </c>
      <c r="AC202" s="63">
        <f t="shared" si="54"/>
        <v>-3.3624851806669938</v>
      </c>
      <c r="AD202" s="64"/>
      <c r="AE202" s="64"/>
      <c r="AF202" s="55">
        <v>2.63</v>
      </c>
      <c r="AG202" s="55">
        <v>1.51</v>
      </c>
      <c r="AH202" s="65"/>
      <c r="AI202" s="64"/>
      <c r="AJ202" s="55" t="s">
        <v>314</v>
      </c>
    </row>
    <row r="203" spans="1:38" ht="15" x14ac:dyDescent="0.25">
      <c r="A203">
        <v>2.2200000000000002</v>
      </c>
      <c r="B203">
        <v>3.25</v>
      </c>
      <c r="C203">
        <v>3.63</v>
      </c>
      <c r="D203" s="20">
        <f t="shared" si="42"/>
        <v>3.3624851806669964E-2</v>
      </c>
      <c r="E203" s="17">
        <f>IF(OR($A203="",$B203="",$C203=""),"",A203*'MPTO_working_3-way'!$I202)</f>
        <v>2.2946471710108076</v>
      </c>
      <c r="F203" s="21">
        <f>IF(OR($A203="",$B203="",$C203=""),"",B203*'MPTO_working_3-way'!$I202)</f>
        <v>3.3592807683716774</v>
      </c>
      <c r="G203" s="22">
        <f>IF(OR($A203="",$B203="",$C203=""),"",C203*'MPTO_working_3-way'!$I202)</f>
        <v>3.7520582120582118</v>
      </c>
      <c r="H203" s="17">
        <f>IF(OR($A203="",$B203="",$C203=""),"",'MPTO_working_3-way'!E202)</f>
        <v>2.2766484555304918</v>
      </c>
      <c r="I203" s="21">
        <f>IF(OR($A203="",$B203="",$C203=""),"",'MPTO_working_3-way'!F202)</f>
        <v>3.3728630208433943</v>
      </c>
      <c r="J203" s="22">
        <f>IF(OR($A203="",$B203="",$C203=""),"",'MPTO_working_3-way'!G202)</f>
        <v>3.7839542292438724</v>
      </c>
      <c r="K203" s="17">
        <f>IF(OR($A203="",$B203="",$C203=""),"",'OddsRatio_working_3-way'!H202)</f>
        <v>2.2842622010599563</v>
      </c>
      <c r="L203" s="21">
        <f>IF(OR($A203="",$B203="",$C203=""),"",'OddsRatio_working_3-way'!I202)</f>
        <v>3.3685163544138526</v>
      </c>
      <c r="M203" s="22">
        <f>IF(OR($A203="",$B203="",$C203=""),"",'OddsRatio_working_3-way'!J202)</f>
        <v>3.7685324498259707</v>
      </c>
      <c r="N203" s="23">
        <f t="shared" ref="N203:N266" si="55">(1/E203)* 100</f>
        <v>43.579684608309229</v>
      </c>
      <c r="O203" s="24">
        <f t="shared" ref="O203:O266" si="56">(1/F203)* 100</f>
        <v>29.768276870906611</v>
      </c>
      <c r="P203" s="24">
        <f t="shared" ref="P203:P266" si="57">(1/G203)* 100</f>
        <v>26.65203852078416</v>
      </c>
      <c r="Q203" t="s">
        <v>333</v>
      </c>
      <c r="R203" t="s">
        <v>238</v>
      </c>
      <c r="S203" s="48" t="s">
        <v>494</v>
      </c>
      <c r="T203" s="35">
        <v>100</v>
      </c>
      <c r="U203" s="35">
        <f t="shared" ref="U203:U266" si="58">(1/A204)*((T203*A204)-T203)</f>
        <v>68.944099378881987</v>
      </c>
      <c r="V203" s="35">
        <f t="shared" ref="V203:V266" si="59">(1/B204)*((T203*B204)-T203)</f>
        <v>70.238095238095241</v>
      </c>
      <c r="W203" s="35">
        <f t="shared" ref="W203:W266" si="60">(1/C204)*((T203*C204)-T203)</f>
        <v>57.446808510638299</v>
      </c>
      <c r="X203" s="35">
        <f t="shared" ref="X203:X266" si="61">((1/B204)+(1/C204))*T203</f>
        <v>72.315096251266468</v>
      </c>
      <c r="Y203" s="35">
        <f t="shared" ref="Y203:Y266" si="62">((1/A204)+(1/C204))*T203</f>
        <v>73.609092110479708</v>
      </c>
      <c r="Z203" s="35">
        <f t="shared" ref="Z203:Z266" si="63">((1/A204)+(1/B204))*T203</f>
        <v>60.817805383022773</v>
      </c>
      <c r="AA203" s="35">
        <f t="shared" ref="AA203:AA266" si="64">U203-X203</f>
        <v>-3.370996872384481</v>
      </c>
      <c r="AB203" s="35">
        <f t="shared" ref="AB203:AB266" si="65">V203-Y203</f>
        <v>-3.3709968723844668</v>
      </c>
      <c r="AC203" s="35">
        <f t="shared" ref="AC203:AC266" si="66">W203-Z203</f>
        <v>-3.3709968723844739</v>
      </c>
      <c r="AD203" s="36"/>
      <c r="AE203" s="36"/>
      <c r="AF203">
        <v>2.15</v>
      </c>
      <c r="AG203">
        <v>1.75</v>
      </c>
      <c r="AH203" s="41"/>
      <c r="AI203" s="36"/>
      <c r="AJ203" t="s">
        <v>320</v>
      </c>
      <c r="AK203" s="35"/>
      <c r="AL203" s="35"/>
    </row>
    <row r="204" spans="1:38" ht="15" x14ac:dyDescent="0.25">
      <c r="A204">
        <v>3.22</v>
      </c>
      <c r="B204">
        <v>3.36</v>
      </c>
      <c r="C204">
        <v>2.35</v>
      </c>
      <c r="D204" s="20">
        <f t="shared" si="42"/>
        <v>3.3709968723844685E-2</v>
      </c>
      <c r="E204" s="17">
        <f>IF(OR($A204="",$B204="",$C204=""),"",A204*'MPTO_working_3-way'!$I203)</f>
        <v>3.3285460992907803</v>
      </c>
      <c r="F204" s="21">
        <f>IF(OR($A204="",$B204="",$C204=""),"",B204*'MPTO_working_3-way'!$I203)</f>
        <v>3.473265494912118</v>
      </c>
      <c r="G204" s="22">
        <f>IF(OR($A204="",$B204="",$C204=""),"",C204*'MPTO_working_3-way'!$I203)</f>
        <v>2.429218426501035</v>
      </c>
      <c r="H204" s="17">
        <f>IF(OR($A204="",$B204="",$C204=""),"",'MPTO_working_3-way'!E203)</f>
        <v>3.340879824378518</v>
      </c>
      <c r="I204" s="21">
        <f>IF(OR($A204="",$B204="",$C204=""),"",'MPTO_working_3-way'!F203)</f>
        <v>3.4918347988822518</v>
      </c>
      <c r="J204" s="22">
        <f>IF(OR($A204="",$B204="",$C204=""),"",'MPTO_working_3-way'!G203)</f>
        <v>2.4137374954589355</v>
      </c>
      <c r="K204" s="17">
        <f>IF(OR($A204="",$B204="",$C204=""),"",'OddsRatio_working_3-way'!H203)</f>
        <v>3.3359071294951055</v>
      </c>
      <c r="L204" s="21">
        <f>IF(OR($A204="",$B204="",$C204=""),"",'OddsRatio_working_3-way'!I203)</f>
        <v>3.4832165881119148</v>
      </c>
      <c r="M204" s="22">
        <f>IF(OR($A204="",$B204="",$C204=""),"",'OddsRatio_working_3-way'!J203)</f>
        <v>2.4204840652335102</v>
      </c>
      <c r="N204" s="23">
        <f t="shared" si="55"/>
        <v>30.04314707292388</v>
      </c>
      <c r="O204" s="24">
        <f t="shared" si="56"/>
        <v>28.791349278218721</v>
      </c>
      <c r="P204" s="24">
        <f t="shared" si="57"/>
        <v>41.165503648857403</v>
      </c>
      <c r="Q204" t="s">
        <v>218</v>
      </c>
      <c r="R204" t="s">
        <v>42</v>
      </c>
      <c r="S204" s="48" t="s">
        <v>494</v>
      </c>
      <c r="T204" s="35">
        <v>100</v>
      </c>
      <c r="U204" s="35">
        <f t="shared" si="58"/>
        <v>51.92307692307692</v>
      </c>
      <c r="V204" s="35">
        <f t="shared" si="59"/>
        <v>70.238095238095241</v>
      </c>
      <c r="W204" s="35">
        <f t="shared" si="60"/>
        <v>74.554707379134854</v>
      </c>
      <c r="X204" s="35">
        <f t="shared" si="61"/>
        <v>55.207197382769898</v>
      </c>
      <c r="Y204" s="35">
        <f t="shared" si="62"/>
        <v>73.522215697788212</v>
      </c>
      <c r="Z204" s="35">
        <f t="shared" si="63"/>
        <v>77.838827838827825</v>
      </c>
      <c r="AA204" s="35">
        <f t="shared" si="64"/>
        <v>-3.2841204596929785</v>
      </c>
      <c r="AB204" s="35">
        <f t="shared" si="65"/>
        <v>-3.2841204596929714</v>
      </c>
      <c r="AC204" s="35">
        <f t="shared" si="66"/>
        <v>-3.2841204596929714</v>
      </c>
      <c r="AD204" s="36"/>
      <c r="AE204" s="36"/>
      <c r="AF204">
        <v>1.99</v>
      </c>
      <c r="AG204">
        <v>1.88</v>
      </c>
      <c r="AH204" s="41"/>
      <c r="AI204" s="36"/>
      <c r="AJ204" t="s">
        <v>320</v>
      </c>
      <c r="AK204" s="35"/>
      <c r="AL204" s="35"/>
    </row>
    <row r="205" spans="1:38" s="35" customFormat="1" ht="15" x14ac:dyDescent="0.25">
      <c r="A205">
        <v>2.08</v>
      </c>
      <c r="B205">
        <v>3.36</v>
      </c>
      <c r="C205">
        <v>3.93</v>
      </c>
      <c r="D205" s="20">
        <f t="shared" si="42"/>
        <v>3.2841204596929741E-2</v>
      </c>
      <c r="E205" s="17">
        <f>IF(OR($A205="",$B205="",$C205=""),"",A205*'MPTO_working_3-way'!$I204)</f>
        <v>2.1483097055616138</v>
      </c>
      <c r="F205" s="21">
        <f>IF(OR($A205="",$B205="",$C205=""),"",B205*'MPTO_working_3-way'!$I204)</f>
        <v>3.4703464474456838</v>
      </c>
      <c r="G205" s="22">
        <f>IF(OR($A205="",$B205="",$C205=""),"",C205*'MPTO_working_3-way'!$I204)</f>
        <v>4.0590659340659343</v>
      </c>
      <c r="H205" s="17">
        <f>IF(OR($A205="",$B205="",$C205=""),"",'MPTO_working_3-way'!E204)</f>
        <v>2.1284649377315539</v>
      </c>
      <c r="I205" s="21">
        <f>IF(OR($A205="",$B205="",$C205=""),"",'MPTO_working_3-way'!F204)</f>
        <v>3.4883074447072593</v>
      </c>
      <c r="J205" s="22">
        <f>IF(OR($A205="",$B205="",$C205=""),"",'MPTO_working_3-way'!G204)</f>
        <v>4.1066773841648958</v>
      </c>
      <c r="K205" s="17">
        <f>IF(OR($A205="",$B205="",$C205=""),"",'OddsRatio_working_3-way'!H204)</f>
        <v>2.1365478782693752</v>
      </c>
      <c r="L205" s="21">
        <f>IF(OR($A205="",$B205="",$C205=""),"",'OddsRatio_working_3-way'!I204)</f>
        <v>3.4835675858478927</v>
      </c>
      <c r="M205" s="22">
        <f>IF(OR($A205="",$B205="",$C205=""),"",'OddsRatio_working_3-way'!J204)</f>
        <v>4.0834122993789519</v>
      </c>
      <c r="N205" s="23">
        <f t="shared" si="55"/>
        <v>46.548223350253807</v>
      </c>
      <c r="O205" s="24">
        <f t="shared" si="56"/>
        <v>28.815566835871408</v>
      </c>
      <c r="P205" s="24">
        <f t="shared" si="57"/>
        <v>24.636209813874789</v>
      </c>
      <c r="Q205" t="s">
        <v>327</v>
      </c>
      <c r="R205" t="s">
        <v>229</v>
      </c>
      <c r="S205" s="48" t="s">
        <v>494</v>
      </c>
      <c r="T205" s="35">
        <v>100</v>
      </c>
      <c r="U205" s="35">
        <f t="shared" si="58"/>
        <v>64.02877697841727</v>
      </c>
      <c r="V205" s="35">
        <f t="shared" si="59"/>
        <v>69.879518072289159</v>
      </c>
      <c r="W205" s="35">
        <f t="shared" si="60"/>
        <v>62.825278810408925</v>
      </c>
      <c r="X205" s="35">
        <f t="shared" si="61"/>
        <v>67.295203117301924</v>
      </c>
      <c r="Y205" s="35">
        <f t="shared" si="62"/>
        <v>73.145944211173813</v>
      </c>
      <c r="Z205" s="35">
        <f t="shared" si="63"/>
        <v>66.091704949293586</v>
      </c>
      <c r="AA205" s="35">
        <f t="shared" si="64"/>
        <v>-3.2664261388846541</v>
      </c>
      <c r="AB205" s="35">
        <f t="shared" si="65"/>
        <v>-3.2664261388846541</v>
      </c>
      <c r="AC205" s="35">
        <f t="shared" si="66"/>
        <v>-3.2664261388846612</v>
      </c>
      <c r="AD205" s="36"/>
      <c r="AE205" s="36"/>
      <c r="AF205">
        <v>2.08</v>
      </c>
      <c r="AG205">
        <v>1.79</v>
      </c>
      <c r="AH205" s="41"/>
      <c r="AI205" s="36"/>
      <c r="AJ205" t="s">
        <v>320</v>
      </c>
    </row>
    <row r="206" spans="1:38" ht="15" x14ac:dyDescent="0.25">
      <c r="A206">
        <v>2.78</v>
      </c>
      <c r="B206">
        <v>3.32</v>
      </c>
      <c r="C206">
        <v>2.69</v>
      </c>
      <c r="D206" s="20">
        <f t="shared" si="42"/>
        <v>3.2664261388846594E-2</v>
      </c>
      <c r="E206" s="17">
        <f>IF(OR($A206="",$B206="",$C206=""),"",A206*'MPTO_working_3-way'!$I205)</f>
        <v>2.8708066466609932</v>
      </c>
      <c r="F206" s="21">
        <f>IF(OR($A206="",$B206="",$C206=""),"",B206*'MPTO_working_3-way'!$I205)</f>
        <v>3.4284453478109707</v>
      </c>
      <c r="G206" s="22">
        <f>IF(OR($A206="",$B206="",$C206=""),"",C206*'MPTO_working_3-way'!$I205)</f>
        <v>2.7778668631359973</v>
      </c>
      <c r="H206" s="17">
        <f>IF(OR($A206="",$B206="",$C206=""),"",'MPTO_working_3-way'!E205)</f>
        <v>2.8667740459491364</v>
      </c>
      <c r="I206" s="21">
        <f>IF(OR($A206="",$B206="",$C206=""),"",'MPTO_working_3-way'!F205)</f>
        <v>3.4445138335738728</v>
      </c>
      <c r="J206" s="22">
        <f>IF(OR($A206="",$B206="",$C206=""),"",'MPTO_working_3-way'!G205)</f>
        <v>2.7711645109365999</v>
      </c>
      <c r="K206" s="17">
        <f>IF(OR($A206="",$B206="",$C206=""),"",'OddsRatio_working_3-way'!H205)</f>
        <v>2.8690419269033267</v>
      </c>
      <c r="L206" s="21">
        <f>IF(OR($A206="",$B206="",$C206=""),"",'OddsRatio_working_3-way'!I205)</f>
        <v>3.4360546463009656</v>
      </c>
      <c r="M206" s="22">
        <f>IF(OR($A206="",$B206="",$C206=""),"",'OddsRatio_working_3-way'!J205)</f>
        <v>2.7745398070037206</v>
      </c>
      <c r="N206" s="23">
        <f t="shared" si="55"/>
        <v>34.833415241081809</v>
      </c>
      <c r="O206" s="24">
        <f t="shared" si="56"/>
        <v>29.167739268134763</v>
      </c>
      <c r="P206" s="24">
        <f t="shared" si="57"/>
        <v>35.998845490783424</v>
      </c>
      <c r="Q206" t="s">
        <v>377</v>
      </c>
      <c r="R206" t="s">
        <v>381</v>
      </c>
      <c r="S206" s="48" t="s">
        <v>494</v>
      </c>
      <c r="T206" s="35">
        <v>100</v>
      </c>
      <c r="U206" s="35">
        <f t="shared" si="58"/>
        <v>82.638888888888886</v>
      </c>
      <c r="V206" s="35">
        <f t="shared" si="59"/>
        <v>74.747474747474755</v>
      </c>
      <c r="W206" s="35">
        <f t="shared" si="60"/>
        <v>37.5</v>
      </c>
      <c r="X206" s="35">
        <f t="shared" si="61"/>
        <v>87.75252525252526</v>
      </c>
      <c r="Y206" s="35">
        <f t="shared" si="62"/>
        <v>79.861111111111114</v>
      </c>
      <c r="Z206" s="35">
        <f t="shared" si="63"/>
        <v>42.613636363636367</v>
      </c>
      <c r="AA206" s="35">
        <f t="shared" si="64"/>
        <v>-5.113636363636374</v>
      </c>
      <c r="AB206" s="35">
        <f t="shared" si="65"/>
        <v>-5.1136363636363598</v>
      </c>
      <c r="AC206" s="35">
        <f t="shared" si="66"/>
        <v>-5.1136363636363669</v>
      </c>
      <c r="AD206" s="36"/>
      <c r="AE206" s="36"/>
      <c r="AF206">
        <v>1.99</v>
      </c>
      <c r="AG206">
        <v>1.88</v>
      </c>
      <c r="AH206" s="41"/>
      <c r="AI206" s="36"/>
      <c r="AJ206" t="s">
        <v>316</v>
      </c>
      <c r="AK206" s="35"/>
      <c r="AL206" s="35"/>
    </row>
    <row r="207" spans="1:38" ht="15" x14ac:dyDescent="0.25">
      <c r="A207">
        <v>5.76</v>
      </c>
      <c r="B207">
        <v>3.96</v>
      </c>
      <c r="C207">
        <v>1.6</v>
      </c>
      <c r="D207" s="20">
        <f t="shared" si="42"/>
        <v>5.1136363636363757E-2</v>
      </c>
      <c r="E207" s="17">
        <f>IF(OR($A207="",$B207="",$C207=""),"",A207*'MPTO_working_3-way'!$I206)</f>
        <v>6.0545454545454547</v>
      </c>
      <c r="F207" s="21">
        <f>IF(OR($A207="",$B207="",$C207=""),"",B207*'MPTO_working_3-way'!$I206)</f>
        <v>4.1625000000000005</v>
      </c>
      <c r="G207" s="22">
        <f>IF(OR($A207="",$B207="",$C207=""),"",C207*'MPTO_working_3-way'!$I206)</f>
        <v>1.6818181818181821</v>
      </c>
      <c r="H207" s="17">
        <f>IF(OR($A207="",$B207="",$C207=""),"",'MPTO_working_3-way'!E206)</f>
        <v>6.3870967741935507</v>
      </c>
      <c r="I207" s="21">
        <f>IF(OR($A207="",$B207="",$C207=""),"",'MPTO_working_3-way'!F206)</f>
        <v>4.2466487935656838</v>
      </c>
      <c r="J207" s="22">
        <f>IF(OR($A207="",$B207="",$C207=""),"",'MPTO_working_3-way'!G206)</f>
        <v>1.6448598130841126</v>
      </c>
      <c r="K207" s="17">
        <f>IF(OR($A207="",$B207="",$C207=""),"",'OddsRatio_working_3-way'!H206)</f>
        <v>6.2146087229047451</v>
      </c>
      <c r="L207" s="21">
        <f>IF(OR($A207="",$B207="",$C207=""),"",'OddsRatio_working_3-way'!I206)</f>
        <v>4.2426978613021102</v>
      </c>
      <c r="M207" s="22">
        <f>IF(OR($A207="",$B207="",$C207=""),"",'OddsRatio_working_3-way'!J206)</f>
        <v>1.6573036205342115</v>
      </c>
      <c r="N207" s="23">
        <f t="shared" si="55"/>
        <v>16.516516516516518</v>
      </c>
      <c r="O207" s="24">
        <f t="shared" si="56"/>
        <v>24.024024024024023</v>
      </c>
      <c r="P207" s="24">
        <f t="shared" si="57"/>
        <v>59.459459459459453</v>
      </c>
      <c r="Q207" t="s">
        <v>459</v>
      </c>
      <c r="R207" t="s">
        <v>388</v>
      </c>
      <c r="S207" s="48" t="s">
        <v>494</v>
      </c>
      <c r="T207" s="35">
        <v>100</v>
      </c>
      <c r="U207" s="35">
        <f t="shared" si="58"/>
        <v>43.181818181818187</v>
      </c>
      <c r="V207" s="35">
        <f t="shared" si="59"/>
        <v>70.414201183431956</v>
      </c>
      <c r="W207" s="35">
        <f t="shared" si="60"/>
        <v>82.728842832469766</v>
      </c>
      <c r="X207" s="35">
        <f t="shared" si="61"/>
        <v>46.856955984098271</v>
      </c>
      <c r="Y207" s="35">
        <f t="shared" si="62"/>
        <v>74.089338985712047</v>
      </c>
      <c r="Z207" s="35">
        <f t="shared" si="63"/>
        <v>86.403980634749871</v>
      </c>
      <c r="AA207" s="35">
        <f t="shared" si="64"/>
        <v>-3.6751378022800836</v>
      </c>
      <c r="AB207" s="35">
        <f t="shared" si="65"/>
        <v>-3.6751378022800907</v>
      </c>
      <c r="AC207" s="35">
        <f t="shared" si="66"/>
        <v>-3.6751378022801049</v>
      </c>
      <c r="AD207" s="36"/>
      <c r="AE207" s="36"/>
      <c r="AF207">
        <v>1.79</v>
      </c>
      <c r="AG207">
        <v>2.04</v>
      </c>
      <c r="AH207" s="41"/>
      <c r="AI207" s="36"/>
      <c r="AJ207" t="s">
        <v>454</v>
      </c>
      <c r="AK207" s="35"/>
      <c r="AL207" s="35"/>
    </row>
    <row r="208" spans="1:38" ht="15" x14ac:dyDescent="0.25">
      <c r="A208">
        <v>1.76</v>
      </c>
      <c r="B208">
        <v>3.38</v>
      </c>
      <c r="C208">
        <v>5.79</v>
      </c>
      <c r="D208" s="20">
        <f t="shared" si="42"/>
        <v>3.675137802280104E-2</v>
      </c>
      <c r="E208" s="17">
        <f>IF(OR($A208="",$B208="",$C208=""),"",A208*'MPTO_working_3-way'!$I207)</f>
        <v>1.8246824253201299</v>
      </c>
      <c r="F208" s="21">
        <f>IF(OR($A208="",$B208="",$C208=""),"",B208*'MPTO_working_3-way'!$I207)</f>
        <v>3.5042196577170674</v>
      </c>
      <c r="G208" s="22">
        <f>IF(OR($A208="",$B208="",$C208=""),"",C208*'MPTO_working_3-way'!$I207)</f>
        <v>6.0027904787520177</v>
      </c>
      <c r="H208" s="17">
        <f>IF(OR($A208="",$B208="",$C208=""),"",'MPTO_working_3-way'!E207)</f>
        <v>1.7987832204410945</v>
      </c>
      <c r="I208" s="21">
        <f>IF(OR($A208="",$B208="",$C208=""),"",'MPTO_working_3-way'!F207)</f>
        <v>3.5259994829613386</v>
      </c>
      <c r="J208" s="22">
        <f>IF(OR($A208="",$B208="",$C208=""),"",'MPTO_working_3-way'!G207)</f>
        <v>6.2320395605646928</v>
      </c>
      <c r="K208" s="17">
        <f>IF(OR($A208="",$B208="",$C208=""),"",'OddsRatio_working_3-way'!H207)</f>
        <v>1.8086793996764172</v>
      </c>
      <c r="L208" s="21">
        <f>IF(OR($A208="",$B208="",$C208=""),"",'OddsRatio_working_3-way'!I207)</f>
        <v>3.5324433831972009</v>
      </c>
      <c r="M208" s="22">
        <f>IF(OR($A208="",$B208="",$C208=""),"",'OddsRatio_working_3-way'!J207)</f>
        <v>6.0968083216447893</v>
      </c>
      <c r="N208" s="23">
        <f t="shared" si="55"/>
        <v>54.804057195024271</v>
      </c>
      <c r="O208" s="24">
        <f t="shared" si="56"/>
        <v>28.537023864864707</v>
      </c>
      <c r="P208" s="24">
        <f t="shared" si="57"/>
        <v>16.658918940111008</v>
      </c>
      <c r="Q208" t="s">
        <v>252</v>
      </c>
      <c r="R208" t="s">
        <v>260</v>
      </c>
      <c r="S208" s="48" t="s">
        <v>494</v>
      </c>
      <c r="T208" s="35">
        <v>100</v>
      </c>
      <c r="U208" s="35">
        <f t="shared" si="58"/>
        <v>57.446808510638299</v>
      </c>
      <c r="V208" s="35">
        <f t="shared" si="59"/>
        <v>67.21311475409837</v>
      </c>
      <c r="W208" s="35">
        <f t="shared" si="60"/>
        <v>71.988795518207283</v>
      </c>
      <c r="X208" s="35">
        <f t="shared" si="61"/>
        <v>60.798089727694361</v>
      </c>
      <c r="Y208" s="35">
        <f t="shared" si="62"/>
        <v>70.564395971154426</v>
      </c>
      <c r="Z208" s="35">
        <f t="shared" si="63"/>
        <v>75.340076735263352</v>
      </c>
      <c r="AA208" s="35">
        <f t="shared" si="64"/>
        <v>-3.3512812170560622</v>
      </c>
      <c r="AB208" s="35">
        <f t="shared" si="65"/>
        <v>-3.3512812170560551</v>
      </c>
      <c r="AC208" s="35">
        <f t="shared" si="66"/>
        <v>-3.3512812170560693</v>
      </c>
      <c r="AD208" s="36"/>
      <c r="AE208" s="36"/>
      <c r="AF208">
        <v>2.38</v>
      </c>
      <c r="AG208">
        <v>1.62</v>
      </c>
      <c r="AH208" s="41"/>
      <c r="AI208" s="36"/>
      <c r="AJ208" t="s">
        <v>321</v>
      </c>
      <c r="AK208" s="35"/>
      <c r="AL208" s="35"/>
    </row>
    <row r="209" spans="1:38" ht="15" x14ac:dyDescent="0.25">
      <c r="A209">
        <v>2.35</v>
      </c>
      <c r="B209">
        <v>3.05</v>
      </c>
      <c r="C209">
        <v>3.57</v>
      </c>
      <c r="D209" s="20">
        <f t="shared" si="42"/>
        <v>3.3512812170560569E-2</v>
      </c>
      <c r="E209" s="17">
        <f>IF(OR($A209="",$B209="",$C209=""),"",A209*'MPTO_working_3-way'!$I208)</f>
        <v>2.4287551086008174</v>
      </c>
      <c r="F209" s="21">
        <f>IF(OR($A209="",$B209="",$C209=""),"",B209*'MPTO_working_3-way'!$I208)</f>
        <v>3.1522140771202096</v>
      </c>
      <c r="G209" s="22">
        <f>IF(OR($A209="",$B209="",$C209=""),"",C209*'MPTO_working_3-way'!$I208)</f>
        <v>3.689640739448901</v>
      </c>
      <c r="H209" s="17">
        <f>IF(OR($A209="",$B209="",$C209=""),"",'MPTO_working_3-way'!E208)</f>
        <v>2.4133546697015453</v>
      </c>
      <c r="I209" s="21">
        <f>IF(OR($A209="",$B209="",$C209=""),"",'MPTO_working_3-way'!F208)</f>
        <v>3.1575831491743949</v>
      </c>
      <c r="J209" s="22">
        <f>IF(OR($A209="",$B209="",$C209=""),"",'MPTO_working_3-way'!G208)</f>
        <v>3.7182861689103519</v>
      </c>
      <c r="K209" s="17">
        <f>IF(OR($A209="",$B209="",$C209=""),"",'OddsRatio_working_3-way'!H208)</f>
        <v>2.4201787621923714</v>
      </c>
      <c r="L209" s="21">
        <f>IF(OR($A209="",$B209="",$C209=""),"",'OddsRatio_working_3-way'!I208)</f>
        <v>3.1565677499958222</v>
      </c>
      <c r="M209" s="22">
        <f>IF(OR($A209="",$B209="",$C209=""),"",'OddsRatio_working_3-way'!J208)</f>
        <v>3.7035995695069577</v>
      </c>
      <c r="N209" s="23">
        <f t="shared" si="55"/>
        <v>41.173356525684895</v>
      </c>
      <c r="O209" s="24">
        <f t="shared" si="56"/>
        <v>31.723733716511315</v>
      </c>
      <c r="P209" s="24">
        <f t="shared" si="57"/>
        <v>27.10290975780379</v>
      </c>
      <c r="Q209" t="s">
        <v>254</v>
      </c>
      <c r="R209" t="s">
        <v>257</v>
      </c>
      <c r="S209" s="48" t="s">
        <v>494</v>
      </c>
      <c r="T209" s="35">
        <v>100</v>
      </c>
      <c r="U209" s="35">
        <f t="shared" si="58"/>
        <v>47.368421052631575</v>
      </c>
      <c r="V209" s="35">
        <f t="shared" si="59"/>
        <v>69.969969969969966</v>
      </c>
      <c r="W209" s="35">
        <f t="shared" si="60"/>
        <v>77.973568281938327</v>
      </c>
      <c r="X209" s="35">
        <f t="shared" si="61"/>
        <v>52.056461748091706</v>
      </c>
      <c r="Y209" s="35">
        <f t="shared" si="62"/>
        <v>74.658010665430098</v>
      </c>
      <c r="Z209" s="35">
        <f t="shared" si="63"/>
        <v>82.661608977398444</v>
      </c>
      <c r="AA209" s="35">
        <f t="shared" si="64"/>
        <v>-4.6880406954601312</v>
      </c>
      <c r="AB209" s="35">
        <f t="shared" si="65"/>
        <v>-4.6880406954601312</v>
      </c>
      <c r="AC209" s="35">
        <f t="shared" si="66"/>
        <v>-4.688040695460117</v>
      </c>
      <c r="AD209" s="36"/>
      <c r="AE209" s="36"/>
      <c r="AF209">
        <v>2.65</v>
      </c>
      <c r="AG209">
        <v>1.51</v>
      </c>
      <c r="AH209" s="41"/>
      <c r="AI209" s="36"/>
      <c r="AJ209" t="s">
        <v>321</v>
      </c>
      <c r="AK209" s="35"/>
      <c r="AL209" s="35"/>
    </row>
    <row r="210" spans="1:38" ht="15" x14ac:dyDescent="0.25">
      <c r="A210">
        <v>1.9</v>
      </c>
      <c r="B210">
        <v>3.33</v>
      </c>
      <c r="C210">
        <v>4.54</v>
      </c>
      <c r="D210" s="20">
        <f t="shared" si="42"/>
        <v>4.6880406954601161E-2</v>
      </c>
      <c r="E210" s="17">
        <f>IF(OR($A210="",$B210="",$C210=""),"",A210*'MPTO_working_3-way'!$I209)</f>
        <v>1.9890727732137421</v>
      </c>
      <c r="F210" s="21">
        <f>IF(OR($A210="",$B210="",$C210=""),"",B210*'MPTO_working_3-way'!$I209)</f>
        <v>3.4861117551588219</v>
      </c>
      <c r="G210" s="22">
        <f>IF(OR($A210="",$B210="",$C210=""),"",C210*'MPTO_working_3-way'!$I209)</f>
        <v>4.7528370475738893</v>
      </c>
      <c r="H210" s="17">
        <f>IF(OR($A210="",$B210="",$C210=""),"",'MPTO_working_3-way'!E209)</f>
        <v>1.9581389557075781</v>
      </c>
      <c r="I210" s="21">
        <f>IF(OR($A210="",$B210="",$C210=""),"",'MPTO_working_3-way'!F209)</f>
        <v>3.5127962633981453</v>
      </c>
      <c r="J210" s="22">
        <f>IF(OR($A210="",$B210="",$C210=""),"",'MPTO_working_3-way'!G209)</f>
        <v>4.8866895235330068</v>
      </c>
      <c r="K210" s="17">
        <f>IF(OR($A210="",$B210="",$C210=""),"",'OddsRatio_working_3-way'!H209)</f>
        <v>1.9701338126488772</v>
      </c>
      <c r="L210" s="21">
        <f>IF(OR($A210="",$B210="",$C210=""),"",'OddsRatio_working_3-way'!I209)</f>
        <v>3.5115686483020929</v>
      </c>
      <c r="M210" s="22">
        <f>IF(OR($A210="",$B210="",$C210=""),"",'OddsRatio_working_3-way'!J209)</f>
        <v>4.8158596630855843</v>
      </c>
      <c r="N210" s="23">
        <f t="shared" si="55"/>
        <v>50.274681422756665</v>
      </c>
      <c r="O210" s="24">
        <f t="shared" si="56"/>
        <v>28.685253664635933</v>
      </c>
      <c r="P210" s="24">
        <f t="shared" si="57"/>
        <v>21.040064912607413</v>
      </c>
      <c r="Q210" t="s">
        <v>251</v>
      </c>
      <c r="R210" t="s">
        <v>262</v>
      </c>
      <c r="S210" s="48" t="s">
        <v>494</v>
      </c>
      <c r="T210" s="35">
        <v>100</v>
      </c>
      <c r="U210" s="35">
        <f t="shared" si="58"/>
        <v>54.128440366972484</v>
      </c>
      <c r="V210" s="35">
        <f t="shared" si="59"/>
        <v>68.152866242038215</v>
      </c>
      <c r="W210" s="35">
        <f t="shared" si="60"/>
        <v>73.333333333333329</v>
      </c>
      <c r="X210" s="35">
        <f t="shared" si="61"/>
        <v>58.51380042462845</v>
      </c>
      <c r="Y210" s="35">
        <f t="shared" si="62"/>
        <v>72.538226299694188</v>
      </c>
      <c r="Z210" s="35">
        <f t="shared" si="63"/>
        <v>77.718693390989301</v>
      </c>
      <c r="AA210" s="35">
        <f t="shared" si="64"/>
        <v>-4.3853600576559657</v>
      </c>
      <c r="AB210" s="35">
        <f t="shared" si="65"/>
        <v>-4.3853600576559728</v>
      </c>
      <c r="AC210" s="35">
        <f t="shared" si="66"/>
        <v>-4.3853600576559728</v>
      </c>
      <c r="AD210" s="36"/>
      <c r="AE210" s="36"/>
      <c r="AF210">
        <v>2.0499999999999998</v>
      </c>
      <c r="AG210">
        <v>1.79</v>
      </c>
      <c r="AH210" s="41"/>
      <c r="AI210" s="36"/>
      <c r="AJ210" t="s">
        <v>321</v>
      </c>
      <c r="AK210" s="35"/>
      <c r="AL210" s="35"/>
    </row>
    <row r="211" spans="1:38" ht="15" x14ac:dyDescent="0.25">
      <c r="A211">
        <v>2.1800000000000002</v>
      </c>
      <c r="B211">
        <v>3.14</v>
      </c>
      <c r="C211">
        <v>3.75</v>
      </c>
      <c r="D211" s="20">
        <f t="shared" si="42"/>
        <v>4.3853600576559737E-2</v>
      </c>
      <c r="E211" s="17">
        <f>IF(OR($A211="",$B211="",$C211=""),"",A211*'MPTO_working_3-way'!$I210)</f>
        <v>2.2756008492569002</v>
      </c>
      <c r="F211" s="21">
        <f>IF(OR($A211="",$B211="",$C211=""),"",B211*'MPTO_working_3-way'!$I210)</f>
        <v>3.2777003058103977</v>
      </c>
      <c r="G211" s="22">
        <f>IF(OR($A211="",$B211="",$C211=""),"",C211*'MPTO_working_3-way'!$I210)</f>
        <v>3.9144510021620991</v>
      </c>
      <c r="H211" s="17">
        <f>IF(OR($A211="",$B211="",$C211=""),"",'MPTO_working_3-way'!E210)</f>
        <v>2.2517566149014749</v>
      </c>
      <c r="I211" s="21">
        <f>IF(OR($A211="",$B211="",$C211=""),"",'MPTO_working_3-way'!F210)</f>
        <v>3.2910599889740291</v>
      </c>
      <c r="J211" s="22">
        <f>IF(OR($A211="",$B211="",$C211=""),"",'MPTO_working_3-way'!G210)</f>
        <v>3.9674856645320173</v>
      </c>
      <c r="K211" s="17">
        <f>IF(OR($A211="",$B211="",$C211=""),"",'OddsRatio_working_3-way'!H210)</f>
        <v>2.2617919542652123</v>
      </c>
      <c r="L211" s="21">
        <f>IF(OR($A211="",$B211="",$C211=""),"",'OddsRatio_working_3-way'!I210)</f>
        <v>3.2883345611250454</v>
      </c>
      <c r="M211" s="22">
        <f>IF(OR($A211="",$B211="",$C211=""),"",'OddsRatio_working_3-way'!J210)</f>
        <v>3.9406168425672314</v>
      </c>
      <c r="N211" s="23">
        <f t="shared" si="55"/>
        <v>43.94443780975697</v>
      </c>
      <c r="O211" s="24">
        <f t="shared" si="56"/>
        <v>30.509195676837642</v>
      </c>
      <c r="P211" s="24">
        <f t="shared" si="57"/>
        <v>25.546366513405381</v>
      </c>
      <c r="Q211" t="s">
        <v>255</v>
      </c>
      <c r="R211" t="s">
        <v>299</v>
      </c>
      <c r="S211" s="48" t="s">
        <v>494</v>
      </c>
      <c r="T211" s="35">
        <v>100</v>
      </c>
      <c r="U211" s="35">
        <f t="shared" si="58"/>
        <v>82.174688057040996</v>
      </c>
      <c r="V211" s="35">
        <f t="shared" si="59"/>
        <v>71.751412429378533</v>
      </c>
      <c r="W211" s="35">
        <f t="shared" si="60"/>
        <v>42.528735632183903</v>
      </c>
      <c r="X211" s="35">
        <f t="shared" si="61"/>
        <v>85.719851938437557</v>
      </c>
      <c r="Y211" s="35">
        <f t="shared" si="62"/>
        <v>75.296576310775094</v>
      </c>
      <c r="Z211" s="35">
        <f t="shared" si="63"/>
        <v>46.073899513580471</v>
      </c>
      <c r="AA211" s="35">
        <f t="shared" si="64"/>
        <v>-3.5451638813965616</v>
      </c>
      <c r="AB211" s="35">
        <f t="shared" si="65"/>
        <v>-3.5451638813965616</v>
      </c>
      <c r="AC211" s="35">
        <f t="shared" si="66"/>
        <v>-3.5451638813965687</v>
      </c>
      <c r="AD211" s="36"/>
      <c r="AE211" s="36"/>
      <c r="AF211">
        <v>2.08</v>
      </c>
      <c r="AG211">
        <v>1.76</v>
      </c>
      <c r="AH211" s="41"/>
      <c r="AI211" s="36"/>
      <c r="AJ211" t="s">
        <v>321</v>
      </c>
      <c r="AK211" s="35"/>
      <c r="AL211" s="35"/>
    </row>
    <row r="212" spans="1:38" ht="15" x14ac:dyDescent="0.25">
      <c r="A212">
        <v>5.61</v>
      </c>
      <c r="B212">
        <v>3.54</v>
      </c>
      <c r="C212">
        <v>1.74</v>
      </c>
      <c r="D212" s="20">
        <f t="shared" si="42"/>
        <v>3.5451638813965625E-2</v>
      </c>
      <c r="E212" s="17">
        <f>IF(OR($A212="",$B212="",$C212=""),"",A212*'MPTO_working_3-way'!$I211)</f>
        <v>5.8088836937463473</v>
      </c>
      <c r="F212" s="21">
        <f>IF(OR($A212="",$B212="",$C212=""),"",B212*'MPTO_working_3-way'!$I211)</f>
        <v>3.6654988014014385</v>
      </c>
      <c r="G212" s="22">
        <f>IF(OR($A212="",$B212="",$C212=""),"",C212*'MPTO_working_3-way'!$I211)</f>
        <v>1.8016858515363001</v>
      </c>
      <c r="H212" s="17">
        <f>IF(OR($A212="",$B212="",$C212=""),"",'MPTO_working_3-way'!E211)</f>
        <v>6.0083188843055391</v>
      </c>
      <c r="I212" s="21">
        <f>IF(OR($A212="",$B212="",$C212=""),"",'MPTO_working_3-way'!F211)</f>
        <v>3.6945540343408765</v>
      </c>
      <c r="J212" s="22">
        <f>IF(OR($A212="",$B212="",$C212=""),"",'MPTO_working_3-way'!G211)</f>
        <v>1.7765288993109474</v>
      </c>
      <c r="K212" s="17">
        <f>IF(OR($A212="",$B212="",$C212=""),"",'OddsRatio_working_3-way'!H211)</f>
        <v>5.8959389261630442</v>
      </c>
      <c r="L212" s="21">
        <f>IF(OR($A212="",$B212="",$C212=""),"",'OddsRatio_working_3-way'!I211)</f>
        <v>3.69754552547812</v>
      </c>
      <c r="M212" s="22">
        <f>IF(OR($A212="",$B212="",$C212=""),"",'OddsRatio_working_3-way'!J211)</f>
        <v>1.7858990900999248</v>
      </c>
      <c r="N212" s="23">
        <f t="shared" si="55"/>
        <v>17.21501157058054</v>
      </c>
      <c r="O212" s="24">
        <f t="shared" si="56"/>
        <v>27.281416641513228</v>
      </c>
      <c r="P212" s="24">
        <f t="shared" si="57"/>
        <v>55.503571787906225</v>
      </c>
      <c r="Q212" t="s">
        <v>265</v>
      </c>
      <c r="R212" t="s">
        <v>248</v>
      </c>
      <c r="S212" s="48" t="s">
        <v>494</v>
      </c>
      <c r="T212" s="35">
        <v>100</v>
      </c>
      <c r="U212" s="35">
        <f t="shared" si="58"/>
        <v>50.248756218905463</v>
      </c>
      <c r="V212" s="35">
        <f t="shared" si="59"/>
        <v>70.501474926253692</v>
      </c>
      <c r="W212" s="35">
        <f t="shared" si="60"/>
        <v>74.554707379134854</v>
      </c>
      <c r="X212" s="35">
        <f t="shared" si="61"/>
        <v>54.943817694611454</v>
      </c>
      <c r="Y212" s="35">
        <f t="shared" si="62"/>
        <v>75.196536401959662</v>
      </c>
      <c r="Z212" s="35">
        <f t="shared" si="63"/>
        <v>79.249768854840852</v>
      </c>
      <c r="AA212" s="35">
        <f t="shared" si="64"/>
        <v>-4.695061475705991</v>
      </c>
      <c r="AB212" s="35">
        <f t="shared" si="65"/>
        <v>-4.6950614757059697</v>
      </c>
      <c r="AC212" s="35">
        <f t="shared" si="66"/>
        <v>-4.6950614757059981</v>
      </c>
      <c r="AD212" s="36"/>
      <c r="AE212" s="36"/>
      <c r="AF212">
        <v>2.09</v>
      </c>
      <c r="AG212">
        <v>1.79</v>
      </c>
      <c r="AH212" s="41"/>
      <c r="AI212" s="36"/>
      <c r="AJ212" t="s">
        <v>321</v>
      </c>
      <c r="AK212" s="35"/>
      <c r="AL212" s="35"/>
    </row>
    <row r="213" spans="1:38" ht="15" x14ac:dyDescent="0.25">
      <c r="A213">
        <v>2.0099999999999998</v>
      </c>
      <c r="B213">
        <v>3.39</v>
      </c>
      <c r="C213">
        <v>3.93</v>
      </c>
      <c r="D213" s="20">
        <f t="shared" si="42"/>
        <v>4.6950614757059972E-2</v>
      </c>
      <c r="E213" s="17">
        <f>IF(OR($A213="",$B213="",$C213=""),"",A213*'MPTO_working_3-way'!$I212)</f>
        <v>2.1043707356616905</v>
      </c>
      <c r="F213" s="21">
        <f>IF(OR($A213="",$B213="",$C213=""),"",B213*'MPTO_working_3-way'!$I212)</f>
        <v>3.5491625840264334</v>
      </c>
      <c r="G213" s="22">
        <f>IF(OR($A213="",$B213="",$C213=""),"",C213*'MPTO_working_3-way'!$I212)</f>
        <v>4.1145159159952458</v>
      </c>
      <c r="H213" s="17">
        <f>IF(OR($A213="",$B213="",$C213=""),"",'MPTO_working_3-way'!E212)</f>
        <v>2.0752819618139391</v>
      </c>
      <c r="I213" s="21">
        <f>IF(OR($A213="",$B213="",$C213=""),"",'MPTO_working_3-way'!F212)</f>
        <v>3.5799303201287564</v>
      </c>
      <c r="J213" s="22">
        <f>IF(OR($A213="",$B213="",$C213=""),"",'MPTO_working_3-way'!G212)</f>
        <v>4.1875569700361668</v>
      </c>
      <c r="K213" s="17">
        <f>IF(OR($A213="",$B213="",$C213=""),"",'OddsRatio_working_3-way'!H212)</f>
        <v>2.0867661074594732</v>
      </c>
      <c r="L213" s="21">
        <f>IF(OR($A213="",$B213="",$C213=""),"",'OddsRatio_working_3-way'!I212)</f>
        <v>3.5716544523050899</v>
      </c>
      <c r="M213" s="22">
        <f>IF(OR($A213="",$B213="",$C213=""),"",'OddsRatio_working_3-way'!J212)</f>
        <v>4.1526977176794624</v>
      </c>
      <c r="N213" s="23">
        <f t="shared" si="55"/>
        <v>47.520143815607838</v>
      </c>
      <c r="O213" s="24">
        <f t="shared" si="56"/>
        <v>28.175660492440045</v>
      </c>
      <c r="P213" s="24">
        <f t="shared" si="57"/>
        <v>24.304195691952099</v>
      </c>
      <c r="Q213" t="s">
        <v>253</v>
      </c>
      <c r="R213" t="s">
        <v>258</v>
      </c>
      <c r="S213" s="48" t="s">
        <v>494</v>
      </c>
      <c r="T213" s="35">
        <v>100</v>
      </c>
      <c r="U213" s="35">
        <f t="shared" si="58"/>
        <v>70.930232558139537</v>
      </c>
      <c r="V213" s="35">
        <f t="shared" si="59"/>
        <v>65.277777777777771</v>
      </c>
      <c r="W213" s="35">
        <f t="shared" si="60"/>
        <v>59.349593495934961</v>
      </c>
      <c r="X213" s="35">
        <f t="shared" si="61"/>
        <v>75.37262872628726</v>
      </c>
      <c r="Y213" s="35">
        <f t="shared" si="62"/>
        <v>69.720173945925509</v>
      </c>
      <c r="Z213" s="35">
        <f t="shared" si="63"/>
        <v>63.791989664082685</v>
      </c>
      <c r="AA213" s="35">
        <f t="shared" si="64"/>
        <v>-4.4423961681477238</v>
      </c>
      <c r="AB213" s="35">
        <f t="shared" si="65"/>
        <v>-4.442396168147738</v>
      </c>
      <c r="AC213" s="35">
        <f t="shared" si="66"/>
        <v>-4.4423961681477238</v>
      </c>
      <c r="AD213" s="36"/>
      <c r="AE213" s="36"/>
      <c r="AF213">
        <v>2.02</v>
      </c>
      <c r="AG213">
        <v>1.83</v>
      </c>
      <c r="AH213" s="41"/>
      <c r="AI213" s="36"/>
      <c r="AJ213" t="s">
        <v>321</v>
      </c>
      <c r="AK213" s="35"/>
      <c r="AL213" s="35"/>
    </row>
    <row r="214" spans="1:38" ht="15" x14ac:dyDescent="0.25">
      <c r="A214">
        <v>3.44</v>
      </c>
      <c r="B214">
        <v>2.88</v>
      </c>
      <c r="C214">
        <v>2.46</v>
      </c>
      <c r="D214" s="20">
        <f t="shared" si="42"/>
        <v>4.442396168147722E-2</v>
      </c>
      <c r="E214" s="17">
        <f>IF(OR($A214="",$B214="",$C214=""),"",A214*'MPTO_working_3-way'!$I213)</f>
        <v>3.5928184281842817</v>
      </c>
      <c r="F214" s="21">
        <f>IF(OR($A214="",$B214="",$C214=""),"",B214*'MPTO_working_3-way'!$I213)</f>
        <v>3.0079410096426544</v>
      </c>
      <c r="G214" s="22">
        <f>IF(OR($A214="",$B214="",$C214=""),"",C214*'MPTO_working_3-way'!$I213)</f>
        <v>2.5692829457364339</v>
      </c>
      <c r="H214" s="17">
        <f>IF(OR($A214="",$B214="",$C214=""),"",'MPTO_working_3-way'!E213)</f>
        <v>3.6246371155804722</v>
      </c>
      <c r="I214" s="21">
        <f>IF(OR($A214="",$B214="",$C214=""),"",'MPTO_working_3-way'!F213)</f>
        <v>3.0082947561341697</v>
      </c>
      <c r="J214" s="22">
        <f>IF(OR($A214="",$B214="",$C214=""),"",'MPTO_working_3-way'!G213)</f>
        <v>2.5529997787625449</v>
      </c>
      <c r="K214" s="17">
        <f>IF(OR($A214="",$B214="",$C214=""),"",'OddsRatio_working_3-way'!H213)</f>
        <v>3.6079773968372959</v>
      </c>
      <c r="L214" s="21">
        <f>IF(OR($A214="",$B214="",$C214=""),"",'OddsRatio_working_3-way'!I213)</f>
        <v>3.0094252073992274</v>
      </c>
      <c r="M214" s="22">
        <f>IF(OR($A214="",$B214="",$C214=""),"",'OddsRatio_working_3-way'!J213)</f>
        <v>2.5605110653206773</v>
      </c>
      <c r="N214" s="23">
        <f t="shared" si="55"/>
        <v>27.833301904582314</v>
      </c>
      <c r="O214" s="24">
        <f t="shared" si="56"/>
        <v>33.245332830473316</v>
      </c>
      <c r="P214" s="24">
        <f t="shared" si="57"/>
        <v>38.921365264944377</v>
      </c>
      <c r="Q214" t="s">
        <v>256</v>
      </c>
      <c r="R214" t="s">
        <v>263</v>
      </c>
      <c r="S214" s="48" t="s">
        <v>494</v>
      </c>
      <c r="T214" s="35">
        <v>100</v>
      </c>
      <c r="U214" s="35">
        <f t="shared" si="58"/>
        <v>51.219512195121943</v>
      </c>
      <c r="V214" s="35">
        <f t="shared" si="59"/>
        <v>71.181556195965413</v>
      </c>
      <c r="W214" s="35">
        <f t="shared" si="60"/>
        <v>74.093264248704671</v>
      </c>
      <c r="X214" s="35">
        <f t="shared" si="61"/>
        <v>54.725179555329916</v>
      </c>
      <c r="Y214" s="35">
        <f t="shared" si="62"/>
        <v>74.687223556173393</v>
      </c>
      <c r="Z214" s="35">
        <f t="shared" si="63"/>
        <v>77.598931608912636</v>
      </c>
      <c r="AA214" s="35">
        <f t="shared" si="64"/>
        <v>-3.5056673602079726</v>
      </c>
      <c r="AB214" s="35">
        <f t="shared" si="65"/>
        <v>-3.5056673602079798</v>
      </c>
      <c r="AC214" s="35">
        <f t="shared" si="66"/>
        <v>-3.5056673602079655</v>
      </c>
      <c r="AD214" s="36"/>
      <c r="AE214" s="36"/>
      <c r="AF214">
        <v>2.79</v>
      </c>
      <c r="AG214">
        <v>1.45</v>
      </c>
      <c r="AH214" s="41"/>
      <c r="AI214" s="36"/>
      <c r="AJ214" t="s">
        <v>321</v>
      </c>
      <c r="AK214" s="35"/>
      <c r="AL214" s="35"/>
    </row>
    <row r="215" spans="1:38" ht="15" x14ac:dyDescent="0.25">
      <c r="A215">
        <v>2.0499999999999998</v>
      </c>
      <c r="B215">
        <v>3.47</v>
      </c>
      <c r="C215">
        <v>3.86</v>
      </c>
      <c r="D215" s="20">
        <f t="shared" si="42"/>
        <v>3.5056673602079869E-2</v>
      </c>
      <c r="E215" s="17">
        <f>IF(OR($A215="",$B215="",$C215=""),"",A215*'MPTO_working_3-way'!$I214)</f>
        <v>2.1218661808842634</v>
      </c>
      <c r="F215" s="21">
        <f>IF(OR($A215="",$B215="",$C215=""),"",B215*'MPTO_working_3-way'!$I214)</f>
        <v>3.5916466573992172</v>
      </c>
      <c r="G215" s="22">
        <f>IF(OR($A215="",$B215="",$C215=""),"",C215*'MPTO_working_3-way'!$I214)</f>
        <v>3.9953187601040283</v>
      </c>
      <c r="H215" s="17">
        <f>IF(OR($A215="",$B215="",$C215=""),"",'MPTO_working_3-way'!E214)</f>
        <v>2.1003138448970309</v>
      </c>
      <c r="I215" s="21">
        <f>IF(OR($A215="",$B215="",$C215=""),"",'MPTO_working_3-way'!F214)</f>
        <v>3.6166511754925388</v>
      </c>
      <c r="J215" s="22">
        <f>IF(OR($A215="",$B215="",$C215=""),"",'MPTO_working_3-way'!G214)</f>
        <v>4.0423345671857431</v>
      </c>
      <c r="K215" s="17">
        <f>IF(OR($A215="",$B215="",$C215=""),"",'OddsRatio_working_3-way'!H214)</f>
        <v>2.1089514556369968</v>
      </c>
      <c r="L215" s="21">
        <f>IF(OR($A215="",$B215="",$C215=""),"",'OddsRatio_working_3-way'!I214)</f>
        <v>3.6086762813556024</v>
      </c>
      <c r="M215" s="22">
        <f>IF(OR($A215="",$B215="",$C215=""),"",'OddsRatio_working_3-way'!J214)</f>
        <v>4.0205725363064868</v>
      </c>
      <c r="N215" s="23">
        <f t="shared" si="55"/>
        <v>47.128325481075414</v>
      </c>
      <c r="O215" s="24">
        <f t="shared" si="56"/>
        <v>27.842382488819762</v>
      </c>
      <c r="P215" s="24">
        <f t="shared" si="57"/>
        <v>25.029292030104809</v>
      </c>
      <c r="Q215" t="s">
        <v>261</v>
      </c>
      <c r="R215" t="s">
        <v>360</v>
      </c>
      <c r="S215" s="48" t="s">
        <v>494</v>
      </c>
      <c r="T215" s="35">
        <v>100</v>
      </c>
      <c r="U215" s="35">
        <f t="shared" si="58"/>
        <v>49.748743718592962</v>
      </c>
      <c r="V215" s="35">
        <f t="shared" si="59"/>
        <v>70.326409495548958</v>
      </c>
      <c r="W215" s="35">
        <f t="shared" si="60"/>
        <v>75.369458128078819</v>
      </c>
      <c r="X215" s="35">
        <f t="shared" si="61"/>
        <v>54.304132376372216</v>
      </c>
      <c r="Y215" s="35">
        <f t="shared" si="62"/>
        <v>74.881798153328219</v>
      </c>
      <c r="Z215" s="35">
        <f t="shared" si="63"/>
        <v>79.92484678585808</v>
      </c>
      <c r="AA215" s="35">
        <f t="shared" si="64"/>
        <v>-4.5553886577792539</v>
      </c>
      <c r="AB215" s="35">
        <f t="shared" si="65"/>
        <v>-4.5553886577792611</v>
      </c>
      <c r="AC215" s="35">
        <f t="shared" si="66"/>
        <v>-4.5553886577792611</v>
      </c>
      <c r="AD215" s="36"/>
      <c r="AE215" s="36"/>
      <c r="AF215">
        <v>2.0299999999999998</v>
      </c>
      <c r="AG215">
        <v>1.85</v>
      </c>
      <c r="AH215" s="41"/>
      <c r="AI215" s="36"/>
      <c r="AJ215" t="s">
        <v>321</v>
      </c>
      <c r="AK215" s="35"/>
      <c r="AL215" s="35"/>
    </row>
    <row r="216" spans="1:38" ht="15" x14ac:dyDescent="0.25">
      <c r="A216">
        <v>1.99</v>
      </c>
      <c r="B216">
        <v>3.37</v>
      </c>
      <c r="C216">
        <v>4.0599999999999996</v>
      </c>
      <c r="D216" s="20">
        <f t="shared" si="42"/>
        <v>4.5553886577792468E-2</v>
      </c>
      <c r="E216" s="17">
        <f>IF(OR($A216="",$B216="",$C216=""),"",A216*'MPTO_working_3-way'!$I215)</f>
        <v>2.0806522342898068</v>
      </c>
      <c r="F216" s="21">
        <f>IF(OR($A216="",$B216="",$C216=""),"",B216*'MPTO_working_3-way'!$I215)</f>
        <v>3.5235165977671605</v>
      </c>
      <c r="G216" s="22">
        <f>IF(OR($A216="",$B216="",$C216=""),"",C216*'MPTO_working_3-way'!$I215)</f>
        <v>4.2449487795058367</v>
      </c>
      <c r="H216" s="17">
        <f>IF(OR($A216="",$B216="",$C216=""),"",'MPTO_working_3-way'!E215)</f>
        <v>2.0520063192042217</v>
      </c>
      <c r="I216" s="21">
        <f>IF(OR($A216="",$B216="",$C216=""),"",'MPTO_working_3-way'!F215)</f>
        <v>3.5517509050182796</v>
      </c>
      <c r="J216" s="22">
        <f>IF(OR($A216="",$B216="",$C216=""),"",'MPTO_working_3-way'!G215)</f>
        <v>4.3267418764273451</v>
      </c>
      <c r="K216" s="17">
        <f>IF(OR($A216="",$B216="",$C216=""),"",'OddsRatio_working_3-way'!H215)</f>
        <v>2.0632952657728265</v>
      </c>
      <c r="L216" s="21">
        <f>IF(OR($A216="",$B216="",$C216=""),"",'OddsRatio_working_3-way'!I215)</f>
        <v>3.5454644241228261</v>
      </c>
      <c r="M216" s="22">
        <f>IF(OR($A216="",$B216="",$C216=""),"",'OddsRatio_working_3-way'!J215)</f>
        <v>4.2865490032978251</v>
      </c>
      <c r="N216" s="23">
        <f t="shared" si="55"/>
        <v>48.061852121161039</v>
      </c>
      <c r="O216" s="24">
        <f t="shared" si="56"/>
        <v>28.380737602703398</v>
      </c>
      <c r="P216" s="24">
        <f t="shared" si="57"/>
        <v>23.557410276135581</v>
      </c>
      <c r="Q216" t="s">
        <v>259</v>
      </c>
      <c r="R216" t="s">
        <v>291</v>
      </c>
      <c r="S216" s="48" t="s">
        <v>494</v>
      </c>
      <c r="T216" s="35">
        <v>100</v>
      </c>
      <c r="U216" s="35">
        <f t="shared" si="58"/>
        <v>66.555183946488299</v>
      </c>
      <c r="V216" s="35">
        <f t="shared" si="59"/>
        <v>68.75</v>
      </c>
      <c r="W216" s="35">
        <f t="shared" si="60"/>
        <v>61.389961389961393</v>
      </c>
      <c r="X216" s="35">
        <f t="shared" si="61"/>
        <v>69.860038610038615</v>
      </c>
      <c r="Y216" s="35">
        <f t="shared" si="62"/>
        <v>72.054854663550316</v>
      </c>
      <c r="Z216" s="35">
        <f t="shared" si="63"/>
        <v>64.694816053511701</v>
      </c>
      <c r="AA216" s="35">
        <f t="shared" si="64"/>
        <v>-3.3048546635503158</v>
      </c>
      <c r="AB216" s="35">
        <f t="shared" si="65"/>
        <v>-3.3048546635503158</v>
      </c>
      <c r="AC216" s="35">
        <f t="shared" si="66"/>
        <v>-3.3048546635503087</v>
      </c>
      <c r="AD216" s="36"/>
      <c r="AE216" s="36"/>
      <c r="AF216">
        <v>2.09</v>
      </c>
      <c r="AG216">
        <v>1.76</v>
      </c>
      <c r="AH216" s="41"/>
      <c r="AI216" s="36"/>
      <c r="AJ216" t="s">
        <v>321</v>
      </c>
      <c r="AK216" s="35"/>
      <c r="AL216" s="35"/>
    </row>
    <row r="217" spans="1:38" ht="15" x14ac:dyDescent="0.25">
      <c r="A217">
        <v>2.99</v>
      </c>
      <c r="B217">
        <v>3.2</v>
      </c>
      <c r="C217">
        <v>2.59</v>
      </c>
      <c r="D217" s="20">
        <f t="shared" si="42"/>
        <v>3.3048546635503051E-2</v>
      </c>
      <c r="E217" s="17">
        <f>IF(OR($A217="",$B217="",$C217=""),"",A217*'MPTO_working_3-way'!$I216)</f>
        <v>3.0888151544401543</v>
      </c>
      <c r="F217" s="21">
        <f>IF(OR($A217="",$B217="",$C217=""),"",B217*'MPTO_working_3-way'!$I216)</f>
        <v>3.30575534923361</v>
      </c>
      <c r="G217" s="22">
        <f>IF(OR($A217="",$B217="",$C217=""),"",C217*'MPTO_working_3-way'!$I216)</f>
        <v>2.6755957357859526</v>
      </c>
      <c r="H217" s="17">
        <f>IF(OR($A217="",$B217="",$C217=""),"",'MPTO_working_3-way'!E216)</f>
        <v>3.0918402230482651</v>
      </c>
      <c r="I217" s="21">
        <f>IF(OR($A217="",$B217="",$C217=""),"",'MPTO_working_3-way'!F216)</f>
        <v>3.3169276126874556</v>
      </c>
      <c r="J217" s="22">
        <f>IF(OR($A217="",$B217="",$C217=""),"",'MPTO_working_3-way'!G216)</f>
        <v>2.6660680178820022</v>
      </c>
      <c r="K217" s="17">
        <f>IF(OR($A217="",$B217="",$C217=""),"",'OddsRatio_working_3-way'!H216)</f>
        <v>3.0907395353887654</v>
      </c>
      <c r="L217" s="21">
        <f>IF(OR($A217="",$B217="",$C217=""),"",'OddsRatio_working_3-way'!I216)</f>
        <v>3.3113703406307953</v>
      </c>
      <c r="M217" s="22">
        <f>IF(OR($A217="",$B217="",$C217=""),"",'OddsRatio_working_3-way'!J216)</f>
        <v>2.6704903825468027</v>
      </c>
      <c r="N217" s="23">
        <f t="shared" si="55"/>
        <v>32.374873535650252</v>
      </c>
      <c r="O217" s="24">
        <f t="shared" si="56"/>
        <v>30.250272459873205</v>
      </c>
      <c r="P217" s="24">
        <f t="shared" si="57"/>
        <v>37.374854004476553</v>
      </c>
      <c r="Q217" t="s">
        <v>264</v>
      </c>
      <c r="R217" t="s">
        <v>363</v>
      </c>
      <c r="S217" s="48" t="s">
        <v>494</v>
      </c>
      <c r="T217" s="35">
        <v>100</v>
      </c>
      <c r="U217" s="35">
        <f t="shared" si="58"/>
        <v>51.456310679611654</v>
      </c>
      <c r="V217" s="35">
        <f t="shared" si="59"/>
        <v>71.181556195965413</v>
      </c>
      <c r="W217" s="35">
        <f t="shared" si="60"/>
        <v>75.124378109452735</v>
      </c>
      <c r="X217" s="35">
        <f t="shared" si="61"/>
        <v>53.694065694581852</v>
      </c>
      <c r="Y217" s="35">
        <f t="shared" si="62"/>
        <v>73.419311210935618</v>
      </c>
      <c r="Z217" s="35">
        <f t="shared" si="63"/>
        <v>77.362133124422925</v>
      </c>
      <c r="AA217" s="35">
        <f t="shared" si="64"/>
        <v>-2.2377550149701975</v>
      </c>
      <c r="AB217" s="35">
        <f t="shared" si="65"/>
        <v>-2.2377550149702046</v>
      </c>
      <c r="AC217" s="35">
        <f t="shared" si="66"/>
        <v>-2.2377550149701904</v>
      </c>
      <c r="AD217" s="36"/>
      <c r="AE217" s="36"/>
      <c r="AF217">
        <v>2.0699999999999998</v>
      </c>
      <c r="AG217">
        <v>1.81</v>
      </c>
      <c r="AH217" s="41"/>
      <c r="AI217" s="36"/>
      <c r="AJ217" t="s">
        <v>321</v>
      </c>
      <c r="AK217" s="35"/>
      <c r="AL217" s="35"/>
    </row>
    <row r="218" spans="1:38" ht="15" x14ac:dyDescent="0.25">
      <c r="A218">
        <v>2.06</v>
      </c>
      <c r="B218">
        <v>3.47</v>
      </c>
      <c r="C218">
        <v>4.0199999999999996</v>
      </c>
      <c r="D218" s="20">
        <f t="shared" si="42"/>
        <v>2.2377550149701886E-2</v>
      </c>
      <c r="E218" s="17">
        <f>IF(OR($A218="",$B218="",$C218=""),"",A218*'MPTO_working_3-way'!$I217)</f>
        <v>2.106097753308386</v>
      </c>
      <c r="F218" s="21">
        <f>IF(OR($A218="",$B218="",$C218=""),"",B218*'MPTO_working_3-way'!$I217)</f>
        <v>3.5476500990194659</v>
      </c>
      <c r="G218" s="22">
        <f>IF(OR($A218="",$B218="",$C218=""),"",C218*'MPTO_working_3-way'!$I217)</f>
        <v>4.1099577516018009</v>
      </c>
      <c r="H218" s="17">
        <f>IF(OR($A218="",$B218="",$C218=""),"",'MPTO_working_3-way'!E217)</f>
        <v>2.0921477706046745</v>
      </c>
      <c r="I218" s="21">
        <f>IF(OR($A218="",$B218="",$C218=""),"",'MPTO_working_3-way'!F217)</f>
        <v>3.562201773479329</v>
      </c>
      <c r="J218" s="22">
        <f>IF(OR($A218="",$B218="",$C218=""),"",'MPTO_working_3-way'!G217)</f>
        <v>4.1442697289492267</v>
      </c>
      <c r="K218" s="17">
        <f>IF(OR($A218="",$B218="",$C218=""),"",'OddsRatio_working_3-way'!H217)</f>
        <v>2.0978107709437186</v>
      </c>
      <c r="L218" s="21">
        <f>IF(OR($A218="",$B218="",$C218=""),"",'OddsRatio_working_3-way'!I217)</f>
        <v>3.5581062304065911</v>
      </c>
      <c r="M218" s="22">
        <f>IF(OR($A218="",$B218="",$C218=""),"",'OddsRatio_working_3-way'!J217)</f>
        <v>4.127725026650972</v>
      </c>
      <c r="N218" s="23">
        <f t="shared" si="55"/>
        <v>47.481176903072964</v>
      </c>
      <c r="O218" s="24">
        <f t="shared" si="56"/>
        <v>28.187672743611035</v>
      </c>
      <c r="P218" s="24">
        <f t="shared" si="57"/>
        <v>24.331150353316001</v>
      </c>
      <c r="Q218" t="s">
        <v>418</v>
      </c>
      <c r="R218" t="s">
        <v>396</v>
      </c>
      <c r="S218" s="48" t="s">
        <v>494</v>
      </c>
      <c r="T218" s="35">
        <v>100</v>
      </c>
      <c r="U218" s="35">
        <f t="shared" si="58"/>
        <v>35.897435897435898</v>
      </c>
      <c r="V218" s="35">
        <f t="shared" si="59"/>
        <v>78.070175438596479</v>
      </c>
      <c r="W218" s="35">
        <f t="shared" si="60"/>
        <v>83.766233766233768</v>
      </c>
      <c r="X218" s="35">
        <f t="shared" si="61"/>
        <v>38.163590795169746</v>
      </c>
      <c r="Y218" s="35">
        <f t="shared" si="62"/>
        <v>80.336330336330334</v>
      </c>
      <c r="Z218" s="35">
        <f t="shared" si="63"/>
        <v>86.032388663967609</v>
      </c>
      <c r="AA218" s="35">
        <f t="shared" si="64"/>
        <v>-2.2661548977338484</v>
      </c>
      <c r="AB218" s="35">
        <f t="shared" si="65"/>
        <v>-2.2661548977338555</v>
      </c>
      <c r="AC218" s="35">
        <f t="shared" si="66"/>
        <v>-2.2661548977338413</v>
      </c>
      <c r="AD218" s="36"/>
      <c r="AE218" s="36"/>
      <c r="AF218">
        <v>1.93</v>
      </c>
      <c r="AG218">
        <v>1.97</v>
      </c>
      <c r="AH218" s="41"/>
      <c r="AI218" s="36"/>
      <c r="AJ218" t="s">
        <v>455</v>
      </c>
      <c r="AK218" s="35"/>
      <c r="AL218" s="35"/>
    </row>
    <row r="219" spans="1:38" ht="15" x14ac:dyDescent="0.25">
      <c r="A219">
        <v>1.56</v>
      </c>
      <c r="B219">
        <v>4.5599999999999996</v>
      </c>
      <c r="C219">
        <v>6.16</v>
      </c>
      <c r="D219" s="20">
        <f t="shared" si="42"/>
        <v>2.2661548977338519E-2</v>
      </c>
      <c r="E219" s="17">
        <f>IF(OR($A219="",$B219="",$C219=""),"",A219*'MPTO_working_3-way'!$I218)</f>
        <v>1.5953520164046482</v>
      </c>
      <c r="F219" s="21">
        <f>IF(OR($A219="",$B219="",$C219=""),"",B219*'MPTO_working_3-way'!$I218)</f>
        <v>4.6633366633366631</v>
      </c>
      <c r="G219" s="22">
        <f>IF(OR($A219="",$B219="",$C219=""),"",C219*'MPTO_working_3-way'!$I218)</f>
        <v>6.2995951417004052</v>
      </c>
      <c r="H219" s="17">
        <f>IF(OR($A219="",$B219="",$C219=""),"",'MPTO_working_3-way'!E218)</f>
        <v>1.5786022576361221</v>
      </c>
      <c r="I219" s="21">
        <f>IF(OR($A219="",$B219="",$C219=""),"",'MPTO_working_3-way'!F218)</f>
        <v>4.7226751645077183</v>
      </c>
      <c r="J219" s="22">
        <f>IF(OR($A219="",$B219="",$C219=""),"",'MPTO_working_3-way'!G218)</f>
        <v>6.4606239030742234</v>
      </c>
      <c r="K219" s="17">
        <f>IF(OR($A219="",$B219="",$C219=""),"",'OddsRatio_working_3-way'!H218)</f>
        <v>1.5842450941171164</v>
      </c>
      <c r="L219" s="21">
        <f>IF(OR($A219="",$B219="",$C219=""),"",'OddsRatio_working_3-way'!I218)</f>
        <v>4.7141295268873833</v>
      </c>
      <c r="M219" s="22">
        <f>IF(OR($A219="",$B219="",$C219=""),"",'OddsRatio_working_3-way'!J218)</f>
        <v>6.3834012243648592</v>
      </c>
      <c r="N219" s="23">
        <f t="shared" si="55"/>
        <v>62.682090831191083</v>
      </c>
      <c r="O219" s="24">
        <f t="shared" si="56"/>
        <v>21.443873179091689</v>
      </c>
      <c r="P219" s="24">
        <f t="shared" si="57"/>
        <v>15.874035989717223</v>
      </c>
      <c r="Q219" t="s">
        <v>402</v>
      </c>
      <c r="R219" t="s">
        <v>398</v>
      </c>
      <c r="S219" s="48" t="s">
        <v>494</v>
      </c>
      <c r="T219" s="35">
        <v>100</v>
      </c>
      <c r="U219" s="35">
        <f t="shared" si="58"/>
        <v>73.68421052631578</v>
      </c>
      <c r="V219" s="35">
        <f t="shared" si="59"/>
        <v>73.333333333333329</v>
      </c>
      <c r="W219" s="35">
        <f t="shared" si="60"/>
        <v>50.73891625615763</v>
      </c>
      <c r="X219" s="35">
        <f t="shared" si="61"/>
        <v>75.927750410509034</v>
      </c>
      <c r="Y219" s="35">
        <f t="shared" si="62"/>
        <v>75.576873217526568</v>
      </c>
      <c r="Z219" s="35">
        <f t="shared" si="63"/>
        <v>52.982456140350877</v>
      </c>
      <c r="AA219" s="35">
        <f t="shared" si="64"/>
        <v>-2.2435398841932539</v>
      </c>
      <c r="AB219" s="35">
        <f t="shared" si="65"/>
        <v>-2.2435398841932397</v>
      </c>
      <c r="AC219" s="35">
        <f t="shared" si="66"/>
        <v>-2.2435398841932468</v>
      </c>
      <c r="AD219" s="36"/>
      <c r="AE219" s="36"/>
      <c r="AF219">
        <v>1.56</v>
      </c>
      <c r="AG219">
        <v>2.59</v>
      </c>
      <c r="AH219" s="41"/>
      <c r="AI219" s="36"/>
      <c r="AJ219" t="s">
        <v>455</v>
      </c>
      <c r="AK219" s="35"/>
      <c r="AL219" s="35"/>
    </row>
    <row r="220" spans="1:38" ht="15" x14ac:dyDescent="0.25">
      <c r="A220">
        <v>3.8</v>
      </c>
      <c r="B220">
        <v>3.75</v>
      </c>
      <c r="C220">
        <v>2.0299999999999998</v>
      </c>
      <c r="D220" s="20">
        <f t="shared" si="42"/>
        <v>2.2435398841932574E-2</v>
      </c>
      <c r="E220" s="17">
        <f>IF(OR($A220="",$B220="",$C220=""),"",A220*'MPTO_working_3-way'!$I219)</f>
        <v>3.8852545155993434</v>
      </c>
      <c r="F220" s="21">
        <f>IF(OR($A220="",$B220="",$C220=""),"",B220*'MPTO_working_3-way'!$I219)</f>
        <v>3.8341327456572474</v>
      </c>
      <c r="G220" s="22">
        <f>IF(OR($A220="",$B220="",$C220=""),"",C220*'MPTO_working_3-way'!$I219)</f>
        <v>2.0755438596491231</v>
      </c>
      <c r="H220" s="17">
        <f>IF(OR($A220="",$B220="",$C220=""),"",'MPTO_working_3-way'!E219)</f>
        <v>3.9111476665840414</v>
      </c>
      <c r="I220" s="21">
        <f>IF(OR($A220="",$B220="",$C220=""),"",'MPTO_working_3-way'!F219)</f>
        <v>3.8582003289912428</v>
      </c>
      <c r="J220" s="22">
        <f>IF(OR($A220="",$B220="",$C220=""),"",'MPTO_working_3-way'!G219)</f>
        <v>2.0612930809244441</v>
      </c>
      <c r="K220" s="17">
        <f>IF(OR($A220="",$B220="",$C220=""),"",'OddsRatio_working_3-way'!H219)</f>
        <v>3.9005232045040596</v>
      </c>
      <c r="L220" s="21">
        <f>IF(OR($A220="",$B220="",$C220=""),"",'OddsRatio_working_3-way'!I219)</f>
        <v>3.8487281472807724</v>
      </c>
      <c r="M220" s="22">
        <f>IF(OR($A220="",$B220="",$C220=""),"",'OddsRatio_working_3-way'!J219)</f>
        <v>2.0669781787997072</v>
      </c>
      <c r="N220" s="23">
        <f t="shared" si="55"/>
        <v>25.738339560123748</v>
      </c>
      <c r="O220" s="24">
        <f t="shared" si="56"/>
        <v>26.081517420925394</v>
      </c>
      <c r="P220" s="24">
        <f t="shared" si="57"/>
        <v>48.180143018950851</v>
      </c>
      <c r="Q220" t="s">
        <v>425</v>
      </c>
      <c r="R220" t="s">
        <v>395</v>
      </c>
      <c r="S220" s="48" t="s">
        <v>494</v>
      </c>
      <c r="T220" s="35">
        <v>100</v>
      </c>
      <c r="U220" s="35">
        <f t="shared" si="58"/>
        <v>62.546816479400754</v>
      </c>
      <c r="V220" s="35">
        <f t="shared" si="59"/>
        <v>68.847352024922117</v>
      </c>
      <c r="W220" s="35">
        <f t="shared" si="60"/>
        <v>65.870307167235495</v>
      </c>
      <c r="X220" s="35">
        <f t="shared" si="61"/>
        <v>65.282340807842388</v>
      </c>
      <c r="Y220" s="35">
        <f t="shared" si="62"/>
        <v>71.582876353363758</v>
      </c>
      <c r="Z220" s="35">
        <f t="shared" si="63"/>
        <v>68.605831495677137</v>
      </c>
      <c r="AA220" s="35">
        <f t="shared" si="64"/>
        <v>-2.7355243284416346</v>
      </c>
      <c r="AB220" s="35">
        <f t="shared" si="65"/>
        <v>-2.7355243284416417</v>
      </c>
      <c r="AC220" s="35">
        <f t="shared" si="66"/>
        <v>-2.7355243284416417</v>
      </c>
      <c r="AD220" s="36"/>
      <c r="AE220" s="36"/>
      <c r="AF220">
        <v>1.76</v>
      </c>
      <c r="AG220">
        <v>2.1800000000000002</v>
      </c>
      <c r="AH220" s="41"/>
      <c r="AI220" s="36"/>
      <c r="AJ220" t="s">
        <v>455</v>
      </c>
      <c r="AK220" s="35"/>
      <c r="AL220" s="35"/>
    </row>
    <row r="221" spans="1:38" ht="15" x14ac:dyDescent="0.25">
      <c r="A221">
        <v>2.67</v>
      </c>
      <c r="B221">
        <v>3.21</v>
      </c>
      <c r="C221">
        <v>2.93</v>
      </c>
      <c r="D221" s="20">
        <f t="shared" si="42"/>
        <v>2.7355243284416408E-2</v>
      </c>
      <c r="E221" s="17">
        <f>IF(OR($A221="",$B221="",$C221=""),"",A221*'MPTO_working_3-way'!$I220)</f>
        <v>2.7430384995693919</v>
      </c>
      <c r="F221" s="21">
        <f>IF(OR($A221="",$B221="",$C221=""),"",B221*'MPTO_working_3-way'!$I220)</f>
        <v>3.2978103309429767</v>
      </c>
      <c r="G221" s="22">
        <f>IF(OR($A221="",$B221="",$C221=""),"",C221*'MPTO_working_3-way'!$I220)</f>
        <v>3.0101508628233402</v>
      </c>
      <c r="H221" s="17">
        <f>IF(OR($A221="",$B221="",$C221=""),"",'MPTO_working_3-way'!E220)</f>
        <v>2.736626361098903</v>
      </c>
      <c r="I221" s="21">
        <f>IF(OR($A221="",$B221="",$C221=""),"",'MPTO_working_3-way'!F220)</f>
        <v>3.3067901113454004</v>
      </c>
      <c r="J221" s="22">
        <f>IF(OR($A221="",$B221="",$C221=""),"",'MPTO_working_3-way'!G220)</f>
        <v>3.010429507498277</v>
      </c>
      <c r="K221" s="17">
        <f>IF(OR($A221="",$B221="",$C221=""),"",'OddsRatio_working_3-way'!H220)</f>
        <v>2.7396829343458302</v>
      </c>
      <c r="L221" s="21">
        <f>IF(OR($A221="",$B221="",$C221=""),"",'OddsRatio_working_3-way'!I220)</f>
        <v>3.3022151406612492</v>
      </c>
      <c r="M221" s="22">
        <f>IF(OR($A221="",$B221="",$C221=""),"",'OddsRatio_working_3-way'!J220)</f>
        <v>3.0105317744236242</v>
      </c>
      <c r="N221" s="23">
        <f t="shared" si="55"/>
        <v>36.45592288103073</v>
      </c>
      <c r="O221" s="24">
        <f t="shared" si="56"/>
        <v>30.323150807586309</v>
      </c>
      <c r="P221" s="24">
        <f t="shared" si="57"/>
        <v>33.220926311382954</v>
      </c>
      <c r="Q221" t="s">
        <v>433</v>
      </c>
      <c r="R221" t="s">
        <v>430</v>
      </c>
      <c r="S221" s="48" t="s">
        <v>494</v>
      </c>
      <c r="T221" s="35">
        <v>100</v>
      </c>
      <c r="U221" s="35">
        <f t="shared" si="58"/>
        <v>53.271028037383175</v>
      </c>
      <c r="V221" s="35">
        <f t="shared" si="59"/>
        <v>69.325153374233125</v>
      </c>
      <c r="W221" s="35">
        <f t="shared" si="60"/>
        <v>74.619289340101517</v>
      </c>
      <c r="X221" s="35">
        <f t="shared" si="61"/>
        <v>56.055557285665344</v>
      </c>
      <c r="Y221" s="35">
        <f t="shared" si="62"/>
        <v>72.109682622515294</v>
      </c>
      <c r="Z221" s="35">
        <f t="shared" si="63"/>
        <v>77.4038185883837</v>
      </c>
      <c r="AA221" s="35">
        <f t="shared" si="64"/>
        <v>-2.7845292482821691</v>
      </c>
      <c r="AB221" s="35">
        <f t="shared" si="65"/>
        <v>-2.7845292482821691</v>
      </c>
      <c r="AC221" s="35">
        <f t="shared" si="66"/>
        <v>-2.7845292482821833</v>
      </c>
      <c r="AD221" s="36"/>
      <c r="AE221" s="36"/>
      <c r="AF221">
        <v>2.11</v>
      </c>
      <c r="AG221">
        <v>1.78</v>
      </c>
      <c r="AH221" s="41"/>
      <c r="AI221" s="36"/>
      <c r="AJ221" t="s">
        <v>452</v>
      </c>
      <c r="AK221" s="35"/>
      <c r="AL221" s="35"/>
    </row>
    <row r="222" spans="1:38" ht="15" x14ac:dyDescent="0.25">
      <c r="A222">
        <v>2.14</v>
      </c>
      <c r="B222">
        <v>3.26</v>
      </c>
      <c r="C222">
        <v>3.94</v>
      </c>
      <c r="D222" s="20">
        <f t="shared" si="42"/>
        <v>2.7845292482821637E-2</v>
      </c>
      <c r="E222" s="17">
        <f>IF(OR($A222="",$B222="",$C222=""),"",A222*'MPTO_working_3-way'!$I221)</f>
        <v>2.1995889259132384</v>
      </c>
      <c r="F222" s="21">
        <f>IF(OR($A222="",$B222="",$C222=""),"",B222*'MPTO_working_3-way'!$I221)</f>
        <v>3.3507756534939985</v>
      </c>
      <c r="G222" s="22">
        <f>IF(OR($A222="",$B222="",$C222=""),"",C222*'MPTO_working_3-way'!$I221)</f>
        <v>4.0497104523823175</v>
      </c>
      <c r="H222" s="17">
        <f>IF(OR($A222="",$B222="",$C222=""),"",'MPTO_working_3-way'!E221)</f>
        <v>2.1833681884067642</v>
      </c>
      <c r="I222" s="21">
        <f>IF(OR($A222="",$B222="",$C222=""),"",'MPTO_working_3-way'!F221)</f>
        <v>3.3617208008539623</v>
      </c>
      <c r="J222" s="22">
        <f>IF(OR($A222="",$B222="",$C222=""),"",'MPTO_working_3-way'!G221)</f>
        <v>4.0895556674391393</v>
      </c>
      <c r="K222" s="17">
        <f>IF(OR($A222="",$B222="",$C222=""),"",'OddsRatio_working_3-way'!H221)</f>
        <v>2.1901510965890472</v>
      </c>
      <c r="L222" s="21">
        <f>IF(OR($A222="",$B222="",$C222=""),"",'OddsRatio_working_3-way'!I221)</f>
        <v>3.3594223493782858</v>
      </c>
      <c r="M222" s="22">
        <f>IF(OR($A222="",$B222="",$C222=""),"",'OddsRatio_working_3-way'!J221)</f>
        <v>4.0693370385717529</v>
      </c>
      <c r="N222" s="23">
        <f t="shared" si="55"/>
        <v>45.463040308080025</v>
      </c>
      <c r="O222" s="24">
        <f t="shared" si="56"/>
        <v>29.843836275856212</v>
      </c>
      <c r="P222" s="24">
        <f t="shared" si="57"/>
        <v>24.693123416063766</v>
      </c>
      <c r="Q222" t="s">
        <v>432</v>
      </c>
      <c r="R222" t="s">
        <v>405</v>
      </c>
      <c r="S222" s="48" t="s">
        <v>494</v>
      </c>
      <c r="T222" s="35">
        <v>100</v>
      </c>
      <c r="U222" s="35">
        <f t="shared" si="58"/>
        <v>64.912280701754383</v>
      </c>
      <c r="V222" s="35">
        <f t="shared" si="59"/>
        <v>69.969969969969966</v>
      </c>
      <c r="W222" s="35">
        <f t="shared" si="60"/>
        <v>62.406015037593981</v>
      </c>
      <c r="X222" s="35">
        <f t="shared" si="61"/>
        <v>67.624014992436045</v>
      </c>
      <c r="Y222" s="35">
        <f t="shared" si="62"/>
        <v>72.681704260651628</v>
      </c>
      <c r="Z222" s="35">
        <f t="shared" si="63"/>
        <v>65.117749328275636</v>
      </c>
      <c r="AA222" s="35">
        <f t="shared" si="64"/>
        <v>-2.7117342906816617</v>
      </c>
      <c r="AB222" s="35">
        <f t="shared" si="65"/>
        <v>-2.7117342906816617</v>
      </c>
      <c r="AC222" s="35">
        <f t="shared" si="66"/>
        <v>-2.7117342906816546</v>
      </c>
      <c r="AD222" s="36"/>
      <c r="AE222" s="36"/>
      <c r="AF222">
        <v>2.0299999999999998</v>
      </c>
      <c r="AG222">
        <v>1.86</v>
      </c>
      <c r="AH222" s="41"/>
      <c r="AI222" s="36"/>
      <c r="AJ222" t="s">
        <v>452</v>
      </c>
      <c r="AK222" s="35"/>
      <c r="AL222" s="35"/>
    </row>
    <row r="223" spans="1:38" ht="15" x14ac:dyDescent="0.25">
      <c r="A223">
        <v>2.85</v>
      </c>
      <c r="B223">
        <v>3.33</v>
      </c>
      <c r="C223">
        <v>2.66</v>
      </c>
      <c r="D223" s="20">
        <f t="shared" si="42"/>
        <v>2.7117342906816555E-2</v>
      </c>
      <c r="E223" s="17">
        <f>IF(OR($A223="",$B223="",$C223=""),"",A223*'MPTO_working_3-way'!$I222)</f>
        <v>2.9272844272844272</v>
      </c>
      <c r="F223" s="21">
        <f>IF(OR($A223="",$B223="",$C223=""),"",B223*'MPTO_working_3-way'!$I222)</f>
        <v>3.4203007518796991</v>
      </c>
      <c r="G223" s="22">
        <f>IF(OR($A223="",$B223="",$C223=""),"",C223*'MPTO_working_3-way'!$I222)</f>
        <v>2.7321321321321324</v>
      </c>
      <c r="H223" s="17">
        <f>IF(OR($A223="",$B223="",$C223=""),"",'MPTO_working_3-way'!E222)</f>
        <v>2.925361632796847</v>
      </c>
      <c r="I223" s="21">
        <f>IF(OR($A223="",$B223="",$C223=""),"",'MPTO_working_3-way'!F222)</f>
        <v>3.4333445308664303</v>
      </c>
      <c r="J223" s="22">
        <f>IF(OR($A223="",$B223="",$C223=""),"",'MPTO_working_3-way'!G222)</f>
        <v>2.7255328314426963</v>
      </c>
      <c r="K223" s="17">
        <f>IF(OR($A223="",$B223="",$C223=""),"",'OddsRatio_working_3-way'!H222)</f>
        <v>2.9266262233821423</v>
      </c>
      <c r="L223" s="21">
        <f>IF(OR($A223="",$B223="",$C223=""),"",'OddsRatio_working_3-way'!I222)</f>
        <v>3.4265076218812913</v>
      </c>
      <c r="M223" s="22">
        <f>IF(OR($A223="",$B223="",$C223=""),"",'OddsRatio_working_3-way'!J222)</f>
        <v>2.7287565031428951</v>
      </c>
      <c r="N223" s="23">
        <f t="shared" si="55"/>
        <v>34.161354143767866</v>
      </c>
      <c r="O223" s="24">
        <f t="shared" si="56"/>
        <v>29.237194987909433</v>
      </c>
      <c r="P223" s="24">
        <f t="shared" si="57"/>
        <v>36.601450868322708</v>
      </c>
      <c r="Q223" t="s">
        <v>431</v>
      </c>
      <c r="R223" t="s">
        <v>437</v>
      </c>
      <c r="S223" s="48" t="s">
        <v>494</v>
      </c>
      <c r="T223" s="35">
        <v>100</v>
      </c>
      <c r="U223" s="35">
        <f t="shared" si="58"/>
        <v>65.870307167235495</v>
      </c>
      <c r="V223" s="35">
        <f t="shared" si="59"/>
        <v>71.751412429378533</v>
      </c>
      <c r="W223" s="35">
        <f t="shared" si="60"/>
        <v>59.677419354838712</v>
      </c>
      <c r="X223" s="35">
        <f t="shared" si="61"/>
        <v>68.571168215782762</v>
      </c>
      <c r="Y223" s="35">
        <f t="shared" si="62"/>
        <v>74.4522734779258</v>
      </c>
      <c r="Z223" s="35">
        <f t="shared" si="63"/>
        <v>62.378280403385979</v>
      </c>
      <c r="AA223" s="35">
        <f t="shared" si="64"/>
        <v>-2.7008610485472673</v>
      </c>
      <c r="AB223" s="35">
        <f t="shared" si="65"/>
        <v>-2.7008610485472673</v>
      </c>
      <c r="AC223" s="35">
        <f t="shared" si="66"/>
        <v>-2.7008610485472673</v>
      </c>
      <c r="AD223" s="36"/>
      <c r="AE223" s="36"/>
      <c r="AF223">
        <v>2.2000000000000002</v>
      </c>
      <c r="AG223">
        <v>1.73</v>
      </c>
      <c r="AH223" s="41"/>
      <c r="AI223" s="36"/>
      <c r="AJ223" t="s">
        <v>452</v>
      </c>
      <c r="AK223" s="35"/>
      <c r="AL223" s="35"/>
    </row>
    <row r="224" spans="1:38" ht="15" x14ac:dyDescent="0.25">
      <c r="A224">
        <v>2.93</v>
      </c>
      <c r="B224">
        <v>3.54</v>
      </c>
      <c r="C224">
        <v>2.48</v>
      </c>
      <c r="D224" s="20">
        <f t="shared" si="42"/>
        <v>2.7008610485472762E-2</v>
      </c>
      <c r="E224" s="17">
        <f>IF(OR($A224="",$B224="",$C224=""),"",A224*'MPTO_working_3-way'!$I223)</f>
        <v>3.0091352287224353</v>
      </c>
      <c r="F224" s="21">
        <f>IF(OR($A224="",$B224="",$C224=""),"",B224*'MPTO_working_3-way'!$I223)</f>
        <v>3.6356104811185737</v>
      </c>
      <c r="G224" s="22">
        <f>IF(OR($A224="",$B224="",$C224=""),"",C224*'MPTO_working_3-way'!$I223)</f>
        <v>2.5469813540039725</v>
      </c>
      <c r="H224" s="17">
        <f>IF(OR($A224="",$B224="",$C224=""),"",'MPTO_working_3-way'!E223)</f>
        <v>3.0093827302231864</v>
      </c>
      <c r="I224" s="21">
        <f>IF(OR($A224="",$B224="",$C224=""),"",'MPTO_working_3-way'!F223)</f>
        <v>3.6565343356872133</v>
      </c>
      <c r="J224" s="22">
        <f>IF(OR($A224="",$B224="",$C224=""),"",'MPTO_working_3-way'!G223)</f>
        <v>2.5366357660755479</v>
      </c>
      <c r="K224" s="17">
        <f>IF(OR($A224="",$B224="",$C224=""),"",'OddsRatio_working_3-way'!H223)</f>
        <v>3.0101370720040834</v>
      </c>
      <c r="L224" s="21">
        <f>IF(OR($A224="",$B224="",$C224=""),"",'OddsRatio_working_3-way'!I223)</f>
        <v>3.6454653693732486</v>
      </c>
      <c r="M224" s="22">
        <f>IF(OR($A224="",$B224="",$C224=""),"",'OddsRatio_working_3-way'!J223)</f>
        <v>2.541452262469452</v>
      </c>
      <c r="N224" s="23">
        <f t="shared" si="55"/>
        <v>33.232138936626058</v>
      </c>
      <c r="O224" s="24">
        <f t="shared" si="56"/>
        <v>27.505696916472981</v>
      </c>
      <c r="P224" s="24">
        <f t="shared" si="57"/>
        <v>39.262164146900943</v>
      </c>
      <c r="Q224" t="s">
        <v>436</v>
      </c>
      <c r="R224" t="s">
        <v>435</v>
      </c>
      <c r="S224" s="48" t="s">
        <v>494</v>
      </c>
      <c r="T224" s="35">
        <v>100</v>
      </c>
      <c r="U224" s="35">
        <f t="shared" si="58"/>
        <v>65.397923875432525</v>
      </c>
      <c r="V224" s="35">
        <f t="shared" si="59"/>
        <v>67.948717948717942</v>
      </c>
      <c r="W224" s="35">
        <f t="shared" si="60"/>
        <v>63.898916967509031</v>
      </c>
      <c r="X224" s="35">
        <f t="shared" si="61"/>
        <v>68.15236508377302</v>
      </c>
      <c r="Y224" s="35">
        <f t="shared" si="62"/>
        <v>70.703159157058451</v>
      </c>
      <c r="Z224" s="35">
        <f t="shared" si="63"/>
        <v>66.653358175849519</v>
      </c>
      <c r="AA224" s="35">
        <f t="shared" si="64"/>
        <v>-2.754441208340495</v>
      </c>
      <c r="AB224" s="35">
        <f t="shared" si="65"/>
        <v>-2.7544412083405092</v>
      </c>
      <c r="AC224" s="35">
        <f t="shared" si="66"/>
        <v>-2.7544412083404879</v>
      </c>
      <c r="AD224" s="36"/>
      <c r="AE224" s="36"/>
      <c r="AF224">
        <v>1.79</v>
      </c>
      <c r="AG224">
        <v>2.1</v>
      </c>
      <c r="AH224" s="41"/>
      <c r="AI224" s="36"/>
      <c r="AJ224" t="s">
        <v>452</v>
      </c>
      <c r="AK224" s="35"/>
      <c r="AL224" s="35"/>
    </row>
    <row r="225" spans="1:38" ht="15" x14ac:dyDescent="0.25">
      <c r="A225">
        <v>2.89</v>
      </c>
      <c r="B225">
        <v>3.12</v>
      </c>
      <c r="C225">
        <v>2.77</v>
      </c>
      <c r="D225" s="20">
        <f t="shared" si="42"/>
        <v>2.7544412083404968E-2</v>
      </c>
      <c r="E225" s="17">
        <f>IF(OR($A225="",$B225="",$C225=""),"",A225*'MPTO_working_3-way'!$I224)</f>
        <v>2.9696033509210404</v>
      </c>
      <c r="F225" s="21">
        <f>IF(OR($A225="",$B225="",$C225=""),"",B225*'MPTO_working_3-way'!$I224)</f>
        <v>3.2059385657002237</v>
      </c>
      <c r="G225" s="22">
        <f>IF(OR($A225="",$B225="",$C225=""),"",C225*'MPTO_working_3-way'!$I224)</f>
        <v>2.8462980214710316</v>
      </c>
      <c r="H225" s="17">
        <f>IF(OR($A225="",$B225="",$C225=""),"",'MPTO_working_3-way'!E224)</f>
        <v>2.968774807605111</v>
      </c>
      <c r="I225" s="21">
        <f>IF(OR($A225="",$B225="",$C225=""),"",'MPTO_working_3-way'!F224)</f>
        <v>3.2120118985237269</v>
      </c>
      <c r="J225" s="22">
        <f>IF(OR($A225="",$B225="",$C225=""),"",'MPTO_working_3-way'!G224)</f>
        <v>2.8422869570930396</v>
      </c>
      <c r="K225" s="17">
        <f>IF(OR($A225="",$B225="",$C225=""),"",'OddsRatio_working_3-way'!H224)</f>
        <v>2.9692786204407526</v>
      </c>
      <c r="L225" s="21">
        <f>IF(OR($A225="",$B225="",$C225=""),"",'OddsRatio_working_3-way'!I224)</f>
        <v>3.2089262832457122</v>
      </c>
      <c r="M225" s="22">
        <f>IF(OR($A225="",$B225="",$C225=""),"",'OddsRatio_working_3-way'!J224)</f>
        <v>2.8442450572381648</v>
      </c>
      <c r="N225" s="23">
        <f t="shared" si="55"/>
        <v>33.674530966899802</v>
      </c>
      <c r="O225" s="24">
        <f t="shared" si="56"/>
        <v>31.192113619980905</v>
      </c>
      <c r="P225" s="24">
        <f t="shared" si="57"/>
        <v>35.133355413119297</v>
      </c>
      <c r="Q225" t="s">
        <v>438</v>
      </c>
      <c r="R225" t="s">
        <v>427</v>
      </c>
      <c r="S225" s="48" t="s">
        <v>494</v>
      </c>
      <c r="T225" s="35">
        <v>100</v>
      </c>
      <c r="U225" s="35">
        <f t="shared" si="58"/>
        <v>66.329966329966325</v>
      </c>
      <c r="V225" s="35">
        <f t="shared" si="59"/>
        <v>67.10526315789474</v>
      </c>
      <c r="W225" s="35">
        <f t="shared" si="60"/>
        <v>63.898916967509031</v>
      </c>
      <c r="X225" s="35">
        <f t="shared" si="61"/>
        <v>68.995819874596236</v>
      </c>
      <c r="Y225" s="35">
        <f t="shared" si="62"/>
        <v>69.771116702524651</v>
      </c>
      <c r="Z225" s="35">
        <f t="shared" si="63"/>
        <v>66.564770512138935</v>
      </c>
      <c r="AA225" s="35">
        <f t="shared" si="64"/>
        <v>-2.6658535446299112</v>
      </c>
      <c r="AB225" s="35">
        <f t="shared" si="65"/>
        <v>-2.6658535446299112</v>
      </c>
      <c r="AC225" s="35">
        <f t="shared" si="66"/>
        <v>-2.6658535446299041</v>
      </c>
      <c r="AD225" s="36"/>
      <c r="AE225" s="36"/>
      <c r="AF225">
        <v>2.21</v>
      </c>
      <c r="AG225">
        <v>1.72</v>
      </c>
      <c r="AH225" s="41"/>
      <c r="AI225" s="36"/>
      <c r="AJ225" t="s">
        <v>452</v>
      </c>
      <c r="AK225" s="35"/>
      <c r="AL225" s="35"/>
    </row>
    <row r="226" spans="1:38" ht="15" x14ac:dyDescent="0.25">
      <c r="A226">
        <v>2.97</v>
      </c>
      <c r="B226">
        <v>3.04</v>
      </c>
      <c r="C226">
        <v>2.77</v>
      </c>
      <c r="D226" s="20">
        <f t="shared" si="42"/>
        <v>2.6658535446299148E-2</v>
      </c>
      <c r="E226" s="17">
        <f>IF(OR($A226="",$B226="",$C226=""),"",A226*'MPTO_working_3-way'!$I225)</f>
        <v>3.0491758502755086</v>
      </c>
      <c r="F226" s="21">
        <f>IF(OR($A226="",$B226="",$C226=""),"",B226*'MPTO_working_3-way'!$I225)</f>
        <v>3.1210419477567495</v>
      </c>
      <c r="G226" s="22">
        <f>IF(OR($A226="",$B226="",$C226=""),"",C226*'MPTO_working_3-way'!$I225)</f>
        <v>2.8438441431862485</v>
      </c>
      <c r="H226" s="17">
        <f>IF(OR($A226="",$B226="",$C226=""),"",'MPTO_working_3-way'!E225)</f>
        <v>3.0505088780645835</v>
      </c>
      <c r="I226" s="21">
        <f>IF(OR($A226="",$B226="",$C226=""),"",'MPTO_working_3-way'!F225)</f>
        <v>3.1244025562447475</v>
      </c>
      <c r="J226" s="22">
        <f>IF(OR($A226="",$B226="",$C226=""),"",'MPTO_working_3-way'!G225)</f>
        <v>2.8399034113817296</v>
      </c>
      <c r="K226" s="17">
        <f>IF(OR($A226="",$B226="",$C226=""),"",'OddsRatio_working_3-way'!H225)</f>
        <v>3.0499073269064052</v>
      </c>
      <c r="L226" s="21">
        <f>IF(OR($A226="",$B226="",$C226=""),"",'OddsRatio_working_3-way'!I225)</f>
        <v>3.1227466735477489</v>
      </c>
      <c r="M226" s="22">
        <f>IF(OR($A226="",$B226="",$C226=""),"",'OddsRatio_working_3-way'!J225)</f>
        <v>2.8417949079311349</v>
      </c>
      <c r="N226" s="23">
        <f t="shared" si="55"/>
        <v>32.795747083909411</v>
      </c>
      <c r="O226" s="24">
        <f t="shared" si="56"/>
        <v>32.040581855003595</v>
      </c>
      <c r="P226" s="24">
        <f t="shared" si="57"/>
        <v>35.163671061086987</v>
      </c>
      <c r="Q226" t="s">
        <v>403</v>
      </c>
      <c r="R226" t="s">
        <v>426</v>
      </c>
      <c r="S226" s="48" t="s">
        <v>494</v>
      </c>
      <c r="T226" s="35">
        <v>100</v>
      </c>
      <c r="U226" s="35">
        <f t="shared" si="58"/>
        <v>46.808510638297875</v>
      </c>
      <c r="V226" s="35">
        <f t="shared" si="59"/>
        <v>70.930232558139537</v>
      </c>
      <c r="W226" s="35">
        <f t="shared" si="60"/>
        <v>79.209979209979196</v>
      </c>
      <c r="X226" s="35">
        <f t="shared" si="61"/>
        <v>49.859788231881261</v>
      </c>
      <c r="Y226" s="35">
        <f t="shared" si="62"/>
        <v>73.981510151722915</v>
      </c>
      <c r="Z226" s="35">
        <f t="shared" si="63"/>
        <v>82.261256803562603</v>
      </c>
      <c r="AA226" s="35">
        <f t="shared" si="64"/>
        <v>-3.0512775935833858</v>
      </c>
      <c r="AB226" s="35">
        <f t="shared" si="65"/>
        <v>-3.0512775935833787</v>
      </c>
      <c r="AC226" s="35">
        <f t="shared" si="66"/>
        <v>-3.0512775935834071</v>
      </c>
      <c r="AD226" s="36"/>
      <c r="AE226" s="36"/>
      <c r="AF226">
        <v>2.44</v>
      </c>
      <c r="AG226">
        <v>1.6</v>
      </c>
      <c r="AH226" s="41"/>
      <c r="AI226" s="36"/>
      <c r="AJ226" t="s">
        <v>452</v>
      </c>
      <c r="AK226" s="35"/>
      <c r="AL226" s="35"/>
    </row>
    <row r="227" spans="1:38" ht="15" x14ac:dyDescent="0.25">
      <c r="A227">
        <v>1.88</v>
      </c>
      <c r="B227">
        <v>3.44</v>
      </c>
      <c r="C227">
        <v>4.8099999999999996</v>
      </c>
      <c r="D227" s="20">
        <f t="shared" si="42"/>
        <v>3.0512775935833902E-2</v>
      </c>
      <c r="E227" s="17">
        <f>IF(OR($A227="",$B227="",$C227=""),"",A227*'MPTO_working_3-way'!$I226)</f>
        <v>1.9373640187593677</v>
      </c>
      <c r="F227" s="21">
        <f>IF(OR($A227="",$B227="",$C227=""),"",B227*'MPTO_working_3-way'!$I226)</f>
        <v>3.5449639492192686</v>
      </c>
      <c r="G227" s="22">
        <f>IF(OR($A227="",$B227="",$C227=""),"",C227*'MPTO_working_3-way'!$I226)</f>
        <v>4.9567664522513608</v>
      </c>
      <c r="H227" s="17">
        <f>IF(OR($A227="",$B227="",$C227=""),"",'MPTO_working_3-way'!E226)</f>
        <v>1.9166488943773952</v>
      </c>
      <c r="I227" s="21">
        <f>IF(OR($A227="",$B227="",$C227=""),"",'MPTO_working_3-way'!F226)</f>
        <v>3.5647224486952105</v>
      </c>
      <c r="J227" s="22">
        <f>IF(OR($A227="",$B227="",$C227=""),"",'MPTO_working_3-way'!G226)</f>
        <v>5.0574198566346169</v>
      </c>
      <c r="K227" s="17">
        <f>IF(OR($A227="",$B227="",$C227=""),"",'OddsRatio_working_3-way'!H226)</f>
        <v>1.9247130503725665</v>
      </c>
      <c r="L227" s="21">
        <f>IF(OR($A227="",$B227="",$C227=""),"",'OddsRatio_working_3-way'!I226)</f>
        <v>3.5639770942148434</v>
      </c>
      <c r="M227" s="22">
        <f>IF(OR($A227="",$B227="",$C227=""),"",'OddsRatio_working_3-way'!J226)</f>
        <v>5.0035871839994064</v>
      </c>
      <c r="N227" s="23">
        <f t="shared" si="55"/>
        <v>51.616525873148575</v>
      </c>
      <c r="O227" s="24">
        <f t="shared" si="56"/>
        <v>28.209031581837014</v>
      </c>
      <c r="P227" s="24">
        <f t="shared" si="57"/>
        <v>20.174442545014411</v>
      </c>
      <c r="Q227" t="s">
        <v>439</v>
      </c>
      <c r="R227" t="s">
        <v>406</v>
      </c>
      <c r="S227" s="48" t="s">
        <v>494</v>
      </c>
      <c r="T227" s="35">
        <v>100</v>
      </c>
      <c r="U227" s="35">
        <f t="shared" si="58"/>
        <v>95.337995337995352</v>
      </c>
      <c r="V227" s="35">
        <f t="shared" si="59"/>
        <v>89.200863930885532</v>
      </c>
      <c r="W227" s="35">
        <f t="shared" si="60"/>
        <v>12.280701754385953</v>
      </c>
      <c r="X227" s="35">
        <f t="shared" si="61"/>
        <v>98.518434314728509</v>
      </c>
      <c r="Y227" s="35">
        <f t="shared" si="62"/>
        <v>92.381302907618704</v>
      </c>
      <c r="Z227" s="35">
        <f t="shared" si="63"/>
        <v>15.461140731119134</v>
      </c>
      <c r="AA227" s="35">
        <f t="shared" si="64"/>
        <v>-3.1804389767331571</v>
      </c>
      <c r="AB227" s="35">
        <f t="shared" si="65"/>
        <v>-3.1804389767331713</v>
      </c>
      <c r="AC227" s="35">
        <f t="shared" si="66"/>
        <v>-3.1804389767331802</v>
      </c>
      <c r="AD227" s="36"/>
      <c r="AE227" s="36"/>
      <c r="AF227">
        <v>2.17</v>
      </c>
      <c r="AG227">
        <v>1.75</v>
      </c>
      <c r="AH227" s="41"/>
      <c r="AI227" s="36"/>
      <c r="AJ227" t="s">
        <v>452</v>
      </c>
      <c r="AK227" s="35"/>
      <c r="AL227" s="35"/>
    </row>
    <row r="228" spans="1:38" ht="15" x14ac:dyDescent="0.25">
      <c r="A228">
        <v>21.45</v>
      </c>
      <c r="B228">
        <v>9.26</v>
      </c>
      <c r="C228">
        <v>1.1399999999999999</v>
      </c>
      <c r="D228" s="20">
        <f t="shared" si="42"/>
        <v>3.1804389767331687E-2</v>
      </c>
      <c r="E228" s="17">
        <f>IF(OR($A228="",$B228="",$C228=""),"",A228*'MPTO_working_3-way'!$I227)</f>
        <v>22.132204160509264</v>
      </c>
      <c r="F228" s="21">
        <f>IF(OR($A228="",$B228="",$C228=""),"",B228*'MPTO_working_3-way'!$I227)</f>
        <v>9.5545086492454914</v>
      </c>
      <c r="G228" s="22">
        <f>IF(OR($A228="",$B228="",$C228=""),"",C228*'MPTO_working_3-way'!$I227)</f>
        <v>1.176257004334758</v>
      </c>
      <c r="H228" s="17">
        <f>IF(OR($A228="",$B228="",$C228=""),"",'MPTO_working_3-way'!E227)</f>
        <v>27.763446160184209</v>
      </c>
      <c r="I228" s="21">
        <f>IF(OR($A228="",$B228="",$C228=""),"",'MPTO_working_3-way'!F227)</f>
        <v>10.268005474219205</v>
      </c>
      <c r="J228" s="22">
        <f>IF(OR($A228="",$B228="",$C228=""),"",'MPTO_working_3-way'!G227)</f>
        <v>1.1539462109238479</v>
      </c>
      <c r="K228" s="17">
        <f>IF(OR($A228="",$B228="",$C228=""),"",'OddsRatio_working_3-way'!H227)</f>
        <v>24.26536836460112</v>
      </c>
      <c r="L228" s="21">
        <f>IF(OR($A228="",$B228="",$C228=""),"",'OddsRatio_working_3-way'!I227)</f>
        <v>10.397161011814438</v>
      </c>
      <c r="M228" s="22">
        <f>IF(OR($A228="",$B228="",$C228=""),"",'OddsRatio_working_3-way'!J227)</f>
        <v>1.1592739154544818</v>
      </c>
      <c r="N228" s="23">
        <f t="shared" si="55"/>
        <v>4.5183027987077358</v>
      </c>
      <c r="O228" s="24">
        <f t="shared" si="56"/>
        <v>10.466262962449346</v>
      </c>
      <c r="P228" s="24">
        <f t="shared" si="57"/>
        <v>85.015434238842928</v>
      </c>
      <c r="Q228" t="s">
        <v>269</v>
      </c>
      <c r="R228" t="s">
        <v>307</v>
      </c>
      <c r="S228" s="48" t="s">
        <v>494</v>
      </c>
      <c r="T228" s="35">
        <v>100</v>
      </c>
      <c r="U228" s="35">
        <f t="shared" si="58"/>
        <v>60.784313725490193</v>
      </c>
      <c r="V228" s="35">
        <f t="shared" si="59"/>
        <v>72.602739726027394</v>
      </c>
      <c r="W228" s="35">
        <f t="shared" si="60"/>
        <v>63.898916967509031</v>
      </c>
      <c r="X228" s="35">
        <f t="shared" si="61"/>
        <v>63.498343306463582</v>
      </c>
      <c r="Y228" s="35">
        <f t="shared" si="62"/>
        <v>75.316769307000783</v>
      </c>
      <c r="Z228" s="35">
        <f t="shared" si="63"/>
        <v>66.612946548482412</v>
      </c>
      <c r="AA228" s="35">
        <f t="shared" si="64"/>
        <v>-2.7140295809733885</v>
      </c>
      <c r="AB228" s="35">
        <f t="shared" si="65"/>
        <v>-2.7140295809733885</v>
      </c>
      <c r="AC228" s="35">
        <f t="shared" si="66"/>
        <v>-2.7140295809733814</v>
      </c>
      <c r="AD228" s="36"/>
      <c r="AE228" s="36"/>
      <c r="AF228">
        <v>1.29</v>
      </c>
      <c r="AG228">
        <v>3.74</v>
      </c>
      <c r="AH228" s="41"/>
      <c r="AI228" s="36"/>
      <c r="AJ228" t="s">
        <v>322</v>
      </c>
      <c r="AK228" s="35"/>
      <c r="AL228" s="35"/>
    </row>
    <row r="229" spans="1:38" ht="15" x14ac:dyDescent="0.25">
      <c r="A229">
        <v>2.5499999999999998</v>
      </c>
      <c r="B229">
        <v>3.65</v>
      </c>
      <c r="C229">
        <v>2.77</v>
      </c>
      <c r="D229" s="20">
        <f t="shared" si="42"/>
        <v>2.7140295809733761E-2</v>
      </c>
      <c r="E229" s="17">
        <f>IF(OR($A229="",$B229="",$C229=""),"",A229*'MPTO_working_3-way'!$I228)</f>
        <v>2.6192077543148211</v>
      </c>
      <c r="F229" s="21">
        <f>IF(OR($A229="",$B229="",$C229=""),"",B229*'MPTO_working_3-way'!$I228)</f>
        <v>3.7490620797055283</v>
      </c>
      <c r="G229" s="22">
        <f>IF(OR($A229="",$B229="",$C229=""),"",C229*'MPTO_working_3-way'!$I228)</f>
        <v>2.8451786193929625</v>
      </c>
      <c r="H229" s="17">
        <f>IF(OR($A229="",$B229="",$C229=""),"",'MPTO_working_3-way'!E228)</f>
        <v>2.6102157228178196</v>
      </c>
      <c r="I229" s="21">
        <f>IF(OR($A229="",$B229="",$C229=""),"",'MPTO_working_3-way'!F228)</f>
        <v>3.7746412714990036</v>
      </c>
      <c r="J229" s="22">
        <f>IF(OR($A229="",$B229="",$C229=""),"",'MPTO_working_3-way'!G228)</f>
        <v>2.8411991429969943</v>
      </c>
      <c r="K229" s="17">
        <f>IF(OR($A229="",$B229="",$C229=""),"",'OddsRatio_working_3-way'!H228)</f>
        <v>2.6146970739630837</v>
      </c>
      <c r="L229" s="21">
        <f>IF(OR($A229="",$B229="",$C229=""),"",'OddsRatio_working_3-way'!I228)</f>
        <v>3.760611126453016</v>
      </c>
      <c r="M229" s="22">
        <f>IF(OR($A229="",$B229="",$C229=""),"",'OddsRatio_working_3-way'!J228)</f>
        <v>2.8438798844610709</v>
      </c>
      <c r="N229" s="23">
        <f t="shared" si="55"/>
        <v>38.179483790570778</v>
      </c>
      <c r="O229" s="24">
        <f t="shared" si="56"/>
        <v>26.673337990672735</v>
      </c>
      <c r="P229" s="24">
        <f t="shared" si="57"/>
        <v>35.147178218756494</v>
      </c>
      <c r="Q229" t="s">
        <v>271</v>
      </c>
      <c r="R229" t="s">
        <v>305</v>
      </c>
      <c r="S229" s="48" t="s">
        <v>494</v>
      </c>
      <c r="T229" s="35">
        <v>100</v>
      </c>
      <c r="U229" s="35">
        <f t="shared" si="58"/>
        <v>84.686064318529858</v>
      </c>
      <c r="V229" s="35">
        <f t="shared" si="59"/>
        <v>71.751412429378533</v>
      </c>
      <c r="W229" s="35">
        <f t="shared" si="60"/>
        <v>41.176470588235297</v>
      </c>
      <c r="X229" s="35">
        <f t="shared" si="61"/>
        <v>87.072116982386177</v>
      </c>
      <c r="Y229" s="35">
        <f t="shared" si="62"/>
        <v>74.137465093234852</v>
      </c>
      <c r="Z229" s="35">
        <f t="shared" si="63"/>
        <v>43.562523252091609</v>
      </c>
      <c r="AA229" s="35">
        <f t="shared" si="64"/>
        <v>-2.3860526638563186</v>
      </c>
      <c r="AB229" s="35">
        <f t="shared" si="65"/>
        <v>-2.3860526638563186</v>
      </c>
      <c r="AC229" s="35">
        <f t="shared" si="66"/>
        <v>-2.3860526638563115</v>
      </c>
      <c r="AD229" s="36"/>
      <c r="AE229" s="36"/>
      <c r="AF229">
        <v>1.78</v>
      </c>
      <c r="AG229">
        <v>2.11</v>
      </c>
      <c r="AH229" s="41"/>
      <c r="AI229" s="36"/>
      <c r="AJ229" t="s">
        <v>322</v>
      </c>
      <c r="AK229" s="35"/>
      <c r="AL229" s="35"/>
    </row>
    <row r="230" spans="1:38" ht="15" x14ac:dyDescent="0.25">
      <c r="A230">
        <v>6.53</v>
      </c>
      <c r="B230">
        <v>3.54</v>
      </c>
      <c r="C230">
        <v>1.7</v>
      </c>
      <c r="D230" s="20">
        <f t="shared" si="42"/>
        <v>2.3860526638563195E-2</v>
      </c>
      <c r="E230" s="17">
        <f>IF(OR($A230="",$B230="",$C230=""),"",A230*'MPTO_working_3-way'!$I229)</f>
        <v>6.685809238949818</v>
      </c>
      <c r="F230" s="21">
        <f>IF(OR($A230="",$B230="",$C230=""),"",B230*'MPTO_working_3-way'!$I229)</f>
        <v>3.6244662643005139</v>
      </c>
      <c r="G230" s="22">
        <f>IF(OR($A230="",$B230="",$C230=""),"",C230*'MPTO_working_3-way'!$I229)</f>
        <v>1.7405628952855574</v>
      </c>
      <c r="H230" s="17">
        <f>IF(OR($A230="",$B230="",$C230=""),"",'MPTO_working_3-way'!E229)</f>
        <v>6.8877236605489269</v>
      </c>
      <c r="I230" s="21">
        <f>IF(OR($A230="",$B230="",$C230=""),"",'MPTO_working_3-way'!F229)</f>
        <v>3.6425577485050376</v>
      </c>
      <c r="J230" s="22">
        <f>IF(OR($A230="",$B230="",$C230=""),"",'MPTO_working_3-way'!G229)</f>
        <v>1.7233006884571385</v>
      </c>
      <c r="K230" s="17">
        <f>IF(OR($A230="",$B230="",$C230=""),"",'OddsRatio_working_3-way'!H229)</f>
        <v>6.7656726766203263</v>
      </c>
      <c r="L230" s="21">
        <f>IF(OR($A230="",$B230="",$C230=""),"",'OddsRatio_working_3-way'!I229)</f>
        <v>3.6482474861872753</v>
      </c>
      <c r="M230" s="22">
        <f>IF(OR($A230="",$B230="",$C230=""),"",'OddsRatio_working_3-way'!J229)</f>
        <v>1.72983198438232</v>
      </c>
      <c r="N230" s="23">
        <f t="shared" si="55"/>
        <v>14.957052531117029</v>
      </c>
      <c r="O230" s="24">
        <f t="shared" si="56"/>
        <v>27.590269217004014</v>
      </c>
      <c r="P230" s="24">
        <f t="shared" si="57"/>
        <v>57.45267825187895</v>
      </c>
      <c r="Q230" t="s">
        <v>83</v>
      </c>
      <c r="R230" t="s">
        <v>52</v>
      </c>
      <c r="S230" s="48" t="s">
        <v>494</v>
      </c>
      <c r="T230" s="35">
        <v>100</v>
      </c>
      <c r="U230" s="35">
        <f t="shared" si="58"/>
        <v>47.368421052631575</v>
      </c>
      <c r="V230" s="35">
        <f t="shared" si="59"/>
        <v>71.098265895953759</v>
      </c>
      <c r="W230" s="35">
        <f t="shared" si="60"/>
        <v>79.209979209979196</v>
      </c>
      <c r="X230" s="35">
        <f t="shared" si="61"/>
        <v>49.691754894067039</v>
      </c>
      <c r="Y230" s="35">
        <f t="shared" si="62"/>
        <v>73.421599737389215</v>
      </c>
      <c r="Z230" s="35">
        <f t="shared" si="63"/>
        <v>81.533313051414666</v>
      </c>
      <c r="AA230" s="35">
        <f t="shared" si="64"/>
        <v>-2.3233338414354634</v>
      </c>
      <c r="AB230" s="35">
        <f t="shared" si="65"/>
        <v>-2.3233338414354563</v>
      </c>
      <c r="AC230" s="35">
        <f t="shared" si="66"/>
        <v>-2.3233338414354705</v>
      </c>
      <c r="AD230" s="36"/>
      <c r="AE230" s="36"/>
      <c r="AF230">
        <v>2.69</v>
      </c>
      <c r="AG230">
        <v>1.52</v>
      </c>
      <c r="AH230" s="41"/>
      <c r="AI230" s="36"/>
      <c r="AJ230" t="s">
        <v>313</v>
      </c>
      <c r="AK230" s="35"/>
      <c r="AL230" s="35"/>
    </row>
    <row r="231" spans="1:38" ht="15" x14ac:dyDescent="0.25">
      <c r="A231">
        <v>1.9</v>
      </c>
      <c r="B231">
        <v>3.46</v>
      </c>
      <c r="C231">
        <v>4.8099999999999996</v>
      </c>
      <c r="D231" s="20">
        <f t="shared" si="42"/>
        <v>2.3233338414354598E-2</v>
      </c>
      <c r="E231" s="17">
        <f>IF(OR($A231="",$B231="",$C231=""),"",A231*'MPTO_working_3-way'!$I230)</f>
        <v>1.9441433429872736</v>
      </c>
      <c r="F231" s="21">
        <f>IF(OR($A231="",$B231="",$C231=""),"",B231*'MPTO_working_3-way'!$I230)</f>
        <v>3.540387350913667</v>
      </c>
      <c r="G231" s="22">
        <f>IF(OR($A231="",$B231="",$C231=""),"",C231*'MPTO_working_3-way'!$I230)</f>
        <v>4.9217523577730455</v>
      </c>
      <c r="H231" s="17">
        <f>IF(OR($A231="",$B231="",$C231=""),"",'MPTO_working_3-way'!E230)</f>
        <v>1.9283749726079691</v>
      </c>
      <c r="I231" s="21">
        <f>IF(OR($A231="",$B231="",$C231=""),"",'MPTO_working_3-way'!F230)</f>
        <v>3.5552661423248484</v>
      </c>
      <c r="J231" s="22">
        <f>IF(OR($A231="",$B231="",$C231=""),"",'MPTO_working_3-way'!G230)</f>
        <v>4.996108986303506</v>
      </c>
      <c r="K231" s="17">
        <f>IF(OR($A231="",$B231="",$C231=""),"",'OddsRatio_working_3-way'!H230)</f>
        <v>1.9345798612378338</v>
      </c>
      <c r="L231" s="21">
        <f>IF(OR($A231="",$B231="",$C231=""),"",'OddsRatio_working_3-way'!I230)</f>
        <v>3.5545182873834098</v>
      </c>
      <c r="M231" s="22">
        <f>IF(OR($A231="",$B231="",$C231=""),"",'OddsRatio_working_3-way'!J230)</f>
        <v>4.9563880792401607</v>
      </c>
      <c r="N231" s="23">
        <f t="shared" si="55"/>
        <v>51.436536488274051</v>
      </c>
      <c r="O231" s="24">
        <f t="shared" si="56"/>
        <v>28.245496915526214</v>
      </c>
      <c r="P231" s="24">
        <f t="shared" si="57"/>
        <v>20.317966596199728</v>
      </c>
      <c r="Q231" t="s">
        <v>116</v>
      </c>
      <c r="R231" t="s">
        <v>118</v>
      </c>
      <c r="S231" s="48" t="s">
        <v>494</v>
      </c>
      <c r="T231" s="35">
        <v>100</v>
      </c>
      <c r="U231" s="35">
        <f t="shared" si="58"/>
        <v>62.962962962962962</v>
      </c>
      <c r="V231" s="35">
        <f t="shared" si="59"/>
        <v>71.098265895953759</v>
      </c>
      <c r="W231" s="35">
        <f t="shared" si="60"/>
        <v>63.768115942028999</v>
      </c>
      <c r="X231" s="35">
        <f t="shared" si="61"/>
        <v>65.133618162017257</v>
      </c>
      <c r="Y231" s="35">
        <f t="shared" si="62"/>
        <v>73.268921095008054</v>
      </c>
      <c r="Z231" s="35">
        <f t="shared" si="63"/>
        <v>65.938771141083279</v>
      </c>
      <c r="AA231" s="35">
        <f t="shared" si="64"/>
        <v>-2.1706551990542948</v>
      </c>
      <c r="AB231" s="35">
        <f t="shared" si="65"/>
        <v>-2.1706551990542948</v>
      </c>
      <c r="AC231" s="35">
        <f t="shared" si="66"/>
        <v>-2.1706551990542806</v>
      </c>
      <c r="AD231" s="36"/>
      <c r="AE231" s="36"/>
      <c r="AF231">
        <v>2.5299999999999998</v>
      </c>
      <c r="AG231">
        <v>1.58</v>
      </c>
      <c r="AH231" s="41"/>
      <c r="AI231" s="36"/>
      <c r="AJ231" t="s">
        <v>313</v>
      </c>
      <c r="AK231" s="35"/>
      <c r="AL231" s="35"/>
    </row>
    <row r="232" spans="1:38" ht="15" x14ac:dyDescent="0.25">
      <c r="A232">
        <v>2.7</v>
      </c>
      <c r="B232">
        <v>3.46</v>
      </c>
      <c r="C232">
        <v>2.76</v>
      </c>
      <c r="D232" s="20">
        <f t="shared" si="42"/>
        <v>2.1706551990543055E-2</v>
      </c>
      <c r="E232" s="17">
        <f>IF(OR($A232="",$B232="",$C232=""),"",A232*'MPTO_working_3-way'!$I231)</f>
        <v>2.7586076903744665</v>
      </c>
      <c r="F232" s="21">
        <f>IF(OR($A232="",$B232="",$C232=""),"",B232*'MPTO_working_3-way'!$I231)</f>
        <v>3.535104669887279</v>
      </c>
      <c r="G232" s="22">
        <f>IF(OR($A232="",$B232="",$C232=""),"",C232*'MPTO_working_3-way'!$I231)</f>
        <v>2.8199100834938986</v>
      </c>
      <c r="H232" s="17">
        <f>IF(OR($A232="",$B232="",$C232=""),"",'MPTO_working_3-way'!E231)</f>
        <v>2.7537979117893343</v>
      </c>
      <c r="I232" s="21">
        <f>IF(OR($A232="",$B232="",$C232=""),"",'MPTO_working_3-way'!F231)</f>
        <v>3.5488449426325182</v>
      </c>
      <c r="J232" s="22">
        <f>IF(OR($A232="",$B232="",$C232=""),"",'MPTO_working_3-way'!G231)</f>
        <v>2.816240399150669</v>
      </c>
      <c r="K232" s="17">
        <f>IF(OR($A232="",$B232="",$C232=""),"",'OddsRatio_working_3-way'!H231)</f>
        <v>2.7562982429905141</v>
      </c>
      <c r="L232" s="21">
        <f>IF(OR($A232="",$B232="",$C232=""),"",'OddsRatio_working_3-way'!I231)</f>
        <v>3.5414668692686258</v>
      </c>
      <c r="M232" s="22">
        <f>IF(OR($A232="",$B232="",$C232=""),"",'OddsRatio_working_3-way'!J231)</f>
        <v>2.818285239801944</v>
      </c>
      <c r="N232" s="23">
        <f t="shared" si="55"/>
        <v>36.250170819477965</v>
      </c>
      <c r="O232" s="24">
        <f t="shared" si="56"/>
        <v>28.287705552771826</v>
      </c>
      <c r="P232" s="24">
        <f t="shared" si="57"/>
        <v>35.462123627750195</v>
      </c>
      <c r="Q232" t="s">
        <v>115</v>
      </c>
      <c r="R232" t="s">
        <v>51</v>
      </c>
      <c r="S232" s="48" t="s">
        <v>494</v>
      </c>
      <c r="T232" s="35">
        <v>100</v>
      </c>
      <c r="U232" s="35">
        <f t="shared" si="58"/>
        <v>52.830188679245275</v>
      </c>
      <c r="V232" s="35">
        <f t="shared" si="59"/>
        <v>71.098265895953759</v>
      </c>
      <c r="W232" s="35">
        <f t="shared" si="60"/>
        <v>73.190348525469176</v>
      </c>
      <c r="X232" s="35">
        <f t="shared" si="61"/>
        <v>55.71138557857708</v>
      </c>
      <c r="Y232" s="35">
        <f t="shared" si="62"/>
        <v>73.979462795285542</v>
      </c>
      <c r="Z232" s="35">
        <f t="shared" si="63"/>
        <v>76.071545424800959</v>
      </c>
      <c r="AA232" s="35">
        <f t="shared" si="64"/>
        <v>-2.8811968993318047</v>
      </c>
      <c r="AB232" s="35">
        <f t="shared" si="65"/>
        <v>-2.8811968993317834</v>
      </c>
      <c r="AC232" s="35">
        <f t="shared" si="66"/>
        <v>-2.8811968993317834</v>
      </c>
      <c r="AD232" s="36"/>
      <c r="AE232" s="36"/>
      <c r="AF232">
        <v>1.89</v>
      </c>
      <c r="AG232">
        <v>2.0099999999999998</v>
      </c>
      <c r="AH232" s="41"/>
      <c r="AI232" s="36"/>
      <c r="AJ232" t="s">
        <v>313</v>
      </c>
      <c r="AK232" s="35"/>
      <c r="AL232" s="35"/>
    </row>
    <row r="233" spans="1:38" ht="15" x14ac:dyDescent="0.25">
      <c r="A233">
        <v>2.12</v>
      </c>
      <c r="B233">
        <v>3.46</v>
      </c>
      <c r="C233">
        <v>3.73</v>
      </c>
      <c r="D233" s="20">
        <f t="shared" si="42"/>
        <v>2.8811968993317949E-2</v>
      </c>
      <c r="E233" s="17">
        <f>IF(OR($A233="",$B233="",$C233=""),"",A233*'MPTO_working_3-way'!$I232)</f>
        <v>2.1810813742658341</v>
      </c>
      <c r="F233" s="21">
        <f>IF(OR($A233="",$B233="",$C233=""),"",B233*'MPTO_working_3-way'!$I232)</f>
        <v>3.5596894127168799</v>
      </c>
      <c r="G233" s="22">
        <f>IF(OR($A233="",$B233="",$C233=""),"",C233*'MPTO_working_3-way'!$I232)</f>
        <v>3.8374686443450758</v>
      </c>
      <c r="H233" s="17">
        <f>IF(OR($A233="",$B233="",$C233=""),"",'MPTO_working_3-way'!E232)</f>
        <v>2.16406127897169</v>
      </c>
      <c r="I233" s="21">
        <f>IF(OR($A233="",$B233="",$C233=""),"",'MPTO_working_3-way'!F232)</f>
        <v>3.5789270450939927</v>
      </c>
      <c r="J233" s="22">
        <f>IF(OR($A233="",$B233="",$C233=""),"",'MPTO_working_3-way'!G232)</f>
        <v>3.8685838195404352</v>
      </c>
      <c r="K233" s="17">
        <f>IF(OR($A233="",$B233="",$C233=""),"",'OddsRatio_working_3-way'!H232)</f>
        <v>2.1710377060210089</v>
      </c>
      <c r="L233" s="21">
        <f>IF(OR($A233="",$B233="",$C233=""),"",'OddsRatio_working_3-way'!I232)</f>
        <v>3.5721006757247151</v>
      </c>
      <c r="M233" s="22">
        <f>IF(OR($A233="",$B233="",$C233=""),"",'OddsRatio_working_3-way'!J232)</f>
        <v>3.8544044084262077</v>
      </c>
      <c r="N233" s="23">
        <f t="shared" si="55"/>
        <v>45.84881663741713</v>
      </c>
      <c r="O233" s="24">
        <f t="shared" si="56"/>
        <v>28.092338517723796</v>
      </c>
      <c r="P233" s="24">
        <f t="shared" si="57"/>
        <v>26.05884484485907</v>
      </c>
      <c r="Q233" t="s">
        <v>190</v>
      </c>
      <c r="R233" t="s">
        <v>95</v>
      </c>
      <c r="S233" s="48" t="s">
        <v>494</v>
      </c>
      <c r="T233" s="35">
        <v>100</v>
      </c>
      <c r="U233" s="35">
        <f t="shared" si="58"/>
        <v>70.059880239520965</v>
      </c>
      <c r="V233" s="35">
        <f t="shared" si="59"/>
        <v>71.509971509971507</v>
      </c>
      <c r="W233" s="35">
        <f t="shared" si="60"/>
        <v>55.55555555555555</v>
      </c>
      <c r="X233" s="35">
        <f t="shared" si="61"/>
        <v>72.934472934472922</v>
      </c>
      <c r="Y233" s="35">
        <f t="shared" si="62"/>
        <v>74.384564204923493</v>
      </c>
      <c r="Z233" s="35">
        <f t="shared" si="63"/>
        <v>58.430148250507543</v>
      </c>
      <c r="AA233" s="35">
        <f t="shared" si="64"/>
        <v>-2.8745926949519571</v>
      </c>
      <c r="AB233" s="35">
        <f t="shared" si="65"/>
        <v>-2.8745926949519855</v>
      </c>
      <c r="AC233" s="35">
        <f t="shared" si="66"/>
        <v>-2.8745926949519927</v>
      </c>
      <c r="AD233" s="36"/>
      <c r="AE233" s="36"/>
      <c r="AF233">
        <v>1.85</v>
      </c>
      <c r="AG233">
        <v>2.0499999999999998</v>
      </c>
      <c r="AH233" s="41"/>
      <c r="AI233" s="36"/>
      <c r="AJ233" t="s">
        <v>318</v>
      </c>
      <c r="AK233" s="35"/>
      <c r="AL233" s="35"/>
    </row>
    <row r="234" spans="1:38" ht="15" x14ac:dyDescent="0.25">
      <c r="A234">
        <v>3.34</v>
      </c>
      <c r="B234">
        <v>3.51</v>
      </c>
      <c r="C234">
        <v>2.25</v>
      </c>
      <c r="D234" s="20">
        <f t="shared" si="42"/>
        <v>2.8745926949519829E-2</v>
      </c>
      <c r="E234" s="17">
        <f>IF(OR($A234="",$B234="",$C234=""),"",A234*'MPTO_working_3-way'!$I233)</f>
        <v>3.4360113960113963</v>
      </c>
      <c r="F234" s="21">
        <f>IF(OR($A234="",$B234="",$C234=""),"",B234*'MPTO_working_3-way'!$I233)</f>
        <v>3.6108982035928143</v>
      </c>
      <c r="G234" s="22">
        <f>IF(OR($A234="",$B234="",$C234=""),"",C234*'MPTO_working_3-way'!$I233)</f>
        <v>2.3146783356364198</v>
      </c>
      <c r="H234" s="17">
        <f>IF(OR($A234="",$B234="",$C234=""),"",'MPTO_working_3-way'!E233)</f>
        <v>3.4504267634651233</v>
      </c>
      <c r="I234" s="21">
        <f>IF(OR($A234="",$B234="",$C234=""),"",'MPTO_working_3-way'!F233)</f>
        <v>3.632159454714448</v>
      </c>
      <c r="J234" s="22">
        <f>IF(OR($A234="",$B234="",$C234=""),"",'MPTO_working_3-way'!G233)</f>
        <v>2.2995776176589819</v>
      </c>
      <c r="K234" s="17">
        <f>IF(OR($A234="",$B234="",$C234=""),"",'OddsRatio_working_3-way'!H233)</f>
        <v>3.4448232760612534</v>
      </c>
      <c r="L234" s="21">
        <f>IF(OR($A234="",$B234="",$C234=""),"",'OddsRatio_working_3-way'!I233)</f>
        <v>3.6224386422708315</v>
      </c>
      <c r="M234" s="22">
        <f>IF(OR($A234="",$B234="",$C234=""),"",'OddsRatio_working_3-way'!J233)</f>
        <v>2.3059953397763109</v>
      </c>
      <c r="N234" s="23">
        <f t="shared" si="55"/>
        <v>29.103512321316039</v>
      </c>
      <c r="O234" s="24">
        <f t="shared" si="56"/>
        <v>27.693940499485919</v>
      </c>
      <c r="P234" s="24">
        <f t="shared" si="57"/>
        <v>43.202547179198028</v>
      </c>
      <c r="Q234" t="s">
        <v>123</v>
      </c>
      <c r="R234" t="s">
        <v>370</v>
      </c>
      <c r="S234" s="48" t="s">
        <v>494</v>
      </c>
      <c r="T234" s="35">
        <v>100</v>
      </c>
      <c r="U234" s="35">
        <f t="shared" si="58"/>
        <v>30.069930069930074</v>
      </c>
      <c r="V234" s="35">
        <f t="shared" si="59"/>
        <v>80.620155038759677</v>
      </c>
      <c r="W234" s="35">
        <f t="shared" si="60"/>
        <v>86.168741355463339</v>
      </c>
      <c r="X234" s="35">
        <f t="shared" si="61"/>
        <v>33.211103605776962</v>
      </c>
      <c r="Y234" s="35">
        <f t="shared" si="62"/>
        <v>83.76132857460658</v>
      </c>
      <c r="Z234" s="35">
        <f t="shared" si="63"/>
        <v>89.309914891310243</v>
      </c>
      <c r="AA234" s="35">
        <f t="shared" si="64"/>
        <v>-3.1411735358468889</v>
      </c>
      <c r="AB234" s="35">
        <f t="shared" si="65"/>
        <v>-3.1411735358469031</v>
      </c>
      <c r="AC234" s="35">
        <f t="shared" si="66"/>
        <v>-3.1411735358469031</v>
      </c>
      <c r="AD234" s="36"/>
      <c r="AE234" s="36"/>
      <c r="AF234">
        <v>1.92</v>
      </c>
      <c r="AG234">
        <v>1.96</v>
      </c>
      <c r="AH234" s="41"/>
      <c r="AI234" s="36"/>
      <c r="AJ234" t="s">
        <v>318</v>
      </c>
      <c r="AK234" s="35"/>
      <c r="AL234" s="35"/>
    </row>
    <row r="235" spans="1:38" ht="15" x14ac:dyDescent="0.25">
      <c r="A235">
        <v>1.43</v>
      </c>
      <c r="B235">
        <v>5.16</v>
      </c>
      <c r="C235">
        <v>7.23</v>
      </c>
      <c r="D235" s="20">
        <f t="shared" si="42"/>
        <v>3.1411735358469084E-2</v>
      </c>
      <c r="E235" s="17">
        <f>IF(OR($A235="",$B235="",$C235=""),"",A235*'MPTO_working_3-way'!$I234)</f>
        <v>1.4749187815626108</v>
      </c>
      <c r="F235" s="21">
        <f>IF(OR($A235="",$B235="",$C235=""),"",B235*'MPTO_working_3-way'!$I234)</f>
        <v>5.3220845544497006</v>
      </c>
      <c r="G235" s="22">
        <f>IF(OR($A235="",$B235="",$C235=""),"",C235*'MPTO_working_3-way'!$I234)</f>
        <v>7.4571068466417323</v>
      </c>
      <c r="H235" s="17">
        <f>IF(OR($A235="",$B235="",$C235=""),"",'MPTO_working_3-way'!E234)</f>
        <v>1.4517367486327497</v>
      </c>
      <c r="I235" s="21">
        <f>IF(OR($A235="",$B235="",$C235=""),"",'MPTO_working_3-way'!F234)</f>
        <v>5.4547079703420396</v>
      </c>
      <c r="J235" s="22">
        <f>IF(OR($A235="",$B235="",$C235=""),"",'MPTO_working_3-way'!G234)</f>
        <v>7.8221549841295195</v>
      </c>
      <c r="K235" s="17">
        <f>IF(OR($A235="",$B235="",$C235=""),"",'OddsRatio_working_3-way'!H234)</f>
        <v>1.4589251189791987</v>
      </c>
      <c r="L235" s="21">
        <f>IF(OR($A235="",$B235="",$C235=""),"",'OddsRatio_working_3-way'!I234)</f>
        <v>5.439833709194108</v>
      </c>
      <c r="M235" s="22">
        <f>IF(OR($A235="",$B235="",$C235=""),"",'OddsRatio_working_3-way'!J234)</f>
        <v>7.6490778866056006</v>
      </c>
      <c r="N235" s="23">
        <f t="shared" si="55"/>
        <v>67.800343483357409</v>
      </c>
      <c r="O235" s="24">
        <f t="shared" si="56"/>
        <v>18.789630073876179</v>
      </c>
      <c r="P235" s="24">
        <f t="shared" si="57"/>
        <v>13.410026442766402</v>
      </c>
      <c r="Q235" t="s">
        <v>125</v>
      </c>
      <c r="R235" t="s">
        <v>375</v>
      </c>
      <c r="S235" s="48" t="s">
        <v>494</v>
      </c>
      <c r="T235" s="35">
        <v>100</v>
      </c>
      <c r="U235" s="35">
        <f t="shared" si="58"/>
        <v>66.21621621621621</v>
      </c>
      <c r="V235" s="35">
        <f t="shared" si="59"/>
        <v>69.6048632218845</v>
      </c>
      <c r="W235" s="35">
        <f t="shared" si="60"/>
        <v>61.389961389961393</v>
      </c>
      <c r="X235" s="35">
        <f t="shared" si="61"/>
        <v>69.005175388154115</v>
      </c>
      <c r="Y235" s="35">
        <f t="shared" si="62"/>
        <v>72.39382239382239</v>
      </c>
      <c r="Z235" s="35">
        <f t="shared" si="63"/>
        <v>64.17892056189929</v>
      </c>
      <c r="AA235" s="35">
        <f t="shared" si="64"/>
        <v>-2.7889591719379041</v>
      </c>
      <c r="AB235" s="35">
        <f t="shared" si="65"/>
        <v>-2.7889591719378899</v>
      </c>
      <c r="AC235" s="35">
        <f t="shared" si="66"/>
        <v>-2.788959171937897</v>
      </c>
      <c r="AD235" s="36"/>
      <c r="AE235" s="36"/>
      <c r="AF235">
        <v>1.55</v>
      </c>
      <c r="AG235">
        <v>2.59</v>
      </c>
      <c r="AH235" s="41"/>
      <c r="AI235" s="36"/>
      <c r="AJ235" t="s">
        <v>318</v>
      </c>
      <c r="AK235" s="35"/>
      <c r="AL235" s="35"/>
    </row>
    <row r="236" spans="1:38" ht="15" x14ac:dyDescent="0.25">
      <c r="A236">
        <v>2.96</v>
      </c>
      <c r="B236">
        <v>3.29</v>
      </c>
      <c r="C236">
        <v>2.59</v>
      </c>
      <c r="D236" s="20">
        <f t="shared" si="42"/>
        <v>2.7889591719378881E-2</v>
      </c>
      <c r="E236" s="17">
        <f>IF(OR($A236="",$B236="",$C236=""),"",A236*'MPTO_working_3-way'!$I235)</f>
        <v>3.0425531914893615</v>
      </c>
      <c r="F236" s="21">
        <f>IF(OR($A236="",$B236="",$C236=""),"",B236*'MPTO_working_3-way'!$I235)</f>
        <v>3.3817567567567566</v>
      </c>
      <c r="G236" s="22">
        <f>IF(OR($A236="",$B236="",$C236=""),"",C236*'MPTO_working_3-way'!$I235)</f>
        <v>2.662234042553191</v>
      </c>
      <c r="H236" s="17">
        <f>IF(OR($A236="",$B236="",$C236=""),"",'MPTO_working_3-way'!E235)</f>
        <v>3.0437572928821464</v>
      </c>
      <c r="I236" s="21">
        <f>IF(OR($A236="",$B236="",$C236=""),"",'MPTO_working_3-way'!F235)</f>
        <v>3.3938014032805168</v>
      </c>
      <c r="J236" s="22">
        <f>IF(OR($A236="",$B236="",$C236=""),"",'MPTO_working_3-way'!G235)</f>
        <v>2.6539006576795896</v>
      </c>
      <c r="K236" s="17">
        <f>IF(OR($A236="",$B236="",$C236=""),"",'OddsRatio_working_3-way'!H235)</f>
        <v>3.0435826825948462</v>
      </c>
      <c r="L236" s="21">
        <f>IF(OR($A236="",$B236="",$C236=""),"",'OddsRatio_working_3-way'!I235)</f>
        <v>3.3876552771133666</v>
      </c>
      <c r="M236" s="22">
        <f>IF(OR($A236="",$B236="",$C236=""),"",'OddsRatio_working_3-way'!J235)</f>
        <v>2.6578043190437786</v>
      </c>
      <c r="N236" s="23">
        <f t="shared" si="55"/>
        <v>32.867132867132867</v>
      </c>
      <c r="O236" s="24">
        <f t="shared" si="56"/>
        <v>29.570429570429575</v>
      </c>
      <c r="P236" s="24">
        <f t="shared" si="57"/>
        <v>37.562437562437566</v>
      </c>
      <c r="Q236" t="s">
        <v>93</v>
      </c>
      <c r="R236" t="s">
        <v>92</v>
      </c>
      <c r="S236" s="48" t="s">
        <v>494</v>
      </c>
      <c r="T236" s="35">
        <v>100</v>
      </c>
      <c r="U236" s="35">
        <f t="shared" si="58"/>
        <v>68.35443037974683</v>
      </c>
      <c r="V236" s="35">
        <f t="shared" si="59"/>
        <v>74.619289340101517</v>
      </c>
      <c r="W236" s="35">
        <f t="shared" si="60"/>
        <v>52.38095238095238</v>
      </c>
      <c r="X236" s="35">
        <f t="shared" si="61"/>
        <v>72.999758278946089</v>
      </c>
      <c r="Y236" s="35">
        <f t="shared" si="62"/>
        <v>79.264617239300776</v>
      </c>
      <c r="Z236" s="35">
        <f t="shared" si="63"/>
        <v>57.026280280151639</v>
      </c>
      <c r="AA236" s="35">
        <f t="shared" si="64"/>
        <v>-4.645327899199259</v>
      </c>
      <c r="AB236" s="35">
        <f t="shared" si="65"/>
        <v>-4.645327899199259</v>
      </c>
      <c r="AC236" s="35">
        <f t="shared" si="66"/>
        <v>-4.645327899199259</v>
      </c>
      <c r="AD236" s="36"/>
      <c r="AE236" s="36"/>
      <c r="AF236">
        <v>2.08</v>
      </c>
      <c r="AG236">
        <v>1.83</v>
      </c>
      <c r="AH236" s="41"/>
      <c r="AI236" s="36"/>
      <c r="AJ236" t="s">
        <v>318</v>
      </c>
      <c r="AK236" s="35"/>
      <c r="AL236" s="35"/>
    </row>
    <row r="237" spans="1:38" ht="15" x14ac:dyDescent="0.25">
      <c r="A237">
        <v>3.16</v>
      </c>
      <c r="B237">
        <v>3.94</v>
      </c>
      <c r="C237">
        <v>2.1</v>
      </c>
      <c r="D237" s="20">
        <f t="shared" si="42"/>
        <v>4.6453278991992697E-2</v>
      </c>
      <c r="E237" s="17">
        <f>IF(OR($A237="",$B237="",$C237=""),"",A237*'MPTO_working_3-way'!$I236)</f>
        <v>3.306792361614697</v>
      </c>
      <c r="F237" s="21">
        <f>IF(OR($A237="",$B237="",$C237=""),"",B237*'MPTO_working_3-way'!$I236)</f>
        <v>4.1230259192284509</v>
      </c>
      <c r="G237" s="22">
        <f>IF(OR($A237="",$B237="",$C237=""),"",C237*'MPTO_working_3-way'!$I236)</f>
        <v>2.1975518858831848</v>
      </c>
      <c r="H237" s="17">
        <f>IF(OR($A237="",$B237="",$C237=""),"",'MPTO_working_3-way'!E236)</f>
        <v>3.3225762725649206</v>
      </c>
      <c r="I237" s="21">
        <f>IF(OR($A237="",$B237="",$C237=""),"",'MPTO_working_3-way'!F236)</f>
        <v>4.1959917489771819</v>
      </c>
      <c r="J237" s="22">
        <f>IF(OR($A237="",$B237="",$C237=""),"",'MPTO_working_3-way'!G236)</f>
        <v>2.1705814375658616</v>
      </c>
      <c r="K237" s="17">
        <f>IF(OR($A237="",$B237="",$C237=""),"",'OddsRatio_working_3-way'!H236)</f>
        <v>3.3204412868227471</v>
      </c>
      <c r="L237" s="21">
        <f>IF(OR($A237="",$B237="",$C237=""),"",'OddsRatio_working_3-way'!I236)</f>
        <v>4.1583784181754053</v>
      </c>
      <c r="M237" s="22">
        <f>IF(OR($A237="",$B237="",$C237=""),"",'OddsRatio_working_3-way'!J236)</f>
        <v>2.1817062108819538</v>
      </c>
      <c r="N237" s="23">
        <f t="shared" si="55"/>
        <v>30.240785953421728</v>
      </c>
      <c r="O237" s="24">
        <f t="shared" si="56"/>
        <v>24.254031373810324</v>
      </c>
      <c r="P237" s="24">
        <f t="shared" si="57"/>
        <v>45.505182672767937</v>
      </c>
      <c r="Q237" t="s">
        <v>181</v>
      </c>
      <c r="R237" t="s">
        <v>192</v>
      </c>
      <c r="S237" s="48" t="s">
        <v>495</v>
      </c>
      <c r="T237" s="35">
        <v>100</v>
      </c>
      <c r="U237" s="35">
        <f t="shared" si="58"/>
        <v>42.196531791907518</v>
      </c>
      <c r="V237" s="35">
        <f t="shared" si="59"/>
        <v>73.474801061007966</v>
      </c>
      <c r="W237" s="35">
        <f t="shared" si="60"/>
        <v>81.949458483754512</v>
      </c>
      <c r="X237" s="35">
        <f t="shared" si="61"/>
        <v>44.575740455237536</v>
      </c>
      <c r="Y237" s="35">
        <f t="shared" si="62"/>
        <v>75.854009724337985</v>
      </c>
      <c r="Z237" s="35">
        <f t="shared" si="63"/>
        <v>84.328667147084531</v>
      </c>
      <c r="AA237" s="35">
        <f t="shared" si="64"/>
        <v>-2.3792086633300187</v>
      </c>
      <c r="AB237" s="35">
        <f t="shared" si="65"/>
        <v>-2.3792086633300187</v>
      </c>
      <c r="AC237" s="35">
        <f t="shared" si="66"/>
        <v>-2.3792086633300187</v>
      </c>
      <c r="AD237" s="36"/>
      <c r="AE237" s="36"/>
      <c r="AF237">
        <v>1.55</v>
      </c>
      <c r="AG237">
        <v>2.48</v>
      </c>
      <c r="AH237" s="41"/>
      <c r="AI237" s="36"/>
      <c r="AJ237" t="s">
        <v>315</v>
      </c>
      <c r="AK237" s="35"/>
      <c r="AL237" s="35"/>
    </row>
    <row r="238" spans="1:38" ht="15" x14ac:dyDescent="0.25">
      <c r="A238">
        <v>1.73</v>
      </c>
      <c r="B238">
        <v>3.77</v>
      </c>
      <c r="C238">
        <v>5.54</v>
      </c>
      <c r="D238" s="20">
        <f t="shared" si="42"/>
        <v>2.3792086633300347E-2</v>
      </c>
      <c r="E238" s="17">
        <f>IF(OR($A238="",$B238="",$C238=""),"",A238*'MPTO_working_3-way'!$I237)</f>
        <v>1.7711603098756097</v>
      </c>
      <c r="F238" s="21">
        <f>IF(OR($A238="",$B238="",$C238=""),"",B238*'MPTO_working_3-way'!$I237)</f>
        <v>3.8596961666075424</v>
      </c>
      <c r="G238" s="22">
        <f>IF(OR($A238="",$B238="",$C238=""),"",C238*'MPTO_working_3-way'!$I237)</f>
        <v>5.6718081599484842</v>
      </c>
      <c r="H238" s="17">
        <f>IF(OR($A238="",$B238="",$C238=""),"",'MPTO_working_3-way'!E237)</f>
        <v>1.7540659662375324</v>
      </c>
      <c r="I238" s="21">
        <f>IF(OR($A238="",$B238="",$C238=""),"",'MPTO_working_3-way'!F237)</f>
        <v>3.886192180428206</v>
      </c>
      <c r="J238" s="22">
        <f>IF(OR($A238="",$B238="",$C238=""),"",'MPTO_working_3-way'!G237)</f>
        <v>5.7945914802203342</v>
      </c>
      <c r="K238" s="17">
        <f>IF(OR($A238="",$B238="",$C238=""),"",'OddsRatio_working_3-way'!H237)</f>
        <v>1.7603714111877509</v>
      </c>
      <c r="L238" s="21">
        <f>IF(OR($A238="",$B238="",$C238=""),"",'OddsRatio_working_3-way'!I237)</f>
        <v>3.8852449438220149</v>
      </c>
      <c r="M238" s="22">
        <f>IF(OR($A238="",$B238="",$C238=""),"",'OddsRatio_working_3-way'!J237)</f>
        <v>5.7288852147840972</v>
      </c>
      <c r="N238" s="23">
        <f t="shared" si="55"/>
        <v>56.460163115908522</v>
      </c>
      <c r="O238" s="24">
        <f t="shared" si="56"/>
        <v>25.90877511684927</v>
      </c>
      <c r="P238" s="24">
        <f t="shared" si="57"/>
        <v>17.631061767242191</v>
      </c>
      <c r="Q238" t="s">
        <v>298</v>
      </c>
      <c r="R238" t="s">
        <v>297</v>
      </c>
      <c r="S238" s="48" t="s">
        <v>495</v>
      </c>
      <c r="T238" s="35">
        <v>100</v>
      </c>
      <c r="U238" s="35">
        <f t="shared" si="58"/>
        <v>34.640522875816991</v>
      </c>
      <c r="V238" s="35">
        <f t="shared" si="59"/>
        <v>77.528089887640448</v>
      </c>
      <c r="W238" s="35">
        <f t="shared" si="60"/>
        <v>85.401459854014604</v>
      </c>
      <c r="X238" s="35">
        <f t="shared" si="61"/>
        <v>37.070450258344955</v>
      </c>
      <c r="Y238" s="35">
        <f t="shared" si="62"/>
        <v>79.958017270168412</v>
      </c>
      <c r="Z238" s="35">
        <f t="shared" si="63"/>
        <v>87.831387236542554</v>
      </c>
      <c r="AA238" s="35">
        <f t="shared" si="64"/>
        <v>-2.4299273825279641</v>
      </c>
      <c r="AB238" s="35">
        <f t="shared" si="65"/>
        <v>-2.4299273825279641</v>
      </c>
      <c r="AC238" s="35">
        <f t="shared" si="66"/>
        <v>-2.4299273825279499</v>
      </c>
      <c r="AD238" s="36"/>
      <c r="AE238" s="36"/>
      <c r="AF238">
        <v>2.23</v>
      </c>
      <c r="AG238">
        <v>1.72</v>
      </c>
      <c r="AH238" s="41"/>
      <c r="AI238" s="36"/>
      <c r="AJ238" t="s">
        <v>317</v>
      </c>
      <c r="AK238" s="35"/>
      <c r="AL238" s="35"/>
    </row>
    <row r="239" spans="1:38" ht="15" x14ac:dyDescent="0.25">
      <c r="A239">
        <v>1.53</v>
      </c>
      <c r="B239">
        <v>4.45</v>
      </c>
      <c r="C239">
        <v>6.85</v>
      </c>
      <c r="D239" s="20">
        <f t="shared" si="42"/>
        <v>2.4299273825279633E-2</v>
      </c>
      <c r="E239" s="17">
        <f>IF(OR($A239="",$B239="",$C239=""),"",A239*'MPTO_working_3-way'!$I238)</f>
        <v>1.567177888952678</v>
      </c>
      <c r="F239" s="21">
        <f>IF(OR($A239="",$B239="",$C239=""),"",B239*'MPTO_working_3-way'!$I238)</f>
        <v>4.5581317685224949</v>
      </c>
      <c r="G239" s="22">
        <f>IF(OR($A239="",$B239="",$C239=""),"",C239*'MPTO_working_3-way'!$I238)</f>
        <v>7.0164500257031648</v>
      </c>
      <c r="H239" s="17">
        <f>IF(OR($A239="",$B239="",$C239=""),"",'MPTO_working_3-way'!E238)</f>
        <v>1.5491986450639421</v>
      </c>
      <c r="I239" s="21">
        <f>IF(OR($A239="",$B239="",$C239=""),"",'MPTO_working_3-way'!F238)</f>
        <v>4.6163929098454304</v>
      </c>
      <c r="J239" s="22">
        <f>IF(OR($A239="",$B239="",$C239=""),"",'MPTO_working_3-way'!G238)</f>
        <v>7.252386647989022</v>
      </c>
      <c r="K239" s="17">
        <f>IF(OR($A239="",$B239="",$C239=""),"",'OddsRatio_working_3-way'!H238)</f>
        <v>1.5552244174478365</v>
      </c>
      <c r="L239" s="21">
        <f>IF(OR($A239="",$B239="",$C239=""),"",'OddsRatio_working_3-way'!I238)</f>
        <v>4.6141966796132756</v>
      </c>
      <c r="M239" s="22">
        <f>IF(OR($A239="",$B239="",$C239=""),"",'OddsRatio_working_3-way'!J238)</f>
        <v>7.1284204567355527</v>
      </c>
      <c r="N239" s="23">
        <f t="shared" si="55"/>
        <v>63.808965596642345</v>
      </c>
      <c r="O239" s="24">
        <f t="shared" si="56"/>
        <v>21.938812890530961</v>
      </c>
      <c r="P239" s="24">
        <f t="shared" si="57"/>
        <v>14.252221512826685</v>
      </c>
      <c r="Q239" t="s">
        <v>301</v>
      </c>
      <c r="R239" t="s">
        <v>289</v>
      </c>
      <c r="S239" s="48" t="s">
        <v>495</v>
      </c>
      <c r="T239" s="35">
        <v>100</v>
      </c>
      <c r="U239" s="35">
        <f t="shared" si="58"/>
        <v>50.495049504950494</v>
      </c>
      <c r="V239" s="35">
        <f t="shared" si="59"/>
        <v>73.821989528795811</v>
      </c>
      <c r="W239" s="35">
        <f t="shared" si="60"/>
        <v>73.474801061007966</v>
      </c>
      <c r="X239" s="35">
        <f t="shared" si="61"/>
        <v>52.703209410196237</v>
      </c>
      <c r="Y239" s="35">
        <f t="shared" si="62"/>
        <v>76.030149434041547</v>
      </c>
      <c r="Z239" s="35">
        <f t="shared" si="63"/>
        <v>75.682960966253688</v>
      </c>
      <c r="AA239" s="35">
        <f t="shared" si="64"/>
        <v>-2.2081599052457435</v>
      </c>
      <c r="AB239" s="35">
        <f t="shared" si="65"/>
        <v>-2.2081599052457364</v>
      </c>
      <c r="AC239" s="35">
        <f t="shared" si="66"/>
        <v>-2.2081599052457221</v>
      </c>
      <c r="AD239" s="36"/>
      <c r="AE239" s="36"/>
      <c r="AF239">
        <v>1.88</v>
      </c>
      <c r="AG239">
        <v>2.0299999999999998</v>
      </c>
      <c r="AH239" s="41"/>
      <c r="AI239" s="36"/>
      <c r="AJ239" t="s">
        <v>317</v>
      </c>
      <c r="AK239" s="35"/>
      <c r="AL239" s="35"/>
    </row>
    <row r="240" spans="1:38" ht="15" x14ac:dyDescent="0.25">
      <c r="A240">
        <v>2.02</v>
      </c>
      <c r="B240">
        <v>3.82</v>
      </c>
      <c r="C240">
        <v>3.77</v>
      </c>
      <c r="D240" s="20">
        <f t="shared" si="42"/>
        <v>2.2081599052457435E-2</v>
      </c>
      <c r="E240" s="17">
        <f>IF(OR($A240="",$B240="",$C240=""),"",A240*'MPTO_working_3-way'!$I239)</f>
        <v>2.0646048300859641</v>
      </c>
      <c r="F240" s="21">
        <f>IF(OR($A240="",$B240="",$C240=""),"",B240*'MPTO_working_3-way'!$I239)</f>
        <v>3.9043517083803874</v>
      </c>
      <c r="G240" s="22">
        <f>IF(OR($A240="",$B240="",$C240=""),"",C240*'MPTO_working_3-way'!$I239)</f>
        <v>3.8532476284277646</v>
      </c>
      <c r="H240" s="17">
        <f>IF(OR($A240="",$B240="",$C240=""),"",'MPTO_working_3-way'!E239)</f>
        <v>2.0504872112165864</v>
      </c>
      <c r="I240" s="21">
        <f>IF(OR($A240="",$B240="",$C240=""),"",'MPTO_working_3-way'!F239)</f>
        <v>3.9305152246720705</v>
      </c>
      <c r="J240" s="22">
        <f>IF(OR($A240="",$B240="",$C240=""),"",'MPTO_working_3-way'!G239)</f>
        <v>3.8776003442155424</v>
      </c>
      <c r="K240" s="17">
        <f>IF(OR($A240="",$B240="",$C240=""),"",'OddsRatio_working_3-way'!H239)</f>
        <v>2.0561024378542294</v>
      </c>
      <c r="L240" s="21">
        <f>IF(OR($A240="",$B240="",$C240=""),"",'OddsRatio_working_3-way'!I239)</f>
        <v>3.9198126223028704</v>
      </c>
      <c r="M240" s="22">
        <f>IF(OR($A240="",$B240="",$C240=""),"",'OddsRatio_working_3-way'!J239)</f>
        <v>3.8680428949570755</v>
      </c>
      <c r="N240" s="23">
        <f t="shared" si="55"/>
        <v>48.435418992910279</v>
      </c>
      <c r="O240" s="24">
        <f t="shared" si="56"/>
        <v>25.612446692586065</v>
      </c>
      <c r="P240" s="24">
        <f t="shared" si="57"/>
        <v>25.952134314503649</v>
      </c>
      <c r="Q240" t="s">
        <v>244</v>
      </c>
      <c r="R240" t="s">
        <v>189</v>
      </c>
      <c r="S240" s="48" t="s">
        <v>495</v>
      </c>
      <c r="T240" s="35">
        <v>100</v>
      </c>
      <c r="U240" s="35">
        <f t="shared" si="58"/>
        <v>54.128440366972484</v>
      </c>
      <c r="V240" s="35">
        <f t="shared" si="59"/>
        <v>71.014492753623188</v>
      </c>
      <c r="W240" s="35">
        <f t="shared" si="60"/>
        <v>72.602739726027394</v>
      </c>
      <c r="X240" s="35">
        <f t="shared" si="61"/>
        <v>56.382767520349411</v>
      </c>
      <c r="Y240" s="35">
        <f t="shared" si="62"/>
        <v>73.268819907000122</v>
      </c>
      <c r="Z240" s="35">
        <f t="shared" si="63"/>
        <v>74.857066879404329</v>
      </c>
      <c r="AA240" s="35">
        <f t="shared" si="64"/>
        <v>-2.2543271533769271</v>
      </c>
      <c r="AB240" s="35">
        <f t="shared" si="65"/>
        <v>-2.2543271533769342</v>
      </c>
      <c r="AC240" s="35">
        <f t="shared" si="66"/>
        <v>-2.2543271533769342</v>
      </c>
      <c r="AD240" s="36"/>
      <c r="AE240" s="36"/>
      <c r="AF240">
        <v>1.75</v>
      </c>
      <c r="AG240">
        <v>2.1800000000000002</v>
      </c>
      <c r="AH240" s="41"/>
      <c r="AI240" s="36"/>
      <c r="AJ240" t="s">
        <v>317</v>
      </c>
      <c r="AK240" s="35"/>
      <c r="AL240" s="35"/>
    </row>
    <row r="241" spans="1:38" ht="15" x14ac:dyDescent="0.25">
      <c r="A241">
        <v>2.1800000000000002</v>
      </c>
      <c r="B241">
        <v>3.45</v>
      </c>
      <c r="C241">
        <v>3.65</v>
      </c>
      <c r="D241" s="20">
        <f t="shared" si="42"/>
        <v>2.2543271533769449E-2</v>
      </c>
      <c r="E241" s="17">
        <f>IF(OR($A241="",$B241="",$C241=""),"",A241*'MPTO_working_3-way'!$I240)</f>
        <v>2.2291443319436177</v>
      </c>
      <c r="F241" s="21">
        <f>IF(OR($A241="",$B241="",$C241=""),"",B241*'MPTO_working_3-way'!$I240)</f>
        <v>3.5277742867915047</v>
      </c>
      <c r="G241" s="22">
        <f>IF(OR($A241="",$B241="",$C241=""),"",C241*'MPTO_working_3-way'!$I240)</f>
        <v>3.7322829410982585</v>
      </c>
      <c r="H241" s="17">
        <f>IF(OR($A241="",$B241="",$C241=""),"",'MPTO_working_3-way'!E240)</f>
        <v>2.2163062974569856</v>
      </c>
      <c r="I241" s="21">
        <f>IF(OR($A241="",$B241="",$C241=""),"",'MPTO_working_3-way'!F240)</f>
        <v>3.5418208638771045</v>
      </c>
      <c r="J241" s="22">
        <f>IF(OR($A241="",$B241="",$C241=""),"",'MPTO_working_3-way'!G240)</f>
        <v>3.7529341532937028</v>
      </c>
      <c r="K241" s="17">
        <f>IF(OR($A241="",$B241="",$C241=""),"",'OddsRatio_working_3-way'!H240)</f>
        <v>2.2216695432458797</v>
      </c>
      <c r="L241" s="21">
        <f>IF(OR($A241="",$B241="",$C241=""),"",'OddsRatio_working_3-way'!I240)</f>
        <v>3.536517271993564</v>
      </c>
      <c r="M241" s="22">
        <f>IF(OR($A241="",$B241="",$C241=""),"",'OddsRatio_working_3-way'!J240)</f>
        <v>3.7435799064420183</v>
      </c>
      <c r="N241" s="23">
        <f t="shared" si="55"/>
        <v>44.86026255321422</v>
      </c>
      <c r="O241" s="24">
        <f t="shared" si="56"/>
        <v>28.346484743770144</v>
      </c>
      <c r="P241" s="24">
        <f t="shared" si="57"/>
        <v>26.793252703015618</v>
      </c>
      <c r="Q241" t="s">
        <v>300</v>
      </c>
      <c r="R241" t="s">
        <v>292</v>
      </c>
      <c r="S241" s="48" t="s">
        <v>495</v>
      </c>
      <c r="T241" s="35">
        <v>100</v>
      </c>
      <c r="U241" s="35">
        <f t="shared" si="58"/>
        <v>50.980392156862742</v>
      </c>
      <c r="V241" s="35">
        <f t="shared" si="59"/>
        <v>72.451790633608823</v>
      </c>
      <c r="W241" s="35">
        <f t="shared" si="60"/>
        <v>74.358974358974365</v>
      </c>
      <c r="X241" s="35">
        <f t="shared" si="61"/>
        <v>53.189235007416833</v>
      </c>
      <c r="Y241" s="35">
        <f t="shared" si="62"/>
        <v>74.660633484162901</v>
      </c>
      <c r="Z241" s="35">
        <f t="shared" si="63"/>
        <v>76.567817209528428</v>
      </c>
      <c r="AA241" s="35">
        <f t="shared" si="64"/>
        <v>-2.2088428505540918</v>
      </c>
      <c r="AB241" s="35">
        <f t="shared" si="65"/>
        <v>-2.2088428505540776</v>
      </c>
      <c r="AC241" s="35">
        <f t="shared" si="66"/>
        <v>-2.2088428505540634</v>
      </c>
      <c r="AD241" s="36"/>
      <c r="AE241" s="36"/>
      <c r="AF241">
        <v>2.04</v>
      </c>
      <c r="AG241">
        <v>1.88</v>
      </c>
      <c r="AH241" s="41"/>
      <c r="AI241" s="36"/>
      <c r="AJ241" t="s">
        <v>317</v>
      </c>
      <c r="AK241" s="35"/>
      <c r="AL241" s="35"/>
    </row>
    <row r="242" spans="1:38" ht="15" x14ac:dyDescent="0.25">
      <c r="A242">
        <v>2.04</v>
      </c>
      <c r="B242">
        <v>3.63</v>
      </c>
      <c r="C242">
        <v>3.9</v>
      </c>
      <c r="D242" s="20">
        <f t="shared" si="42"/>
        <v>2.2088428505540714E-2</v>
      </c>
      <c r="E242" s="17">
        <f>IF(OR($A242="",$B242="",$C242=""),"",A242*'MPTO_working_3-way'!$I241)</f>
        <v>2.0850603941513031</v>
      </c>
      <c r="F242" s="21">
        <f>IF(OR($A242="",$B242="",$C242=""),"",B242*'MPTO_working_3-way'!$I241)</f>
        <v>3.7101809954751128</v>
      </c>
      <c r="G242" s="22">
        <f>IF(OR($A242="",$B242="",$C242=""),"",C242*'MPTO_working_3-way'!$I241)</f>
        <v>3.9861448711716085</v>
      </c>
      <c r="H242" s="17">
        <f>IF(OR($A242="",$B242="",$C242=""),"",'MPTO_working_3-way'!E241)</f>
        <v>2.0711083190623305</v>
      </c>
      <c r="I242" s="21">
        <f>IF(OR($A242="",$B242="",$C242=""),"",'MPTO_working_3-way'!F241)</f>
        <v>3.7296832382841556</v>
      </c>
      <c r="J242" s="22">
        <f>IF(OR($A242="",$B242="",$C242=""),"",'MPTO_working_3-way'!G241)</f>
        <v>4.0152991424471942</v>
      </c>
      <c r="K242" s="17">
        <f>IF(OR($A242="",$B242="",$C242=""),"",'OddsRatio_working_3-way'!H241)</f>
        <v>2.0767028039047646</v>
      </c>
      <c r="L242" s="21">
        <f>IF(OR($A242="",$B242="",$C242=""),"",'OddsRatio_working_3-way'!I241)</f>
        <v>3.7228157444899335</v>
      </c>
      <c r="M242" s="22">
        <f>IF(OR($A242="",$B242="",$C242=""),"",'OddsRatio_working_3-way'!J241)</f>
        <v>4.0023443570421309</v>
      </c>
      <c r="N242" s="23">
        <f t="shared" si="55"/>
        <v>47.960241478138919</v>
      </c>
      <c r="O242" s="24">
        <f t="shared" si="56"/>
        <v>26.952862979449971</v>
      </c>
      <c r="P242" s="24">
        <f t="shared" si="57"/>
        <v>25.086895542411124</v>
      </c>
      <c r="Q242" t="s">
        <v>247</v>
      </c>
      <c r="R242" t="s">
        <v>249</v>
      </c>
      <c r="S242" s="48" t="s">
        <v>495</v>
      </c>
      <c r="T242" s="35">
        <v>100</v>
      </c>
      <c r="U242" s="35">
        <f t="shared" si="58"/>
        <v>72.375690607734811</v>
      </c>
      <c r="V242" s="35">
        <f t="shared" si="59"/>
        <v>71.590909090909093</v>
      </c>
      <c r="W242" s="35">
        <f t="shared" si="60"/>
        <v>53.703703703703695</v>
      </c>
      <c r="X242" s="35">
        <f t="shared" si="61"/>
        <v>74.705387205387197</v>
      </c>
      <c r="Y242" s="35">
        <f t="shared" si="62"/>
        <v>73.920605688561494</v>
      </c>
      <c r="Z242" s="35">
        <f t="shared" si="63"/>
        <v>56.03340030135611</v>
      </c>
      <c r="AA242" s="35">
        <f t="shared" si="64"/>
        <v>-2.3296965976523865</v>
      </c>
      <c r="AB242" s="35">
        <f t="shared" si="65"/>
        <v>-2.3296965976524007</v>
      </c>
      <c r="AC242" s="35">
        <f t="shared" si="66"/>
        <v>-2.3296965976524149</v>
      </c>
      <c r="AD242" s="36"/>
      <c r="AE242" s="36"/>
      <c r="AF242">
        <v>2.02</v>
      </c>
      <c r="AG242">
        <v>1.88</v>
      </c>
      <c r="AH242" s="41"/>
      <c r="AI242" s="36"/>
      <c r="AJ242" t="s">
        <v>317</v>
      </c>
      <c r="AK242" s="35"/>
      <c r="AL242" s="35"/>
    </row>
    <row r="243" spans="1:38" s="35" customFormat="1" ht="15" x14ac:dyDescent="0.25">
      <c r="A243" s="28">
        <v>3.62</v>
      </c>
      <c r="B243" s="28">
        <v>3.52</v>
      </c>
      <c r="C243" s="28">
        <v>2.16</v>
      </c>
      <c r="D243" s="20">
        <f t="shared" si="42"/>
        <v>2.3296965976523865E-2</v>
      </c>
      <c r="E243" s="17">
        <f>IF(OR($A243="",$B243="",$C243=""),"",A243*'MPTO_working_3-way'!$I242)</f>
        <v>3.7043350168350164</v>
      </c>
      <c r="F243" s="21">
        <f>IF(OR($A243="",$B243="",$C243=""),"",B243*'MPTO_working_3-way'!$I242)</f>
        <v>3.6020053202373639</v>
      </c>
      <c r="G243" s="22">
        <f>IF(OR($A243="",$B243="",$C243=""),"",C243*'MPTO_working_3-way'!$I242)</f>
        <v>2.2103214465092917</v>
      </c>
      <c r="H243" s="17">
        <f>IF(OR($A243="",$B243="",$C243=""),"",'MPTO_working_3-way'!E242)</f>
        <v>3.7247077639939827</v>
      </c>
      <c r="I243" s="21">
        <f>IF(OR($A243="",$B243="",$C243=""),"",'MPTO_working_3-way'!F242)</f>
        <v>3.6189236646788547</v>
      </c>
      <c r="J243" s="22">
        <f>IF(OR($A243="",$B243="",$C243=""),"",'MPTO_working_3-way'!G242)</f>
        <v>2.1968495490233808</v>
      </c>
      <c r="K243" s="17">
        <f>IF(OR($A243="",$B243="",$C243=""),"",'OddsRatio_working_3-way'!H242)</f>
        <v>3.715850370455863</v>
      </c>
      <c r="L243" s="21">
        <f>IF(OR($A243="",$B243="",$C243=""),"",'OddsRatio_working_3-way'!I242)</f>
        <v>3.612191959369762</v>
      </c>
      <c r="M243" s="22">
        <f>IF(OR($A243="",$B243="",$C243=""),"",'OddsRatio_working_3-way'!J242)</f>
        <v>2.2024375685987798</v>
      </c>
      <c r="N243" s="23">
        <f t="shared" si="55"/>
        <v>26.995398511617342</v>
      </c>
      <c r="O243" s="24">
        <f t="shared" si="56"/>
        <v>27.762313242061015</v>
      </c>
      <c r="P243" s="24">
        <f t="shared" si="57"/>
        <v>45.24228824632165</v>
      </c>
      <c r="Q243" t="s">
        <v>290</v>
      </c>
      <c r="R243" t="s">
        <v>246</v>
      </c>
      <c r="S243" s="48" t="s">
        <v>495</v>
      </c>
      <c r="T243" s="35">
        <v>100</v>
      </c>
      <c r="U243" s="35">
        <f t="shared" si="58"/>
        <v>50.980392156862742</v>
      </c>
      <c r="V243" s="35">
        <f t="shared" si="59"/>
        <v>72.826086956521735</v>
      </c>
      <c r="W243" s="35">
        <f t="shared" si="60"/>
        <v>73.958333333333343</v>
      </c>
      <c r="X243" s="35">
        <f t="shared" si="61"/>
        <v>53.215579710144922</v>
      </c>
      <c r="Y243" s="35">
        <f t="shared" si="62"/>
        <v>75.061274509803923</v>
      </c>
      <c r="Z243" s="35">
        <f t="shared" si="63"/>
        <v>76.193520886615502</v>
      </c>
      <c r="AA243" s="35">
        <f t="shared" si="64"/>
        <v>-2.2351875532821808</v>
      </c>
      <c r="AB243" s="35">
        <f t="shared" si="65"/>
        <v>-2.2351875532821879</v>
      </c>
      <c r="AC243" s="35">
        <f t="shared" si="66"/>
        <v>-2.2351875532821595</v>
      </c>
      <c r="AD243" s="36"/>
      <c r="AE243" s="36"/>
      <c r="AF243">
        <v>2.08</v>
      </c>
      <c r="AG243">
        <v>1.84</v>
      </c>
      <c r="AH243" s="41"/>
      <c r="AI243" s="36"/>
      <c r="AJ243" t="s">
        <v>317</v>
      </c>
    </row>
    <row r="244" spans="1:38" ht="15" x14ac:dyDescent="0.25">
      <c r="A244">
        <v>2.04</v>
      </c>
      <c r="B244">
        <v>3.68</v>
      </c>
      <c r="C244">
        <v>3.84</v>
      </c>
      <c r="D244" s="20">
        <f t="shared" si="42"/>
        <v>2.2351875532821808E-2</v>
      </c>
      <c r="E244" s="17">
        <f>IF(OR($A244="",$B244="",$C244=""),"",A244*'MPTO_working_3-way'!$I243)</f>
        <v>2.0855978260869565</v>
      </c>
      <c r="F244" s="21">
        <f>IF(OR($A244="",$B244="",$C244=""),"",B244*'MPTO_working_3-way'!$I243)</f>
        <v>3.7622549019607843</v>
      </c>
      <c r="G244" s="22">
        <f>IF(OR($A244="",$B244="",$C244=""),"",C244*'MPTO_working_3-way'!$I243)</f>
        <v>3.9258312020460355</v>
      </c>
      <c r="H244" s="17">
        <f>IF(OR($A244="",$B244="",$C244=""),"",'MPTO_working_3-way'!E243)</f>
        <v>2.0714850720185427</v>
      </c>
      <c r="I244" s="21">
        <f>IF(OR($A244="",$B244="",$C244=""),"",'MPTO_working_3-way'!F243)</f>
        <v>3.7837438258123046</v>
      </c>
      <c r="J244" s="22">
        <f>IF(OR($A244="",$B244="",$C244=""),"",'MPTO_working_3-way'!G243)</f>
        <v>3.9530997683072382</v>
      </c>
      <c r="K244" s="17">
        <f>IF(OR($A244="",$B244="",$C244=""),"",'OddsRatio_working_3-way'!H243)</f>
        <v>2.0771363967993954</v>
      </c>
      <c r="L244" s="21">
        <f>IF(OR($A244="",$B244="",$C244=""),"",'OddsRatio_working_3-way'!I243)</f>
        <v>3.7756976379061347</v>
      </c>
      <c r="M244" s="22">
        <f>IF(OR($A244="",$B244="",$C244=""),"",'OddsRatio_working_3-way'!J243)</f>
        <v>3.941410929721425</v>
      </c>
      <c r="N244" s="23">
        <f t="shared" si="55"/>
        <v>47.947882736156352</v>
      </c>
      <c r="O244" s="24">
        <f t="shared" si="56"/>
        <v>26.579804560260591</v>
      </c>
      <c r="P244" s="24">
        <f t="shared" si="57"/>
        <v>25.472312703583061</v>
      </c>
      <c r="Q244" t="s">
        <v>245</v>
      </c>
      <c r="R244" t="s">
        <v>296</v>
      </c>
      <c r="S244" s="48" t="s">
        <v>495</v>
      </c>
      <c r="T244" s="35">
        <v>100</v>
      </c>
      <c r="U244" s="35">
        <f t="shared" si="58"/>
        <v>69.78851963746223</v>
      </c>
      <c r="V244" s="35">
        <f t="shared" si="59"/>
        <v>71.751412429378533</v>
      </c>
      <c r="W244" s="35">
        <f t="shared" si="60"/>
        <v>56.140350877192972</v>
      </c>
      <c r="X244" s="35">
        <f t="shared" si="61"/>
        <v>72.108236693428495</v>
      </c>
      <c r="Y244" s="35">
        <f t="shared" si="62"/>
        <v>74.071129485344784</v>
      </c>
      <c r="Z244" s="35">
        <f t="shared" si="63"/>
        <v>58.46006793315923</v>
      </c>
      <c r="AA244" s="35">
        <f t="shared" si="64"/>
        <v>-2.3197170559662652</v>
      </c>
      <c r="AB244" s="35">
        <f t="shared" si="65"/>
        <v>-2.319717055966251</v>
      </c>
      <c r="AC244" s="35">
        <f t="shared" si="66"/>
        <v>-2.3197170559662581</v>
      </c>
      <c r="AD244" s="36"/>
      <c r="AE244" s="36"/>
      <c r="AF244">
        <v>1.94</v>
      </c>
      <c r="AG244">
        <v>1.96</v>
      </c>
      <c r="AH244" s="41"/>
      <c r="AI244" s="36"/>
      <c r="AJ244" t="s">
        <v>317</v>
      </c>
      <c r="AK244" s="35"/>
      <c r="AL244" s="35"/>
    </row>
    <row r="245" spans="1:38" ht="15" x14ac:dyDescent="0.25">
      <c r="A245">
        <v>3.31</v>
      </c>
      <c r="B245">
        <v>3.54</v>
      </c>
      <c r="C245">
        <v>2.2799999999999998</v>
      </c>
      <c r="D245" s="20">
        <f t="shared" si="42"/>
        <v>2.3197170559662528E-2</v>
      </c>
      <c r="E245" s="17">
        <f>IF(OR($A245="",$B245="",$C245=""),"",A245*'MPTO_working_3-way'!$I244)</f>
        <v>3.3867826345524832</v>
      </c>
      <c r="F245" s="21">
        <f>IF(OR($A245="",$B245="",$C245=""),"",B245*'MPTO_working_3-way'!$I244)</f>
        <v>3.6221179837812052</v>
      </c>
      <c r="G245" s="22">
        <f>IF(OR($A245="",$B245="",$C245=""),"",C245*'MPTO_working_3-way'!$I244)</f>
        <v>2.3328895488760302</v>
      </c>
      <c r="H245" s="17">
        <f>IF(OR($A245="",$B245="",$C245=""),"",'MPTO_working_3-way'!E244)</f>
        <v>3.3969420534281105</v>
      </c>
      <c r="I245" s="21">
        <f>IF(OR($A245="",$B245="",$C245=""),"",'MPTO_working_3-way'!F244)</f>
        <v>3.6396262566374</v>
      </c>
      <c r="J245" s="22">
        <f>IF(OR($A245="",$B245="",$C245=""),"",'MPTO_working_3-way'!G244)</f>
        <v>2.3209174251990996</v>
      </c>
      <c r="K245" s="17">
        <f>IF(OR($A245="",$B245="",$C245=""),"",'OddsRatio_working_3-way'!H244)</f>
        <v>3.3931277897484566</v>
      </c>
      <c r="L245" s="21">
        <f>IF(OR($A245="",$B245="",$C245=""),"",'OddsRatio_working_3-way'!I244)</f>
        <v>3.631404582667134</v>
      </c>
      <c r="M245" s="22">
        <f>IF(OR($A245="",$B245="",$C245=""),"",'OddsRatio_working_3-way'!J244)</f>
        <v>2.3260621518952482</v>
      </c>
      <c r="N245" s="23">
        <f t="shared" si="55"/>
        <v>29.526547992712743</v>
      </c>
      <c r="O245" s="24">
        <f t="shared" si="56"/>
        <v>27.60815645646305</v>
      </c>
      <c r="P245" s="24">
        <f t="shared" si="57"/>
        <v>42.865295550824214</v>
      </c>
      <c r="Q245" t="s">
        <v>294</v>
      </c>
      <c r="R245" t="s">
        <v>288</v>
      </c>
      <c r="S245" s="48" t="s">
        <v>495</v>
      </c>
      <c r="T245" s="35">
        <v>100</v>
      </c>
      <c r="U245" s="35">
        <f t="shared" si="58"/>
        <v>29.577464788732396</v>
      </c>
      <c r="V245" s="35">
        <f t="shared" si="59"/>
        <v>80.98859315589354</v>
      </c>
      <c r="W245" s="35">
        <f t="shared" si="60"/>
        <v>86.824769433465093</v>
      </c>
      <c r="X245" s="35">
        <f t="shared" si="61"/>
        <v>32.186637410641382</v>
      </c>
      <c r="Y245" s="35">
        <f t="shared" si="62"/>
        <v>83.597765777802522</v>
      </c>
      <c r="Z245" s="35">
        <f t="shared" si="63"/>
        <v>89.433942055374075</v>
      </c>
      <c r="AA245" s="35">
        <f t="shared" si="64"/>
        <v>-2.6091726219089857</v>
      </c>
      <c r="AB245" s="35">
        <f t="shared" si="65"/>
        <v>-2.6091726219089821</v>
      </c>
      <c r="AC245" s="35">
        <f t="shared" si="66"/>
        <v>-2.6091726219089821</v>
      </c>
      <c r="AD245" s="36"/>
      <c r="AE245" s="36"/>
      <c r="AF245">
        <v>2.06</v>
      </c>
      <c r="AG245">
        <v>1.85</v>
      </c>
      <c r="AH245" s="41"/>
      <c r="AI245" s="36"/>
      <c r="AJ245" t="s">
        <v>317</v>
      </c>
      <c r="AK245" s="35"/>
      <c r="AL245" s="35"/>
    </row>
    <row r="246" spans="1:38" ht="15" x14ac:dyDescent="0.25">
      <c r="A246">
        <v>1.42</v>
      </c>
      <c r="B246">
        <v>5.26</v>
      </c>
      <c r="C246">
        <v>7.59</v>
      </c>
      <c r="D246" s="20">
        <f t="shared" si="42"/>
        <v>2.6091726219089839E-2</v>
      </c>
      <c r="E246" s="17">
        <f>IF(OR($A246="",$B246="",$C246=""),"",A246*'MPTO_working_3-way'!$I245)</f>
        <v>1.4570502512311074</v>
      </c>
      <c r="F246" s="21">
        <f>IF(OR($A246="",$B246="",$C246=""),"",B246*'MPTO_working_3-way'!$I245)</f>
        <v>5.3972424799124123</v>
      </c>
      <c r="G246" s="22">
        <f>IF(OR($A246="",$B246="",$C246=""),"",C246*'MPTO_working_3-way'!$I245)</f>
        <v>7.7880362020028917</v>
      </c>
      <c r="H246" s="17">
        <f>IF(OR($A246="",$B246="",$C246=""),"",'MPTO_working_3-way'!E245)</f>
        <v>1.4377564120923862</v>
      </c>
      <c r="I246" s="21">
        <f>IF(OR($A246="",$B246="",$C246=""),"",'MPTO_working_3-way'!F245)</f>
        <v>5.5121678623752954</v>
      </c>
      <c r="J246" s="22">
        <f>IF(OR($A246="",$B246="",$C246=""),"",'MPTO_working_3-way'!G245)</f>
        <v>8.1264433238846223</v>
      </c>
      <c r="K246" s="17">
        <f>IF(OR($A246="",$B246="",$C246=""),"",'OddsRatio_working_3-way'!H245)</f>
        <v>1.4437647904753694</v>
      </c>
      <c r="L246" s="21">
        <f>IF(OR($A246="",$B246="",$C246=""),"",'OddsRatio_working_3-way'!I245)</f>
        <v>5.5010428748216089</v>
      </c>
      <c r="M246" s="22">
        <f>IF(OR($A246="",$B246="",$C246=""),"",'OddsRatio_working_3-way'!J245)</f>
        <v>7.9628808791254473</v>
      </c>
      <c r="N246" s="23">
        <f t="shared" si="55"/>
        <v>68.631812743250876</v>
      </c>
      <c r="O246" s="24">
        <f t="shared" si="56"/>
        <v>18.527979866048714</v>
      </c>
      <c r="P246" s="24">
        <f t="shared" si="57"/>
        <v>12.840207390700426</v>
      </c>
      <c r="Q246" t="s">
        <v>188</v>
      </c>
      <c r="R246" t="s">
        <v>250</v>
      </c>
      <c r="S246" s="48" t="s">
        <v>495</v>
      </c>
      <c r="T246" s="35">
        <v>100</v>
      </c>
      <c r="U246" s="35">
        <f t="shared" si="58"/>
        <v>90.485252140818275</v>
      </c>
      <c r="V246" s="35">
        <f t="shared" si="59"/>
        <v>84.917043740573149</v>
      </c>
      <c r="W246" s="35">
        <f t="shared" si="60"/>
        <v>21.259842519685037</v>
      </c>
      <c r="X246" s="35">
        <f t="shared" si="61"/>
        <v>93.8231137397418</v>
      </c>
      <c r="Y246" s="35">
        <f t="shared" si="62"/>
        <v>88.254905339496688</v>
      </c>
      <c r="Z246" s="35">
        <f t="shared" si="63"/>
        <v>24.597704118608579</v>
      </c>
      <c r="AA246" s="35">
        <f t="shared" si="64"/>
        <v>-3.3378615989235243</v>
      </c>
      <c r="AB246" s="35">
        <f t="shared" si="65"/>
        <v>-3.3378615989235385</v>
      </c>
      <c r="AC246" s="35">
        <f t="shared" si="66"/>
        <v>-3.3378615989235421</v>
      </c>
      <c r="AD246" s="36"/>
      <c r="AE246" s="36"/>
      <c r="AF246">
        <v>1.55</v>
      </c>
      <c r="AG246">
        <v>2.61</v>
      </c>
      <c r="AH246" s="41"/>
      <c r="AI246" s="36"/>
      <c r="AJ246" t="s">
        <v>317</v>
      </c>
      <c r="AK246" s="35"/>
      <c r="AL246" s="35"/>
    </row>
    <row r="247" spans="1:38" ht="15" x14ac:dyDescent="0.25">
      <c r="A247">
        <v>10.51</v>
      </c>
      <c r="B247">
        <v>6.63</v>
      </c>
      <c r="C247">
        <v>1.27</v>
      </c>
      <c r="D247" s="20">
        <f t="shared" si="42"/>
        <v>3.3378615989235305E-2</v>
      </c>
      <c r="E247" s="17">
        <f>IF(OR($A247="",$B247="",$C247=""),"",A247*'MPTO_working_3-way'!$I246)</f>
        <v>10.860809254046863</v>
      </c>
      <c r="F247" s="21">
        <f>IF(OR($A247="",$B247="",$C247=""),"",B247*'MPTO_working_3-way'!$I246)</f>
        <v>6.8513002240086296</v>
      </c>
      <c r="G247" s="22">
        <f>IF(OR($A247="",$B247="",$C247=""),"",C247*'MPTO_working_3-way'!$I246)</f>
        <v>1.3123908423063289</v>
      </c>
      <c r="H247" s="17">
        <f>IF(OR($A247="",$B247="",$C247=""),"",'MPTO_working_3-way'!E246)</f>
        <v>11.901747750011864</v>
      </c>
      <c r="I247" s="21">
        <f>IF(OR($A247="",$B247="",$C247=""),"",'MPTO_working_3-way'!F246)</f>
        <v>7.1580241132397084</v>
      </c>
      <c r="J247" s="22">
        <f>IF(OR($A247="",$B247="",$C247=""),"",'MPTO_working_3-way'!G246)</f>
        <v>1.2882026653484597</v>
      </c>
      <c r="K247" s="17">
        <f>IF(OR($A247="",$B247="",$C247=""),"",'OddsRatio_working_3-way'!H246)</f>
        <v>11.385795814669057</v>
      </c>
      <c r="L247" s="21">
        <f>IF(OR($A247="",$B247="",$C247=""),"",'OddsRatio_working_3-way'!I246)</f>
        <v>7.1484784896516071</v>
      </c>
      <c r="M247" s="22">
        <f>IF(OR($A247="",$B247="",$C247=""),"",'OddsRatio_working_3-way'!J246)</f>
        <v>1.2948648654006989</v>
      </c>
      <c r="N247" s="23">
        <f t="shared" si="55"/>
        <v>9.2074170221467462</v>
      </c>
      <c r="O247" s="24">
        <f t="shared" si="56"/>
        <v>14.595769668591602</v>
      </c>
      <c r="P247" s="24">
        <f t="shared" si="57"/>
        <v>76.196813309261657</v>
      </c>
      <c r="Q247" t="s">
        <v>293</v>
      </c>
      <c r="R247" t="s">
        <v>295</v>
      </c>
      <c r="S247" s="48" t="s">
        <v>495</v>
      </c>
      <c r="T247" s="35">
        <v>100</v>
      </c>
      <c r="U247" s="35">
        <f t="shared" si="58"/>
        <v>60.629921259842511</v>
      </c>
      <c r="V247" s="35">
        <f t="shared" si="59"/>
        <v>69.135802469135797</v>
      </c>
      <c r="W247" s="35">
        <f t="shared" si="60"/>
        <v>64.664310954063609</v>
      </c>
      <c r="X247" s="35">
        <f t="shared" si="61"/>
        <v>66.199886576800594</v>
      </c>
      <c r="Y247" s="35">
        <f t="shared" si="62"/>
        <v>74.705767786093872</v>
      </c>
      <c r="Z247" s="35">
        <f t="shared" si="63"/>
        <v>70.234276271021685</v>
      </c>
      <c r="AA247" s="35">
        <f t="shared" si="64"/>
        <v>-5.5699653169580827</v>
      </c>
      <c r="AB247" s="35">
        <f t="shared" si="65"/>
        <v>-5.5699653169580756</v>
      </c>
      <c r="AC247" s="35">
        <f t="shared" si="66"/>
        <v>-5.5699653169580756</v>
      </c>
      <c r="AD247" s="36"/>
      <c r="AE247" s="36"/>
      <c r="AF247">
        <v>1.46</v>
      </c>
      <c r="AG247">
        <v>2.83</v>
      </c>
      <c r="AH247" s="41"/>
      <c r="AI247" s="36"/>
      <c r="AJ247" t="s">
        <v>317</v>
      </c>
      <c r="AK247" s="35"/>
      <c r="AL247" s="35"/>
    </row>
    <row r="248" spans="1:38" ht="15" x14ac:dyDescent="0.25">
      <c r="A248">
        <v>2.54</v>
      </c>
      <c r="B248">
        <v>3.24</v>
      </c>
      <c r="C248">
        <v>2.83</v>
      </c>
      <c r="D248" s="20">
        <f t="shared" si="42"/>
        <v>5.5699653169580809E-2</v>
      </c>
      <c r="E248" s="17">
        <f>IF(OR($A248="",$B248="",$C248=""),"",A248*'MPTO_working_3-way'!$I247)</f>
        <v>2.6814771190507352</v>
      </c>
      <c r="F248" s="21">
        <f>IF(OR($A248="",$B248="",$C248=""),"",B248*'MPTO_working_3-way'!$I247)</f>
        <v>3.4204668762694421</v>
      </c>
      <c r="G248" s="22">
        <f>IF(OR($A248="",$B248="",$C248=""),"",C248*'MPTO_working_3-way'!$I247)</f>
        <v>2.9876300184699138</v>
      </c>
      <c r="H248" s="17">
        <f>IF(OR($A248="",$B248="",$C248=""),"",'MPTO_working_3-way'!E247)</f>
        <v>2.665712438680754</v>
      </c>
      <c r="I248" s="21">
        <f>IF(OR($A248="",$B248="",$C248=""),"",'MPTO_working_3-way'!F247)</f>
        <v>3.4473792551652496</v>
      </c>
      <c r="J248" s="22">
        <f>IF(OR($A248="",$B248="",$C248=""),"",'MPTO_working_3-way'!G247)</f>
        <v>2.9869440133299321</v>
      </c>
      <c r="K248" s="17">
        <f>IF(OR($A248="",$B248="",$C248=""),"",'OddsRatio_working_3-way'!H247)</f>
        <v>2.6730763546458225</v>
      </c>
      <c r="L248" s="21">
        <f>IF(OR($A248="",$B248="",$C248=""),"",'OddsRatio_working_3-way'!I247)</f>
        <v>3.4335656067575595</v>
      </c>
      <c r="M248" s="22">
        <f>IF(OR($A248="",$B248="",$C248=""),"",'OddsRatio_working_3-way'!J247)</f>
        <v>2.9881361876635415</v>
      </c>
      <c r="N248" s="23">
        <f t="shared" si="55"/>
        <v>37.292878350347742</v>
      </c>
      <c r="O248" s="24">
        <f t="shared" si="56"/>
        <v>29.235775003050392</v>
      </c>
      <c r="P248" s="24">
        <f t="shared" si="57"/>
        <v>33.471346646601859</v>
      </c>
      <c r="Q248" t="s">
        <v>480</v>
      </c>
      <c r="R248" t="s">
        <v>464</v>
      </c>
      <c r="S248" s="48" t="s">
        <v>495</v>
      </c>
      <c r="T248" s="35">
        <v>100</v>
      </c>
      <c r="U248" s="35">
        <f t="shared" si="58"/>
        <v>11.504424778761051</v>
      </c>
      <c r="V248" s="35">
        <f t="shared" si="59"/>
        <v>87.966305655836337</v>
      </c>
      <c r="W248" s="35">
        <f t="shared" si="60"/>
        <v>94.272623138602512</v>
      </c>
      <c r="X248" s="35">
        <f t="shared" si="61"/>
        <v>17.761071205561137</v>
      </c>
      <c r="Y248" s="35">
        <f t="shared" si="62"/>
        <v>94.222952082636425</v>
      </c>
      <c r="Z248" s="35">
        <f t="shared" si="63"/>
        <v>100.5292695654026</v>
      </c>
      <c r="AA248" s="35">
        <f t="shared" si="64"/>
        <v>-6.2566464268000868</v>
      </c>
      <c r="AB248" s="35">
        <f t="shared" si="65"/>
        <v>-6.2566464268000885</v>
      </c>
      <c r="AC248" s="35">
        <f t="shared" si="66"/>
        <v>-6.2566464268000885</v>
      </c>
      <c r="AD248" s="36"/>
      <c r="AE248" s="36"/>
      <c r="AF248">
        <v>2.2200000000000002</v>
      </c>
      <c r="AG248">
        <v>1.65</v>
      </c>
      <c r="AH248" s="41"/>
      <c r="AI248" s="36"/>
      <c r="AJ248" t="s">
        <v>481</v>
      </c>
      <c r="AK248" s="35"/>
      <c r="AL248" s="35"/>
    </row>
    <row r="249" spans="1:38" ht="15" x14ac:dyDescent="0.25">
      <c r="A249">
        <v>1.1299999999999999</v>
      </c>
      <c r="B249">
        <v>8.31</v>
      </c>
      <c r="C249">
        <v>17.46</v>
      </c>
      <c r="D249" s="20">
        <f t="shared" si="42"/>
        <v>6.2566464268000832E-2</v>
      </c>
      <c r="E249" s="17">
        <f>IF(OR($A249="",$B249="",$C249=""),"",A249*'MPTO_working_3-way'!$I248)</f>
        <v>1.2007001046228409</v>
      </c>
      <c r="F249" s="21">
        <f>IF(OR($A249="",$B249="",$C249=""),"",B249*'MPTO_working_3-way'!$I248)</f>
        <v>8.829927318067087</v>
      </c>
      <c r="G249" s="22">
        <f>IF(OR($A249="",$B249="",$C249=""),"",C249*'MPTO_working_3-way'!$I248)</f>
        <v>18.552410466119294</v>
      </c>
      <c r="H249" s="17">
        <f>IF(OR($A249="",$B249="",$C249=""),"",'MPTO_working_3-way'!E248)</f>
        <v>1.1572731099843649</v>
      </c>
      <c r="I249" s="21">
        <f>IF(OR($A249="",$B249="",$C249=""),"",'MPTO_working_3-way'!F248)</f>
        <v>10.052124754896344</v>
      </c>
      <c r="J249" s="22">
        <f>IF(OR($A249="",$B249="",$C249=""),"",'MPTO_working_3-way'!G248)</f>
        <v>27.458737359205745</v>
      </c>
      <c r="K249" s="17">
        <f>IF(OR($A249="",$B249="",$C249=""),"",'OddsRatio_working_3-way'!H248)</f>
        <v>1.1658786416716875</v>
      </c>
      <c r="L249" s="21">
        <f>IF(OR($A249="",$B249="",$C249=""),"",'OddsRatio_working_3-way'!I248)</f>
        <v>10.327483620154116</v>
      </c>
      <c r="M249" s="22">
        <f>IF(OR($A249="",$B249="",$C249=""),"",'OddsRatio_working_3-way'!J248)</f>
        <v>22.002788014738265</v>
      </c>
      <c r="N249" s="23">
        <f t="shared" si="55"/>
        <v>83.284743305166614</v>
      </c>
      <c r="O249" s="24">
        <f t="shared" si="56"/>
        <v>11.325121532471512</v>
      </c>
      <c r="P249" s="24">
        <f t="shared" si="57"/>
        <v>5.3901351623618714</v>
      </c>
      <c r="Q249" t="s">
        <v>477</v>
      </c>
      <c r="R249" t="s">
        <v>466</v>
      </c>
      <c r="S249" s="48" t="s">
        <v>495</v>
      </c>
      <c r="T249" s="35">
        <v>100</v>
      </c>
      <c r="U249" s="35">
        <f t="shared" si="58"/>
        <v>87.452948557089087</v>
      </c>
      <c r="V249" s="35">
        <f t="shared" si="59"/>
        <v>75.669099756691011</v>
      </c>
      <c r="W249" s="35">
        <f t="shared" si="60"/>
        <v>30.555555555555554</v>
      </c>
      <c r="X249" s="35">
        <f t="shared" si="61"/>
        <v>93.775344687753432</v>
      </c>
      <c r="Y249" s="35">
        <f t="shared" si="62"/>
        <v>81.991495887355356</v>
      </c>
      <c r="Z249" s="35">
        <f t="shared" si="63"/>
        <v>36.877951686219916</v>
      </c>
      <c r="AA249" s="35">
        <f t="shared" si="64"/>
        <v>-6.3223961306643446</v>
      </c>
      <c r="AB249" s="35">
        <f t="shared" si="65"/>
        <v>-6.3223961306643446</v>
      </c>
      <c r="AC249" s="35">
        <f t="shared" si="66"/>
        <v>-6.3223961306643623</v>
      </c>
      <c r="AD249" s="36"/>
      <c r="AE249" s="36"/>
      <c r="AF249">
        <v>1.43</v>
      </c>
      <c r="AG249">
        <v>2.72</v>
      </c>
      <c r="AH249" s="41"/>
      <c r="AI249" s="36"/>
      <c r="AJ249" t="s">
        <v>481</v>
      </c>
      <c r="AK249" s="35"/>
      <c r="AL249" s="35"/>
    </row>
    <row r="250" spans="1:38" ht="15" x14ac:dyDescent="0.25">
      <c r="A250">
        <v>7.97</v>
      </c>
      <c r="B250">
        <v>4.1100000000000003</v>
      </c>
      <c r="C250">
        <v>1.44</v>
      </c>
      <c r="D250" s="20">
        <f t="shared" si="42"/>
        <v>6.322396130664365E-2</v>
      </c>
      <c r="E250" s="17">
        <f>IF(OR($A250="",$B250="",$C250=""),"",A250*'MPTO_working_3-way'!$I249)</f>
        <v>8.4738949716139498</v>
      </c>
      <c r="F250" s="21">
        <f>IF(OR($A250="",$B250="",$C250=""),"",B250*'MPTO_working_3-way'!$I249)</f>
        <v>4.3698504809703058</v>
      </c>
      <c r="G250" s="22">
        <f>IF(OR($A250="",$B250="",$C250=""),"",C250*'MPTO_working_3-way'!$I249)</f>
        <v>1.5310425042815667</v>
      </c>
      <c r="H250" s="17">
        <f>IF(OR($A250="",$B250="",$C250=""),"",'MPTO_working_3-way'!E249)</f>
        <v>9.5789238546023459</v>
      </c>
      <c r="I250" s="21">
        <f>IF(OR($A250="",$B250="",$C250=""),"",'MPTO_working_3-way'!F249)</f>
        <v>4.499754452949027</v>
      </c>
      <c r="J250" s="22">
        <f>IF(OR($A250="",$B250="",$C250=""),"",'MPTO_working_3-way'!G249)</f>
        <v>1.4850681064809022</v>
      </c>
      <c r="K250" s="17">
        <f>IF(OR($A250="",$B250="",$C250=""),"",'OddsRatio_working_3-way'!H249)</f>
        <v>8.9095528261528951</v>
      </c>
      <c r="L250" s="21">
        <f>IF(OR($A250="",$B250="",$C250=""),"",'OddsRatio_working_3-way'!I249)</f>
        <v>4.5292265838357961</v>
      </c>
      <c r="M250" s="22">
        <f>IF(OR($A250="",$B250="",$C250=""),"",'OddsRatio_working_3-way'!J249)</f>
        <v>1.4993117996423635</v>
      </c>
      <c r="N250" s="23">
        <f t="shared" si="55"/>
        <v>11.800948717795338</v>
      </c>
      <c r="O250" s="24">
        <f t="shared" si="56"/>
        <v>22.884078170517963</v>
      </c>
      <c r="P250" s="24">
        <f t="shared" si="57"/>
        <v>65.314973111686697</v>
      </c>
      <c r="Q250" t="s">
        <v>463</v>
      </c>
      <c r="R250" t="s">
        <v>473</v>
      </c>
      <c r="S250" s="48" t="s">
        <v>495</v>
      </c>
      <c r="T250" s="35">
        <v>100</v>
      </c>
      <c r="U250" s="35">
        <f t="shared" si="58"/>
        <v>17.355371900826448</v>
      </c>
      <c r="V250" s="35">
        <f t="shared" si="59"/>
        <v>84.051036682615631</v>
      </c>
      <c r="W250" s="35">
        <f t="shared" si="60"/>
        <v>92.587101556708674</v>
      </c>
      <c r="X250" s="35">
        <f t="shared" si="61"/>
        <v>23.361861760675698</v>
      </c>
      <c r="Y250" s="35">
        <f t="shared" si="62"/>
        <v>90.057526542464885</v>
      </c>
      <c r="Z250" s="35">
        <f t="shared" si="63"/>
        <v>98.593591416557928</v>
      </c>
      <c r="AA250" s="35">
        <f t="shared" si="64"/>
        <v>-6.0064898598492498</v>
      </c>
      <c r="AB250" s="35">
        <f t="shared" si="65"/>
        <v>-6.0064898598492533</v>
      </c>
      <c r="AC250" s="35">
        <f t="shared" si="66"/>
        <v>-6.0064898598492533</v>
      </c>
      <c r="AD250" s="36"/>
      <c r="AE250" s="36"/>
      <c r="AF250">
        <v>2.06</v>
      </c>
      <c r="AG250">
        <v>1.75</v>
      </c>
      <c r="AH250" s="41"/>
      <c r="AI250" s="36"/>
      <c r="AJ250" t="s">
        <v>481</v>
      </c>
      <c r="AK250" s="35"/>
      <c r="AL250" s="35"/>
    </row>
    <row r="251" spans="1:38" ht="15" x14ac:dyDescent="0.25">
      <c r="A251">
        <v>1.21</v>
      </c>
      <c r="B251">
        <v>6.27</v>
      </c>
      <c r="C251">
        <v>13.49</v>
      </c>
      <c r="D251" s="20">
        <f t="shared" si="42"/>
        <v>6.0064898598492622E-2</v>
      </c>
      <c r="E251" s="17">
        <f>IF(OR($A251="",$B251="",$C251=""),"",A251*'MPTO_working_3-way'!$I250)</f>
        <v>1.2826785273041761</v>
      </c>
      <c r="F251" s="21">
        <f>IF(OR($A251="",$B251="",$C251=""),"",B251*'MPTO_working_3-way'!$I250)</f>
        <v>6.6466069142125486</v>
      </c>
      <c r="G251" s="22">
        <f>IF(OR($A251="",$B251="",$C251=""),"",C251*'MPTO_working_3-way'!$I250)</f>
        <v>14.300275482093666</v>
      </c>
      <c r="H251" s="17">
        <f>IF(OR($A251="",$B251="",$C251=""),"",'MPTO_working_3-way'!E250)</f>
        <v>1.2400414624284728</v>
      </c>
      <c r="I251" s="21">
        <f>IF(OR($A251="",$B251="",$C251=""),"",'MPTO_working_3-way'!F250)</f>
        <v>7.1701035204771424</v>
      </c>
      <c r="J251" s="22">
        <f>IF(OR($A251="",$B251="",$C251=""),"",'MPTO_working_3-way'!G250)</f>
        <v>18.481776894334935</v>
      </c>
      <c r="K251" s="17">
        <f>IF(OR($A251="",$B251="",$C251=""),"",'OddsRatio_working_3-way'!H250)</f>
        <v>1.250367053575036</v>
      </c>
      <c r="L251" s="21">
        <f>IF(OR($A251="",$B251="",$C251=""),"",'OddsRatio_working_3-way'!I250)</f>
        <v>7.283020820668769</v>
      </c>
      <c r="M251" s="22">
        <f>IF(OR($A251="",$B251="",$C251=""),"",'OddsRatio_working_3-way'!J250)</f>
        <v>15.890878567391448</v>
      </c>
      <c r="N251" s="23">
        <f t="shared" si="55"/>
        <v>77.961857060296651</v>
      </c>
      <c r="O251" s="24">
        <f t="shared" si="56"/>
        <v>15.045270660759005</v>
      </c>
      <c r="P251" s="24">
        <f t="shared" si="57"/>
        <v>6.9928722789443256</v>
      </c>
      <c r="Q251" t="s">
        <v>475</v>
      </c>
      <c r="R251" t="s">
        <v>472</v>
      </c>
      <c r="S251" s="48" t="s">
        <v>495</v>
      </c>
      <c r="T251" s="35">
        <v>100</v>
      </c>
      <c r="U251" s="35">
        <f t="shared" si="58"/>
        <v>52.38095238095238</v>
      </c>
      <c r="V251" s="35">
        <f t="shared" si="59"/>
        <v>71.181556195965413</v>
      </c>
      <c r="W251" s="35">
        <f t="shared" si="60"/>
        <v>70.760233918128648</v>
      </c>
      <c r="X251" s="35">
        <f t="shared" si="61"/>
        <v>58.058209885905931</v>
      </c>
      <c r="Y251" s="35">
        <f t="shared" si="62"/>
        <v>76.858813700918958</v>
      </c>
      <c r="Z251" s="35">
        <f t="shared" si="63"/>
        <v>76.437491423082207</v>
      </c>
      <c r="AA251" s="35">
        <f t="shared" si="64"/>
        <v>-5.6772575049535519</v>
      </c>
      <c r="AB251" s="35">
        <f t="shared" si="65"/>
        <v>-5.6772575049535448</v>
      </c>
      <c r="AC251" s="35">
        <f t="shared" si="66"/>
        <v>-5.677257504953559</v>
      </c>
      <c r="AD251" s="36"/>
      <c r="AE251" s="36"/>
      <c r="AF251">
        <v>1.79</v>
      </c>
      <c r="AG251">
        <v>2.02</v>
      </c>
      <c r="AH251" s="41"/>
      <c r="AI251" s="36"/>
      <c r="AJ251" t="s">
        <v>481</v>
      </c>
      <c r="AK251" s="35"/>
      <c r="AL251" s="35"/>
    </row>
    <row r="252" spans="1:38" ht="15" x14ac:dyDescent="0.25">
      <c r="A252">
        <v>2.1</v>
      </c>
      <c r="B252">
        <v>3.47</v>
      </c>
      <c r="C252">
        <v>3.42</v>
      </c>
      <c r="D252" s="20">
        <f t="shared" si="42"/>
        <v>5.677257504953559E-2</v>
      </c>
      <c r="E252" s="17">
        <f>IF(OR($A252="",$B252="",$C252=""),"",A252*'MPTO_working_3-way'!$I251)</f>
        <v>2.219222407604025</v>
      </c>
      <c r="F252" s="21">
        <f>IF(OR($A252="",$B252="",$C252=""),"",B252*'MPTO_working_3-way'!$I251)</f>
        <v>3.6670008354218888</v>
      </c>
      <c r="G252" s="22">
        <f>IF(OR($A252="",$B252="",$C252=""),"",C252*'MPTO_working_3-way'!$I251)</f>
        <v>3.6141622066694117</v>
      </c>
      <c r="H252" s="17">
        <f>IF(OR($A252="",$B252="",$C252=""),"",'MPTO_working_3-way'!E251)</f>
        <v>2.1869095401982142</v>
      </c>
      <c r="I252" s="21">
        <f>IF(OR($A252="",$B252="",$C252=""),"",'MPTO_working_3-way'!F251)</f>
        <v>3.7138790947755576</v>
      </c>
      <c r="J252" s="22">
        <f>IF(OR($A252="",$B252="",$C252=""),"",'MPTO_working_3-way'!G251)</f>
        <v>3.656661844240527</v>
      </c>
      <c r="K252" s="17">
        <f>IF(OR($A252="",$B252="",$C252=""),"",'OddsRatio_working_3-way'!H251)</f>
        <v>2.1998883467392325</v>
      </c>
      <c r="L252" s="21">
        <f>IF(OR($A252="",$B252="",$C252=""),"",'OddsRatio_working_3-way'!I251)</f>
        <v>3.694294742223549</v>
      </c>
      <c r="M252" s="22">
        <f>IF(OR($A252="",$B252="",$C252=""),"",'OddsRatio_working_3-way'!J251)</f>
        <v>3.6397543628263112</v>
      </c>
      <c r="N252" s="23">
        <f t="shared" si="55"/>
        <v>45.060828359229042</v>
      </c>
      <c r="O252" s="24">
        <f t="shared" si="56"/>
        <v>27.27024194650749</v>
      </c>
      <c r="P252" s="24">
        <f t="shared" si="57"/>
        <v>27.668929694263451</v>
      </c>
      <c r="Q252" t="s">
        <v>479</v>
      </c>
      <c r="R252" t="s">
        <v>465</v>
      </c>
      <c r="S252" s="48" t="s">
        <v>495</v>
      </c>
      <c r="T252" s="35">
        <v>100</v>
      </c>
      <c r="U252" s="35">
        <f t="shared" si="58"/>
        <v>73.474801061007966</v>
      </c>
      <c r="V252" s="35">
        <f t="shared" si="59"/>
        <v>71.910112359550567</v>
      </c>
      <c r="W252" s="35">
        <f t="shared" si="60"/>
        <v>52.38095238095238</v>
      </c>
      <c r="X252" s="35">
        <f t="shared" si="61"/>
        <v>75.708935259497053</v>
      </c>
      <c r="Y252" s="35">
        <f t="shared" si="62"/>
        <v>74.144246558039669</v>
      </c>
      <c r="Z252" s="35">
        <f t="shared" si="63"/>
        <v>54.615086579441488</v>
      </c>
      <c r="AA252" s="35">
        <f t="shared" si="64"/>
        <v>-2.2341341984890875</v>
      </c>
      <c r="AB252" s="35">
        <f t="shared" si="65"/>
        <v>-2.2341341984891017</v>
      </c>
      <c r="AC252" s="35">
        <f t="shared" si="66"/>
        <v>-2.2341341984891088</v>
      </c>
      <c r="AD252" s="36"/>
      <c r="AE252" s="36"/>
      <c r="AF252">
        <v>2.1800000000000002</v>
      </c>
      <c r="AG252">
        <v>1.68</v>
      </c>
      <c r="AH252" s="41"/>
      <c r="AI252" s="36"/>
      <c r="AJ252" t="s">
        <v>481</v>
      </c>
      <c r="AK252" s="35"/>
      <c r="AL252" s="35"/>
    </row>
    <row r="253" spans="1:38" ht="15" x14ac:dyDescent="0.25">
      <c r="A253">
        <v>3.77</v>
      </c>
      <c r="B253">
        <v>3.56</v>
      </c>
      <c r="C253">
        <v>2.1</v>
      </c>
      <c r="D253" s="20">
        <f t="shared" si="42"/>
        <v>2.2341341984891017E-2</v>
      </c>
      <c r="E253" s="17">
        <f>IF(OR($A253="",$B253="",$C253=""),"",A253*'MPTO_working_3-way'!$I252)</f>
        <v>3.8542268592830391</v>
      </c>
      <c r="F253" s="21">
        <f>IF(OR($A253="",$B253="",$C253=""),"",B253*'MPTO_working_3-way'!$I252)</f>
        <v>3.6395351774662119</v>
      </c>
      <c r="G253" s="22">
        <f>IF(OR($A253="",$B253="",$C253=""),"",C253*'MPTO_working_3-way'!$I252)</f>
        <v>2.1469168181682714</v>
      </c>
      <c r="H253" s="17">
        <f>IF(OR($A253="",$B253="",$C253=""),"",'MPTO_working_3-way'!E252)</f>
        <v>3.8789025943283706</v>
      </c>
      <c r="I253" s="21">
        <f>IF(OR($A253="",$B253="",$C253=""),"",'MPTO_working_3-way'!F252)</f>
        <v>3.6569521117306447</v>
      </c>
      <c r="J253" s="22">
        <f>IF(OR($A253="",$B253="",$C253=""),"",'MPTO_working_3-way'!G252)</f>
        <v>2.1333635431468805</v>
      </c>
      <c r="K253" s="17">
        <f>IF(OR($A253="",$B253="",$C253=""),"",'OddsRatio_working_3-way'!H252)</f>
        <v>3.8679446871017156</v>
      </c>
      <c r="L253" s="21">
        <f>IF(OR($A253="",$B253="",$C253=""),"",'OddsRatio_working_3-way'!I252)</f>
        <v>3.6505192776102504</v>
      </c>
      <c r="M253" s="22">
        <f>IF(OR($A253="",$B253="",$C253=""),"",'OddsRatio_working_3-way'!J252)</f>
        <v>2.1388950020981552</v>
      </c>
      <c r="N253" s="23">
        <f t="shared" si="55"/>
        <v>25.94554074032942</v>
      </c>
      <c r="O253" s="24">
        <f t="shared" si="56"/>
        <v>27.47603612107919</v>
      </c>
      <c r="P253" s="24">
        <f t="shared" si="57"/>
        <v>46.578423138591383</v>
      </c>
      <c r="Q253" t="s">
        <v>419</v>
      </c>
      <c r="R253" t="s">
        <v>397</v>
      </c>
      <c r="S253" s="48" t="s">
        <v>495</v>
      </c>
      <c r="T253" s="35">
        <v>100</v>
      </c>
      <c r="U253" s="35">
        <f t="shared" si="58"/>
        <v>88.814317673378085</v>
      </c>
      <c r="V253" s="35">
        <f t="shared" si="59"/>
        <v>81.549815498154985</v>
      </c>
      <c r="W253" s="35">
        <f t="shared" si="60"/>
        <v>27.007299270072991</v>
      </c>
      <c r="X253" s="35">
        <f t="shared" si="61"/>
        <v>91.442885231772024</v>
      </c>
      <c r="Y253" s="35">
        <f t="shared" si="62"/>
        <v>84.178383056548938</v>
      </c>
      <c r="Z253" s="35">
        <f t="shared" si="63"/>
        <v>29.635866828466945</v>
      </c>
      <c r="AA253" s="35">
        <f t="shared" si="64"/>
        <v>-2.6285675583939394</v>
      </c>
      <c r="AB253" s="35">
        <f t="shared" si="65"/>
        <v>-2.6285675583939536</v>
      </c>
      <c r="AC253" s="35">
        <f t="shared" si="66"/>
        <v>-2.6285675583939536</v>
      </c>
      <c r="AD253" s="36"/>
      <c r="AE253" s="36"/>
      <c r="AF253">
        <v>2.08</v>
      </c>
      <c r="AG253">
        <v>1.84</v>
      </c>
      <c r="AH253" s="41"/>
      <c r="AI253" s="36"/>
      <c r="AJ253" t="s">
        <v>455</v>
      </c>
      <c r="AK253" s="35"/>
      <c r="AL253" s="35"/>
    </row>
    <row r="254" spans="1:38" ht="15" x14ac:dyDescent="0.25">
      <c r="A254">
        <v>8.94</v>
      </c>
      <c r="B254">
        <v>5.42</v>
      </c>
      <c r="C254">
        <v>1.37</v>
      </c>
      <c r="D254" s="20">
        <f t="shared" si="42"/>
        <v>2.6285675583939572E-2</v>
      </c>
      <c r="E254" s="17">
        <f>IF(OR($A254="",$B254="",$C254=""),"",A254*'MPTO_working_3-way'!$I253)</f>
        <v>9.1749939397204194</v>
      </c>
      <c r="F254" s="21">
        <f>IF(OR($A254="",$B254="",$C254=""),"",B254*'MPTO_working_3-way'!$I253)</f>
        <v>5.5624683616649522</v>
      </c>
      <c r="G254" s="22">
        <f>IF(OR($A254="",$B254="",$C254=""),"",C254*'MPTO_working_3-way'!$I253)</f>
        <v>1.4060113755499972</v>
      </c>
      <c r="H254" s="17">
        <f>IF(OR($A254="",$B254="",$C254=""),"",'MPTO_working_3-way'!E253)</f>
        <v>9.6997979083228962</v>
      </c>
      <c r="I254" s="21">
        <f>IF(OR($A254="",$B254="",$C254=""),"",'MPTO_working_3-way'!F253)</f>
        <v>5.6902257115424106</v>
      </c>
      <c r="J254" s="22">
        <f>IF(OR($A254="",$B254="",$C254=""),"",'MPTO_working_3-way'!G253)</f>
        <v>1.3866449979249333</v>
      </c>
      <c r="K254" s="17">
        <f>IF(OR($A254="",$B254="",$C254=""),"",'OddsRatio_working_3-way'!H253)</f>
        <v>9.4236473538138199</v>
      </c>
      <c r="L254" s="21">
        <f>IF(OR($A254="",$B254="",$C254=""),"",'OddsRatio_working_3-way'!I253)</f>
        <v>5.6892344211406902</v>
      </c>
      <c r="M254" s="22">
        <f>IF(OR($A254="",$B254="",$C254=""),"",'OddsRatio_working_3-way'!J253)</f>
        <v>1.3925377230366642</v>
      </c>
      <c r="N254" s="23">
        <f t="shared" si="55"/>
        <v>10.899189760450916</v>
      </c>
      <c r="O254" s="24">
        <f t="shared" si="56"/>
        <v>17.977630342883984</v>
      </c>
      <c r="P254" s="24">
        <f t="shared" si="57"/>
        <v>71.123179896665107</v>
      </c>
      <c r="Q254" t="s">
        <v>449</v>
      </c>
      <c r="R254" t="s">
        <v>421</v>
      </c>
      <c r="S254" s="48" t="s">
        <v>495</v>
      </c>
      <c r="T254" s="35">
        <v>100</v>
      </c>
      <c r="U254" s="35">
        <f t="shared" si="58"/>
        <v>50.980392156862742</v>
      </c>
      <c r="V254" s="35">
        <f t="shared" si="59"/>
        <v>74.025974025974023</v>
      </c>
      <c r="W254" s="35">
        <f t="shared" si="60"/>
        <v>72.602739726027394</v>
      </c>
      <c r="X254" s="35">
        <f t="shared" si="61"/>
        <v>53.371286247998576</v>
      </c>
      <c r="Y254" s="35">
        <f t="shared" si="62"/>
        <v>76.416868117109857</v>
      </c>
      <c r="Z254" s="35">
        <f t="shared" si="63"/>
        <v>74.993633817163214</v>
      </c>
      <c r="AA254" s="35">
        <f t="shared" si="64"/>
        <v>-2.3908940911358343</v>
      </c>
      <c r="AB254" s="35">
        <f t="shared" si="65"/>
        <v>-2.3908940911358343</v>
      </c>
      <c r="AC254" s="35">
        <f t="shared" si="66"/>
        <v>-2.3908940911358201</v>
      </c>
      <c r="AD254" s="36"/>
      <c r="AE254" s="36"/>
      <c r="AF254">
        <v>1.58</v>
      </c>
      <c r="AG254">
        <v>2.5299999999999998</v>
      </c>
      <c r="AH254" s="41"/>
      <c r="AI254" s="36"/>
      <c r="AJ254" t="s">
        <v>455</v>
      </c>
      <c r="AK254" s="35"/>
      <c r="AL254" s="35"/>
    </row>
    <row r="255" spans="1:38" ht="15" x14ac:dyDescent="0.25">
      <c r="A255">
        <v>2.04</v>
      </c>
      <c r="B255">
        <v>3.85</v>
      </c>
      <c r="C255">
        <v>3.65</v>
      </c>
      <c r="D255" s="20">
        <f t="shared" si="42"/>
        <v>2.3908940911358201E-2</v>
      </c>
      <c r="E255" s="17">
        <f>IF(OR($A255="",$B255="",$C255=""),"",A255*'MPTO_working_3-way'!$I254)</f>
        <v>2.0887742394591706</v>
      </c>
      <c r="F255" s="21">
        <f>IF(OR($A255="",$B255="",$C255=""),"",B255*'MPTO_working_3-way'!$I254)</f>
        <v>3.9420494225087293</v>
      </c>
      <c r="G255" s="22">
        <f>IF(OR($A255="",$B255="",$C255=""),"",C255*'MPTO_working_3-way'!$I254)</f>
        <v>3.7372676343264573</v>
      </c>
      <c r="H255" s="17">
        <f>IF(OR($A255="",$B255="",$C255=""),"",'MPTO_working_3-way'!E254)</f>
        <v>2.0737146177791814</v>
      </c>
      <c r="I255" s="21">
        <f>IF(OR($A255="",$B255="",$C255=""),"",'MPTO_working_3-way'!F254)</f>
        <v>3.9718694290754919</v>
      </c>
      <c r="J255" s="22">
        <f>IF(OR($A255="",$B255="",$C255=""),"",'MPTO_working_3-way'!G254)</f>
        <v>3.7593567225898945</v>
      </c>
      <c r="K255" s="17">
        <f>IF(OR($A255="",$B255="",$C255=""),"",'OddsRatio_working_3-way'!H254)</f>
        <v>2.0797427661643604</v>
      </c>
      <c r="L255" s="21">
        <f>IF(OR($A255="",$B255="",$C255=""),"",'OddsRatio_working_3-way'!I254)</f>
        <v>3.9589104649696414</v>
      </c>
      <c r="M255" s="22">
        <f>IF(OR($A255="",$B255="",$C255=""),"",'OddsRatio_working_3-way'!J254)</f>
        <v>3.7512676253226487</v>
      </c>
      <c r="N255" s="23">
        <f t="shared" si="55"/>
        <v>47.874968060642203</v>
      </c>
      <c r="O255" s="24">
        <f t="shared" si="56"/>
        <v>25.367515543820801</v>
      </c>
      <c r="P255" s="24">
        <f t="shared" si="57"/>
        <v>26.757516395537014</v>
      </c>
      <c r="Q255" t="s">
        <v>448</v>
      </c>
      <c r="R255" t="s">
        <v>399</v>
      </c>
      <c r="S255" s="48" t="s">
        <v>495</v>
      </c>
      <c r="T255" s="35">
        <v>100</v>
      </c>
      <c r="U255" s="35">
        <f t="shared" si="58"/>
        <v>20</v>
      </c>
      <c r="V255" s="35">
        <f t="shared" si="59"/>
        <v>84.732824427480921</v>
      </c>
      <c r="W255" s="35">
        <f t="shared" si="60"/>
        <v>91.909385113268627</v>
      </c>
      <c r="X255" s="35">
        <f t="shared" si="61"/>
        <v>23.357790459250477</v>
      </c>
      <c r="Y255" s="35">
        <f t="shared" si="62"/>
        <v>88.090614886731402</v>
      </c>
      <c r="Z255" s="35">
        <f t="shared" si="63"/>
        <v>95.267175572519093</v>
      </c>
      <c r="AA255" s="35">
        <f t="shared" si="64"/>
        <v>-3.3577904592504773</v>
      </c>
      <c r="AB255" s="35">
        <f t="shared" si="65"/>
        <v>-3.3577904592504808</v>
      </c>
      <c r="AC255" s="35">
        <f t="shared" si="66"/>
        <v>-3.3577904592504666</v>
      </c>
      <c r="AD255" s="36"/>
      <c r="AE255" s="36"/>
      <c r="AF255">
        <v>1.72</v>
      </c>
      <c r="AG255">
        <v>2.2200000000000002</v>
      </c>
      <c r="AH255" s="41"/>
      <c r="AI255" s="36"/>
      <c r="AJ255" t="s">
        <v>455</v>
      </c>
      <c r="AK255" s="35"/>
      <c r="AL255" s="35"/>
    </row>
    <row r="256" spans="1:38" ht="15" x14ac:dyDescent="0.25">
      <c r="A256">
        <v>1.25</v>
      </c>
      <c r="B256">
        <v>6.55</v>
      </c>
      <c r="C256">
        <v>12.36</v>
      </c>
      <c r="D256" s="20">
        <f t="shared" si="42"/>
        <v>3.357790459250487E-2</v>
      </c>
      <c r="E256" s="17">
        <f>IF(OR($A256="",$B256="",$C256=""),"",A256*'MPTO_working_3-way'!$I255)</f>
        <v>1.2919723807406311</v>
      </c>
      <c r="F256" s="21">
        <f>IF(OR($A256="",$B256="",$C256=""),"",B256*'MPTO_working_3-way'!$I255)</f>
        <v>6.7699352750809068</v>
      </c>
      <c r="G256" s="22">
        <f>IF(OR($A256="",$B256="",$C256=""),"",C256*'MPTO_working_3-way'!$I255)</f>
        <v>12.775022900763359</v>
      </c>
      <c r="H256" s="17">
        <f>IF(OR($A256="",$B256="",$C256=""),"",'MPTO_working_3-way'!E255)</f>
        <v>1.267736641667641</v>
      </c>
      <c r="I256" s="21">
        <f>IF(OR($A256="",$B256="",$C256=""),"",'MPTO_working_3-way'!F255)</f>
        <v>7.0681807599180493</v>
      </c>
      <c r="J256" s="22">
        <f>IF(OR($A256="",$B256="",$C256=""),"",'MPTO_working_3-way'!G255)</f>
        <v>14.344421082473017</v>
      </c>
      <c r="K256" s="17">
        <f>IF(OR($A256="",$B256="",$C256=""),"",'OddsRatio_working_3-way'!H255)</f>
        <v>1.2743535967738706</v>
      </c>
      <c r="L256" s="21">
        <f>IF(OR($A256="",$B256="",$C256=""),"",'OddsRatio_working_3-way'!I255)</f>
        <v>7.0906498483799298</v>
      </c>
      <c r="M256" s="22">
        <f>IF(OR($A256="",$B256="",$C256=""),"",'OddsRatio_working_3-way'!J255)</f>
        <v>13.466627437404687</v>
      </c>
      <c r="N256" s="23">
        <f t="shared" si="55"/>
        <v>77.401035417393658</v>
      </c>
      <c r="O256" s="24">
        <f t="shared" si="56"/>
        <v>14.771189965151462</v>
      </c>
      <c r="P256" s="24">
        <f t="shared" si="57"/>
        <v>7.8277746174548621</v>
      </c>
      <c r="Q256" t="s">
        <v>451</v>
      </c>
      <c r="R256" t="s">
        <v>423</v>
      </c>
      <c r="S256" s="48" t="s">
        <v>495</v>
      </c>
      <c r="T256" s="35">
        <v>100</v>
      </c>
      <c r="U256" s="35">
        <f t="shared" si="58"/>
        <v>67.320261437908499</v>
      </c>
      <c r="V256" s="35">
        <f t="shared" si="59"/>
        <v>67.948717948717942</v>
      </c>
      <c r="W256" s="35">
        <f t="shared" si="60"/>
        <v>61.977186311787079</v>
      </c>
      <c r="X256" s="35">
        <f t="shared" si="61"/>
        <v>70.074095739494979</v>
      </c>
      <c r="Y256" s="35">
        <f t="shared" si="62"/>
        <v>70.702552250304436</v>
      </c>
      <c r="Z256" s="35">
        <f t="shared" si="63"/>
        <v>64.731020613373545</v>
      </c>
      <c r="AA256" s="35">
        <f t="shared" si="64"/>
        <v>-2.7538343015864797</v>
      </c>
      <c r="AB256" s="35">
        <f t="shared" si="65"/>
        <v>-2.7538343015864939</v>
      </c>
      <c r="AC256" s="35">
        <f t="shared" si="66"/>
        <v>-2.7538343015864655</v>
      </c>
      <c r="AD256" s="36"/>
      <c r="AE256" s="36"/>
      <c r="AF256">
        <v>1.46</v>
      </c>
      <c r="AG256">
        <v>2.81</v>
      </c>
      <c r="AH256" s="41"/>
      <c r="AI256" s="36"/>
      <c r="AJ256" t="s">
        <v>455</v>
      </c>
      <c r="AK256" s="35"/>
      <c r="AL256" s="35"/>
    </row>
    <row r="257" spans="1:38" ht="15" x14ac:dyDescent="0.25">
      <c r="A257">
        <v>3.06</v>
      </c>
      <c r="B257">
        <v>3.12</v>
      </c>
      <c r="C257">
        <v>2.63</v>
      </c>
      <c r="D257" s="20">
        <f t="shared" si="42"/>
        <v>2.7538343015864886E-2</v>
      </c>
      <c r="E257" s="17">
        <f>IF(OR($A257="",$B257="",$C257=""),"",A257*'MPTO_working_3-way'!$I256)</f>
        <v>3.1442673296285468</v>
      </c>
      <c r="F257" s="21">
        <f>IF(OR($A257="",$B257="",$C257=""),"",B257*'MPTO_working_3-way'!$I256)</f>
        <v>3.2059196302094985</v>
      </c>
      <c r="G257" s="22">
        <f>IF(OR($A257="",$B257="",$C257=""),"",C257*'MPTO_working_3-way'!$I256)</f>
        <v>2.7024258421317247</v>
      </c>
      <c r="H257" s="17">
        <f>IF(OR($A257="",$B257="",$C257=""),"",'MPTO_working_3-way'!E256)</f>
        <v>3.1484367868438712</v>
      </c>
      <c r="I257" s="21">
        <f>IF(OR($A257="",$B257="",$C257=""),"",'MPTO_working_3-way'!F256)</f>
        <v>3.2119910270947356</v>
      </c>
      <c r="J257" s="22">
        <f>IF(OR($A257="",$B257="",$C257=""),"",'MPTO_working_3-way'!G256)</f>
        <v>2.6950640955736316</v>
      </c>
      <c r="K257" s="17">
        <f>IF(OR($A257="",$B257="",$C257=""),"",'OddsRatio_working_3-way'!H256)</f>
        <v>3.1465614633356314</v>
      </c>
      <c r="L257" s="21">
        <f>IF(OR($A257="",$B257="",$C257=""),"",'OddsRatio_working_3-way'!I256)</f>
        <v>3.2090826710056017</v>
      </c>
      <c r="M257" s="22">
        <f>IF(OR($A257="",$B257="",$C257=""),"",'OddsRatio_working_3-way'!J256)</f>
        <v>2.6984928083675133</v>
      </c>
      <c r="N257" s="23">
        <f t="shared" si="55"/>
        <v>31.803911536940998</v>
      </c>
      <c r="O257" s="24">
        <f t="shared" si="56"/>
        <v>31.192297853538285</v>
      </c>
      <c r="P257" s="24">
        <f t="shared" si="57"/>
        <v>37.003790609520706</v>
      </c>
      <c r="Q257" t="s">
        <v>428</v>
      </c>
      <c r="R257" t="s">
        <v>379</v>
      </c>
      <c r="S257" s="48" t="s">
        <v>495</v>
      </c>
      <c r="T257" s="35">
        <v>100</v>
      </c>
      <c r="U257" s="35">
        <f t="shared" si="58"/>
        <v>48.717948717948723</v>
      </c>
      <c r="V257" s="35">
        <f t="shared" si="59"/>
        <v>70.760233918128648</v>
      </c>
      <c r="W257" s="35">
        <f t="shared" si="60"/>
        <v>77.477477477477478</v>
      </c>
      <c r="X257" s="35">
        <f t="shared" si="61"/>
        <v>51.762288604393866</v>
      </c>
      <c r="Y257" s="35">
        <f t="shared" si="62"/>
        <v>73.80457380457382</v>
      </c>
      <c r="Z257" s="35">
        <f t="shared" si="63"/>
        <v>80.521817363922636</v>
      </c>
      <c r="AA257" s="35">
        <f t="shared" si="64"/>
        <v>-3.0443398864451439</v>
      </c>
      <c r="AB257" s="35">
        <f t="shared" si="65"/>
        <v>-3.0443398864451723</v>
      </c>
      <c r="AC257" s="35">
        <f t="shared" si="66"/>
        <v>-3.0443398864451581</v>
      </c>
      <c r="AD257" s="36"/>
      <c r="AE257" s="36"/>
      <c r="AF257">
        <v>2.09</v>
      </c>
      <c r="AG257">
        <v>1.82</v>
      </c>
      <c r="AH257" s="41"/>
      <c r="AI257" s="36"/>
      <c r="AJ257" t="s">
        <v>452</v>
      </c>
      <c r="AK257" s="35"/>
      <c r="AL257" s="35"/>
    </row>
    <row r="258" spans="1:38" ht="15" x14ac:dyDescent="0.25">
      <c r="A258">
        <v>1.95</v>
      </c>
      <c r="B258">
        <v>3.42</v>
      </c>
      <c r="C258">
        <v>4.4400000000000004</v>
      </c>
      <c r="D258" s="20">
        <f t="shared" si="42"/>
        <v>3.0443398864451465E-2</v>
      </c>
      <c r="E258" s="17">
        <f>IF(OR($A258="",$B258="",$C258=""),"",A258*'MPTO_working_3-way'!$I257)</f>
        <v>2.0093646277856805</v>
      </c>
      <c r="F258" s="21">
        <f>IF(OR($A258="",$B258="",$C258=""),"",B258*'MPTO_working_3-way'!$I257)</f>
        <v>3.524116424116424</v>
      </c>
      <c r="G258" s="22">
        <f>IF(OR($A258="",$B258="",$C258=""),"",C258*'MPTO_working_3-way'!$I257)</f>
        <v>4.575168690958165</v>
      </c>
      <c r="H258" s="17">
        <f>IF(OR($A258="",$B258="",$C258=""),"",'MPTO_working_3-way'!E257)</f>
        <v>1.9893659905188814</v>
      </c>
      <c r="I258" s="21">
        <f>IF(OR($A258="",$B258="",$C258=""),"",'MPTO_working_3-way'!F257)</f>
        <v>3.5429601125692787</v>
      </c>
      <c r="J258" s="22">
        <f>IF(OR($A258="",$B258="",$C258=""),"",'MPTO_working_3-way'!G257)</f>
        <v>4.6494884211716379</v>
      </c>
      <c r="K258" s="17">
        <f>IF(OR($A258="",$B258="",$C258=""),"",'OddsRatio_working_3-way'!H257)</f>
        <v>1.9972717646622142</v>
      </c>
      <c r="L258" s="21">
        <f>IF(OR($A258="",$B258="",$C258=""),"",'OddsRatio_working_3-way'!I257)</f>
        <v>3.5404186005079565</v>
      </c>
      <c r="M258" s="22">
        <f>IF(OR($A258="",$B258="",$C258=""),"",'OddsRatio_working_3-way'!J257)</f>
        <v>4.6111735478294911</v>
      </c>
      <c r="N258" s="23">
        <f t="shared" si="55"/>
        <v>49.766975399681435</v>
      </c>
      <c r="O258" s="24">
        <f t="shared" si="56"/>
        <v>28.375907026134151</v>
      </c>
      <c r="P258" s="24">
        <f t="shared" si="57"/>
        <v>21.857117574184411</v>
      </c>
      <c r="Q258" t="s">
        <v>434</v>
      </c>
      <c r="R258" t="s">
        <v>404</v>
      </c>
      <c r="S258" s="48" t="s">
        <v>495</v>
      </c>
      <c r="T258" s="35">
        <v>100</v>
      </c>
      <c r="U258" s="35">
        <f t="shared" si="58"/>
        <v>90.81726354453626</v>
      </c>
      <c r="V258" s="35">
        <f t="shared" si="59"/>
        <v>82.876712328767113</v>
      </c>
      <c r="W258" s="35">
        <f t="shared" si="60"/>
        <v>22.480620155038757</v>
      </c>
      <c r="X258" s="35">
        <f t="shared" si="61"/>
        <v>94.642667516194109</v>
      </c>
      <c r="Y258" s="35">
        <f t="shared" si="62"/>
        <v>86.702116300424962</v>
      </c>
      <c r="Z258" s="35">
        <f t="shared" si="63"/>
        <v>26.306024126696602</v>
      </c>
      <c r="AA258" s="35">
        <f t="shared" si="64"/>
        <v>-3.825403971657849</v>
      </c>
      <c r="AB258" s="35">
        <f t="shared" si="65"/>
        <v>-3.825403971657849</v>
      </c>
      <c r="AC258" s="35">
        <f t="shared" si="66"/>
        <v>-3.8254039716578454</v>
      </c>
      <c r="AD258" s="36"/>
      <c r="AE258" s="36"/>
      <c r="AF258">
        <v>2.08</v>
      </c>
      <c r="AG258">
        <v>1.83</v>
      </c>
      <c r="AH258" s="41"/>
      <c r="AI258" s="36"/>
      <c r="AJ258" t="s">
        <v>452</v>
      </c>
      <c r="AK258" s="35"/>
      <c r="AL258" s="35"/>
    </row>
    <row r="259" spans="1:38" ht="15" x14ac:dyDescent="0.25">
      <c r="A259">
        <v>10.89</v>
      </c>
      <c r="B259">
        <v>5.84</v>
      </c>
      <c r="C259">
        <v>1.29</v>
      </c>
      <c r="D259" s="20">
        <f t="shared" si="42"/>
        <v>3.8254039716578259E-2</v>
      </c>
      <c r="E259" s="17">
        <f>IF(OR($A259="",$B259="",$C259=""),"",A259*'MPTO_working_3-way'!$I258)</f>
        <v>11.306586492513539</v>
      </c>
      <c r="F259" s="21">
        <f>IF(OR($A259="",$B259="",$C259=""),"",B259*'MPTO_working_3-way'!$I258)</f>
        <v>6.0634035919448168</v>
      </c>
      <c r="G259" s="22">
        <f>IF(OR($A259="",$B259="",$C259=""),"",C259*'MPTO_working_3-way'!$I258)</f>
        <v>1.3393477112343859</v>
      </c>
      <c r="H259" s="17">
        <f>IF(OR($A259="",$B259="",$C259=""),"",'MPTO_working_3-way'!E258)</f>
        <v>12.646059140484383</v>
      </c>
      <c r="I259" s="21">
        <f>IF(OR($A259="",$B259="",$C259=""),"",'MPTO_working_3-way'!F258)</f>
        <v>6.3098835499364379</v>
      </c>
      <c r="J259" s="22">
        <f>IF(OR($A259="",$B259="",$C259=""),"",'MPTO_working_3-way'!G258)</f>
        <v>1.311574398221957</v>
      </c>
      <c r="K259" s="17">
        <f>IF(OR($A259="",$B259="",$C259=""),"",'OddsRatio_working_3-way'!H258)</f>
        <v>11.891725000213588</v>
      </c>
      <c r="L259" s="21">
        <f>IF(OR($A259="",$B259="",$C259=""),"",'OddsRatio_working_3-way'!I258)</f>
        <v>6.3302274015200979</v>
      </c>
      <c r="M259" s="22">
        <f>IF(OR($A259="",$B259="",$C259=""),"",'OddsRatio_working_3-way'!J258)</f>
        <v>1.3193731294299234</v>
      </c>
      <c r="N259" s="23">
        <f t="shared" si="55"/>
        <v>8.8444023371875566</v>
      </c>
      <c r="O259" s="24">
        <f t="shared" si="56"/>
        <v>16.492387234926799</v>
      </c>
      <c r="P259" s="24">
        <f t="shared" si="57"/>
        <v>74.663210427885659</v>
      </c>
      <c r="Q259" t="s">
        <v>364</v>
      </c>
      <c r="R259" t="s">
        <v>304</v>
      </c>
      <c r="S259" s="48" t="s">
        <v>495</v>
      </c>
      <c r="T259" s="35">
        <v>100</v>
      </c>
      <c r="U259" s="35">
        <f t="shared" si="58"/>
        <v>78.723404255319153</v>
      </c>
      <c r="V259" s="35">
        <f t="shared" si="59"/>
        <v>74.489795918367349</v>
      </c>
      <c r="W259" s="35">
        <f t="shared" si="60"/>
        <v>43.820224719101127</v>
      </c>
      <c r="X259" s="35">
        <f t="shared" si="61"/>
        <v>81.689979362531531</v>
      </c>
      <c r="Y259" s="35">
        <f t="shared" si="62"/>
        <v>77.456371025579728</v>
      </c>
      <c r="Z259" s="35">
        <f t="shared" si="63"/>
        <v>46.786799826313505</v>
      </c>
      <c r="AA259" s="35">
        <f t="shared" si="64"/>
        <v>-2.9665751072123783</v>
      </c>
      <c r="AB259" s="35">
        <f t="shared" si="65"/>
        <v>-2.9665751072123783</v>
      </c>
      <c r="AC259" s="35">
        <f t="shared" si="66"/>
        <v>-2.9665751072123783</v>
      </c>
      <c r="AD259" s="36"/>
      <c r="AE259" s="36"/>
      <c r="AF259">
        <v>1.53</v>
      </c>
      <c r="AG259">
        <v>2.59</v>
      </c>
      <c r="AH259" s="41"/>
      <c r="AI259" s="36"/>
      <c r="AJ259" t="s">
        <v>322</v>
      </c>
      <c r="AK259" s="35"/>
      <c r="AL259" s="35"/>
    </row>
    <row r="260" spans="1:38" ht="15" x14ac:dyDescent="0.25">
      <c r="A260">
        <v>4.7</v>
      </c>
      <c r="B260">
        <v>3.92</v>
      </c>
      <c r="C260">
        <v>1.78</v>
      </c>
      <c r="D260" s="20">
        <f t="shared" ref="D260:D284" si="67">IF(OR($A260="",$B260="",$C260=""),"",(1/A260)+(1/B260)+(1/C260)-1)</f>
        <v>2.966575107212388E-2</v>
      </c>
      <c r="E260" s="17">
        <f>IF(OR($A260="",$B260="",$C260=""),"",A260*'MPTO_working_3-way'!$I259)</f>
        <v>4.8394290300389828</v>
      </c>
      <c r="F260" s="21">
        <f>IF(OR($A260="",$B260="",$C260=""),"",B260*'MPTO_working_3-way'!$I259)</f>
        <v>4.0362897442027252</v>
      </c>
      <c r="G260" s="22">
        <f>IF(OR($A260="",$B260="",$C260=""),"",C260*'MPTO_working_3-way'!$I259)</f>
        <v>1.8328050369083806</v>
      </c>
      <c r="H260" s="17">
        <f>IF(OR($A260="",$B260="",$C260=""),"",'MPTO_working_3-way'!E259)</f>
        <v>4.9290858881197934</v>
      </c>
      <c r="I260" s="21">
        <f>IF(OR($A260="",$B260="",$C260=""),"",'MPTO_working_3-way'!F259)</f>
        <v>4.0780796116247302</v>
      </c>
      <c r="J260" s="22">
        <f>IF(OR($A260="",$B260="",$C260=""),"",'MPTO_working_3-way'!G259)</f>
        <v>1.8118923474266251</v>
      </c>
      <c r="K260" s="17">
        <f>IF(OR($A260="",$B260="",$C260=""),"",'OddsRatio_working_3-way'!H259)</f>
        <v>4.8876281200544129</v>
      </c>
      <c r="L260" s="21">
        <f>IF(OR($A260="",$B260="",$C260=""),"",'OddsRatio_working_3-way'!I259)</f>
        <v>4.0680740839348335</v>
      </c>
      <c r="M260" s="22">
        <f>IF(OR($A260="",$B260="",$C260=""),"",'OddsRatio_working_3-way'!J259)</f>
        <v>1.8195540361195786</v>
      </c>
      <c r="N260" s="23">
        <f t="shared" si="55"/>
        <v>20.663594688399527</v>
      </c>
      <c r="O260" s="24">
        <f t="shared" si="56"/>
        <v>24.77522832537699</v>
      </c>
      <c r="P260" s="24">
        <f t="shared" si="57"/>
        <v>54.561176986223472</v>
      </c>
      <c r="Q260" t="s">
        <v>367</v>
      </c>
      <c r="R260" t="s">
        <v>267</v>
      </c>
      <c r="S260" s="48" t="s">
        <v>495</v>
      </c>
      <c r="T260" s="35">
        <v>100</v>
      </c>
      <c r="U260" s="35">
        <f t="shared" si="58"/>
        <v>60.15936254980079</v>
      </c>
      <c r="V260" s="35">
        <f t="shared" si="59"/>
        <v>72.222222222222229</v>
      </c>
      <c r="W260" s="35">
        <f t="shared" si="60"/>
        <v>64.912280701754383</v>
      </c>
      <c r="X260" s="35">
        <f t="shared" si="61"/>
        <v>62.865497076023388</v>
      </c>
      <c r="Y260" s="35">
        <f t="shared" si="62"/>
        <v>74.928356748444827</v>
      </c>
      <c r="Z260" s="35">
        <f t="shared" si="63"/>
        <v>67.618415227976982</v>
      </c>
      <c r="AA260" s="35">
        <f t="shared" si="64"/>
        <v>-2.7061345262225984</v>
      </c>
      <c r="AB260" s="35">
        <f t="shared" si="65"/>
        <v>-2.7061345262225984</v>
      </c>
      <c r="AC260" s="35">
        <f t="shared" si="66"/>
        <v>-2.7061345262225984</v>
      </c>
      <c r="AD260" s="36"/>
      <c r="AE260" s="36"/>
      <c r="AF260">
        <v>1.81</v>
      </c>
      <c r="AG260">
        <v>2.08</v>
      </c>
      <c r="AH260" s="41"/>
      <c r="AI260" s="36"/>
      <c r="AJ260" t="s">
        <v>322</v>
      </c>
      <c r="AK260" s="35"/>
      <c r="AL260" s="35"/>
    </row>
    <row r="261" spans="1:38" ht="15" x14ac:dyDescent="0.25">
      <c r="A261">
        <v>2.5099999999999998</v>
      </c>
      <c r="B261">
        <v>3.6</v>
      </c>
      <c r="C261">
        <v>2.85</v>
      </c>
      <c r="D261" s="20">
        <f t="shared" si="67"/>
        <v>2.7061345262225922E-2</v>
      </c>
      <c r="E261" s="17">
        <f>IF(OR($A261="",$B261="",$C261=""),"",A261*'MPTO_working_3-way'!$I260)</f>
        <v>2.577923976608187</v>
      </c>
      <c r="F261" s="21">
        <f>IF(OR($A261="",$B261="",$C261=""),"",B261*'MPTO_working_3-way'!$I260)</f>
        <v>3.6974208429440134</v>
      </c>
      <c r="G261" s="22">
        <f>IF(OR($A261="",$B261="",$C261=""),"",C261*'MPTO_working_3-way'!$I260)</f>
        <v>2.9271248339973441</v>
      </c>
      <c r="H261" s="17">
        <f>IF(OR($A261="",$B261="",$C261=""),"",'MPTO_working_3-way'!E260)</f>
        <v>2.5681462349292459</v>
      </c>
      <c r="I261" s="21">
        <f>IF(OR($A261="",$B261="",$C261=""),"",'MPTO_working_3-way'!F260)</f>
        <v>3.7208287580188406</v>
      </c>
      <c r="J261" s="22">
        <f>IF(OR($A261="",$B261="",$C261=""),"",'MPTO_working_3-way'!G260)</f>
        <v>2.9252019037450165</v>
      </c>
      <c r="K261" s="17">
        <f>IF(OR($A261="",$B261="",$C261=""),"",'OddsRatio_working_3-way'!H260)</f>
        <v>2.5728305660407926</v>
      </c>
      <c r="L261" s="21">
        <f>IF(OR($A261="",$B261="",$C261=""),"",'OddsRatio_working_3-way'!I260)</f>
        <v>3.7081850806000398</v>
      </c>
      <c r="M261" s="22">
        <f>IF(OR($A261="",$B261="",$C261=""),"",'OddsRatio_working_3-way'!J260)</f>
        <v>2.9269778458115669</v>
      </c>
      <c r="N261" s="23">
        <f t="shared" si="55"/>
        <v>38.79090341972438</v>
      </c>
      <c r="O261" s="24">
        <f t="shared" si="56"/>
        <v>27.045879884307833</v>
      </c>
      <c r="P261" s="24">
        <f t="shared" si="57"/>
        <v>34.163216695967783</v>
      </c>
      <c r="Q261" t="s">
        <v>266</v>
      </c>
      <c r="R261" t="s">
        <v>270</v>
      </c>
      <c r="S261" s="48" t="s">
        <v>495</v>
      </c>
      <c r="T261" s="35">
        <v>100</v>
      </c>
      <c r="U261" s="35">
        <f t="shared" si="58"/>
        <v>29.577464788732396</v>
      </c>
      <c r="V261" s="35">
        <f t="shared" si="59"/>
        <v>80.842911877394641</v>
      </c>
      <c r="W261" s="35">
        <f t="shared" si="60"/>
        <v>86.149584487534639</v>
      </c>
      <c r="X261" s="35">
        <f t="shared" si="61"/>
        <v>33.007503635070741</v>
      </c>
      <c r="Y261" s="35">
        <f t="shared" si="62"/>
        <v>84.27295072373299</v>
      </c>
      <c r="Z261" s="35">
        <f t="shared" si="63"/>
        <v>89.579623333872973</v>
      </c>
      <c r="AA261" s="35">
        <f t="shared" si="64"/>
        <v>-3.4300388463383449</v>
      </c>
      <c r="AB261" s="35">
        <f t="shared" si="65"/>
        <v>-3.4300388463383484</v>
      </c>
      <c r="AC261" s="35">
        <f t="shared" si="66"/>
        <v>-3.4300388463383342</v>
      </c>
      <c r="AD261" s="36"/>
      <c r="AE261" s="36"/>
      <c r="AF261">
        <v>1.86</v>
      </c>
      <c r="AG261">
        <v>2.0299999999999998</v>
      </c>
      <c r="AH261" s="41"/>
      <c r="AI261" s="36"/>
      <c r="AJ261" t="s">
        <v>322</v>
      </c>
      <c r="AK261" s="35"/>
      <c r="AL261" s="35"/>
    </row>
    <row r="262" spans="1:38" ht="15" x14ac:dyDescent="0.25">
      <c r="A262">
        <v>1.42</v>
      </c>
      <c r="B262">
        <v>5.22</v>
      </c>
      <c r="C262">
        <v>7.22</v>
      </c>
      <c r="D262" s="20">
        <f t="shared" si="67"/>
        <v>3.4300388463383458E-2</v>
      </c>
      <c r="E262" s="17">
        <f>IF(OR($A262="",$B262="",$C262=""),"",A262*'MPTO_working_3-way'!$I261)</f>
        <v>1.4687065516180045</v>
      </c>
      <c r="F262" s="21">
        <f>IF(OR($A262="",$B262="",$C262=""),"",B262*'MPTO_working_3-way'!$I261)</f>
        <v>5.3990480277788615</v>
      </c>
      <c r="G262" s="22">
        <f>IF(OR($A262="",$B262="",$C262=""),"",C262*'MPTO_working_3-way'!$I261)</f>
        <v>7.467648804705628</v>
      </c>
      <c r="H262" s="17">
        <f>IF(OR($A262="",$B262="",$C262=""),"",'MPTO_working_3-way'!E261)</f>
        <v>1.4434349123552874</v>
      </c>
      <c r="I262" s="21">
        <f>IF(OR($A262="",$B262="",$C262=""),"",'MPTO_working_3-way'!F261)</f>
        <v>5.5513174822575078</v>
      </c>
      <c r="J262" s="22">
        <f>IF(OR($A262="",$B262="",$C262=""),"",'MPTO_working_3-way'!G261)</f>
        <v>7.8696352547711141</v>
      </c>
      <c r="K262" s="17">
        <f>IF(OR($A262="",$B262="",$C262=""),"",'OddsRatio_working_3-way'!H261)</f>
        <v>1.4511774902377261</v>
      </c>
      <c r="L262" s="21">
        <f>IF(OR($A262="",$B262="",$C262=""),"",'OddsRatio_working_3-way'!I261)</f>
        <v>5.5332595447695381</v>
      </c>
      <c r="M262" s="22">
        <f>IF(OR($A262="",$B262="",$C262=""),"",'OddsRatio_working_3-way'!J261)</f>
        <v>7.681723783996806</v>
      </c>
      <c r="N262" s="23">
        <f t="shared" si="55"/>
        <v>68.087120527810498</v>
      </c>
      <c r="O262" s="24">
        <f t="shared" si="56"/>
        <v>18.521783745113201</v>
      </c>
      <c r="P262" s="24">
        <f t="shared" si="57"/>
        <v>13.391095727076305</v>
      </c>
      <c r="Q262" t="s">
        <v>489</v>
      </c>
      <c r="R262" t="s">
        <v>303</v>
      </c>
      <c r="S262" s="48" t="s">
        <v>495</v>
      </c>
      <c r="T262" s="35">
        <v>100</v>
      </c>
      <c r="U262" s="35">
        <f t="shared" si="58"/>
        <v>64.412811387900362</v>
      </c>
      <c r="V262" s="35">
        <f t="shared" si="59"/>
        <v>69.78851963746223</v>
      </c>
      <c r="W262" s="35">
        <f t="shared" si="60"/>
        <v>63.099630996309962</v>
      </c>
      <c r="X262" s="35">
        <f t="shared" si="61"/>
        <v>67.111849366227801</v>
      </c>
      <c r="Y262" s="35">
        <f t="shared" si="62"/>
        <v>72.487557615789683</v>
      </c>
      <c r="Z262" s="35">
        <f t="shared" si="63"/>
        <v>65.798668974637408</v>
      </c>
      <c r="AA262" s="35">
        <f t="shared" si="64"/>
        <v>-2.6990379783274392</v>
      </c>
      <c r="AB262" s="35">
        <f t="shared" si="65"/>
        <v>-2.6990379783274534</v>
      </c>
      <c r="AC262" s="35">
        <f t="shared" si="66"/>
        <v>-2.6990379783274463</v>
      </c>
      <c r="AD262" s="36"/>
      <c r="AE262" s="36"/>
      <c r="AF262">
        <v>1.52</v>
      </c>
      <c r="AG262">
        <v>2.62</v>
      </c>
      <c r="AH262" s="41"/>
      <c r="AI262" s="36"/>
      <c r="AJ262" t="s">
        <v>322</v>
      </c>
      <c r="AK262" s="35"/>
      <c r="AL262" s="35"/>
    </row>
    <row r="263" spans="1:38" ht="15" x14ac:dyDescent="0.25">
      <c r="A263">
        <v>2.81</v>
      </c>
      <c r="B263">
        <v>3.31</v>
      </c>
      <c r="C263">
        <v>2.71</v>
      </c>
      <c r="D263" s="20">
        <f t="shared" si="67"/>
        <v>2.6990379783274454E-2</v>
      </c>
      <c r="E263" s="17">
        <f>IF(OR($A263="",$B263="",$C263=""),"",A263*'MPTO_working_3-way'!$I262)</f>
        <v>2.8858429671910013</v>
      </c>
      <c r="F263" s="21">
        <f>IF(OR($A263="",$B263="",$C263=""),"",B263*'MPTO_working_3-way'!$I262)</f>
        <v>3.3993381570826386</v>
      </c>
      <c r="G263" s="22">
        <f>IF(OR($A263="",$B263="",$C263=""),"",C263*'MPTO_working_3-way'!$I262)</f>
        <v>2.7831439292126738</v>
      </c>
      <c r="H263" s="17">
        <f>IF(OR($A263="",$B263="",$C263=""),"",'MPTO_working_3-way'!E262)</f>
        <v>2.8828821111231457</v>
      </c>
      <c r="I263" s="21">
        <f>IF(OR($A263="",$B263="",$C263=""),"",'MPTO_working_3-way'!F262)</f>
        <v>3.4115952095785689</v>
      </c>
      <c r="J263" s="22">
        <f>IF(OR($A263="",$B263="",$C263=""),"",'MPTO_working_3-way'!G262)</f>
        <v>2.7777245629345293</v>
      </c>
      <c r="K263" s="17">
        <f>IF(OR($A263="",$B263="",$C263=""),"",'OddsRatio_working_3-way'!H262)</f>
        <v>2.8845622299515723</v>
      </c>
      <c r="L263" s="21">
        <f>IF(OR($A263="",$B263="",$C263=""),"",'OddsRatio_working_3-way'!I262)</f>
        <v>3.405159531043167</v>
      </c>
      <c r="M263" s="22">
        <f>IF(OR($A263="",$B263="",$C263=""),"",'OddsRatio_working_3-way'!J262)</f>
        <v>2.780442769733253</v>
      </c>
      <c r="N263" s="23">
        <f t="shared" si="55"/>
        <v>34.65192012763508</v>
      </c>
      <c r="O263" s="24">
        <f t="shared" si="56"/>
        <v>29.41749110533371</v>
      </c>
      <c r="P263" s="24">
        <f t="shared" si="57"/>
        <v>35.93058876703121</v>
      </c>
      <c r="Q263" t="s">
        <v>268</v>
      </c>
      <c r="R263" t="s">
        <v>308</v>
      </c>
      <c r="S263" s="48" t="s">
        <v>495</v>
      </c>
      <c r="T263" s="35">
        <v>100</v>
      </c>
      <c r="U263" s="35">
        <f t="shared" si="58"/>
        <v>46.808510638297875</v>
      </c>
      <c r="V263" s="35">
        <f t="shared" si="59"/>
        <v>71.098265895953759</v>
      </c>
      <c r="W263" s="35">
        <f t="shared" si="60"/>
        <v>79.919678714859444</v>
      </c>
      <c r="X263" s="35">
        <f t="shared" si="61"/>
        <v>48.982055389186804</v>
      </c>
      <c r="Y263" s="35">
        <f t="shared" si="62"/>
        <v>73.271810646842681</v>
      </c>
      <c r="Z263" s="35">
        <f t="shared" si="63"/>
        <v>82.093223465748366</v>
      </c>
      <c r="AA263" s="35">
        <f t="shared" si="64"/>
        <v>-2.1735447508889294</v>
      </c>
      <c r="AB263" s="35">
        <f t="shared" si="65"/>
        <v>-2.1735447508889223</v>
      </c>
      <c r="AC263" s="35">
        <f t="shared" si="66"/>
        <v>-2.1735447508889223</v>
      </c>
      <c r="AD263" s="36"/>
      <c r="AE263" s="36"/>
      <c r="AF263">
        <v>2.0499999999999998</v>
      </c>
      <c r="AG263">
        <v>1.85</v>
      </c>
      <c r="AH263" s="41"/>
      <c r="AI263" s="36"/>
      <c r="AJ263" t="s">
        <v>322</v>
      </c>
      <c r="AK263" s="35"/>
      <c r="AL263" s="35"/>
    </row>
    <row r="264" spans="1:38" ht="15" x14ac:dyDescent="0.25">
      <c r="A264">
        <v>1.88</v>
      </c>
      <c r="B264">
        <v>3.46</v>
      </c>
      <c r="C264">
        <v>4.9800000000000004</v>
      </c>
      <c r="D264" s="20">
        <f t="shared" si="67"/>
        <v>2.1735447508889338E-2</v>
      </c>
      <c r="E264" s="17">
        <f>IF(OR($A264="",$B264="",$C264=""),"",A264*'MPTO_working_3-way'!$I263)</f>
        <v>1.9208626413167118</v>
      </c>
      <c r="F264" s="21">
        <f>IF(OR($A264="",$B264="",$C264=""),"",B264*'MPTO_working_3-way'!$I263)</f>
        <v>3.5352046483807569</v>
      </c>
      <c r="G264" s="22">
        <f>IF(OR($A264="",$B264="",$C264=""),"",C264*'MPTO_working_3-way'!$I263)</f>
        <v>5.088242528594269</v>
      </c>
      <c r="H264" s="17">
        <f>IF(OR($A264="",$B264="",$C264=""),"",'MPTO_working_3-way'!E263)</f>
        <v>1.9059608650642703</v>
      </c>
      <c r="I264" s="21">
        <f>IF(OR($A264="",$B264="",$C264=""),"",'MPTO_working_3-way'!F263)</f>
        <v>3.5489662530588202</v>
      </c>
      <c r="J264" s="22">
        <f>IF(OR($A264="",$B264="",$C264=""),"",'MPTO_working_3-way'!G263)</f>
        <v>5.1664083685197228</v>
      </c>
      <c r="K264" s="17">
        <f>IF(OR($A264="",$B264="",$C264=""),"",'OddsRatio_working_3-way'!H263)</f>
        <v>1.911817763600469</v>
      </c>
      <c r="L264" s="21">
        <f>IF(OR($A264="",$B264="",$C264=""),"",'OddsRatio_working_3-way'!I263)</f>
        <v>3.5489451118831274</v>
      </c>
      <c r="M264" s="22">
        <f>IF(OR($A264="",$B264="",$C264=""),"",'OddsRatio_working_3-way'!J263)</f>
        <v>5.1239030671930292</v>
      </c>
      <c r="N264" s="23">
        <f t="shared" si="55"/>
        <v>52.05994319898484</v>
      </c>
      <c r="O264" s="24">
        <f t="shared" si="56"/>
        <v>28.286905553205631</v>
      </c>
      <c r="P264" s="24">
        <f t="shared" si="57"/>
        <v>19.653151247809536</v>
      </c>
      <c r="Q264" t="s">
        <v>84</v>
      </c>
      <c r="R264" t="s">
        <v>488</v>
      </c>
      <c r="S264" s="48" t="s">
        <v>495</v>
      </c>
      <c r="T264" s="35">
        <v>100</v>
      </c>
      <c r="U264" s="35">
        <f t="shared" si="58"/>
        <v>39.393939393939398</v>
      </c>
      <c r="V264" s="35">
        <f t="shared" si="59"/>
        <v>75.247524752475243</v>
      </c>
      <c r="W264" s="35">
        <f t="shared" si="60"/>
        <v>82.788296041308101</v>
      </c>
      <c r="X264" s="35">
        <f t="shared" si="61"/>
        <v>41.96417920621667</v>
      </c>
      <c r="Y264" s="35">
        <f t="shared" si="62"/>
        <v>77.817764564752522</v>
      </c>
      <c r="Z264" s="35">
        <f t="shared" si="63"/>
        <v>85.358535853585366</v>
      </c>
      <c r="AA264" s="35">
        <f t="shared" si="64"/>
        <v>-2.5702398122772721</v>
      </c>
      <c r="AB264" s="35">
        <f t="shared" si="65"/>
        <v>-2.5702398122772792</v>
      </c>
      <c r="AC264" s="35">
        <f t="shared" si="66"/>
        <v>-2.5702398122772649</v>
      </c>
      <c r="AD264" s="36"/>
      <c r="AE264" s="36"/>
      <c r="AF264">
        <v>2.46</v>
      </c>
      <c r="AG264">
        <v>1.61</v>
      </c>
      <c r="AH264" s="41"/>
      <c r="AI264" s="36"/>
      <c r="AJ264" t="s">
        <v>313</v>
      </c>
      <c r="AK264" s="35"/>
      <c r="AL264" s="35"/>
    </row>
    <row r="265" spans="1:38" ht="15" x14ac:dyDescent="0.25">
      <c r="A265">
        <v>1.65</v>
      </c>
      <c r="B265">
        <v>4.04</v>
      </c>
      <c r="C265">
        <v>5.81</v>
      </c>
      <c r="D265" s="20">
        <f t="shared" si="67"/>
        <v>2.5702398122772641E-2</v>
      </c>
      <c r="E265" s="17">
        <f>IF(OR($A265="",$B265="",$C265=""),"",A265*'MPTO_working_3-way'!$I264)</f>
        <v>1.6924089569025749</v>
      </c>
      <c r="F265" s="21">
        <f>IF(OR($A265="",$B265="",$C265=""),"",B265*'MPTO_working_3-way'!$I264)</f>
        <v>4.1438376884160011</v>
      </c>
      <c r="G265" s="22">
        <f>IF(OR($A265="",$B265="",$C265=""),"",C265*'MPTO_working_3-way'!$I264)</f>
        <v>5.9593309330933089</v>
      </c>
      <c r="H265" s="17">
        <f>IF(OR($A265="",$B265="",$C265=""),"",'MPTO_working_3-way'!E264)</f>
        <v>1.6736593828793735</v>
      </c>
      <c r="I265" s="21">
        <f>IF(OR($A265="",$B265="",$C265=""),"",'MPTO_working_3-way'!F264)</f>
        <v>4.1848483254970636</v>
      </c>
      <c r="J265" s="22">
        <f>IF(OR($A265="",$B265="",$C265=""),"",'MPTO_working_3-way'!G264)</f>
        <v>6.1143540659784783</v>
      </c>
      <c r="K265" s="17">
        <f>IF(OR($A265="",$B265="",$C265=""),"",'OddsRatio_working_3-way'!H264)</f>
        <v>1.6802877564349115</v>
      </c>
      <c r="L265" s="21">
        <f>IF(OR($A265="",$B265="",$C265=""),"",'OddsRatio_working_3-way'!I264)</f>
        <v>4.1816535070186625</v>
      </c>
      <c r="M265" s="22">
        <f>IF(OR($A265="",$B265="",$C265=""),"",'OddsRatio_working_3-way'!J264)</f>
        <v>6.0341293976183454</v>
      </c>
      <c r="N265" s="23">
        <f t="shared" si="55"/>
        <v>59.087373410631614</v>
      </c>
      <c r="O265" s="24">
        <f t="shared" si="56"/>
        <v>24.132219338500541</v>
      </c>
      <c r="P265" s="24">
        <f t="shared" si="57"/>
        <v>16.780407250867846</v>
      </c>
      <c r="Q265" t="s">
        <v>492</v>
      </c>
      <c r="R265" t="s">
        <v>49</v>
      </c>
      <c r="S265" s="48" t="s">
        <v>495</v>
      </c>
      <c r="T265" s="35">
        <v>100</v>
      </c>
      <c r="U265" s="35">
        <f t="shared" si="58"/>
        <v>19.35483870967742</v>
      </c>
      <c r="V265" s="35">
        <f t="shared" si="59"/>
        <v>84.98498498498499</v>
      </c>
      <c r="W265" s="35">
        <f t="shared" si="60"/>
        <v>92.325402916346903</v>
      </c>
      <c r="X265" s="35">
        <f t="shared" si="61"/>
        <v>22.689612098668125</v>
      </c>
      <c r="Y265" s="35">
        <f t="shared" si="62"/>
        <v>88.319758373975702</v>
      </c>
      <c r="Z265" s="35">
        <f t="shared" si="63"/>
        <v>95.660176305337615</v>
      </c>
      <c r="AA265" s="35">
        <f t="shared" si="64"/>
        <v>-3.3347733889907047</v>
      </c>
      <c r="AB265" s="35">
        <f t="shared" si="65"/>
        <v>-3.3347733889907119</v>
      </c>
      <c r="AC265" s="35">
        <f t="shared" si="66"/>
        <v>-3.3347733889907119</v>
      </c>
      <c r="AD265" s="36"/>
      <c r="AE265" s="36"/>
      <c r="AF265">
        <v>2.12</v>
      </c>
      <c r="AG265">
        <v>1.79</v>
      </c>
      <c r="AH265" s="41"/>
      <c r="AI265" s="36"/>
      <c r="AJ265" t="s">
        <v>313</v>
      </c>
      <c r="AK265" s="35"/>
      <c r="AL265" s="35"/>
    </row>
    <row r="266" spans="1:38" ht="15" x14ac:dyDescent="0.25">
      <c r="A266">
        <v>1.24</v>
      </c>
      <c r="B266">
        <v>6.66</v>
      </c>
      <c r="C266">
        <v>13.03</v>
      </c>
      <c r="D266" s="20">
        <f t="shared" si="67"/>
        <v>3.3347733889907083E-2</v>
      </c>
      <c r="E266" s="17">
        <f>IF(OR($A266="",$B266="",$C266=""),"",A266*'MPTO_working_3-way'!$I265)</f>
        <v>1.2813511900234849</v>
      </c>
      <c r="F266" s="21">
        <f>IF(OR($A266="",$B266="",$C266=""),"",B266*'MPTO_working_3-way'!$I265)</f>
        <v>6.8820959077067814</v>
      </c>
      <c r="G266" s="22">
        <f>IF(OR($A266="",$B266="",$C266=""),"",C266*'MPTO_working_3-way'!$I265)</f>
        <v>13.464520972585488</v>
      </c>
      <c r="H266" s="17">
        <f>IF(OR($A266="",$B266="",$C266=""),"",'MPTO_working_3-way'!E265)</f>
        <v>1.2573307069957815</v>
      </c>
      <c r="I266" s="21">
        <f>IF(OR($A266="",$B266="",$C266=""),"",'MPTO_working_3-way'!F265)</f>
        <v>7.1924729350558989</v>
      </c>
      <c r="J266" s="22">
        <f>IF(OR($A266="",$B266="",$C266=""),"",'MPTO_working_3-way'!G265)</f>
        <v>15.236920505795323</v>
      </c>
      <c r="K266" s="17">
        <f>IF(OR($A266="",$B266="",$C266=""),"",'OddsRatio_working_3-way'!H265)</f>
        <v>1.2638397882626768</v>
      </c>
      <c r="L266" s="21">
        <f>IF(OR($A266="",$B266="",$C266=""),"",'OddsRatio_working_3-way'!I265)</f>
        <v>7.2222216731947961</v>
      </c>
      <c r="M266" s="22">
        <f>IF(OR($A266="",$B266="",$C266=""),"",'OddsRatio_working_3-way'!J265)</f>
        <v>14.224969386666675</v>
      </c>
      <c r="N266" s="23">
        <f t="shared" si="55"/>
        <v>78.042616870841769</v>
      </c>
      <c r="O266" s="24">
        <f t="shared" si="56"/>
        <v>14.530457195171742</v>
      </c>
      <c r="P266" s="24">
        <f t="shared" si="57"/>
        <v>7.4269259339864782</v>
      </c>
      <c r="Q266" t="s">
        <v>136</v>
      </c>
      <c r="R266" t="s">
        <v>114</v>
      </c>
      <c r="S266" s="48" t="s">
        <v>495</v>
      </c>
      <c r="T266" s="35">
        <v>100</v>
      </c>
      <c r="U266" s="35">
        <f t="shared" si="58"/>
        <v>33.774834437086092</v>
      </c>
      <c r="V266" s="35">
        <f t="shared" si="59"/>
        <v>76.905311778290994</v>
      </c>
      <c r="W266" s="35">
        <f t="shared" si="60"/>
        <v>87.029831387808045</v>
      </c>
      <c r="X266" s="35">
        <f t="shared" si="61"/>
        <v>36.064856833900969</v>
      </c>
      <c r="Y266" s="35">
        <f t="shared" si="62"/>
        <v>79.19533417510587</v>
      </c>
      <c r="Z266" s="35">
        <f t="shared" si="63"/>
        <v>89.319853784622921</v>
      </c>
      <c r="AA266" s="35">
        <f t="shared" si="64"/>
        <v>-2.2900223968148765</v>
      </c>
      <c r="AB266" s="35">
        <f t="shared" si="65"/>
        <v>-2.2900223968148765</v>
      </c>
      <c r="AC266" s="35">
        <f t="shared" si="66"/>
        <v>-2.2900223968148765</v>
      </c>
      <c r="AD266" s="36"/>
      <c r="AE266" s="36"/>
      <c r="AF266">
        <v>1.6</v>
      </c>
      <c r="AG266">
        <v>2.4500000000000002</v>
      </c>
      <c r="AH266" s="41"/>
      <c r="AI266" s="36"/>
      <c r="AJ266" t="s">
        <v>313</v>
      </c>
      <c r="AK266" s="35"/>
      <c r="AL266" s="35"/>
    </row>
    <row r="267" spans="1:38" ht="15" x14ac:dyDescent="0.25">
      <c r="A267">
        <v>1.51</v>
      </c>
      <c r="B267">
        <v>4.33</v>
      </c>
      <c r="C267">
        <v>7.71</v>
      </c>
      <c r="D267" s="20">
        <f t="shared" si="67"/>
        <v>2.2900223968148836E-2</v>
      </c>
      <c r="E267" s="17">
        <f>IF(OR($A267="",$B267="",$C267=""),"",A267*'MPTO_working_3-way'!$I266)</f>
        <v>1.5445793381919048</v>
      </c>
      <c r="F267" s="21">
        <f>IF(OR($A267="",$B267="",$C267=""),"",B267*'MPTO_working_3-way'!$I266)</f>
        <v>4.4291579697820849</v>
      </c>
      <c r="G267" s="22">
        <f>IF(OR($A267="",$B267="",$C267=""),"",C267*'MPTO_working_3-way'!$I266)</f>
        <v>7.8865607267944275</v>
      </c>
      <c r="H267" s="17">
        <f>IF(OR($A267="",$B267="",$C267=""),"",'MPTO_working_3-way'!E266)</f>
        <v>1.5276078899504058</v>
      </c>
      <c r="I267" s="21">
        <f>IF(OR($A267="",$B267="",$C267=""),"",'MPTO_working_3-way'!F266)</f>
        <v>4.4780101310874114</v>
      </c>
      <c r="J267" s="22">
        <f>IF(OR($A267="",$B267="",$C267=""),"",'MPTO_working_3-way'!G266)</f>
        <v>8.1921365263647097</v>
      </c>
      <c r="K267" s="17">
        <f>IF(OR($A267="",$B267="",$C267=""),"",'OddsRatio_working_3-way'!H266)</f>
        <v>1.533339684922653</v>
      </c>
      <c r="L267" s="21">
        <f>IF(OR($A267="",$B267="",$C267=""),"",'OddsRatio_working_3-way'!I266)</f>
        <v>4.4823944133185014</v>
      </c>
      <c r="M267" s="22">
        <f>IF(OR($A267="",$B267="",$C267=""),"",'OddsRatio_working_3-way'!J266)</f>
        <v>8.0170770310411807</v>
      </c>
      <c r="N267" s="23">
        <f t="shared" ref="N267:N284" si="68">(1/E267)* 100</f>
        <v>64.742546742248081</v>
      </c>
      <c r="O267" s="24">
        <f t="shared" ref="O267:O284" si="69">(1/F267)* 100</f>
        <v>22.577654868543785</v>
      </c>
      <c r="P267" s="24">
        <f t="shared" ref="P267:P284" si="70">(1/G267)* 100</f>
        <v>12.67979838920812</v>
      </c>
      <c r="Q267" t="s">
        <v>491</v>
      </c>
      <c r="R267" t="s">
        <v>54</v>
      </c>
      <c r="S267" s="48" t="s">
        <v>495</v>
      </c>
      <c r="T267" s="35">
        <v>100</v>
      </c>
      <c r="U267" s="35">
        <f t="shared" ref="U267:U284" si="71">(1/A268)*((T267*A268)-T267)</f>
        <v>62.962962962962962</v>
      </c>
      <c r="V267" s="35">
        <f t="shared" ref="V267:V284" si="72">(1/B268)*((T267*B268)-T267)</f>
        <v>70.414201183431956</v>
      </c>
      <c r="W267" s="35">
        <f t="shared" ref="W267:W284" si="73">(1/C268)*((T267*C268)-T267)</f>
        <v>63.898916967509031</v>
      </c>
      <c r="X267" s="35">
        <f t="shared" ref="X267:X284" si="74">((1/B268)+(1/C268))*T267</f>
        <v>65.68688184905902</v>
      </c>
      <c r="Y267" s="35">
        <f t="shared" ref="Y267:Y284" si="75">((1/A268)+(1/C268))*T267</f>
        <v>73.138120069528014</v>
      </c>
      <c r="Z267" s="35">
        <f t="shared" ref="Z267:Z284" si="76">((1/A268)+(1/B268))*T267</f>
        <v>66.622835853605096</v>
      </c>
      <c r="AA267" s="35">
        <f t="shared" ref="AA267:AA284" si="77">U267-X267</f>
        <v>-2.7239188860960581</v>
      </c>
      <c r="AB267" s="35">
        <f t="shared" ref="AB267:AB284" si="78">V267-Y267</f>
        <v>-2.7239188860960581</v>
      </c>
      <c r="AC267" s="35">
        <f t="shared" ref="AC267:AC284" si="79">W267-Z267</f>
        <v>-2.7239188860960653</v>
      </c>
      <c r="AD267" s="36"/>
      <c r="AE267" s="36"/>
      <c r="AF267">
        <v>2.15</v>
      </c>
      <c r="AG267">
        <v>1.77</v>
      </c>
      <c r="AH267" s="41"/>
      <c r="AI267" s="36"/>
      <c r="AJ267" t="s">
        <v>313</v>
      </c>
      <c r="AK267" s="35"/>
      <c r="AL267" s="35"/>
    </row>
    <row r="268" spans="1:38" ht="15" x14ac:dyDescent="0.25">
      <c r="A268">
        <v>2.7</v>
      </c>
      <c r="B268">
        <v>3.38</v>
      </c>
      <c r="C268">
        <v>2.77</v>
      </c>
      <c r="D268" s="20">
        <f t="shared" si="67"/>
        <v>2.7239188860960661E-2</v>
      </c>
      <c r="E268" s="17">
        <f>IF(OR($A268="",$B268="",$C268=""),"",A268*'MPTO_working_3-way'!$I267)</f>
        <v>2.773545809924594</v>
      </c>
      <c r="F268" s="21">
        <f>IF(OR($A268="",$B268="",$C268=""),"",B268*'MPTO_working_3-way'!$I267)</f>
        <v>3.472068458350047</v>
      </c>
      <c r="G268" s="22">
        <f>IF(OR($A268="",$B268="",$C268=""),"",C268*'MPTO_working_3-way'!$I267)</f>
        <v>2.8454525531448609</v>
      </c>
      <c r="H268" s="17">
        <f>IF(OR($A268="",$B268="",$C268=""),"",'MPTO_working_3-way'!E267)</f>
        <v>2.767854705352927</v>
      </c>
      <c r="I268" s="21">
        <f>IF(OR($A268="",$B268="",$C268=""),"",'MPTO_working_3-way'!F267)</f>
        <v>3.4870146888831468</v>
      </c>
      <c r="J268" s="22">
        <f>IF(OR($A268="",$B268="",$C268=""),"",'MPTO_working_3-way'!G267)</f>
        <v>2.8414652697585785</v>
      </c>
      <c r="K268" s="17">
        <f>IF(OR($A268="",$B268="",$C268=""),"",'OddsRatio_working_3-way'!H267)</f>
        <v>2.7707686277305505</v>
      </c>
      <c r="L268" s="21">
        <f>IF(OR($A268="",$B268="",$C268=""),"",'OddsRatio_working_3-way'!I267)</f>
        <v>3.4790760788227701</v>
      </c>
      <c r="M268" s="22">
        <f>IF(OR($A268="",$B268="",$C268=""),"",'OddsRatio_working_3-way'!J267)</f>
        <v>2.8436826300488676</v>
      </c>
      <c r="N268" s="23">
        <f t="shared" si="68"/>
        <v>36.054929989679444</v>
      </c>
      <c r="O268" s="24">
        <f t="shared" si="69"/>
        <v>28.801275435542749</v>
      </c>
      <c r="P268" s="24">
        <f t="shared" si="70"/>
        <v>35.1437945747778</v>
      </c>
      <c r="Q268" t="s">
        <v>127</v>
      </c>
      <c r="R268" t="s">
        <v>58</v>
      </c>
      <c r="S268" s="48" t="s">
        <v>495</v>
      </c>
      <c r="T268" s="35">
        <v>100</v>
      </c>
      <c r="U268" s="35">
        <f t="shared" si="71"/>
        <v>62.825278810408925</v>
      </c>
      <c r="V268" s="35">
        <f t="shared" si="72"/>
        <v>70.588235294117652</v>
      </c>
      <c r="W268" s="35">
        <f t="shared" si="73"/>
        <v>63.898916967509031</v>
      </c>
      <c r="X268" s="35">
        <f t="shared" si="74"/>
        <v>65.512847738373338</v>
      </c>
      <c r="Y268" s="35">
        <f t="shared" si="75"/>
        <v>73.275804222082058</v>
      </c>
      <c r="Z268" s="35">
        <f t="shared" si="76"/>
        <v>66.58648589547343</v>
      </c>
      <c r="AA268" s="35">
        <f t="shared" si="77"/>
        <v>-2.6875689279644135</v>
      </c>
      <c r="AB268" s="35">
        <f t="shared" si="78"/>
        <v>-2.6875689279644064</v>
      </c>
      <c r="AC268" s="35">
        <f t="shared" si="79"/>
        <v>-2.6875689279643993</v>
      </c>
      <c r="AD268" s="36"/>
      <c r="AE268" s="36"/>
      <c r="AF268">
        <v>2.0299999999999998</v>
      </c>
      <c r="AG268">
        <v>1.86</v>
      </c>
      <c r="AH268" s="41"/>
      <c r="AI268" s="36"/>
      <c r="AJ268" t="s">
        <v>318</v>
      </c>
      <c r="AK268" s="35"/>
      <c r="AL268" s="35"/>
    </row>
    <row r="269" spans="1:38" ht="15" x14ac:dyDescent="0.25">
      <c r="A269">
        <v>2.69</v>
      </c>
      <c r="B269">
        <v>3.4</v>
      </c>
      <c r="C269">
        <v>2.77</v>
      </c>
      <c r="D269" s="20">
        <f t="shared" si="67"/>
        <v>2.6875689279644011E-2</v>
      </c>
      <c r="E269" s="17">
        <f>IF(OR($A269="",$B269="",$C269=""),"",A269*'MPTO_working_3-way'!$I268)</f>
        <v>2.7622956041622424</v>
      </c>
      <c r="F269" s="21">
        <f>IF(OR($A269="",$B269="",$C269=""),"",B269*'MPTO_working_3-way'!$I268)</f>
        <v>3.4913773435507895</v>
      </c>
      <c r="G269" s="22">
        <f>IF(OR($A269="",$B269="",$C269=""),"",C269*'MPTO_working_3-way'!$I268)</f>
        <v>2.8444456593046139</v>
      </c>
      <c r="H269" s="17">
        <f>IF(OR($A269="",$B269="",$C269=""),"",'MPTO_working_3-way'!E268)</f>
        <v>2.756425823410626</v>
      </c>
      <c r="I269" s="21">
        <f>IF(OR($A269="",$B269="",$C269=""),"",'MPTO_working_3-way'!F268)</f>
        <v>3.5068144633281375</v>
      </c>
      <c r="J269" s="22">
        <f>IF(OR($A269="",$B269="",$C269=""),"",'MPTO_working_3-way'!G268)</f>
        <v>2.8404873170206657</v>
      </c>
      <c r="K269" s="17">
        <f>IF(OR($A269="",$B269="",$C269=""),"",'OddsRatio_working_3-way'!H268)</f>
        <v>2.7594262277314403</v>
      </c>
      <c r="L269" s="21">
        <f>IF(OR($A269="",$B269="",$C269=""),"",'OddsRatio_working_3-way'!I268)</f>
        <v>3.4985934595002712</v>
      </c>
      <c r="M269" s="22">
        <f>IF(OR($A269="",$B269="",$C269=""),"",'OddsRatio_working_3-way'!J268)</f>
        <v>2.8427126763814496</v>
      </c>
      <c r="N269" s="23">
        <f t="shared" si="68"/>
        <v>36.201773571705878</v>
      </c>
      <c r="O269" s="24">
        <f t="shared" si="69"/>
        <v>28.64199144349671</v>
      </c>
      <c r="P269" s="24">
        <f t="shared" si="70"/>
        <v>35.156234984797408</v>
      </c>
      <c r="Q269" t="s">
        <v>98</v>
      </c>
      <c r="R269" t="s">
        <v>272</v>
      </c>
      <c r="S269" s="48" t="s">
        <v>495</v>
      </c>
      <c r="T269" s="35">
        <v>100</v>
      </c>
      <c r="U269" s="35">
        <f t="shared" si="71"/>
        <v>78.678038379530932</v>
      </c>
      <c r="V269" s="35">
        <f t="shared" si="72"/>
        <v>73.333333333333329</v>
      </c>
      <c r="W269" s="35">
        <f t="shared" si="73"/>
        <v>45.054945054945051</v>
      </c>
      <c r="X269" s="35">
        <f t="shared" si="74"/>
        <v>81.611721611721606</v>
      </c>
      <c r="Y269" s="35">
        <f t="shared" si="75"/>
        <v>76.267016565524017</v>
      </c>
      <c r="Z269" s="35">
        <f t="shared" si="76"/>
        <v>47.988628287135747</v>
      </c>
      <c r="AA269" s="35">
        <f t="shared" si="77"/>
        <v>-2.9336832321906741</v>
      </c>
      <c r="AB269" s="35">
        <f t="shared" si="78"/>
        <v>-2.9336832321906883</v>
      </c>
      <c r="AC269" s="35">
        <f t="shared" si="79"/>
        <v>-2.9336832321906954</v>
      </c>
      <c r="AD269" s="36"/>
      <c r="AE269" s="36"/>
      <c r="AF269">
        <v>2.04</v>
      </c>
      <c r="AG269">
        <v>1.85</v>
      </c>
      <c r="AH269" s="41"/>
      <c r="AI269" s="36"/>
      <c r="AJ269" t="s">
        <v>318</v>
      </c>
      <c r="AK269" s="35"/>
      <c r="AL269" s="35"/>
    </row>
    <row r="270" spans="1:38" ht="15" x14ac:dyDescent="0.25">
      <c r="A270">
        <v>4.6900000000000004</v>
      </c>
      <c r="B270">
        <v>3.75</v>
      </c>
      <c r="C270">
        <v>1.82</v>
      </c>
      <c r="D270" s="20">
        <f t="shared" si="67"/>
        <v>2.9336832321906758E-2</v>
      </c>
      <c r="E270" s="17">
        <f>IF(OR($A270="",$B270="",$C270=""),"",A270*'MPTO_working_3-way'!$I269)</f>
        <v>4.8275897435897432</v>
      </c>
      <c r="F270" s="21">
        <f>IF(OR($A270="",$B270="",$C270=""),"",B270*'MPTO_working_3-way'!$I269)</f>
        <v>3.8600131212071505</v>
      </c>
      <c r="G270" s="22">
        <f>IF(OR($A270="",$B270="",$C270=""),"",C270*'MPTO_working_3-way'!$I269)</f>
        <v>1.8733930348258703</v>
      </c>
      <c r="H270" s="17">
        <f>IF(OR($A270="",$B270="",$C270=""),"",'MPTO_working_3-way'!E269)</f>
        <v>4.9154379490119489</v>
      </c>
      <c r="I270" s="21">
        <f>IF(OR($A270="",$B270="",$C270=""),"",'MPTO_working_3-way'!F269)</f>
        <v>3.8927512379222762</v>
      </c>
      <c r="J270" s="22">
        <f>IF(OR($A270="",$B270="",$C270=""),"",'MPTO_working_3-way'!G269)</f>
        <v>1.8529787190933833</v>
      </c>
      <c r="K270" s="17">
        <f>IF(OR($A270="",$B270="",$C270=""),"",'OddsRatio_working_3-way'!H269)</f>
        <v>4.8727615776317021</v>
      </c>
      <c r="L270" s="21">
        <f>IF(OR($A270="",$B270="",$C270=""),"",'OddsRatio_working_3-way'!I269)</f>
        <v>3.8862044277743024</v>
      </c>
      <c r="M270" s="22">
        <f>IF(OR($A270="",$B270="",$C270=""),"",'OddsRatio_working_3-way'!J269)</f>
        <v>1.8606136839181562</v>
      </c>
      <c r="N270" s="23">
        <f t="shared" si="68"/>
        <v>20.714270538995944</v>
      </c>
      <c r="O270" s="24">
        <f t="shared" si="69"/>
        <v>25.906647687437594</v>
      </c>
      <c r="P270" s="24">
        <f t="shared" si="70"/>
        <v>53.379081773566469</v>
      </c>
      <c r="Q270" t="s">
        <v>124</v>
      </c>
      <c r="R270" t="s">
        <v>97</v>
      </c>
      <c r="S270" s="48" t="s">
        <v>495</v>
      </c>
      <c r="T270" s="35">
        <v>100</v>
      </c>
      <c r="U270" s="35">
        <f t="shared" si="71"/>
        <v>53.917050691244242</v>
      </c>
      <c r="V270" s="35">
        <f t="shared" si="72"/>
        <v>72.826086956521735</v>
      </c>
      <c r="W270" s="35">
        <f t="shared" si="73"/>
        <v>68.847352024922117</v>
      </c>
      <c r="X270" s="35">
        <f t="shared" si="74"/>
        <v>58.326561018556134</v>
      </c>
      <c r="Y270" s="35">
        <f t="shared" si="75"/>
        <v>77.235597283833641</v>
      </c>
      <c r="Z270" s="35">
        <f t="shared" si="76"/>
        <v>73.256862352234023</v>
      </c>
      <c r="AA270" s="35">
        <f t="shared" si="77"/>
        <v>-4.4095103273118923</v>
      </c>
      <c r="AB270" s="35">
        <f t="shared" si="78"/>
        <v>-4.4095103273119065</v>
      </c>
      <c r="AC270" s="35">
        <f t="shared" si="79"/>
        <v>-4.4095103273119065</v>
      </c>
      <c r="AD270" s="36"/>
      <c r="AE270" s="36"/>
      <c r="AF270">
        <v>1.85</v>
      </c>
      <c r="AG270">
        <v>2.0499999999999998</v>
      </c>
      <c r="AH270" s="41"/>
      <c r="AI270" s="36"/>
      <c r="AJ270" t="s">
        <v>318</v>
      </c>
      <c r="AK270" s="35"/>
      <c r="AL270" s="35"/>
    </row>
    <row r="271" spans="1:38" ht="15" x14ac:dyDescent="0.25">
      <c r="A271">
        <v>2.17</v>
      </c>
      <c r="B271">
        <v>3.68</v>
      </c>
      <c r="C271">
        <v>3.21</v>
      </c>
      <c r="D271" s="20">
        <f t="shared" si="67"/>
        <v>4.4095103273118941E-2</v>
      </c>
      <c r="E271" s="17">
        <f>IF(OR($A271="",$B271="",$C271=""),"",A271*'MPTO_working_3-way'!$I270)</f>
        <v>2.265686374102668</v>
      </c>
      <c r="F271" s="21">
        <f>IF(OR($A271="",$B271="",$C271=""),"",B271*'MPTO_working_3-way'!$I270)</f>
        <v>3.8422699800450779</v>
      </c>
      <c r="G271" s="22">
        <f>IF(OR($A271="",$B271="",$C271=""),"",C271*'MPTO_working_3-way'!$I270)</f>
        <v>3.3515452815067119</v>
      </c>
      <c r="H271" s="17">
        <f>IF(OR($A271="",$B271="",$C271=""),"",'MPTO_working_3-way'!E270)</f>
        <v>2.2414934606067676</v>
      </c>
      <c r="I271" s="21">
        <f>IF(OR($A271="",$B271="",$C271=""),"",'MPTO_working_3-way'!F270)</f>
        <v>3.8904335234031082</v>
      </c>
      <c r="J271" s="22">
        <f>IF(OR($A271="",$B271="",$C271=""),"",'MPTO_working_3-way'!G270)</f>
        <v>3.3689531402043831</v>
      </c>
      <c r="K271" s="17">
        <f>IF(OR($A271="",$B271="",$C271=""),"",'OddsRatio_working_3-way'!H270)</f>
        <v>2.2515733740969983</v>
      </c>
      <c r="L271" s="21">
        <f>IF(OR($A271="",$B271="",$C271=""),"",'OddsRatio_working_3-way'!I270)</f>
        <v>3.8668518312649205</v>
      </c>
      <c r="M271" s="22">
        <f>IF(OR($A271="",$B271="",$C271=""),"",'OddsRatio_working_3-way'!J270)</f>
        <v>3.364083039960998</v>
      </c>
      <c r="N271" s="23">
        <f t="shared" si="68"/>
        <v>44.136735403021213</v>
      </c>
      <c r="O271" s="24">
        <f t="shared" si="69"/>
        <v>26.026281474064138</v>
      </c>
      <c r="P271" s="24">
        <f t="shared" si="70"/>
        <v>29.836983122914653</v>
      </c>
      <c r="Q271" t="s">
        <v>277</v>
      </c>
      <c r="R271" t="s">
        <v>278</v>
      </c>
      <c r="S271" s="48" t="s">
        <v>496</v>
      </c>
      <c r="T271" s="35">
        <v>100</v>
      </c>
      <c r="U271" s="35">
        <f t="shared" si="71"/>
        <v>61.389961389961393</v>
      </c>
      <c r="V271" s="35">
        <f t="shared" si="72"/>
        <v>67.426710097719877</v>
      </c>
      <c r="W271" s="35">
        <f t="shared" si="73"/>
        <v>65.635738831615114</v>
      </c>
      <c r="X271" s="35">
        <f t="shared" si="74"/>
        <v>66.937551070665009</v>
      </c>
      <c r="Y271" s="35">
        <f t="shared" si="75"/>
        <v>72.974299778423486</v>
      </c>
      <c r="Z271" s="35">
        <f t="shared" si="76"/>
        <v>71.183328512318738</v>
      </c>
      <c r="AA271" s="35">
        <f t="shared" si="77"/>
        <v>-5.5475896807036165</v>
      </c>
      <c r="AB271" s="35">
        <f t="shared" si="78"/>
        <v>-5.5475896807036094</v>
      </c>
      <c r="AC271" s="35">
        <f t="shared" si="79"/>
        <v>-5.5475896807036236</v>
      </c>
      <c r="AD271" s="36"/>
      <c r="AE271" s="36"/>
      <c r="AF271">
        <v>1.75</v>
      </c>
      <c r="AG271">
        <v>2.11</v>
      </c>
      <c r="AH271" s="41"/>
      <c r="AI271" s="36"/>
      <c r="AJ271" t="s">
        <v>315</v>
      </c>
      <c r="AK271" s="35"/>
      <c r="AL271" s="35"/>
    </row>
    <row r="272" spans="1:38" ht="15" x14ac:dyDescent="0.25">
      <c r="A272">
        <v>2.59</v>
      </c>
      <c r="B272">
        <v>3.07</v>
      </c>
      <c r="C272">
        <v>2.91</v>
      </c>
      <c r="D272" s="20">
        <f t="shared" si="67"/>
        <v>5.5475896807036129E-2</v>
      </c>
      <c r="E272" s="17">
        <f>IF(OR($A272="",$B272="",$C272=""),"",A272*'MPTO_working_3-way'!$I271)</f>
        <v>2.7336825727302236</v>
      </c>
      <c r="F272" s="21">
        <f>IF(OR($A272="",$B272="",$C272=""),"",B272*'MPTO_working_3-way'!$I271)</f>
        <v>3.2403110031976006</v>
      </c>
      <c r="G272" s="22">
        <f>IF(OR($A272="",$B272="",$C272=""),"",C272*'MPTO_working_3-way'!$I271)</f>
        <v>3.0714348597084751</v>
      </c>
      <c r="H272" s="17">
        <f>IF(OR($A272="",$B272="",$C272=""),"",'MPTO_working_3-way'!E271)</f>
        <v>2.7202858918334534</v>
      </c>
      <c r="I272" s="21">
        <f>IF(OR($A272="",$B272="",$C272=""),"",'MPTO_working_3-way'!F271)</f>
        <v>3.2547746449901274</v>
      </c>
      <c r="J272" s="22">
        <f>IF(OR($A272="",$B272="",$C272=""),"",'MPTO_working_3-way'!G271)</f>
        <v>3.0754975026232501</v>
      </c>
      <c r="K272" s="17">
        <f>IF(OR($A272="",$B272="",$C272=""),"",'OddsRatio_working_3-way'!H271)</f>
        <v>2.7264795407129534</v>
      </c>
      <c r="L272" s="21">
        <f>IF(OR($A272="",$B272="",$C272=""),"",'OddsRatio_working_3-way'!I271)</f>
        <v>3.2476809114942213</v>
      </c>
      <c r="M272" s="22">
        <f>IF(OR($A272="",$B272="",$C272=""),"",'OddsRatio_working_3-way'!J271)</f>
        <v>3.073947121233799</v>
      </c>
      <c r="N272" s="23">
        <f t="shared" si="68"/>
        <v>36.58069191995709</v>
      </c>
      <c r="O272" s="24">
        <f t="shared" si="69"/>
        <v>30.861235202830251</v>
      </c>
      <c r="P272" s="24">
        <f t="shared" si="70"/>
        <v>32.558072877212666</v>
      </c>
      <c r="Q272" t="s">
        <v>476</v>
      </c>
      <c r="R272" t="s">
        <v>474</v>
      </c>
      <c r="S272" s="48" t="s">
        <v>496</v>
      </c>
      <c r="T272" s="35">
        <v>100</v>
      </c>
      <c r="U272" s="35">
        <f t="shared" si="71"/>
        <v>61.685823754789276</v>
      </c>
      <c r="V272" s="35">
        <f t="shared" si="72"/>
        <v>69.969969969969966</v>
      </c>
      <c r="W272" s="35">
        <f t="shared" si="73"/>
        <v>62.962962962962962</v>
      </c>
      <c r="X272" s="35">
        <f t="shared" si="74"/>
        <v>67.067067067067072</v>
      </c>
      <c r="Y272" s="35">
        <f t="shared" si="75"/>
        <v>75.35121328224777</v>
      </c>
      <c r="Z272" s="35">
        <f t="shared" si="76"/>
        <v>68.344206275240765</v>
      </c>
      <c r="AA272" s="35">
        <f t="shared" si="77"/>
        <v>-5.3812433122777961</v>
      </c>
      <c r="AB272" s="35">
        <f t="shared" si="78"/>
        <v>-5.3812433122778032</v>
      </c>
      <c r="AC272" s="35">
        <f t="shared" si="79"/>
        <v>-5.3812433122778032</v>
      </c>
      <c r="AD272" s="36"/>
      <c r="AE272" s="36"/>
      <c r="AF272">
        <v>2.64</v>
      </c>
      <c r="AG272">
        <v>1.47</v>
      </c>
      <c r="AH272" s="41"/>
      <c r="AI272" s="36"/>
      <c r="AJ272" t="s">
        <v>481</v>
      </c>
      <c r="AK272" s="35"/>
      <c r="AL272" s="35"/>
    </row>
    <row r="273" spans="1:38" ht="15" x14ac:dyDescent="0.25">
      <c r="A273">
        <v>2.61</v>
      </c>
      <c r="B273">
        <v>3.33</v>
      </c>
      <c r="C273">
        <v>2.7</v>
      </c>
      <c r="D273" s="20">
        <f t="shared" si="67"/>
        <v>5.3812433122777836E-2</v>
      </c>
      <c r="E273" s="17">
        <f>IF(OR($A273="",$B273="",$C273=""),"",A273*'MPTO_working_3-way'!$I272)</f>
        <v>2.7504504504504501</v>
      </c>
      <c r="F273" s="21">
        <f>IF(OR($A273="",$B273="",$C273=""),"",B273*'MPTO_working_3-way'!$I272)</f>
        <v>3.5091954022988503</v>
      </c>
      <c r="G273" s="22">
        <f>IF(OR($A273="",$B273="",$C273=""),"",C273*'MPTO_working_3-way'!$I272)</f>
        <v>2.8452935694315005</v>
      </c>
      <c r="H273" s="17">
        <f>IF(OR($A273="",$B273="",$C273=""),"",'MPTO_working_3-way'!E272)</f>
        <v>2.7381935036703315</v>
      </c>
      <c r="I273" s="21">
        <f>IF(OR($A273="",$B273="",$C273=""),"",'MPTO_working_3-way'!F272)</f>
        <v>3.5415427244203572</v>
      </c>
      <c r="J273" s="22">
        <f>IF(OR($A273="",$B273="",$C273=""),"",'MPTO_working_3-way'!G272)</f>
        <v>2.8374196075870852</v>
      </c>
      <c r="K273" s="17">
        <f>IF(OR($A273="",$B273="",$C273=""),"",'OddsRatio_working_3-way'!H272)</f>
        <v>2.7443522631029338</v>
      </c>
      <c r="L273" s="21">
        <f>IF(OR($A273="",$B273="",$C273=""),"",'OddsRatio_working_3-way'!I272)</f>
        <v>3.5244352627514495</v>
      </c>
      <c r="M273" s="22">
        <f>IF(OR($A273="",$B273="",$C273=""),"",'OddsRatio_working_3-way'!J272)</f>
        <v>2.841862638058998</v>
      </c>
      <c r="N273" s="23">
        <f t="shared" si="68"/>
        <v>36.357680969538166</v>
      </c>
      <c r="O273" s="24">
        <f t="shared" si="69"/>
        <v>28.496560759908292</v>
      </c>
      <c r="P273" s="24">
        <f t="shared" si="70"/>
        <v>35.145758270553557</v>
      </c>
      <c r="Q273" t="s">
        <v>471</v>
      </c>
      <c r="R273" t="s">
        <v>478</v>
      </c>
      <c r="S273" s="48" t="s">
        <v>496</v>
      </c>
      <c r="T273" s="35">
        <v>100</v>
      </c>
      <c r="U273" s="35">
        <f t="shared" si="71"/>
        <v>77.777777777777771</v>
      </c>
      <c r="V273" s="35">
        <f t="shared" si="72"/>
        <v>74.619289340101517</v>
      </c>
      <c r="W273" s="35">
        <f t="shared" si="73"/>
        <v>45.355191256830594</v>
      </c>
      <c r="X273" s="35">
        <f t="shared" si="74"/>
        <v>80.025519403067875</v>
      </c>
      <c r="Y273" s="35">
        <f t="shared" si="75"/>
        <v>76.867030965391621</v>
      </c>
      <c r="Z273" s="35">
        <f t="shared" si="76"/>
        <v>47.602932882120697</v>
      </c>
      <c r="AA273" s="35">
        <f t="shared" si="77"/>
        <v>-2.2477416252901037</v>
      </c>
      <c r="AB273" s="35">
        <f t="shared" si="78"/>
        <v>-2.2477416252901037</v>
      </c>
      <c r="AC273" s="35">
        <f t="shared" si="79"/>
        <v>-2.2477416252901037</v>
      </c>
      <c r="AD273" s="36"/>
      <c r="AE273" s="36"/>
      <c r="AF273">
        <v>2.12</v>
      </c>
      <c r="AG273">
        <v>1.71</v>
      </c>
      <c r="AH273" s="41"/>
      <c r="AI273" s="36"/>
      <c r="AJ273" t="s">
        <v>481</v>
      </c>
      <c r="AK273" s="35"/>
      <c r="AL273" s="35"/>
    </row>
    <row r="274" spans="1:38" ht="15" x14ac:dyDescent="0.25">
      <c r="A274">
        <v>4.5</v>
      </c>
      <c r="B274">
        <v>3.94</v>
      </c>
      <c r="C274">
        <v>1.83</v>
      </c>
      <c r="D274" s="20">
        <f t="shared" si="67"/>
        <v>2.2477416252900895E-2</v>
      </c>
      <c r="E274" s="17">
        <f>IF(OR($A274="",$B274="",$C274=""),"",A274*'MPTO_working_3-way'!$I273)</f>
        <v>4.601148373138054</v>
      </c>
      <c r="F274" s="21">
        <f>IF(OR($A274="",$B274="",$C274=""),"",B274*'MPTO_working_3-way'!$I273)</f>
        <v>4.0285610200364292</v>
      </c>
      <c r="G274" s="22">
        <f>IF(OR($A274="",$B274="",$C274=""),"",C274*'MPTO_working_3-way'!$I273)</f>
        <v>1.8711336717428086</v>
      </c>
      <c r="H274" s="17">
        <f>IF(OR($A274="",$B274="",$C274=""),"",'MPTO_working_3-way'!E273)</f>
        <v>4.6570165492098567</v>
      </c>
      <c r="I274" s="21">
        <f>IF(OR($A274="",$B274="",$C274=""),"",'MPTO_working_3-way'!F273)</f>
        <v>4.0598480961973999</v>
      </c>
      <c r="J274" s="22">
        <f>IF(OR($A274="",$B274="",$C274=""),"",'MPTO_working_3-way'!G273)</f>
        <v>1.8554403582110037</v>
      </c>
      <c r="K274" s="17">
        <f>IF(OR($A274="",$B274="",$C274=""),"",'OddsRatio_working_3-way'!H273)</f>
        <v>4.6320450324437372</v>
      </c>
      <c r="L274" s="21">
        <f>IF(OR($A274="",$B274="",$C274=""),"",'OddsRatio_working_3-way'!I273)</f>
        <v>4.0509178272527384</v>
      </c>
      <c r="M274" s="22">
        <f>IF(OR($A274="",$B274="",$C274=""),"",'OddsRatio_working_3-way'!J273)</f>
        <v>1.8613135362652293</v>
      </c>
      <c r="N274" s="23">
        <f t="shared" si="68"/>
        <v>21.733704695073431</v>
      </c>
      <c r="O274" s="24">
        <f t="shared" si="69"/>
        <v>24.822759169500113</v>
      </c>
      <c r="P274" s="24">
        <f t="shared" si="70"/>
        <v>53.44353613542647</v>
      </c>
      <c r="Q274" t="s">
        <v>450</v>
      </c>
      <c r="R274" t="s">
        <v>422</v>
      </c>
      <c r="S274" s="48" t="s">
        <v>496</v>
      </c>
      <c r="T274" s="35">
        <v>100</v>
      </c>
      <c r="U274" s="35">
        <f t="shared" si="71"/>
        <v>70.760233918128648</v>
      </c>
      <c r="V274" s="35">
        <f t="shared" si="72"/>
        <v>71.83098591549296</v>
      </c>
      <c r="W274" s="35">
        <f t="shared" si="73"/>
        <v>55.156950672645742</v>
      </c>
      <c r="X274" s="35">
        <f t="shared" si="74"/>
        <v>73.012063411861305</v>
      </c>
      <c r="Y274" s="35">
        <f t="shared" si="75"/>
        <v>74.082815409225617</v>
      </c>
      <c r="Z274" s="35">
        <f t="shared" si="76"/>
        <v>57.408780166378378</v>
      </c>
      <c r="AA274" s="35">
        <f t="shared" si="77"/>
        <v>-2.2518294937326573</v>
      </c>
      <c r="AB274" s="35">
        <f t="shared" si="78"/>
        <v>-2.2518294937326573</v>
      </c>
      <c r="AC274" s="35">
        <f t="shared" si="79"/>
        <v>-2.251829493732636</v>
      </c>
      <c r="AD274" s="36"/>
      <c r="AE274" s="36"/>
      <c r="AF274">
        <v>1.79</v>
      </c>
      <c r="AG274">
        <v>2.13</v>
      </c>
      <c r="AH274" s="41"/>
      <c r="AI274" s="36"/>
      <c r="AJ274" t="s">
        <v>455</v>
      </c>
      <c r="AK274" s="35"/>
      <c r="AL274" s="35"/>
    </row>
    <row r="275" spans="1:38" ht="15" x14ac:dyDescent="0.25">
      <c r="A275">
        <v>3.42</v>
      </c>
      <c r="B275">
        <v>3.55</v>
      </c>
      <c r="C275">
        <v>2.23</v>
      </c>
      <c r="D275" s="20">
        <f t="shared" si="67"/>
        <v>2.2518294937326377E-2</v>
      </c>
      <c r="E275" s="17">
        <f>IF(OR($A275="",$B275="",$C275=""),"",A275*'MPTO_working_3-way'!$I274)</f>
        <v>3.4970125686856561</v>
      </c>
      <c r="F275" s="21">
        <f>IF(OR($A275="",$B275="",$C275=""),"",B275*'MPTO_working_3-way'!$I274)</f>
        <v>3.6299399470275087</v>
      </c>
      <c r="G275" s="22">
        <f>IF(OR($A275="",$B275="",$C275=""),"",C275*'MPTO_working_3-way'!$I274)</f>
        <v>2.280215797710238</v>
      </c>
      <c r="H275" s="17">
        <f>IF(OR($A275="",$B275="",$C275=""),"",'MPTO_working_3-way'!E274)</f>
        <v>3.5101074640565635</v>
      </c>
      <c r="I275" s="21">
        <f>IF(OR($A275="",$B275="",$C275=""),"",'MPTO_working_3-way'!F274)</f>
        <v>3.6471852656450583</v>
      </c>
      <c r="J275" s="22">
        <f>IF(OR($A275="",$B275="",$C275=""),"",'MPTO_working_3-way'!G274)</f>
        <v>2.2679625156331453</v>
      </c>
      <c r="K275" s="17">
        <f>IF(OR($A275="",$B275="",$C275=""),"",'OddsRatio_working_3-way'!H274)</f>
        <v>3.5048949129877007</v>
      </c>
      <c r="L275" s="21">
        <f>IF(OR($A275="",$B275="",$C275=""),"",'OddsRatio_working_3-way'!I274)</f>
        <v>3.6394553835200982</v>
      </c>
      <c r="M275" s="22">
        <f>IF(OR($A275="",$B275="",$C275=""),"",'OddsRatio_working_3-way'!J274)</f>
        <v>2.2731490673449888</v>
      </c>
      <c r="N275" s="23">
        <f t="shared" si="68"/>
        <v>28.595836599347646</v>
      </c>
      <c r="O275" s="24">
        <f t="shared" si="69"/>
        <v>27.54866511824477</v>
      </c>
      <c r="P275" s="24">
        <f t="shared" si="70"/>
        <v>43.855498282407588</v>
      </c>
      <c r="Q275" t="s">
        <v>401</v>
      </c>
      <c r="R275" t="s">
        <v>400</v>
      </c>
      <c r="S275" s="48" t="s">
        <v>496</v>
      </c>
      <c r="T275" s="35">
        <v>100</v>
      </c>
      <c r="U275" s="35">
        <f t="shared" si="71"/>
        <v>35.483870967741936</v>
      </c>
      <c r="V275" s="35">
        <f t="shared" si="72"/>
        <v>77.924944812362028</v>
      </c>
      <c r="W275" s="35">
        <f t="shared" si="73"/>
        <v>84.301412872841439</v>
      </c>
      <c r="X275" s="35">
        <f t="shared" si="74"/>
        <v>37.773642314796525</v>
      </c>
      <c r="Y275" s="35">
        <f t="shared" si="75"/>
        <v>80.214716159416625</v>
      </c>
      <c r="Z275" s="35">
        <f t="shared" si="76"/>
        <v>86.591184219896036</v>
      </c>
      <c r="AA275" s="35">
        <f t="shared" si="77"/>
        <v>-2.2897713470545895</v>
      </c>
      <c r="AB275" s="35">
        <f t="shared" si="78"/>
        <v>-2.2897713470545966</v>
      </c>
      <c r="AC275" s="35">
        <f t="shared" si="79"/>
        <v>-2.2897713470545966</v>
      </c>
      <c r="AD275" s="36"/>
      <c r="AE275" s="36"/>
      <c r="AF275">
        <v>1.74</v>
      </c>
      <c r="AG275">
        <v>2.21</v>
      </c>
      <c r="AH275" s="41"/>
      <c r="AI275" s="36"/>
      <c r="AJ275" t="s">
        <v>455</v>
      </c>
      <c r="AK275" s="35"/>
      <c r="AL275" s="35"/>
    </row>
    <row r="276" spans="1:38" ht="15" x14ac:dyDescent="0.25">
      <c r="A276">
        <v>1.55</v>
      </c>
      <c r="B276">
        <v>4.53</v>
      </c>
      <c r="C276">
        <v>6.37</v>
      </c>
      <c r="D276" s="20">
        <f t="shared" si="67"/>
        <v>2.2897713470545922E-2</v>
      </c>
      <c r="E276" s="17">
        <f>IF(OR($A276="",$B276="",$C276=""),"",A276*'MPTO_working_3-way'!$I275)</f>
        <v>1.5854914558793463</v>
      </c>
      <c r="F276" s="21">
        <f>IF(OR($A276="",$B276="",$C276=""),"",B276*'MPTO_working_3-way'!$I275)</f>
        <v>4.633726642021573</v>
      </c>
      <c r="G276" s="22">
        <f>IF(OR($A276="",$B276="",$C276=""),"",C276*'MPTO_working_3-way'!$I275)</f>
        <v>6.5158584348073774</v>
      </c>
      <c r="H276" s="17">
        <f>IF(OR($A276="",$B276="",$C276=""),"",'MPTO_working_3-way'!E275)</f>
        <v>1.5685567880119924</v>
      </c>
      <c r="I276" s="21">
        <f>IF(OR($A276="",$B276="",$C276=""),"",'MPTO_working_3-way'!F275)</f>
        <v>4.6922366504402397</v>
      </c>
      <c r="J276" s="22">
        <f>IF(OR($A276="",$B276="",$C276=""),"",'MPTO_working_3-way'!G275)</f>
        <v>6.6955333376080421</v>
      </c>
      <c r="K276" s="17">
        <f>IF(OR($A276="",$B276="",$C276=""),"",'OddsRatio_working_3-way'!H275)</f>
        <v>1.5742511233352132</v>
      </c>
      <c r="L276" s="21">
        <f>IF(OR($A276="",$B276="",$C276=""),"",'OddsRatio_working_3-way'!I275)</f>
        <v>4.6856481188605521</v>
      </c>
      <c r="M276" s="22">
        <f>IF(OR($A276="",$B276="",$C276=""),"",'OddsRatio_working_3-way'!J275)</f>
        <v>6.6067791496547192</v>
      </c>
      <c r="N276" s="23">
        <f t="shared" si="68"/>
        <v>63.071926139480794</v>
      </c>
      <c r="O276" s="24">
        <f t="shared" si="69"/>
        <v>21.580901879954798</v>
      </c>
      <c r="P276" s="24">
        <f t="shared" si="70"/>
        <v>15.347171980564402</v>
      </c>
      <c r="Q276" t="s">
        <v>424</v>
      </c>
      <c r="R276" t="s">
        <v>420</v>
      </c>
      <c r="S276" s="48" t="s">
        <v>496</v>
      </c>
      <c r="T276" s="35">
        <v>100</v>
      </c>
      <c r="U276" s="35">
        <f t="shared" si="71"/>
        <v>54.337899543379002</v>
      </c>
      <c r="V276" s="35">
        <f t="shared" si="72"/>
        <v>73.40425531914893</v>
      </c>
      <c r="W276" s="35">
        <f t="shared" si="73"/>
        <v>69.512195121951223</v>
      </c>
      <c r="X276" s="35">
        <f t="shared" si="74"/>
        <v>57.083549558899847</v>
      </c>
      <c r="Y276" s="35">
        <f t="shared" si="75"/>
        <v>76.149905334669782</v>
      </c>
      <c r="Z276" s="35">
        <f t="shared" si="76"/>
        <v>72.25784513747206</v>
      </c>
      <c r="AA276" s="35">
        <f t="shared" si="77"/>
        <v>-2.7456500155208445</v>
      </c>
      <c r="AB276" s="35">
        <f t="shared" si="78"/>
        <v>-2.7456500155208516</v>
      </c>
      <c r="AC276" s="35">
        <f t="shared" si="79"/>
        <v>-2.7456500155208374</v>
      </c>
      <c r="AD276" s="36"/>
      <c r="AE276" s="36"/>
      <c r="AF276">
        <v>1.64</v>
      </c>
      <c r="AG276">
        <v>2.38</v>
      </c>
      <c r="AH276" s="41"/>
      <c r="AI276" s="36"/>
      <c r="AJ276" t="s">
        <v>455</v>
      </c>
      <c r="AK276" s="35"/>
      <c r="AL276" s="35"/>
    </row>
    <row r="277" spans="1:38" ht="15" x14ac:dyDescent="0.25">
      <c r="A277">
        <v>2.19</v>
      </c>
      <c r="B277">
        <v>3.76</v>
      </c>
      <c r="C277">
        <v>3.28</v>
      </c>
      <c r="D277" s="20">
        <f t="shared" si="67"/>
        <v>2.7456500155208508E-2</v>
      </c>
      <c r="E277" s="17">
        <f>IF(OR($A277="",$B277="",$C277=""),"",A277*'MPTO_working_3-way'!$I276)</f>
        <v>2.2501297353399066</v>
      </c>
      <c r="F277" s="21">
        <f>IF(OR($A277="",$B277="",$C277=""),"",B277*'MPTO_working_3-way'!$I276)</f>
        <v>3.863236440583584</v>
      </c>
      <c r="G277" s="22">
        <f>IF(OR($A277="",$B277="",$C277=""),"",C277*'MPTO_working_3-way'!$I276)</f>
        <v>3.3700573205090838</v>
      </c>
      <c r="H277" s="17">
        <f>IF(OR($A277="",$B277="",$C277=""),"",'MPTO_working_3-way'!E276)</f>
        <v>2.2347924937291821</v>
      </c>
      <c r="I277" s="21">
        <f>IF(OR($A277="",$B277="",$C277=""),"",'MPTO_working_3-way'!F276)</f>
        <v>3.8940009319478173</v>
      </c>
      <c r="J277" s="22">
        <f>IF(OR($A277="",$B277="",$C277=""),"",'MPTO_working_3-way'!G276)</f>
        <v>3.3815099071715986</v>
      </c>
      <c r="K277" s="17">
        <f>IF(OR($A277="",$B277="",$C277=""),"",'OddsRatio_working_3-way'!H276)</f>
        <v>2.2412560327272577</v>
      </c>
      <c r="L277" s="21">
        <f>IF(OR($A277="",$B277="",$C277=""),"",'OddsRatio_working_3-way'!I276)</f>
        <v>3.8788795380901107</v>
      </c>
      <c r="M277" s="22">
        <f>IF(OR($A277="",$B277="",$C277=""),"",'OddsRatio_working_3-way'!J276)</f>
        <v>3.3782048358135692</v>
      </c>
      <c r="N277" s="23">
        <f t="shared" si="68"/>
        <v>44.441881918819185</v>
      </c>
      <c r="O277" s="24">
        <f t="shared" si="69"/>
        <v>25.885032287822877</v>
      </c>
      <c r="P277" s="24">
        <f t="shared" si="70"/>
        <v>29.673085793357934</v>
      </c>
      <c r="Q277" t="s">
        <v>373</v>
      </c>
      <c r="R277" t="s">
        <v>490</v>
      </c>
      <c r="S277" s="48" t="s">
        <v>496</v>
      </c>
      <c r="T277" s="35">
        <v>100</v>
      </c>
      <c r="U277" s="35">
        <f t="shared" si="71"/>
        <v>71.264367816091948</v>
      </c>
      <c r="V277" s="35">
        <f t="shared" si="72"/>
        <v>72.899728997289984</v>
      </c>
      <c r="W277" s="35">
        <f t="shared" si="73"/>
        <v>53.051643192488264</v>
      </c>
      <c r="X277" s="35">
        <f t="shared" si="74"/>
        <v>74.048627810221774</v>
      </c>
      <c r="Y277" s="35">
        <f t="shared" si="75"/>
        <v>75.683988991419781</v>
      </c>
      <c r="Z277" s="35">
        <f t="shared" si="76"/>
        <v>55.835903186618076</v>
      </c>
      <c r="AA277" s="35">
        <f t="shared" si="77"/>
        <v>-2.7842599941298261</v>
      </c>
      <c r="AB277" s="35">
        <f t="shared" si="78"/>
        <v>-2.7842599941297976</v>
      </c>
      <c r="AC277" s="35">
        <f t="shared" si="79"/>
        <v>-2.7842599941298118</v>
      </c>
      <c r="AD277" s="36"/>
      <c r="AE277" s="36"/>
      <c r="AF277">
        <v>1.68</v>
      </c>
      <c r="AG277">
        <v>2.2799999999999998</v>
      </c>
      <c r="AH277" s="41"/>
      <c r="AI277" s="36"/>
      <c r="AJ277" t="s">
        <v>322</v>
      </c>
      <c r="AK277" s="35"/>
      <c r="AL277" s="35"/>
    </row>
    <row r="278" spans="1:38" ht="15" x14ac:dyDescent="0.25">
      <c r="A278">
        <v>3.48</v>
      </c>
      <c r="B278">
        <v>3.69</v>
      </c>
      <c r="C278">
        <v>2.13</v>
      </c>
      <c r="D278" s="20">
        <f t="shared" si="67"/>
        <v>2.7842599941298118E-2</v>
      </c>
      <c r="E278" s="17">
        <f>IF(OR($A278="",$B278="",$C278=""),"",A278*'MPTO_working_3-way'!$I277)</f>
        <v>3.5768922477957172</v>
      </c>
      <c r="F278" s="21">
        <f>IF(OR($A278="",$B278="",$C278=""),"",B278*'MPTO_working_3-way'!$I277)</f>
        <v>3.7927391937833899</v>
      </c>
      <c r="G278" s="22">
        <f>IF(OR($A278="",$B278="",$C278=""),"",C278*'MPTO_working_3-way'!$I277)</f>
        <v>2.189304737874965</v>
      </c>
      <c r="H278" s="17">
        <f>IF(OR($A278="",$B278="",$C278=""),"",'MPTO_working_3-way'!E277)</f>
        <v>3.5961462305603629</v>
      </c>
      <c r="I278" s="21">
        <f>IF(OR($A278="",$B278="",$C278=""),"",'MPTO_working_3-way'!F277)</f>
        <v>3.8208503619167673</v>
      </c>
      <c r="J278" s="22">
        <f>IF(OR($A278="",$B278="",$C278=""),"",'MPTO_working_3-way'!G277)</f>
        <v>2.1729555191592325</v>
      </c>
      <c r="K278" s="17">
        <f>IF(OR($A278="",$B278="",$C278=""),"",'OddsRatio_working_3-way'!H277)</f>
        <v>3.5890175875825059</v>
      </c>
      <c r="L278" s="21">
        <f>IF(OR($A278="",$B278="",$C278=""),"",'OddsRatio_working_3-way'!I277)</f>
        <v>3.8082489155632819</v>
      </c>
      <c r="M278" s="22">
        <f>IF(OR($A278="",$B278="",$C278=""),"",'OddsRatio_working_3-way'!J277)</f>
        <v>2.1796733362775127</v>
      </c>
      <c r="N278" s="23">
        <f t="shared" si="68"/>
        <v>27.957230207766433</v>
      </c>
      <c r="O278" s="24">
        <f t="shared" si="69"/>
        <v>26.366168326023626</v>
      </c>
      <c r="P278" s="24">
        <f t="shared" si="70"/>
        <v>45.676601466209945</v>
      </c>
      <c r="Q278" t="s">
        <v>302</v>
      </c>
      <c r="R278" t="s">
        <v>306</v>
      </c>
      <c r="S278" s="48" t="s">
        <v>496</v>
      </c>
      <c r="T278" s="35">
        <v>100</v>
      </c>
      <c r="U278" s="35">
        <f t="shared" si="71"/>
        <v>76.30331753554502</v>
      </c>
      <c r="V278" s="35">
        <f t="shared" si="72"/>
        <v>71.910112359550567</v>
      </c>
      <c r="W278" s="35">
        <f t="shared" si="73"/>
        <v>49.494949494949495</v>
      </c>
      <c r="X278" s="35">
        <f t="shared" si="74"/>
        <v>78.594938145499952</v>
      </c>
      <c r="Y278" s="35">
        <f t="shared" si="75"/>
        <v>74.201732969505485</v>
      </c>
      <c r="Z278" s="35">
        <f t="shared" si="76"/>
        <v>51.786570104904413</v>
      </c>
      <c r="AA278" s="35">
        <f t="shared" si="77"/>
        <v>-2.2916206099549328</v>
      </c>
      <c r="AB278" s="35">
        <f t="shared" si="78"/>
        <v>-2.2916206099549186</v>
      </c>
      <c r="AC278" s="35">
        <f t="shared" si="79"/>
        <v>-2.2916206099549186</v>
      </c>
      <c r="AD278" s="36"/>
      <c r="AE278" s="36"/>
      <c r="AF278">
        <v>1.67</v>
      </c>
      <c r="AG278">
        <v>2.29</v>
      </c>
      <c r="AH278" s="41"/>
      <c r="AI278" s="36"/>
      <c r="AJ278" t="s">
        <v>322</v>
      </c>
      <c r="AK278" s="35"/>
      <c r="AL278" s="35"/>
    </row>
    <row r="279" spans="1:38" ht="15" x14ac:dyDescent="0.25">
      <c r="A279">
        <v>4.22</v>
      </c>
      <c r="B279">
        <v>3.56</v>
      </c>
      <c r="C279">
        <v>1.98</v>
      </c>
      <c r="D279" s="20">
        <f t="shared" si="67"/>
        <v>2.2916206099549363E-2</v>
      </c>
      <c r="E279" s="17">
        <f>IF(OR($A279="",$B279="",$C279=""),"",A279*'MPTO_working_3-way'!$I278)</f>
        <v>4.3167063897400979</v>
      </c>
      <c r="F279" s="21">
        <f>IF(OR($A279="",$B279="",$C279=""),"",B279*'MPTO_working_3-way'!$I278)</f>
        <v>3.6415816937143957</v>
      </c>
      <c r="G279" s="22">
        <f>IF(OR($A279="",$B279="",$C279=""),"",C279*'MPTO_working_3-way'!$I278)</f>
        <v>2.0253740880771076</v>
      </c>
      <c r="H279" s="17">
        <f>IF(OR($A279="",$B279="",$C279=""),"",'MPTO_working_3-way'!E278)</f>
        <v>4.3605648272227899</v>
      </c>
      <c r="I279" s="21">
        <f>IF(OR($A279="",$B279="",$C279=""),"",'MPTO_working_3-way'!F278)</f>
        <v>3.659516518587389</v>
      </c>
      <c r="J279" s="22">
        <f>IF(OR($A279="",$B279="",$C279=""),"",'MPTO_working_3-way'!G278)</f>
        <v>2.0104067916111261</v>
      </c>
      <c r="K279" s="17">
        <f>IF(OR($A279="",$B279="",$C279=""),"",'OddsRatio_working_3-way'!H278)</f>
        <v>4.3393905112189213</v>
      </c>
      <c r="L279" s="21">
        <f>IF(OR($A279="",$B279="",$C279=""),"",'OddsRatio_working_3-way'!I278)</f>
        <v>3.6549191641988936</v>
      </c>
      <c r="M279" s="22">
        <f>IF(OR($A279="",$B279="",$C279=""),"",'OddsRatio_working_3-way'!J278)</f>
        <v>2.0163362425448885</v>
      </c>
      <c r="N279" s="23">
        <f t="shared" si="68"/>
        <v>23.165809988300097</v>
      </c>
      <c r="O279" s="24">
        <f t="shared" si="69"/>
        <v>27.46059498613101</v>
      </c>
      <c r="P279" s="24">
        <f t="shared" si="70"/>
        <v>49.373595025568882</v>
      </c>
      <c r="Q279" t="s">
        <v>135</v>
      </c>
      <c r="R279" t="s">
        <v>134</v>
      </c>
      <c r="S279" s="48" t="s">
        <v>496</v>
      </c>
      <c r="T279" s="35">
        <v>100</v>
      </c>
      <c r="U279" s="35">
        <f t="shared" si="71"/>
        <v>57.805907172995774</v>
      </c>
      <c r="V279" s="35">
        <f t="shared" si="72"/>
        <v>70.414201183431956</v>
      </c>
      <c r="W279" s="35">
        <f t="shared" si="73"/>
        <v>69.512195121951223</v>
      </c>
      <c r="X279" s="35">
        <f t="shared" si="74"/>
        <v>60.073603694616828</v>
      </c>
      <c r="Y279" s="35">
        <f t="shared" si="75"/>
        <v>72.681897705053004</v>
      </c>
      <c r="Z279" s="35">
        <f t="shared" si="76"/>
        <v>71.779891643572256</v>
      </c>
      <c r="AA279" s="35">
        <f t="shared" si="77"/>
        <v>-2.2676965216210547</v>
      </c>
      <c r="AB279" s="35">
        <f t="shared" si="78"/>
        <v>-2.2676965216210476</v>
      </c>
      <c r="AC279" s="35">
        <f t="shared" si="79"/>
        <v>-2.2676965216210334</v>
      </c>
      <c r="AD279" s="36"/>
      <c r="AE279" s="36"/>
      <c r="AF279">
        <v>2.0699999999999998</v>
      </c>
      <c r="AG279">
        <v>1.85</v>
      </c>
      <c r="AH279" s="41"/>
      <c r="AI279" s="36"/>
      <c r="AJ279" t="s">
        <v>313</v>
      </c>
      <c r="AK279" s="35"/>
      <c r="AL279" s="35"/>
    </row>
    <row r="280" spans="1:38" ht="15" x14ac:dyDescent="0.25">
      <c r="A280">
        <v>2.37</v>
      </c>
      <c r="B280">
        <v>3.38</v>
      </c>
      <c r="C280">
        <v>3.28</v>
      </c>
      <c r="D280" s="20">
        <f t="shared" si="67"/>
        <v>2.2676965216210432E-2</v>
      </c>
      <c r="E280" s="17">
        <f>IF(OR($A280="",$B280="",$C280=""),"",A280*'MPTO_working_3-way'!$I279)</f>
        <v>2.423744407562419</v>
      </c>
      <c r="F280" s="21">
        <f>IF(OR($A280="",$B280="",$C280=""),"",B280*'MPTO_working_3-way'!$I279)</f>
        <v>3.4566481424307911</v>
      </c>
      <c r="G280" s="22">
        <f>IF(OR($A280="",$B280="",$C280=""),"",C280*'MPTO_working_3-way'!$I279)</f>
        <v>3.3543804459091699</v>
      </c>
      <c r="H280" s="17">
        <f>IF(OR($A280="",$B280="",$C280=""),"",'MPTO_working_3-way'!E279)</f>
        <v>2.4132325852006447</v>
      </c>
      <c r="I280" s="21">
        <f>IF(OR($A280="",$B280="",$C280=""),"",'MPTO_working_3-way'!F279)</f>
        <v>3.4686211219307328</v>
      </c>
      <c r="J280" s="22">
        <f>IF(OR($A280="",$B280="",$C280=""),"",'MPTO_working_3-way'!G279)</f>
        <v>3.3633901531184884</v>
      </c>
      <c r="K280" s="17">
        <f>IF(OR($A280="",$B280="",$C280=""),"",'OddsRatio_working_3-way'!H279)</f>
        <v>2.4178468278800938</v>
      </c>
      <c r="L280" s="21">
        <f>IF(OR($A280="",$B280="",$C280=""),"",'OddsRatio_working_3-way'!I279)</f>
        <v>3.4631207666822053</v>
      </c>
      <c r="M280" s="22">
        <f>IF(OR($A280="",$B280="",$C280=""),"",'OddsRatio_working_3-way'!J279)</f>
        <v>3.3596282974938787</v>
      </c>
      <c r="N280" s="23">
        <f t="shared" si="68"/>
        <v>41.258475806271534</v>
      </c>
      <c r="O280" s="24">
        <f t="shared" si="69"/>
        <v>28.929759662977382</v>
      </c>
      <c r="P280" s="24">
        <f t="shared" si="70"/>
        <v>29.811764530751084</v>
      </c>
      <c r="Q280" t="s">
        <v>82</v>
      </c>
      <c r="R280" t="s">
        <v>81</v>
      </c>
      <c r="S280" s="48" t="s">
        <v>496</v>
      </c>
      <c r="T280" s="35">
        <v>100</v>
      </c>
      <c r="U280" s="35">
        <f t="shared" si="71"/>
        <v>84.326018808777434</v>
      </c>
      <c r="V280" s="35">
        <f t="shared" si="72"/>
        <v>77.678571428571431</v>
      </c>
      <c r="W280" s="35">
        <f t="shared" si="73"/>
        <v>35.483870967741936</v>
      </c>
      <c r="X280" s="35">
        <f t="shared" si="74"/>
        <v>86.837557603686633</v>
      </c>
      <c r="Y280" s="35">
        <f t="shared" si="75"/>
        <v>80.190110223480644</v>
      </c>
      <c r="Z280" s="35">
        <f t="shared" si="76"/>
        <v>37.995409762651143</v>
      </c>
      <c r="AA280" s="35">
        <f t="shared" si="77"/>
        <v>-2.5115387949091996</v>
      </c>
      <c r="AB280" s="35">
        <f t="shared" si="78"/>
        <v>-2.5115387949092138</v>
      </c>
      <c r="AC280" s="35">
        <f t="shared" si="79"/>
        <v>-2.5115387949092067</v>
      </c>
      <c r="AD280" s="36"/>
      <c r="AE280" s="36"/>
      <c r="AF280">
        <v>2.17</v>
      </c>
      <c r="AG280">
        <v>1.76</v>
      </c>
      <c r="AH280" s="41"/>
      <c r="AI280" s="36"/>
      <c r="AJ280" t="s">
        <v>313</v>
      </c>
      <c r="AK280" s="35"/>
      <c r="AL280" s="35"/>
    </row>
    <row r="281" spans="1:38" ht="15" x14ac:dyDescent="0.25">
      <c r="A281">
        <v>6.38</v>
      </c>
      <c r="B281">
        <v>4.4800000000000004</v>
      </c>
      <c r="C281">
        <v>1.55</v>
      </c>
      <c r="D281" s="20">
        <f t="shared" si="67"/>
        <v>2.5115387949091961E-2</v>
      </c>
      <c r="E281" s="17">
        <f>IF(OR($A281="",$B281="",$C281=""),"",A281*'MPTO_working_3-way'!$I280)</f>
        <v>6.5402361751152069</v>
      </c>
      <c r="F281" s="21">
        <f>IF(OR($A281="",$B281="",$C281=""),"",B281*'MPTO_working_3-way'!$I280)</f>
        <v>4.5925169380119328</v>
      </c>
      <c r="G281" s="22">
        <f>IF(OR($A281="",$B281="",$C281=""),"",C281*'MPTO_working_3-way'!$I280)</f>
        <v>1.5889288513210926</v>
      </c>
      <c r="H281" s="17">
        <f>IF(OR($A281="",$B281="",$C281=""),"",'MPTO_working_3-way'!E280)</f>
        <v>6.7399971195761301</v>
      </c>
      <c r="I281" s="21">
        <f>IF(OR($A281="",$B281="",$C281=""),"",'MPTO_working_3-way'!F280)</f>
        <v>4.65457275816759</v>
      </c>
      <c r="J281" s="22">
        <f>IF(OR($A281="",$B281="",$C281=""),"",'MPTO_working_3-way'!G280)</f>
        <v>1.5703776662288627</v>
      </c>
      <c r="K281" s="17">
        <f>IF(OR($A281="",$B281="",$C281=""),"",'OddsRatio_working_3-way'!H280)</f>
        <v>6.6402647236114989</v>
      </c>
      <c r="L281" s="21">
        <f>IF(OR($A281="",$B281="",$C281=""),"",'OddsRatio_working_3-way'!I280)</f>
        <v>4.6483496725219364</v>
      </c>
      <c r="M281" s="22">
        <f>IF(OR($A281="",$B281="",$C281=""),"",'OddsRatio_working_3-way'!J280)</f>
        <v>1.5766069884732947</v>
      </c>
      <c r="N281" s="23">
        <f t="shared" si="68"/>
        <v>15.289967720200636</v>
      </c>
      <c r="O281" s="24">
        <f t="shared" si="69"/>
        <v>21.774552244392869</v>
      </c>
      <c r="P281" s="24">
        <f t="shared" si="70"/>
        <v>62.935480035406499</v>
      </c>
      <c r="Q281" t="s">
        <v>56</v>
      </c>
      <c r="R281" t="s">
        <v>493</v>
      </c>
      <c r="S281" s="48" t="s">
        <v>496</v>
      </c>
      <c r="T281" s="35">
        <v>100</v>
      </c>
      <c r="U281" s="35">
        <f t="shared" si="71"/>
        <v>71.346704871060169</v>
      </c>
      <c r="V281" s="35">
        <f t="shared" si="72"/>
        <v>72.826086956521735</v>
      </c>
      <c r="W281" s="35">
        <f t="shared" si="73"/>
        <v>53.051643192488264</v>
      </c>
      <c r="X281" s="35">
        <f t="shared" si="74"/>
        <v>74.122269850989994</v>
      </c>
      <c r="Y281" s="35">
        <f t="shared" si="75"/>
        <v>75.60165193645156</v>
      </c>
      <c r="Z281" s="35">
        <f t="shared" si="76"/>
        <v>55.827208172418082</v>
      </c>
      <c r="AA281" s="35">
        <f t="shared" si="77"/>
        <v>-2.7755649799298254</v>
      </c>
      <c r="AB281" s="35">
        <f t="shared" si="78"/>
        <v>-2.7755649799298254</v>
      </c>
      <c r="AC281" s="35">
        <f t="shared" si="79"/>
        <v>-2.7755649799298183</v>
      </c>
      <c r="AD281" s="36"/>
      <c r="AE281" s="36"/>
      <c r="AF281">
        <v>1.66</v>
      </c>
      <c r="AG281">
        <v>2.35</v>
      </c>
      <c r="AH281" s="41"/>
      <c r="AI281" s="36"/>
      <c r="AJ281" t="s">
        <v>313</v>
      </c>
      <c r="AK281" s="35"/>
      <c r="AL281" s="35"/>
    </row>
    <row r="282" spans="1:38" ht="15" x14ac:dyDescent="0.25">
      <c r="A282">
        <v>3.49</v>
      </c>
      <c r="B282">
        <v>3.68</v>
      </c>
      <c r="C282">
        <v>2.13</v>
      </c>
      <c r="D282" s="20">
        <f t="shared" si="67"/>
        <v>2.7755649799298343E-2</v>
      </c>
      <c r="E282" s="17">
        <f>IF(OR($A282="",$B282="",$C282=""),"",A282*'MPTO_working_3-way'!$I281)</f>
        <v>3.5868672177995515</v>
      </c>
      <c r="F282" s="21">
        <f>IF(OR($A282="",$B282="",$C282=""),"",B282*'MPTO_working_3-way'!$I281)</f>
        <v>3.7821407912614182</v>
      </c>
      <c r="G282" s="22">
        <f>IF(OR($A282="",$B282="",$C282=""),"",C282*'MPTO_working_3-way'!$I281)</f>
        <v>2.1891195340725051</v>
      </c>
      <c r="H282" s="17">
        <f>IF(OR($A282="",$B282="",$C282=""),"",'MPTO_working_3-way'!E281)</f>
        <v>3.6064488900380902</v>
      </c>
      <c r="I282" s="21">
        <f>IF(OR($A282="",$B282="",$C282=""),"",'MPTO_working_3-way'!F281)</f>
        <v>3.809708893623454</v>
      </c>
      <c r="J282" s="22">
        <f>IF(OR($A282="",$B282="",$C282=""),"",'MPTO_working_3-way'!G281)</f>
        <v>2.172818675914705</v>
      </c>
      <c r="K282" s="17">
        <f>IF(OR($A282="",$B282="",$C282=""),"",'OddsRatio_working_3-way'!H281)</f>
        <v>3.5991082852581728</v>
      </c>
      <c r="L282" s="21">
        <f>IF(OR($A282="",$B282="",$C282=""),"",'OddsRatio_working_3-way'!I281)</f>
        <v>3.7974338170650221</v>
      </c>
      <c r="M282" s="22">
        <f>IF(OR($A282="",$B282="",$C282=""),"",'OddsRatio_working_3-way'!J281)</f>
        <v>2.1795150049565204</v>
      </c>
      <c r="N282" s="23">
        <f t="shared" si="68"/>
        <v>27.879481990233074</v>
      </c>
      <c r="O282" s="24">
        <f t="shared" si="69"/>
        <v>26.44005221356343</v>
      </c>
      <c r="P282" s="24">
        <f t="shared" si="70"/>
        <v>45.680465796203492</v>
      </c>
      <c r="Q282" t="s">
        <v>128</v>
      </c>
      <c r="R282" t="s">
        <v>94</v>
      </c>
      <c r="S282" s="48" t="s">
        <v>496</v>
      </c>
      <c r="T282" s="35">
        <v>100</v>
      </c>
      <c r="U282" s="35">
        <f t="shared" si="71"/>
        <v>48.186528497409334</v>
      </c>
      <c r="V282" s="35">
        <f t="shared" si="72"/>
        <v>74.093264248704671</v>
      </c>
      <c r="W282" s="35">
        <f t="shared" si="73"/>
        <v>74.811083123425689</v>
      </c>
      <c r="X282" s="35">
        <f t="shared" si="74"/>
        <v>51.095652627869647</v>
      </c>
      <c r="Y282" s="35">
        <f t="shared" si="75"/>
        <v>77.002388379164984</v>
      </c>
      <c r="Z282" s="35">
        <f t="shared" si="76"/>
        <v>77.720207253886016</v>
      </c>
      <c r="AA282" s="35">
        <f t="shared" si="77"/>
        <v>-2.909124130460313</v>
      </c>
      <c r="AB282" s="35">
        <f t="shared" si="78"/>
        <v>-2.909124130460313</v>
      </c>
      <c r="AC282" s="35">
        <f t="shared" si="79"/>
        <v>-2.9091241304603273</v>
      </c>
      <c r="AF282">
        <v>1.93</v>
      </c>
      <c r="AG282">
        <v>1.96</v>
      </c>
      <c r="AH282" s="41"/>
      <c r="AJ282" t="s">
        <v>318</v>
      </c>
    </row>
    <row r="283" spans="1:38" ht="15" x14ac:dyDescent="0.25">
      <c r="A283">
        <v>1.93</v>
      </c>
      <c r="B283">
        <v>3.86</v>
      </c>
      <c r="C283">
        <v>3.97</v>
      </c>
      <c r="D283" s="20">
        <f t="shared" si="67"/>
        <v>2.9091241304603166E-2</v>
      </c>
      <c r="E283" s="17">
        <f>IF(OR($A283="",$B283="",$C283=""),"",A283*'MPTO_working_3-way'!$I282)</f>
        <v>1.986146095717884</v>
      </c>
      <c r="F283" s="21">
        <f>IF(OR($A283="",$B283="",$C283=""),"",B283*'MPTO_working_3-way'!$I282)</f>
        <v>3.9722921914357681</v>
      </c>
      <c r="G283" s="22">
        <f>IF(OR($A283="",$B283="",$C283=""),"",C283*'MPTO_working_3-way'!$I282)</f>
        <v>4.0854922279792749</v>
      </c>
      <c r="H283" s="17">
        <f>IF(OR($A283="",$B283="",$C283=""),"",'MPTO_working_3-way'!E282)</f>
        <v>1.9668095592576431</v>
      </c>
      <c r="I283" s="21">
        <f>IF(OR($A283="",$B283="",$C283=""),"",'MPTO_working_3-way'!F282)</f>
        <v>4.0101010101010104</v>
      </c>
      <c r="J283" s="22">
        <f>IF(OR($A283="",$B283="",$C283=""),"",'MPTO_working_3-way'!G282)</f>
        <v>4.1289540335183492</v>
      </c>
      <c r="K283" s="17">
        <f>IF(OR($A283="",$B283="",$C283=""),"",'OddsRatio_working_3-way'!H282)</f>
        <v>1.9742466660994547</v>
      </c>
      <c r="L283" s="21">
        <f>IF(OR($A283="",$B283="",$C283=""),"",'OddsRatio_working_3-way'!I282)</f>
        <v>3.9960703925209025</v>
      </c>
      <c r="M283" s="22">
        <f>IF(OR($A283="",$B283="",$C283=""),"",'OddsRatio_working_3-way'!J282)</f>
        <v>4.1113038691563233</v>
      </c>
      <c r="N283" s="23">
        <f t="shared" si="68"/>
        <v>50.348763474952442</v>
      </c>
      <c r="O283" s="24">
        <f t="shared" si="69"/>
        <v>25.174381737476221</v>
      </c>
      <c r="P283" s="24">
        <f t="shared" si="70"/>
        <v>24.476854787571337</v>
      </c>
      <c r="Q283" t="s">
        <v>96</v>
      </c>
      <c r="R283" t="s">
        <v>126</v>
      </c>
      <c r="S283" s="48" t="s">
        <v>496</v>
      </c>
      <c r="T283" s="35">
        <v>100</v>
      </c>
      <c r="U283" s="35">
        <f t="shared" si="71"/>
        <v>28.571428571428573</v>
      </c>
      <c r="V283" s="35">
        <f t="shared" si="72"/>
        <v>79.550102249488745</v>
      </c>
      <c r="W283" s="35">
        <f t="shared" si="73"/>
        <v>88.610478359908882</v>
      </c>
      <c r="X283" s="35">
        <f t="shared" si="74"/>
        <v>31.839419390602362</v>
      </c>
      <c r="Y283" s="35">
        <f t="shared" si="75"/>
        <v>82.818093068662549</v>
      </c>
      <c r="Z283" s="35">
        <f t="shared" si="76"/>
        <v>91.878469179082671</v>
      </c>
      <c r="AA283" s="35">
        <f t="shared" si="77"/>
        <v>-3.2679908191737894</v>
      </c>
      <c r="AB283" s="35">
        <f t="shared" si="78"/>
        <v>-3.2679908191738036</v>
      </c>
      <c r="AC283" s="35">
        <f t="shared" si="79"/>
        <v>-3.2679908191737894</v>
      </c>
      <c r="AF283">
        <v>1.88</v>
      </c>
      <c r="AG283">
        <v>2.0099999999999998</v>
      </c>
      <c r="AH283" s="41"/>
      <c r="AJ283" t="s">
        <v>318</v>
      </c>
    </row>
    <row r="284" spans="1:38" ht="15" x14ac:dyDescent="0.25">
      <c r="A284">
        <v>1.4</v>
      </c>
      <c r="B284">
        <v>4.8899999999999997</v>
      </c>
      <c r="C284">
        <v>8.7799999999999994</v>
      </c>
      <c r="D284" s="20">
        <f t="shared" si="67"/>
        <v>3.2679908191737939E-2</v>
      </c>
      <c r="E284" s="17">
        <f>IF(OR($A284="",$B284="",$C284=""),"",A284*'MPTO_working_3-way'!$I283)</f>
        <v>1.445751871468433</v>
      </c>
      <c r="F284" s="21">
        <f>IF(OR($A284="",$B284="",$C284=""),"",B284*'MPTO_working_3-way'!$I283)</f>
        <v>5.0498047510575983</v>
      </c>
      <c r="G284" s="22">
        <f>IF(OR($A284="",$B284="",$C284=""),"",C284*'MPTO_working_3-way'!$I283)</f>
        <v>9.066929593923458</v>
      </c>
      <c r="H284" s="17">
        <f>IF(OR($A284="",$B284="",$C284=""),"",'MPTO_working_3-way'!E283)</f>
        <v>1.4216815302131183</v>
      </c>
      <c r="I284" s="21">
        <f>IF(OR($A284="",$B284="",$C284=""),"",'MPTO_working_3-way'!F283)</f>
        <v>5.1651378564423132</v>
      </c>
      <c r="J284" s="22">
        <f>IF(OR($A284="",$B284="",$C284=""),"",'MPTO_working_3-way'!G283)</f>
        <v>9.7085574856463541</v>
      </c>
      <c r="K284" s="17">
        <f>IF(OR($A284="",$B284="",$C284=""),"",'OddsRatio_working_3-way'!H283)</f>
        <v>1.4291467780684763</v>
      </c>
      <c r="L284" s="21">
        <f>IF(OR($A284="",$B284="",$C284=""),"",'OddsRatio_working_3-way'!I283)</f>
        <v>5.173452416715933</v>
      </c>
      <c r="M284" s="22">
        <f>IF(OR($A284="",$B284="",$C284=""),"",'OddsRatio_working_3-way'!J283)</f>
        <v>9.3469048334318678</v>
      </c>
      <c r="N284" s="23">
        <f t="shared" si="68"/>
        <v>69.168162236878999</v>
      </c>
      <c r="O284" s="24">
        <f t="shared" si="69"/>
        <v>19.802745834689279</v>
      </c>
      <c r="P284" s="24">
        <f t="shared" si="70"/>
        <v>11.029091928431731</v>
      </c>
      <c r="Q284" t="s">
        <v>57</v>
      </c>
      <c r="R284" t="s">
        <v>376</v>
      </c>
      <c r="S284" s="48" t="s">
        <v>496</v>
      </c>
      <c r="T284" s="35">
        <v>100</v>
      </c>
      <c r="U284" s="35" t="e">
        <f t="shared" si="71"/>
        <v>#DIV/0!</v>
      </c>
      <c r="V284" s="35" t="e">
        <f t="shared" si="72"/>
        <v>#DIV/0!</v>
      </c>
      <c r="W284" s="35" t="e">
        <f t="shared" si="73"/>
        <v>#DIV/0!</v>
      </c>
      <c r="X284" s="35" t="e">
        <f t="shared" si="74"/>
        <v>#DIV/0!</v>
      </c>
      <c r="Y284" s="35" t="e">
        <f t="shared" si="75"/>
        <v>#DIV/0!</v>
      </c>
      <c r="Z284" s="35" t="e">
        <f t="shared" si="76"/>
        <v>#DIV/0!</v>
      </c>
      <c r="AA284" s="35" t="e">
        <f t="shared" si="77"/>
        <v>#DIV/0!</v>
      </c>
      <c r="AB284" s="35" t="e">
        <f t="shared" si="78"/>
        <v>#DIV/0!</v>
      </c>
      <c r="AC284" s="35" t="e">
        <f t="shared" si="79"/>
        <v>#DIV/0!</v>
      </c>
      <c r="AF284">
        <v>1.72</v>
      </c>
      <c r="AG284">
        <v>2.21</v>
      </c>
      <c r="AH284" s="41"/>
      <c r="AJ284" t="s">
        <v>318</v>
      </c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80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80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80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80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80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80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80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80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80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80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80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81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81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81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81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82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82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82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165</v>
      </c>
      <c r="B1" t="s">
        <v>166</v>
      </c>
      <c r="C1" t="s">
        <v>167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2021-09-21T17:08:59Z</dcterms:modified>
</cp:coreProperties>
</file>