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S5" i="8" s="1"/>
  <c r="R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AA118" i="2" s="1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AC120" i="2" s="1"/>
  <c r="X120" i="2"/>
  <c r="AA120" i="2" s="1"/>
  <c r="Y120" i="2"/>
  <c r="Z120" i="2"/>
  <c r="U121" i="2"/>
  <c r="AA121" i="2" s="1"/>
  <c r="V121" i="2"/>
  <c r="AB121" i="2" s="1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AC124" i="2" s="1"/>
  <c r="X124" i="2"/>
  <c r="AA124" i="2" s="1"/>
  <c r="Y124" i="2"/>
  <c r="Z124" i="2"/>
  <c r="U125" i="2"/>
  <c r="AA125" i="2" s="1"/>
  <c r="V125" i="2"/>
  <c r="AB125" i="2" s="1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AC128" i="2" s="1"/>
  <c r="X128" i="2"/>
  <c r="AA128" i="2" s="1"/>
  <c r="Y128" i="2"/>
  <c r="Z128" i="2"/>
  <c r="U129" i="2"/>
  <c r="AA129" i="2" s="1"/>
  <c r="V129" i="2"/>
  <c r="AB129" i="2" s="1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AC132" i="2" s="1"/>
  <c r="X132" i="2"/>
  <c r="AA132" i="2" s="1"/>
  <c r="Y132" i="2"/>
  <c r="Z132" i="2"/>
  <c r="U133" i="2"/>
  <c r="AA133" i="2" s="1"/>
  <c r="V133" i="2"/>
  <c r="AB133" i="2" s="1"/>
  <c r="W133" i="2"/>
  <c r="X133" i="2"/>
  <c r="Y133" i="2"/>
  <c r="Z133" i="2"/>
  <c r="AC133" i="2"/>
  <c r="U134" i="2"/>
  <c r="AA134" i="2" s="1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AC136" i="2" s="1"/>
  <c r="X136" i="2"/>
  <c r="AA136" i="2" s="1"/>
  <c r="Y136" i="2"/>
  <c r="Z136" i="2"/>
  <c r="U137" i="2"/>
  <c r="AA137" i="2" s="1"/>
  <c r="V137" i="2"/>
  <c r="AB137" i="2" s="1"/>
  <c r="W137" i="2"/>
  <c r="X137" i="2"/>
  <c r="Y137" i="2"/>
  <c r="Z137" i="2"/>
  <c r="AC137" i="2"/>
  <c r="U138" i="2"/>
  <c r="AA138" i="2" s="1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AC140" i="2" s="1"/>
  <c r="X140" i="2"/>
  <c r="AA140" i="2" s="1"/>
  <c r="Y140" i="2"/>
  <c r="Z140" i="2"/>
  <c r="U141" i="2"/>
  <c r="AA141" i="2" s="1"/>
  <c r="V141" i="2"/>
  <c r="AB141" i="2" s="1"/>
  <c r="W141" i="2"/>
  <c r="X141" i="2"/>
  <c r="Y141" i="2"/>
  <c r="Z141" i="2"/>
  <c r="AC141" i="2"/>
  <c r="U142" i="2"/>
  <c r="AA142" i="2" s="1"/>
  <c r="V142" i="2"/>
  <c r="W142" i="2"/>
  <c r="X142" i="2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AC144" i="2" s="1"/>
  <c r="X144" i="2"/>
  <c r="AA144" i="2" s="1"/>
  <c r="Y144" i="2"/>
  <c r="Z144" i="2"/>
  <c r="U145" i="2"/>
  <c r="AA145" i="2" s="1"/>
  <c r="V145" i="2"/>
  <c r="AB145" i="2" s="1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AC148" i="2" s="1"/>
  <c r="X148" i="2"/>
  <c r="AA148" i="2" s="1"/>
  <c r="Y148" i="2"/>
  <c r="Z148" i="2"/>
  <c r="U149" i="2"/>
  <c r="AA149" i="2" s="1"/>
  <c r="V149" i="2"/>
  <c r="AB149" i="2" s="1"/>
  <c r="W149" i="2"/>
  <c r="X149" i="2"/>
  <c r="Y149" i="2"/>
  <c r="Z149" i="2"/>
  <c r="AC149" i="2"/>
  <c r="U150" i="2"/>
  <c r="AA150" i="2" s="1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AC152" i="2" s="1"/>
  <c r="X152" i="2"/>
  <c r="AA152" i="2" s="1"/>
  <c r="Y152" i="2"/>
  <c r="Z152" i="2"/>
  <c r="U153" i="2"/>
  <c r="AA153" i="2" s="1"/>
  <c r="V153" i="2"/>
  <c r="AB153" i="2" s="1"/>
  <c r="W153" i="2"/>
  <c r="X153" i="2"/>
  <c r="Y153" i="2"/>
  <c r="Z153" i="2"/>
  <c r="AC153" i="2"/>
  <c r="U154" i="2"/>
  <c r="AA154" i="2" s="1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AC164" i="2" s="1"/>
  <c r="U165" i="2"/>
  <c r="AA165" i="2" s="1"/>
  <c r="V165" i="2"/>
  <c r="W165" i="2"/>
  <c r="X165" i="2"/>
  <c r="Y165" i="2"/>
  <c r="AB165" i="2" s="1"/>
  <c r="Z165" i="2"/>
  <c r="AC165" i="2"/>
  <c r="U166" i="2"/>
  <c r="V166" i="2"/>
  <c r="W166" i="2"/>
  <c r="X166" i="2"/>
  <c r="AA166" i="2" s="1"/>
  <c r="Y166" i="2"/>
  <c r="Z166" i="2"/>
  <c r="AC166" i="2" s="1"/>
  <c r="AB166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P70" i="2" s="1"/>
  <c r="H70" i="2"/>
  <c r="I70" i="2"/>
  <c r="J70" i="2"/>
  <c r="K70" i="2"/>
  <c r="L70" i="2"/>
  <c r="M70" i="2"/>
  <c r="O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P82" i="2" s="1"/>
  <c r="H82" i="2"/>
  <c r="I82" i="2"/>
  <c r="J82" i="2"/>
  <c r="K82" i="2"/>
  <c r="L82" i="2"/>
  <c r="M82" i="2"/>
  <c r="O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P86" i="2" s="1"/>
  <c r="H86" i="2"/>
  <c r="I86" i="2"/>
  <c r="J86" i="2"/>
  <c r="K86" i="2"/>
  <c r="L86" i="2"/>
  <c r="M86" i="2"/>
  <c r="O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P92" i="2" s="1"/>
  <c r="H92" i="2"/>
  <c r="I92" i="2"/>
  <c r="J92" i="2"/>
  <c r="K92" i="2"/>
  <c r="L92" i="2"/>
  <c r="M92" i="2"/>
  <c r="E93" i="2"/>
  <c r="N93" i="2" s="1"/>
  <c r="F93" i="2"/>
  <c r="O93" i="2" s="1"/>
  <c r="G93" i="2"/>
  <c r="P93" i="2" s="1"/>
  <c r="H93" i="2"/>
  <c r="I93" i="2"/>
  <c r="J93" i="2"/>
  <c r="K93" i="2"/>
  <c r="L93" i="2"/>
  <c r="M93" i="2"/>
  <c r="E94" i="2"/>
  <c r="N94" i="2" s="1"/>
  <c r="F94" i="2"/>
  <c r="O94" i="2" s="1"/>
  <c r="G94" i="2"/>
  <c r="P94" i="2" s="1"/>
  <c r="H94" i="2"/>
  <c r="I94" i="2"/>
  <c r="J94" i="2"/>
  <c r="K94" i="2"/>
  <c r="L94" i="2"/>
  <c r="M94" i="2"/>
  <c r="E95" i="2"/>
  <c r="N95" i="2" s="1"/>
  <c r="F95" i="2"/>
  <c r="O95" i="2" s="1"/>
  <c r="G95" i="2"/>
  <c r="P95" i="2" s="1"/>
  <c r="H95" i="2"/>
  <c r="I95" i="2"/>
  <c r="J95" i="2"/>
  <c r="K95" i="2"/>
  <c r="L95" i="2"/>
  <c r="M95" i="2"/>
  <c r="E96" i="2"/>
  <c r="N96" i="2" s="1"/>
  <c r="F96" i="2"/>
  <c r="O96" i="2" s="1"/>
  <c r="G96" i="2"/>
  <c r="P96" i="2" s="1"/>
  <c r="H96" i="2"/>
  <c r="I96" i="2"/>
  <c r="J96" i="2"/>
  <c r="K96" i="2"/>
  <c r="L96" i="2"/>
  <c r="M96" i="2"/>
  <c r="E97" i="2"/>
  <c r="N97" i="2" s="1"/>
  <c r="F97" i="2"/>
  <c r="O97" i="2" s="1"/>
  <c r="G97" i="2"/>
  <c r="P97" i="2" s="1"/>
  <c r="H97" i="2"/>
  <c r="I97" i="2"/>
  <c r="J97" i="2"/>
  <c r="K97" i="2"/>
  <c r="L97" i="2"/>
  <c r="M97" i="2"/>
  <c r="E98" i="2"/>
  <c r="N98" i="2" s="1"/>
  <c r="F98" i="2"/>
  <c r="O98" i="2" s="1"/>
  <c r="G98" i="2"/>
  <c r="P98" i="2" s="1"/>
  <c r="H98" i="2"/>
  <c r="I98" i="2"/>
  <c r="J98" i="2"/>
  <c r="K98" i="2"/>
  <c r="L98" i="2"/>
  <c r="M98" i="2"/>
  <c r="E99" i="2"/>
  <c r="N99" i="2" s="1"/>
  <c r="F99" i="2"/>
  <c r="O99" i="2" s="1"/>
  <c r="G99" i="2"/>
  <c r="P99" i="2" s="1"/>
  <c r="H99" i="2"/>
  <c r="I99" i="2"/>
  <c r="J99" i="2"/>
  <c r="K99" i="2"/>
  <c r="L99" i="2"/>
  <c r="M99" i="2"/>
  <c r="E100" i="2"/>
  <c r="N100" i="2" s="1"/>
  <c r="F100" i="2"/>
  <c r="O100" i="2" s="1"/>
  <c r="G100" i="2"/>
  <c r="P100" i="2" s="1"/>
  <c r="H100" i="2"/>
  <c r="I100" i="2"/>
  <c r="J100" i="2"/>
  <c r="K100" i="2"/>
  <c r="L100" i="2"/>
  <c r="M100" i="2"/>
  <c r="E101" i="2"/>
  <c r="N101" i="2" s="1"/>
  <c r="F101" i="2"/>
  <c r="O101" i="2" s="1"/>
  <c r="G101" i="2"/>
  <c r="P101" i="2" s="1"/>
  <c r="H101" i="2"/>
  <c r="I101" i="2"/>
  <c r="J101" i="2"/>
  <c r="K101" i="2"/>
  <c r="L101" i="2"/>
  <c r="M101" i="2"/>
  <c r="E102" i="2"/>
  <c r="N102" i="2" s="1"/>
  <c r="F102" i="2"/>
  <c r="O102" i="2" s="1"/>
  <c r="G102" i="2"/>
  <c r="P102" i="2" s="1"/>
  <c r="H102" i="2"/>
  <c r="I102" i="2"/>
  <c r="J102" i="2"/>
  <c r="K102" i="2"/>
  <c r="L102" i="2"/>
  <c r="M102" i="2"/>
  <c r="E103" i="2"/>
  <c r="N103" i="2" s="1"/>
  <c r="F103" i="2"/>
  <c r="O103" i="2" s="1"/>
  <c r="G103" i="2"/>
  <c r="P103" i="2" s="1"/>
  <c r="H103" i="2"/>
  <c r="I103" i="2"/>
  <c r="J103" i="2"/>
  <c r="K103" i="2"/>
  <c r="L103" i="2"/>
  <c r="M103" i="2"/>
  <c r="E104" i="2"/>
  <c r="N104" i="2" s="1"/>
  <c r="F104" i="2"/>
  <c r="O104" i="2" s="1"/>
  <c r="G104" i="2"/>
  <c r="P104" i="2" s="1"/>
  <c r="H104" i="2"/>
  <c r="I104" i="2"/>
  <c r="J104" i="2"/>
  <c r="K104" i="2"/>
  <c r="L104" i="2"/>
  <c r="M104" i="2"/>
  <c r="E105" i="2"/>
  <c r="N105" i="2" s="1"/>
  <c r="F105" i="2"/>
  <c r="O105" i="2" s="1"/>
  <c r="G105" i="2"/>
  <c r="P105" i="2" s="1"/>
  <c r="H105" i="2"/>
  <c r="I105" i="2"/>
  <c r="J105" i="2"/>
  <c r="K105" i="2"/>
  <c r="L105" i="2"/>
  <c r="M105" i="2"/>
  <c r="E106" i="2"/>
  <c r="N106" i="2" s="1"/>
  <c r="F106" i="2"/>
  <c r="O106" i="2" s="1"/>
  <c r="G106" i="2"/>
  <c r="P106" i="2" s="1"/>
  <c r="H106" i="2"/>
  <c r="I106" i="2"/>
  <c r="J106" i="2"/>
  <c r="K106" i="2"/>
  <c r="L106" i="2"/>
  <c r="M106" i="2"/>
  <c r="E107" i="2"/>
  <c r="N107" i="2" s="1"/>
  <c r="F107" i="2"/>
  <c r="O107" i="2" s="1"/>
  <c r="G107" i="2"/>
  <c r="P107" i="2" s="1"/>
  <c r="H107" i="2"/>
  <c r="I107" i="2"/>
  <c r="J107" i="2"/>
  <c r="K107" i="2"/>
  <c r="L107" i="2"/>
  <c r="M107" i="2"/>
  <c r="E108" i="2"/>
  <c r="N108" i="2" s="1"/>
  <c r="F108" i="2"/>
  <c r="O108" i="2" s="1"/>
  <c r="G108" i="2"/>
  <c r="P108" i="2" s="1"/>
  <c r="H108" i="2"/>
  <c r="I108" i="2"/>
  <c r="J108" i="2"/>
  <c r="K108" i="2"/>
  <c r="L108" i="2"/>
  <c r="M108" i="2"/>
  <c r="E109" i="2"/>
  <c r="N109" i="2" s="1"/>
  <c r="F109" i="2"/>
  <c r="O109" i="2" s="1"/>
  <c r="G109" i="2"/>
  <c r="P109" i="2" s="1"/>
  <c r="H109" i="2"/>
  <c r="I109" i="2"/>
  <c r="J109" i="2"/>
  <c r="K109" i="2"/>
  <c r="L109" i="2"/>
  <c r="M109" i="2"/>
  <c r="E110" i="2"/>
  <c r="N110" i="2" s="1"/>
  <c r="F110" i="2"/>
  <c r="O110" i="2" s="1"/>
  <c r="G110" i="2"/>
  <c r="P110" i="2" s="1"/>
  <c r="H110" i="2"/>
  <c r="I110" i="2"/>
  <c r="J110" i="2"/>
  <c r="K110" i="2"/>
  <c r="L110" i="2"/>
  <c r="M110" i="2"/>
  <c r="E111" i="2"/>
  <c r="N111" i="2" s="1"/>
  <c r="F111" i="2"/>
  <c r="O111" i="2" s="1"/>
  <c r="G111" i="2"/>
  <c r="P111" i="2" s="1"/>
  <c r="H111" i="2"/>
  <c r="I111" i="2"/>
  <c r="J111" i="2"/>
  <c r="K111" i="2"/>
  <c r="L111" i="2"/>
  <c r="M111" i="2"/>
  <c r="E112" i="2"/>
  <c r="N112" i="2" s="1"/>
  <c r="F112" i="2"/>
  <c r="O112" i="2" s="1"/>
  <c r="G112" i="2"/>
  <c r="P112" i="2" s="1"/>
  <c r="H112" i="2"/>
  <c r="I112" i="2"/>
  <c r="J112" i="2"/>
  <c r="K112" i="2"/>
  <c r="L112" i="2"/>
  <c r="M112" i="2"/>
  <c r="E113" i="2"/>
  <c r="N113" i="2" s="1"/>
  <c r="F113" i="2"/>
  <c r="O113" i="2" s="1"/>
  <c r="G113" i="2"/>
  <c r="P113" i="2" s="1"/>
  <c r="H113" i="2"/>
  <c r="I113" i="2"/>
  <c r="J113" i="2"/>
  <c r="K113" i="2"/>
  <c r="L113" i="2"/>
  <c r="M113" i="2"/>
  <c r="E114" i="2"/>
  <c r="N114" i="2" s="1"/>
  <c r="F114" i="2"/>
  <c r="O114" i="2" s="1"/>
  <c r="G114" i="2"/>
  <c r="P114" i="2" s="1"/>
  <c r="H114" i="2"/>
  <c r="I114" i="2"/>
  <c r="J114" i="2"/>
  <c r="K114" i="2"/>
  <c r="L114" i="2"/>
  <c r="M114" i="2"/>
  <c r="E115" i="2"/>
  <c r="N115" i="2" s="1"/>
  <c r="F115" i="2"/>
  <c r="O115" i="2" s="1"/>
  <c r="G115" i="2"/>
  <c r="P115" i="2" s="1"/>
  <c r="H115" i="2"/>
  <c r="I115" i="2"/>
  <c r="J115" i="2"/>
  <c r="K115" i="2"/>
  <c r="L115" i="2"/>
  <c r="M115" i="2"/>
  <c r="E116" i="2"/>
  <c r="N116" i="2" s="1"/>
  <c r="F116" i="2"/>
  <c r="O116" i="2" s="1"/>
  <c r="G116" i="2"/>
  <c r="P116" i="2" s="1"/>
  <c r="H116" i="2"/>
  <c r="I116" i="2"/>
  <c r="J116" i="2"/>
  <c r="K116" i="2"/>
  <c r="L116" i="2"/>
  <c r="M116" i="2"/>
  <c r="E117" i="2"/>
  <c r="N117" i="2" s="1"/>
  <c r="F117" i="2"/>
  <c r="O117" i="2" s="1"/>
  <c r="G117" i="2"/>
  <c r="P117" i="2" s="1"/>
  <c r="H117" i="2"/>
  <c r="I117" i="2"/>
  <c r="J117" i="2"/>
  <c r="K117" i="2"/>
  <c r="L117" i="2"/>
  <c r="M117" i="2"/>
  <c r="E118" i="2"/>
  <c r="N118" i="2" s="1"/>
  <c r="F118" i="2"/>
  <c r="O118" i="2" s="1"/>
  <c r="G118" i="2"/>
  <c r="P118" i="2" s="1"/>
  <c r="H118" i="2"/>
  <c r="I118" i="2"/>
  <c r="J118" i="2"/>
  <c r="K118" i="2"/>
  <c r="L118" i="2"/>
  <c r="M118" i="2"/>
  <c r="E119" i="2"/>
  <c r="N119" i="2" s="1"/>
  <c r="F119" i="2"/>
  <c r="O119" i="2" s="1"/>
  <c r="G119" i="2"/>
  <c r="P119" i="2" s="1"/>
  <c r="H119" i="2"/>
  <c r="I119" i="2"/>
  <c r="J119" i="2"/>
  <c r="K119" i="2"/>
  <c r="L119" i="2"/>
  <c r="M119" i="2"/>
  <c r="E120" i="2"/>
  <c r="N120" i="2" s="1"/>
  <c r="F120" i="2"/>
  <c r="O120" i="2" s="1"/>
  <c r="G120" i="2"/>
  <c r="P120" i="2" s="1"/>
  <c r="H120" i="2"/>
  <c r="I120" i="2"/>
  <c r="J120" i="2"/>
  <c r="K120" i="2"/>
  <c r="L120" i="2"/>
  <c r="M120" i="2"/>
  <c r="E121" i="2"/>
  <c r="N121" i="2" s="1"/>
  <c r="F121" i="2"/>
  <c r="O121" i="2" s="1"/>
  <c r="G121" i="2"/>
  <c r="P121" i="2" s="1"/>
  <c r="H121" i="2"/>
  <c r="I121" i="2"/>
  <c r="J121" i="2"/>
  <c r="K121" i="2"/>
  <c r="L121" i="2"/>
  <c r="M121" i="2"/>
  <c r="E122" i="2"/>
  <c r="N122" i="2" s="1"/>
  <c r="F122" i="2"/>
  <c r="O122" i="2" s="1"/>
  <c r="G122" i="2"/>
  <c r="P122" i="2" s="1"/>
  <c r="H122" i="2"/>
  <c r="I122" i="2"/>
  <c r="J122" i="2"/>
  <c r="K122" i="2"/>
  <c r="L122" i="2"/>
  <c r="M122" i="2"/>
  <c r="E123" i="2"/>
  <c r="N123" i="2" s="1"/>
  <c r="F123" i="2"/>
  <c r="O123" i="2" s="1"/>
  <c r="G123" i="2"/>
  <c r="P123" i="2" s="1"/>
  <c r="H123" i="2"/>
  <c r="I123" i="2"/>
  <c r="J123" i="2"/>
  <c r="K123" i="2"/>
  <c r="L123" i="2"/>
  <c r="M123" i="2"/>
  <c r="E124" i="2"/>
  <c r="N124" i="2" s="1"/>
  <c r="F124" i="2"/>
  <c r="O124" i="2" s="1"/>
  <c r="G124" i="2"/>
  <c r="P124" i="2" s="1"/>
  <c r="H124" i="2"/>
  <c r="I124" i="2"/>
  <c r="J124" i="2"/>
  <c r="K124" i="2"/>
  <c r="L124" i="2"/>
  <c r="M124" i="2"/>
  <c r="E125" i="2"/>
  <c r="N125" i="2" s="1"/>
  <c r="F125" i="2"/>
  <c r="O125" i="2" s="1"/>
  <c r="G125" i="2"/>
  <c r="P125" i="2" s="1"/>
  <c r="H125" i="2"/>
  <c r="I125" i="2"/>
  <c r="J125" i="2"/>
  <c r="K125" i="2"/>
  <c r="L125" i="2"/>
  <c r="M125" i="2"/>
  <c r="E126" i="2"/>
  <c r="N126" i="2" s="1"/>
  <c r="F126" i="2"/>
  <c r="O126" i="2" s="1"/>
  <c r="G126" i="2"/>
  <c r="P126" i="2" s="1"/>
  <c r="H126" i="2"/>
  <c r="I126" i="2"/>
  <c r="J126" i="2"/>
  <c r="K126" i="2"/>
  <c r="L126" i="2"/>
  <c r="M126" i="2"/>
  <c r="E127" i="2"/>
  <c r="N127" i="2" s="1"/>
  <c r="F127" i="2"/>
  <c r="O127" i="2" s="1"/>
  <c r="G127" i="2"/>
  <c r="P127" i="2" s="1"/>
  <c r="H127" i="2"/>
  <c r="I127" i="2"/>
  <c r="J127" i="2"/>
  <c r="K127" i="2"/>
  <c r="L127" i="2"/>
  <c r="M127" i="2"/>
  <c r="E128" i="2"/>
  <c r="N128" i="2" s="1"/>
  <c r="F128" i="2"/>
  <c r="O128" i="2" s="1"/>
  <c r="G128" i="2"/>
  <c r="P128" i="2" s="1"/>
  <c r="H128" i="2"/>
  <c r="I128" i="2"/>
  <c r="J128" i="2"/>
  <c r="K128" i="2"/>
  <c r="L128" i="2"/>
  <c r="M128" i="2"/>
  <c r="E129" i="2"/>
  <c r="N129" i="2" s="1"/>
  <c r="F129" i="2"/>
  <c r="O129" i="2" s="1"/>
  <c r="G129" i="2"/>
  <c r="P129" i="2" s="1"/>
  <c r="H129" i="2"/>
  <c r="I129" i="2"/>
  <c r="J129" i="2"/>
  <c r="K129" i="2"/>
  <c r="L129" i="2"/>
  <c r="M129" i="2"/>
  <c r="E130" i="2"/>
  <c r="N130" i="2" s="1"/>
  <c r="F130" i="2"/>
  <c r="O130" i="2" s="1"/>
  <c r="G130" i="2"/>
  <c r="P130" i="2" s="1"/>
  <c r="H130" i="2"/>
  <c r="I130" i="2"/>
  <c r="J130" i="2"/>
  <c r="K130" i="2"/>
  <c r="L130" i="2"/>
  <c r="M130" i="2"/>
  <c r="E131" i="2"/>
  <c r="N131" i="2" s="1"/>
  <c r="F131" i="2"/>
  <c r="O131" i="2" s="1"/>
  <c r="G131" i="2"/>
  <c r="P131" i="2" s="1"/>
  <c r="H131" i="2"/>
  <c r="I131" i="2"/>
  <c r="J131" i="2"/>
  <c r="K131" i="2"/>
  <c r="L131" i="2"/>
  <c r="M131" i="2"/>
  <c r="E132" i="2"/>
  <c r="N132" i="2" s="1"/>
  <c r="F132" i="2"/>
  <c r="O132" i="2" s="1"/>
  <c r="G132" i="2"/>
  <c r="P132" i="2" s="1"/>
  <c r="H132" i="2"/>
  <c r="I132" i="2"/>
  <c r="J132" i="2"/>
  <c r="K132" i="2"/>
  <c r="L132" i="2"/>
  <c r="M132" i="2"/>
  <c r="E133" i="2"/>
  <c r="N133" i="2" s="1"/>
  <c r="F133" i="2"/>
  <c r="O133" i="2" s="1"/>
  <c r="G133" i="2"/>
  <c r="P133" i="2" s="1"/>
  <c r="H133" i="2"/>
  <c r="I133" i="2"/>
  <c r="J133" i="2"/>
  <c r="K133" i="2"/>
  <c r="L133" i="2"/>
  <c r="M133" i="2"/>
  <c r="E134" i="2"/>
  <c r="N134" i="2" s="1"/>
  <c r="F134" i="2"/>
  <c r="O134" i="2" s="1"/>
  <c r="G134" i="2"/>
  <c r="P134" i="2" s="1"/>
  <c r="H134" i="2"/>
  <c r="I134" i="2"/>
  <c r="J134" i="2"/>
  <c r="K134" i="2"/>
  <c r="L134" i="2"/>
  <c r="M134" i="2"/>
  <c r="E135" i="2"/>
  <c r="N135" i="2" s="1"/>
  <c r="F135" i="2"/>
  <c r="O135" i="2" s="1"/>
  <c r="G135" i="2"/>
  <c r="P135" i="2" s="1"/>
  <c r="H135" i="2"/>
  <c r="I135" i="2"/>
  <c r="J135" i="2"/>
  <c r="K135" i="2"/>
  <c r="L135" i="2"/>
  <c r="M135" i="2"/>
  <c r="E136" i="2"/>
  <c r="N136" i="2" s="1"/>
  <c r="F136" i="2"/>
  <c r="O136" i="2" s="1"/>
  <c r="G136" i="2"/>
  <c r="P136" i="2" s="1"/>
  <c r="H136" i="2"/>
  <c r="I136" i="2"/>
  <c r="J136" i="2"/>
  <c r="K136" i="2"/>
  <c r="L136" i="2"/>
  <c r="M136" i="2"/>
  <c r="E137" i="2"/>
  <c r="N137" i="2" s="1"/>
  <c r="F137" i="2"/>
  <c r="O137" i="2" s="1"/>
  <c r="G137" i="2"/>
  <c r="P137" i="2" s="1"/>
  <c r="H137" i="2"/>
  <c r="I137" i="2"/>
  <c r="J137" i="2"/>
  <c r="K137" i="2"/>
  <c r="L137" i="2"/>
  <c r="M137" i="2"/>
  <c r="E138" i="2"/>
  <c r="N138" i="2" s="1"/>
  <c r="F138" i="2"/>
  <c r="O138" i="2" s="1"/>
  <c r="G138" i="2"/>
  <c r="P138" i="2" s="1"/>
  <c r="H138" i="2"/>
  <c r="I138" i="2"/>
  <c r="J138" i="2"/>
  <c r="K138" i="2"/>
  <c r="L138" i="2"/>
  <c r="M138" i="2"/>
  <c r="E139" i="2"/>
  <c r="N139" i="2" s="1"/>
  <c r="F139" i="2"/>
  <c r="O139" i="2" s="1"/>
  <c r="G139" i="2"/>
  <c r="P139" i="2" s="1"/>
  <c r="H139" i="2"/>
  <c r="I139" i="2"/>
  <c r="J139" i="2"/>
  <c r="K139" i="2"/>
  <c r="L139" i="2"/>
  <c r="M139" i="2"/>
  <c r="E140" i="2"/>
  <c r="N140" i="2" s="1"/>
  <c r="F140" i="2"/>
  <c r="O140" i="2" s="1"/>
  <c r="G140" i="2"/>
  <c r="P140" i="2" s="1"/>
  <c r="H140" i="2"/>
  <c r="I140" i="2"/>
  <c r="J140" i="2"/>
  <c r="K140" i="2"/>
  <c r="L140" i="2"/>
  <c r="M140" i="2"/>
  <c r="E141" i="2"/>
  <c r="N141" i="2" s="1"/>
  <c r="F141" i="2"/>
  <c r="O141" i="2" s="1"/>
  <c r="G141" i="2"/>
  <c r="P141" i="2" s="1"/>
  <c r="H141" i="2"/>
  <c r="I141" i="2"/>
  <c r="J141" i="2"/>
  <c r="K141" i="2"/>
  <c r="L141" i="2"/>
  <c r="M141" i="2"/>
  <c r="E142" i="2"/>
  <c r="N142" i="2" s="1"/>
  <c r="F142" i="2"/>
  <c r="O142" i="2" s="1"/>
  <c r="G142" i="2"/>
  <c r="P142" i="2" s="1"/>
  <c r="H142" i="2"/>
  <c r="I142" i="2"/>
  <c r="J142" i="2"/>
  <c r="K142" i="2"/>
  <c r="L142" i="2"/>
  <c r="M142" i="2"/>
  <c r="E143" i="2"/>
  <c r="N143" i="2" s="1"/>
  <c r="F143" i="2"/>
  <c r="O143" i="2" s="1"/>
  <c r="G143" i="2"/>
  <c r="P143" i="2" s="1"/>
  <c r="H143" i="2"/>
  <c r="I143" i="2"/>
  <c r="J143" i="2"/>
  <c r="K143" i="2"/>
  <c r="L143" i="2"/>
  <c r="M143" i="2"/>
  <c r="E144" i="2"/>
  <c r="N144" i="2" s="1"/>
  <c r="F144" i="2"/>
  <c r="O144" i="2" s="1"/>
  <c r="G144" i="2"/>
  <c r="P144" i="2" s="1"/>
  <c r="H144" i="2"/>
  <c r="I144" i="2"/>
  <c r="J144" i="2"/>
  <c r="K144" i="2"/>
  <c r="L144" i="2"/>
  <c r="M144" i="2"/>
  <c r="E145" i="2"/>
  <c r="N145" i="2" s="1"/>
  <c r="F145" i="2"/>
  <c r="O145" i="2" s="1"/>
  <c r="G145" i="2"/>
  <c r="P145" i="2" s="1"/>
  <c r="H145" i="2"/>
  <c r="I145" i="2"/>
  <c r="J145" i="2"/>
  <c r="K145" i="2"/>
  <c r="L145" i="2"/>
  <c r="M145" i="2"/>
  <c r="E146" i="2"/>
  <c r="N146" i="2" s="1"/>
  <c r="F146" i="2"/>
  <c r="O146" i="2" s="1"/>
  <c r="G146" i="2"/>
  <c r="P146" i="2" s="1"/>
  <c r="H146" i="2"/>
  <c r="I146" i="2"/>
  <c r="J146" i="2"/>
  <c r="K146" i="2"/>
  <c r="L146" i="2"/>
  <c r="M146" i="2"/>
  <c r="E147" i="2"/>
  <c r="N147" i="2" s="1"/>
  <c r="F147" i="2"/>
  <c r="O147" i="2" s="1"/>
  <c r="G147" i="2"/>
  <c r="P147" i="2" s="1"/>
  <c r="H147" i="2"/>
  <c r="I147" i="2"/>
  <c r="J147" i="2"/>
  <c r="K147" i="2"/>
  <c r="L147" i="2"/>
  <c r="M147" i="2"/>
  <c r="E148" i="2"/>
  <c r="N148" i="2" s="1"/>
  <c r="F148" i="2"/>
  <c r="O148" i="2" s="1"/>
  <c r="G148" i="2"/>
  <c r="P148" i="2" s="1"/>
  <c r="H148" i="2"/>
  <c r="I148" i="2"/>
  <c r="J148" i="2"/>
  <c r="K148" i="2"/>
  <c r="L148" i="2"/>
  <c r="M148" i="2"/>
  <c r="E149" i="2"/>
  <c r="N149" i="2" s="1"/>
  <c r="F149" i="2"/>
  <c r="O149" i="2" s="1"/>
  <c r="G149" i="2"/>
  <c r="P149" i="2" s="1"/>
  <c r="H149" i="2"/>
  <c r="I149" i="2"/>
  <c r="J149" i="2"/>
  <c r="K149" i="2"/>
  <c r="L149" i="2"/>
  <c r="M149" i="2"/>
  <c r="E150" i="2"/>
  <c r="N150" i="2" s="1"/>
  <c r="F150" i="2"/>
  <c r="O150" i="2" s="1"/>
  <c r="G150" i="2"/>
  <c r="P150" i="2" s="1"/>
  <c r="H150" i="2"/>
  <c r="I150" i="2"/>
  <c r="J150" i="2"/>
  <c r="K150" i="2"/>
  <c r="L150" i="2"/>
  <c r="M150" i="2"/>
  <c r="E151" i="2"/>
  <c r="N151" i="2" s="1"/>
  <c r="F151" i="2"/>
  <c r="O151" i="2" s="1"/>
  <c r="G151" i="2"/>
  <c r="P151" i="2" s="1"/>
  <c r="H151" i="2"/>
  <c r="I151" i="2"/>
  <c r="J151" i="2"/>
  <c r="K151" i="2"/>
  <c r="L151" i="2"/>
  <c r="M151" i="2"/>
  <c r="E152" i="2"/>
  <c r="N152" i="2" s="1"/>
  <c r="F152" i="2"/>
  <c r="O152" i="2" s="1"/>
  <c r="G152" i="2"/>
  <c r="P152" i="2" s="1"/>
  <c r="H152" i="2"/>
  <c r="I152" i="2"/>
  <c r="J152" i="2"/>
  <c r="K152" i="2"/>
  <c r="L152" i="2"/>
  <c r="M152" i="2"/>
  <c r="E153" i="2"/>
  <c r="N153" i="2" s="1"/>
  <c r="F153" i="2"/>
  <c r="O153" i="2" s="1"/>
  <c r="G153" i="2"/>
  <c r="P153" i="2" s="1"/>
  <c r="H153" i="2"/>
  <c r="I153" i="2"/>
  <c r="J153" i="2"/>
  <c r="K153" i="2"/>
  <c r="L153" i="2"/>
  <c r="M153" i="2"/>
  <c r="E154" i="2"/>
  <c r="N154" i="2" s="1"/>
  <c r="F154" i="2"/>
  <c r="O154" i="2" s="1"/>
  <c r="G154" i="2"/>
  <c r="P154" i="2" s="1"/>
  <c r="H154" i="2"/>
  <c r="I154" i="2"/>
  <c r="J154" i="2"/>
  <c r="K154" i="2"/>
  <c r="L154" i="2"/>
  <c r="M154" i="2"/>
  <c r="E155" i="2"/>
  <c r="N155" i="2" s="1"/>
  <c r="F155" i="2"/>
  <c r="O155" i="2" s="1"/>
  <c r="G155" i="2"/>
  <c r="P155" i="2" s="1"/>
  <c r="H155" i="2"/>
  <c r="I155" i="2"/>
  <c r="J155" i="2"/>
  <c r="K155" i="2"/>
  <c r="L155" i="2"/>
  <c r="M155" i="2"/>
  <c r="E156" i="2"/>
  <c r="N156" i="2" s="1"/>
  <c r="F156" i="2"/>
  <c r="O156" i="2" s="1"/>
  <c r="G156" i="2"/>
  <c r="P156" i="2" s="1"/>
  <c r="H156" i="2"/>
  <c r="I156" i="2"/>
  <c r="J156" i="2"/>
  <c r="K156" i="2"/>
  <c r="L156" i="2"/>
  <c r="M156" i="2"/>
  <c r="E157" i="2"/>
  <c r="N157" i="2" s="1"/>
  <c r="F157" i="2"/>
  <c r="O157" i="2" s="1"/>
  <c r="G157" i="2"/>
  <c r="P157" i="2" s="1"/>
  <c r="H157" i="2"/>
  <c r="I157" i="2"/>
  <c r="J157" i="2"/>
  <c r="K157" i="2"/>
  <c r="L157" i="2"/>
  <c r="M157" i="2"/>
  <c r="E158" i="2"/>
  <c r="N158" i="2" s="1"/>
  <c r="F158" i="2"/>
  <c r="O158" i="2" s="1"/>
  <c r="G158" i="2"/>
  <c r="P158" i="2" s="1"/>
  <c r="H158" i="2"/>
  <c r="I158" i="2"/>
  <c r="J158" i="2"/>
  <c r="K158" i="2"/>
  <c r="L158" i="2"/>
  <c r="M158" i="2"/>
  <c r="E159" i="2"/>
  <c r="N159" i="2" s="1"/>
  <c r="F159" i="2"/>
  <c r="O159" i="2" s="1"/>
  <c r="G159" i="2"/>
  <c r="P159" i="2" s="1"/>
  <c r="H159" i="2"/>
  <c r="I159" i="2"/>
  <c r="J159" i="2"/>
  <c r="K159" i="2"/>
  <c r="L159" i="2"/>
  <c r="M159" i="2"/>
  <c r="E160" i="2"/>
  <c r="N160" i="2" s="1"/>
  <c r="F160" i="2"/>
  <c r="O160" i="2" s="1"/>
  <c r="G160" i="2"/>
  <c r="P160" i="2" s="1"/>
  <c r="H160" i="2"/>
  <c r="I160" i="2"/>
  <c r="J160" i="2"/>
  <c r="K160" i="2"/>
  <c r="L160" i="2"/>
  <c r="M160" i="2"/>
  <c r="E161" i="2"/>
  <c r="N161" i="2" s="1"/>
  <c r="F161" i="2"/>
  <c r="O161" i="2" s="1"/>
  <c r="G161" i="2"/>
  <c r="P161" i="2" s="1"/>
  <c r="H161" i="2"/>
  <c r="I161" i="2"/>
  <c r="J161" i="2"/>
  <c r="K161" i="2"/>
  <c r="L161" i="2"/>
  <c r="M161" i="2"/>
  <c r="E162" i="2"/>
  <c r="N162" i="2" s="1"/>
  <c r="F162" i="2"/>
  <c r="O162" i="2" s="1"/>
  <c r="G162" i="2"/>
  <c r="P162" i="2" s="1"/>
  <c r="H162" i="2"/>
  <c r="I162" i="2"/>
  <c r="J162" i="2"/>
  <c r="K162" i="2"/>
  <c r="L162" i="2"/>
  <c r="M162" i="2"/>
  <c r="E163" i="2"/>
  <c r="N163" i="2" s="1"/>
  <c r="F163" i="2"/>
  <c r="O163" i="2" s="1"/>
  <c r="G163" i="2"/>
  <c r="P163" i="2" s="1"/>
  <c r="H163" i="2"/>
  <c r="I163" i="2"/>
  <c r="J163" i="2"/>
  <c r="K163" i="2"/>
  <c r="L163" i="2"/>
  <c r="M163" i="2"/>
  <c r="E164" i="2"/>
  <c r="N164" i="2" s="1"/>
  <c r="F164" i="2"/>
  <c r="O164" i="2" s="1"/>
  <c r="G164" i="2"/>
  <c r="P164" i="2" s="1"/>
  <c r="H164" i="2"/>
  <c r="I164" i="2"/>
  <c r="J164" i="2"/>
  <c r="K164" i="2"/>
  <c r="L164" i="2"/>
  <c r="M164" i="2"/>
  <c r="E165" i="2"/>
  <c r="N165" i="2" s="1"/>
  <c r="F165" i="2"/>
  <c r="O165" i="2" s="1"/>
  <c r="G165" i="2"/>
  <c r="P165" i="2" s="1"/>
  <c r="H165" i="2"/>
  <c r="I165" i="2"/>
  <c r="J165" i="2"/>
  <c r="K165" i="2"/>
  <c r="L165" i="2"/>
  <c r="M165" i="2"/>
  <c r="E166" i="2"/>
  <c r="N166" i="2" s="1"/>
  <c r="F166" i="2"/>
  <c r="O166" i="2" s="1"/>
  <c r="G166" i="2"/>
  <c r="P166" i="2" s="1"/>
  <c r="H166" i="2"/>
  <c r="I166" i="2"/>
  <c r="J166" i="2"/>
  <c r="K166" i="2"/>
  <c r="L166" i="2"/>
  <c r="M16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AB116" i="2" l="1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U4" i="2" l="1"/>
  <c r="O4" i="8" l="1"/>
  <c r="P4" i="8"/>
  <c r="Q4" i="8"/>
  <c r="R4" i="8"/>
  <c r="T4" i="8" s="1"/>
  <c r="C4" i="8"/>
  <c r="V4" i="2"/>
  <c r="W4" i="2"/>
  <c r="X4" i="2"/>
  <c r="AA4" i="2" s="1"/>
  <c r="Y4" i="2"/>
  <c r="Z4" i="2"/>
  <c r="D4" i="2"/>
  <c r="AB4" i="2" l="1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E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E98" i="9" s="1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D67" i="9"/>
  <c r="G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E136" i="9"/>
  <c r="D136" i="9"/>
  <c r="E97" i="9"/>
  <c r="D97" i="9"/>
  <c r="G126" i="9"/>
  <c r="D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57" i="10"/>
  <c r="D275" i="10"/>
  <c r="D260" i="10"/>
  <c r="D263" i="10"/>
  <c r="D277" i="10"/>
  <c r="D269" i="10"/>
  <c r="D262" i="10"/>
  <c r="D259" i="10"/>
  <c r="D267" i="10"/>
  <c r="D278" i="10"/>
  <c r="D273" i="10"/>
  <c r="D266" i="10"/>
  <c r="D258" i="10"/>
  <c r="D253" i="10"/>
  <c r="D256" i="10"/>
  <c r="D255" i="10"/>
  <c r="D271" i="10"/>
  <c r="D272" i="10"/>
  <c r="D276" i="10"/>
  <c r="D261" i="10"/>
  <c r="D274" i="10"/>
  <c r="D265" i="10"/>
  <c r="D270" i="10"/>
  <c r="D268" i="10"/>
  <c r="D254" i="10"/>
  <c r="D264" i="10"/>
  <c r="D275" i="3"/>
  <c r="D278" i="3"/>
  <c r="D276" i="3"/>
  <c r="D273" i="3"/>
  <c r="D263" i="3"/>
  <c r="D264" i="3"/>
  <c r="D254" i="3"/>
  <c r="D271" i="3"/>
  <c r="D259" i="3"/>
  <c r="D269" i="3"/>
  <c r="D272" i="3"/>
  <c r="D262" i="3"/>
  <c r="D274" i="3"/>
  <c r="D253" i="3"/>
  <c r="D267" i="3"/>
  <c r="D256" i="3"/>
  <c r="D255" i="3"/>
  <c r="D266" i="3"/>
  <c r="D277" i="3"/>
  <c r="D265" i="3"/>
  <c r="D258" i="3"/>
  <c r="D261" i="3"/>
  <c r="D260" i="3"/>
  <c r="D268" i="3"/>
  <c r="D257" i="3"/>
  <c r="D270" i="3"/>
  <c r="D251" i="10"/>
  <c r="D234" i="10"/>
  <c r="D236" i="10"/>
  <c r="D250" i="10"/>
  <c r="D247" i="10"/>
  <c r="D235" i="10"/>
  <c r="D239" i="10"/>
  <c r="D244" i="10"/>
  <c r="D249" i="10"/>
  <c r="D237" i="10"/>
  <c r="D242" i="10"/>
  <c r="D245" i="10"/>
  <c r="D243" i="10"/>
  <c r="D241" i="10"/>
  <c r="D240" i="10"/>
  <c r="D246" i="10"/>
  <c r="D238" i="10"/>
  <c r="D248" i="10"/>
  <c r="D252" i="10"/>
  <c r="D234" i="3"/>
  <c r="D252" i="3"/>
  <c r="D239" i="3"/>
  <c r="D235" i="3"/>
  <c r="D249" i="3"/>
  <c r="D237" i="3"/>
  <c r="D250" i="3"/>
  <c r="D240" i="3"/>
  <c r="D238" i="3"/>
  <c r="D242" i="3"/>
  <c r="D247" i="3"/>
  <c r="D243" i="3"/>
  <c r="D236" i="3"/>
  <c r="D251" i="3"/>
  <c r="D244" i="3"/>
  <c r="D246" i="3"/>
  <c r="D245" i="3"/>
  <c r="D248" i="3"/>
  <c r="D241" i="3"/>
  <c r="D3" i="10"/>
  <c r="D2" i="10"/>
  <c r="D131" i="10"/>
  <c r="D55" i="10"/>
  <c r="D134" i="10"/>
  <c r="D167" i="10"/>
  <c r="D77" i="10"/>
  <c r="D45" i="10"/>
  <c r="D60" i="10"/>
  <c r="D78" i="10"/>
  <c r="D44" i="10"/>
  <c r="D83" i="10"/>
  <c r="D180" i="10"/>
  <c r="D105" i="10"/>
  <c r="D33" i="10"/>
  <c r="D59" i="10"/>
  <c r="D192" i="10"/>
  <c r="D153" i="10"/>
  <c r="D106" i="10"/>
  <c r="D186" i="10"/>
  <c r="D117" i="10"/>
  <c r="D103" i="10"/>
  <c r="D187" i="10"/>
  <c r="D74" i="10"/>
  <c r="D158" i="10"/>
  <c r="D184" i="10"/>
  <c r="D71" i="10"/>
  <c r="D68" i="10"/>
  <c r="D157" i="10"/>
  <c r="D82" i="10"/>
  <c r="D29" i="10"/>
  <c r="D36" i="10"/>
  <c r="D81" i="10"/>
  <c r="D101" i="10"/>
  <c r="D30" i="10"/>
  <c r="D76" i="10"/>
  <c r="D9" i="10"/>
  <c r="D70" i="10"/>
  <c r="D128" i="10"/>
  <c r="D160" i="10"/>
  <c r="D149" i="10"/>
  <c r="D49" i="10"/>
  <c r="D85" i="10"/>
  <c r="D67" i="10"/>
  <c r="D123" i="10"/>
  <c r="D161" i="10"/>
  <c r="D154" i="10"/>
  <c r="D165" i="10"/>
  <c r="D61" i="10"/>
  <c r="D144" i="10"/>
  <c r="D200" i="10"/>
  <c r="D232" i="10"/>
  <c r="D204" i="10"/>
  <c r="D214" i="10"/>
  <c r="D212" i="10"/>
  <c r="D219" i="10"/>
  <c r="D224" i="10"/>
  <c r="D215" i="10"/>
  <c r="D223" i="10"/>
  <c r="D5" i="10"/>
  <c r="D64" i="10"/>
  <c r="D190" i="10"/>
  <c r="D18" i="10"/>
  <c r="D173" i="10"/>
  <c r="D193" i="10"/>
  <c r="D115" i="10"/>
  <c r="D93" i="10"/>
  <c r="D197" i="10"/>
  <c r="D79" i="10"/>
  <c r="D137" i="10"/>
  <c r="D185" i="10"/>
  <c r="D95" i="10"/>
  <c r="D170" i="10"/>
  <c r="D26" i="10"/>
  <c r="D177" i="10"/>
  <c r="D112" i="10"/>
  <c r="D100" i="10"/>
  <c r="D145" i="10"/>
  <c r="D120" i="10"/>
  <c r="D126" i="10"/>
  <c r="D159" i="10"/>
  <c r="D43" i="10"/>
  <c r="D14" i="10"/>
  <c r="D181" i="10"/>
  <c r="D113" i="10"/>
  <c r="D151" i="10"/>
  <c r="D47" i="10"/>
  <c r="D35" i="10"/>
  <c r="D146" i="10"/>
  <c r="D162" i="10"/>
  <c r="D16" i="10"/>
  <c r="D111" i="10"/>
  <c r="D189" i="10"/>
  <c r="D150" i="10"/>
  <c r="D75" i="10"/>
  <c r="D176" i="10"/>
  <c r="D198" i="10"/>
  <c r="D148" i="10"/>
  <c r="D21" i="10"/>
  <c r="D135" i="10"/>
  <c r="D155" i="10"/>
  <c r="D8" i="10"/>
  <c r="D139" i="10"/>
  <c r="D94" i="10"/>
  <c r="D171" i="10"/>
  <c r="D98" i="10"/>
  <c r="D178" i="10"/>
  <c r="D22" i="10"/>
  <c r="D163" i="10"/>
  <c r="D218" i="10"/>
  <c r="D210" i="10"/>
  <c r="D207" i="10"/>
  <c r="D233" i="10"/>
  <c r="D202" i="10"/>
  <c r="D229" i="10"/>
  <c r="D201" i="10"/>
  <c r="D217" i="10"/>
  <c r="D10" i="10"/>
  <c r="D166" i="10"/>
  <c r="D54" i="10"/>
  <c r="D4" i="10"/>
  <c r="D136" i="10"/>
  <c r="D32" i="10"/>
  <c r="D46" i="10"/>
  <c r="D102" i="10"/>
  <c r="D11" i="10"/>
  <c r="D20" i="10"/>
  <c r="D124" i="10"/>
  <c r="D168" i="10"/>
  <c r="D195" i="10"/>
  <c r="D37" i="10"/>
  <c r="D87" i="10"/>
  <c r="D156" i="10"/>
  <c r="D66" i="10"/>
  <c r="D164" i="10"/>
  <c r="D122" i="10"/>
  <c r="D99" i="10"/>
  <c r="D23" i="10"/>
  <c r="D132" i="10"/>
  <c r="D86" i="10"/>
  <c r="D56" i="10"/>
  <c r="D73" i="10"/>
  <c r="D31" i="10"/>
  <c r="D107" i="10"/>
  <c r="D182" i="10"/>
  <c r="D39" i="10"/>
  <c r="D80" i="10"/>
  <c r="D13" i="10"/>
  <c r="D57" i="10"/>
  <c r="D48" i="10"/>
  <c r="D183" i="10"/>
  <c r="D172" i="10"/>
  <c r="D84" i="10"/>
  <c r="D191" i="10"/>
  <c r="D199" i="10"/>
  <c r="D17" i="10"/>
  <c r="D143" i="10"/>
  <c r="D129" i="10"/>
  <c r="D12" i="10"/>
  <c r="D41" i="10"/>
  <c r="D96" i="10"/>
  <c r="D15" i="10"/>
  <c r="D40" i="10"/>
  <c r="D188" i="10"/>
  <c r="D6" i="10"/>
  <c r="D118" i="10"/>
  <c r="D72" i="10"/>
  <c r="D226" i="10"/>
  <c r="D208" i="10"/>
  <c r="D231" i="10"/>
  <c r="D220" i="10"/>
  <c r="D211" i="10"/>
  <c r="D205" i="10"/>
  <c r="D230" i="10"/>
  <c r="D227" i="10"/>
  <c r="D42" i="10"/>
  <c r="D130" i="10"/>
  <c r="D152" i="10"/>
  <c r="D110" i="10"/>
  <c r="D169" i="10"/>
  <c r="D88" i="10"/>
  <c r="D174" i="10"/>
  <c r="D24" i="10"/>
  <c r="D108" i="10"/>
  <c r="D90" i="10"/>
  <c r="D51" i="10"/>
  <c r="D116" i="10"/>
  <c r="D62" i="10"/>
  <c r="D127" i="10"/>
  <c r="D179" i="10"/>
  <c r="D138" i="10"/>
  <c r="D52" i="10"/>
  <c r="D69" i="10"/>
  <c r="D92" i="10"/>
  <c r="D89" i="10"/>
  <c r="D34" i="10"/>
  <c r="D65" i="10"/>
  <c r="D141" i="10"/>
  <c r="D97" i="10"/>
  <c r="D53" i="10"/>
  <c r="D119" i="10"/>
  <c r="D25" i="10"/>
  <c r="D114" i="10"/>
  <c r="D175" i="10"/>
  <c r="D19" i="10"/>
  <c r="D142" i="10"/>
  <c r="D63" i="10"/>
  <c r="D58" i="10"/>
  <c r="D38" i="10"/>
  <c r="D109" i="10"/>
  <c r="D27" i="10"/>
  <c r="D140" i="10"/>
  <c r="D104" i="10"/>
  <c r="D194" i="10"/>
  <c r="D133" i="10"/>
  <c r="D125" i="10"/>
  <c r="D7" i="10"/>
  <c r="D121" i="10"/>
  <c r="D50" i="10"/>
  <c r="D28" i="10"/>
  <c r="D147" i="10"/>
  <c r="D91" i="10"/>
  <c r="D196" i="10"/>
  <c r="D209" i="10"/>
  <c r="D216" i="10"/>
  <c r="D203" i="10"/>
  <c r="D225" i="10"/>
  <c r="D221" i="10"/>
  <c r="D213" i="10"/>
  <c r="D222" i="10"/>
  <c r="D228" i="10"/>
  <c r="D206" i="10"/>
  <c r="D2" i="3"/>
  <c r="D3" i="3"/>
  <c r="D41" i="3"/>
  <c r="D42" i="3"/>
  <c r="D61" i="3"/>
  <c r="D32" i="3"/>
  <c r="D123" i="3"/>
  <c r="D190" i="3"/>
  <c r="D65" i="3"/>
  <c r="D169" i="3"/>
  <c r="D167" i="3"/>
  <c r="D136" i="3"/>
  <c r="D156" i="3"/>
  <c r="D193" i="3"/>
  <c r="D85" i="3"/>
  <c r="D34" i="3"/>
  <c r="D125" i="3"/>
  <c r="D70" i="3"/>
  <c r="D158" i="3"/>
  <c r="D166" i="3"/>
  <c r="D58" i="3"/>
  <c r="D111" i="3"/>
  <c r="D144" i="3"/>
  <c r="D164" i="3"/>
  <c r="D143" i="3"/>
  <c r="D180" i="3"/>
  <c r="D155" i="3"/>
  <c r="D104" i="3"/>
  <c r="D186" i="3"/>
  <c r="D88" i="3"/>
  <c r="D6" i="3"/>
  <c r="D196" i="3"/>
  <c r="D107" i="3"/>
  <c r="D90" i="3"/>
  <c r="D183" i="3"/>
  <c r="D79" i="3"/>
  <c r="D133" i="3"/>
  <c r="D182" i="3"/>
  <c r="D120" i="3"/>
  <c r="D67" i="3"/>
  <c r="D45" i="3"/>
  <c r="D21" i="3"/>
  <c r="D91" i="3"/>
  <c r="D37" i="3"/>
  <c r="D177" i="3"/>
  <c r="D66" i="3"/>
  <c r="D126" i="3"/>
  <c r="D101" i="3"/>
  <c r="D89" i="3"/>
  <c r="D109" i="3"/>
  <c r="D219" i="3"/>
  <c r="D208" i="3"/>
  <c r="D212" i="3"/>
  <c r="D210" i="3"/>
  <c r="D211" i="3"/>
  <c r="D221" i="3"/>
  <c r="D209" i="3"/>
  <c r="D233" i="3"/>
  <c r="D199" i="3"/>
  <c r="D146" i="3"/>
  <c r="D49" i="3"/>
  <c r="D116" i="3"/>
  <c r="D57" i="3"/>
  <c r="D153" i="3"/>
  <c r="D178" i="3"/>
  <c r="D173" i="3"/>
  <c r="D191" i="3"/>
  <c r="D108" i="3"/>
  <c r="D14" i="3"/>
  <c r="D25" i="3"/>
  <c r="D56" i="3"/>
  <c r="D15" i="3"/>
  <c r="D195" i="3"/>
  <c r="D200" i="3"/>
  <c r="D110" i="3"/>
  <c r="D140" i="3"/>
  <c r="D184" i="3"/>
  <c r="D141" i="3"/>
  <c r="D131" i="3"/>
  <c r="D192" i="3"/>
  <c r="D84" i="3"/>
  <c r="D106" i="3"/>
  <c r="D77" i="3"/>
  <c r="D74" i="3"/>
  <c r="D157" i="3"/>
  <c r="D185" i="3"/>
  <c r="D28" i="3"/>
  <c r="D162" i="3"/>
  <c r="D19" i="3"/>
  <c r="D47" i="3"/>
  <c r="D17" i="3"/>
  <c r="D99" i="3"/>
  <c r="D10" i="3"/>
  <c r="D78" i="3"/>
  <c r="D68" i="3"/>
  <c r="D52" i="3"/>
  <c r="D161" i="3"/>
  <c r="D159" i="3"/>
  <c r="D197" i="3"/>
  <c r="D198" i="3"/>
  <c r="D18" i="3"/>
  <c r="D62" i="3"/>
  <c r="D129" i="3"/>
  <c r="D112" i="3"/>
  <c r="D121" i="3"/>
  <c r="D135" i="3"/>
  <c r="D149" i="3"/>
  <c r="D102" i="3"/>
  <c r="D64" i="3"/>
  <c r="D8" i="3"/>
  <c r="D117" i="3"/>
  <c r="D170" i="3"/>
  <c r="D204" i="3"/>
  <c r="D218" i="3"/>
  <c r="D232" i="3"/>
  <c r="D205" i="3"/>
  <c r="D202" i="3"/>
  <c r="D227" i="3"/>
  <c r="D228" i="3"/>
  <c r="D230" i="3"/>
  <c r="D105" i="3"/>
  <c r="D175" i="3"/>
  <c r="D138" i="3"/>
  <c r="D75" i="3"/>
  <c r="D72" i="3"/>
  <c r="D69" i="3"/>
  <c r="D134" i="3"/>
  <c r="D60" i="3"/>
  <c r="D142" i="3"/>
  <c r="D176" i="3"/>
  <c r="D122" i="3"/>
  <c r="D27" i="3"/>
  <c r="D80" i="3"/>
  <c r="D147" i="3"/>
  <c r="D26" i="3"/>
  <c r="D31" i="3"/>
  <c r="D174" i="3"/>
  <c r="D207" i="3"/>
  <c r="D220" i="3"/>
  <c r="D203" i="3"/>
  <c r="D217" i="3"/>
  <c r="D201" i="3"/>
  <c r="D100" i="3"/>
  <c r="D9" i="3"/>
  <c r="D152" i="3"/>
  <c r="D179" i="3"/>
  <c r="D137" i="3"/>
  <c r="D59" i="3"/>
  <c r="D145" i="3"/>
  <c r="D4" i="3"/>
  <c r="D33" i="3"/>
  <c r="D95" i="3"/>
  <c r="D16" i="3"/>
  <c r="D139" i="3"/>
  <c r="D148" i="3"/>
  <c r="D24" i="3"/>
  <c r="D119" i="3"/>
  <c r="D29" i="3"/>
  <c r="D168" i="3"/>
  <c r="D22" i="3"/>
  <c r="D73" i="3"/>
  <c r="D13" i="3"/>
  <c r="D12" i="3"/>
  <c r="D115" i="3"/>
  <c r="D5" i="3"/>
  <c r="D188" i="3"/>
  <c r="D114" i="3"/>
  <c r="D50" i="3"/>
  <c r="D81" i="3"/>
  <c r="D40" i="3"/>
  <c r="D94" i="3"/>
  <c r="D55" i="3"/>
  <c r="D160" i="3"/>
  <c r="D35" i="3"/>
  <c r="D127" i="3"/>
  <c r="D124" i="3"/>
  <c r="D128" i="3"/>
  <c r="D98" i="3"/>
  <c r="D48" i="3"/>
  <c r="D76" i="3"/>
  <c r="D20" i="3"/>
  <c r="D38" i="3"/>
  <c r="D113" i="3"/>
  <c r="D187" i="3"/>
  <c r="D150" i="3"/>
  <c r="D71" i="3"/>
  <c r="D189" i="3"/>
  <c r="D165" i="3"/>
  <c r="D103" i="3"/>
  <c r="D181" i="3"/>
  <c r="D224" i="3"/>
  <c r="D215" i="3"/>
  <c r="D213" i="3"/>
  <c r="D222" i="3"/>
  <c r="D206" i="3"/>
  <c r="D229" i="3"/>
  <c r="D226" i="3"/>
  <c r="D225" i="3"/>
  <c r="D83" i="3"/>
  <c r="D132" i="3"/>
  <c r="D171" i="3"/>
  <c r="D36" i="3"/>
  <c r="D93" i="3"/>
  <c r="D7" i="3"/>
  <c r="D82" i="3"/>
  <c r="D39" i="3"/>
  <c r="D11" i="3"/>
  <c r="D23" i="3"/>
  <c r="D51" i="3"/>
  <c r="D92" i="3"/>
  <c r="D154" i="3"/>
  <c r="D30" i="3"/>
  <c r="D172" i="3"/>
  <c r="D97" i="3"/>
  <c r="D44" i="3"/>
  <c r="D194" i="3"/>
  <c r="D223" i="3"/>
  <c r="D214" i="3"/>
  <c r="D231" i="3"/>
  <c r="D216" i="3"/>
  <c r="D96" i="3"/>
  <c r="D46" i="3"/>
  <c r="D54" i="3"/>
  <c r="D43" i="3"/>
  <c r="D86" i="3"/>
  <c r="D63" i="3"/>
  <c r="D151" i="3"/>
  <c r="D87" i="3"/>
  <c r="D53" i="3"/>
  <c r="D118" i="3"/>
  <c r="D130" i="3"/>
  <c r="D163" i="3"/>
  <c r="E6" i="5" l="1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49" i="11" l="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Z172" i="4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N5" i="4" s="1"/>
  <c r="AT5" i="4" s="1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N128" i="4" l="1"/>
  <c r="AT128" i="4" s="1"/>
  <c r="AL132" i="4"/>
  <c r="AR132" i="4" s="1"/>
  <c r="AL128" i="4"/>
  <c r="AR128" i="4" s="1"/>
  <c r="AH152" i="4"/>
  <c r="AP5" i="4"/>
  <c r="AV5" i="4" s="1"/>
  <c r="AB152" i="4"/>
  <c r="AL172" i="4"/>
  <c r="AR172" i="4" s="1"/>
  <c r="W162" i="4"/>
  <c r="V42" i="4"/>
  <c r="Y9" i="4"/>
  <c r="AJ9" i="4" s="1"/>
  <c r="AE9" i="4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L241" i="4" s="1"/>
  <c r="AR241" i="4" s="1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P228" i="4" s="1"/>
  <c r="AV228" i="4" s="1"/>
  <c r="AF250" i="4"/>
  <c r="AJ152" i="4"/>
  <c r="AI152" i="4"/>
  <c r="AD152" i="4"/>
  <c r="AP152" i="4" s="1"/>
  <c r="AV152" i="4" s="1"/>
  <c r="AQ124" i="4"/>
  <c r="AW124" i="4" s="1"/>
  <c r="AA228" i="4"/>
  <c r="AG250" i="4"/>
  <c r="AF152" i="4"/>
  <c r="AL152" i="4" s="1"/>
  <c r="AR152" i="4" s="1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P172" i="4" s="1"/>
  <c r="AV172" i="4" s="1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N96" i="4" s="1"/>
  <c r="AT96" i="4" s="1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X141" i="4" s="1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E171" i="4"/>
  <c r="AA171" i="4"/>
  <c r="AM171" i="4" s="1"/>
  <c r="AS171" i="4" s="1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L91" i="4" s="1"/>
  <c r="AR91" i="4" s="1"/>
  <c r="AC91" i="4"/>
  <c r="AB91" i="4"/>
  <c r="AN91" i="4" s="1"/>
  <c r="AT91" i="4" s="1"/>
  <c r="AE91" i="4"/>
  <c r="AQ91" i="4" s="1"/>
  <c r="AW91" i="4" s="1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X42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E92" i="4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Q96" i="4" l="1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Q174" i="4" s="1"/>
  <c r="AW174" i="4" s="1"/>
  <c r="AL22" i="4"/>
  <c r="AR22" i="4" s="1"/>
  <c r="AF100" i="4"/>
  <c r="AL100" i="4" s="1"/>
  <c r="AR100" i="4" s="1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N148" i="4" s="1"/>
  <c r="AT148" i="4" s="1"/>
  <c r="AE148" i="4"/>
  <c r="AQ15" i="4"/>
  <c r="AW15" i="4" s="1"/>
  <c r="AC44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AL151" i="4"/>
  <c r="AR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N9" i="4" s="1"/>
  <c r="AT9" i="4" s="1"/>
  <c r="AI9" i="4"/>
  <c r="AO9" i="4" s="1"/>
  <c r="AU9" i="4" s="1"/>
  <c r="AF9" i="4"/>
  <c r="AD9" i="4"/>
  <c r="AP9" i="4" s="1"/>
  <c r="AV9" i="4" s="1"/>
  <c r="AK9" i="4"/>
  <c r="AQ9" i="4" s="1"/>
  <c r="AW9" i="4" s="1"/>
  <c r="Z9" i="4"/>
  <c r="AL9" i="4" s="1"/>
  <c r="AR9" i="4" s="1"/>
  <c r="AA9" i="4"/>
  <c r="AM9" i="4" s="1"/>
  <c r="AS9" i="4" s="1"/>
  <c r="D241" i="4"/>
  <c r="H241" i="4" s="1"/>
  <c r="E241" i="4"/>
  <c r="I241" i="4" s="1"/>
  <c r="AN228" i="4"/>
  <c r="AT228" i="4" s="1"/>
  <c r="AM172" i="4"/>
  <c r="AS172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N180" i="4" s="1"/>
  <c r="AT180" i="4" s="1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P180" i="4" s="1"/>
  <c r="AV180" i="4" s="1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G116" i="4"/>
  <c r="AD11" i="4"/>
  <c r="AP11" i="4" s="1"/>
  <c r="AV11" i="4" s="1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N118" i="4" s="1"/>
  <c r="AT118" i="4" s="1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12" i="4" l="1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E9" i="4"/>
  <c r="I9" i="4" s="1"/>
  <c r="G9" i="4"/>
  <c r="D9" i="4"/>
  <c r="H9" i="4" s="1"/>
  <c r="F9" i="4"/>
  <c r="J9" i="4" s="1"/>
  <c r="AO174" i="4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159" i="4" l="1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<sst xmlns="http://schemas.openxmlformats.org/spreadsheetml/2006/main" count="1442" uniqueCount="419">
  <si>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</si>
  <si>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</si>
  <si>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</si>
  <si>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</si>
  <si>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</si>
  <si>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</si>
  <si>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</si>
  <si>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</si>
  <si>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</si>
  <si>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</si>
  <si>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</si>
  <si>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</si>
  <si>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</si>
  <si>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</si>
  <si>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</si>
  <si>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</si>
  <si>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</si>
  <si>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</si>
  <si>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</si>
  <si>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</si>
  <si>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</si>
  <si>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</si>
  <si>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</si>
  <si>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</si>
  <si>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</si>
  <si>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</si>
  <si>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</si>
  <si>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</si>
  <si>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</si>
  <si>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</si>
  <si>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</si>
  <si>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</si>
  <si>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</si>
  <si>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</si>
  <si>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</si>
  <si>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</si>
  <si>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</si>
  <si>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</si>
  <si>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</si>
  <si>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</si>
  <si>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</si>
  <si>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</si>
  <si>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</si>
  <si>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</si>
  <si>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</si>
  <si>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</si>
  <si>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</si>
  <si>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</si>
  <si>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</si>
  <si>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</si>
  <si>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QPR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</si>
  <si>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</si>
  <si>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</si>
  <si>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</si>
  <si>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</si>
  <si>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</si>
  <si>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</si>
  <si>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</si>
  <si>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</si>
  <si>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</si>
  <si>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</si>
  <si>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</si>
  <si>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</si>
  <si>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</si>
  <si>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</si>
  <si>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</si>
  <si>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</si>
  <si>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</si>
  <si>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</si>
  <si>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</si>
  <si>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</si>
  <si>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</si>
  <si>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</si>
  <si>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</si>
  <si>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</si>
  <si>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</si>
  <si>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</si>
  <si>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</si>
  <si>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</si>
  <si>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</si>
  <si>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</si>
  <si>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</si>
  <si>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</si>
  <si>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</si>
  <si>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</si>
  <si>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</si>
  <si>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</si>
  <si>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</si>
  <si>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</si>
  <si>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Nottm Forest</t>
  </si>
  <si>
    <t>Peterboro</t>
  </si>
  <si>
    <t>E1</t>
  </si>
  <si>
    <t>Blackpool</t>
  </si>
  <si>
    <t>Dunfermline</t>
  </si>
  <si>
    <t>SC1</t>
  </si>
  <si>
    <t>Raith Rvs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</si>
  <si>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</si>
  <si>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</si>
  <si>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</si>
  <si>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</si>
  <si>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</si>
  <si>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</si>
  <si>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</si>
  <si>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</si>
  <si>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</si>
  <si>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</si>
  <si>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</si>
  <si>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</si>
  <si>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</si>
  <si>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</si>
  <si>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</si>
  <si>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</si>
  <si>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</si>
  <si>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</si>
  <si>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</si>
  <si>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</si>
  <si>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</si>
  <si>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</si>
  <si>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</si>
  <si>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</si>
  <si>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</si>
  <si>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</si>
  <si>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</si>
  <si>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</si>
  <si>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</si>
  <si>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</si>
  <si>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</si>
  <si>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</si>
  <si>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</si>
  <si>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</si>
  <si>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</si>
  <si>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</si>
  <si>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</si>
  <si>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</si>
  <si>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</si>
  <si>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</si>
  <si>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</si>
  <si>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</si>
  <si>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</si>
  <si>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</si>
  <si>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</si>
  <si>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</si>
  <si>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</si>
  <si>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</si>
  <si>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</si>
  <si>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</si>
  <si>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</si>
  <si>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</si>
  <si>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</si>
  <si>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</si>
  <si>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</si>
  <si>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</si>
  <si>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</si>
  <si>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</si>
  <si>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</si>
  <si>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</si>
  <si>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</si>
  <si>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</si>
  <si>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</si>
  <si>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</si>
  <si>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</si>
  <si>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</si>
  <si>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</si>
  <si>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</si>
  <si>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</si>
  <si>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</si>
  <si>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</si>
  <si>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</si>
  <si>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</si>
  <si>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</si>
  <si>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</si>
  <si>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</si>
  <si>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</si>
  <si>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</si>
  <si>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</si>
  <si>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</si>
  <si>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</si>
  <si>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</si>
  <si>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</si>
  <si>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</si>
  <si>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</si>
  <si>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</si>
  <si>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</si>
  <si>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</si>
  <si>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</si>
  <si>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</si>
  <si>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</si>
  <si>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</si>
  <si>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</si>
  <si>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</si>
  <si>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</si>
  <si>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</si>
  <si>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</si>
  <si>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</si>
  <si>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</si>
  <si>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</si>
  <si>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</si>
  <si>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</si>
  <si>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</si>
  <si>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</si>
  <si>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</si>
  <si>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</si>
  <si>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</si>
  <si>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</si>
  <si>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</si>
  <si>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</si>
  <si>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</si>
  <si>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</si>
  <si>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</si>
  <si>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</si>
  <si>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</si>
  <si>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Dundee United</t>
  </si>
  <si>
    <t>Ross County</t>
  </si>
  <si>
    <t>Hearts</t>
  </si>
  <si>
    <t>Motherwell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</si>
  <si>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</si>
  <si>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</si>
  <si>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</si>
  <si>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</si>
  <si>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</si>
  <si>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</si>
  <si>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</si>
  <si>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</si>
  <si>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</si>
  <si>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</si>
  <si>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</si>
  <si>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</si>
  <si>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</si>
  <si>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</si>
  <si>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</si>
  <si>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</si>
  <si>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</si>
  <si>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</si>
  <si>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</si>
  <si>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Osasuna</t>
  </si>
  <si>
    <t>Vallecano</t>
  </si>
  <si>
    <t>Mallorca</t>
  </si>
  <si>
    <t>Levante</t>
  </si>
  <si>
    <t>Cadiz</t>
  </si>
  <si>
    <t>Valencia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</si>
  <si>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</si>
  <si>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</si>
  <si>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</si>
  <si>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</si>
  <si>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</si>
  <si>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</si>
  <si>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</si>
  <si>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</si>
  <si>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</si>
  <si>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</si>
  <si>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</si>
  <si>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</si>
  <si>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</si>
  <si>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</si>
  <si>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</si>
  <si>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</si>
  <si>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</si>
  <si>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</si>
  <si>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</si>
  <si>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</si>
  <si>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</si>
  <si>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</si>
  <si>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</si>
  <si>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</si>
  <si>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</si>
  <si>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</si>
  <si>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</si>
  <si>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</si>
  <si>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</si>
  <si>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</si>
  <si>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</si>
  <si>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Darmstadt</t>
  </si>
  <si>
    <t>Schalke 04</t>
  </si>
  <si>
    <t>Ingolstadt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</si>
  <si>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</si>
  <si>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</si>
  <si>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</si>
  <si>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</si>
  <si>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</si>
  <si>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</si>
  <si>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</si>
  <si>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</si>
  <si>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</si>
  <si>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</si>
  <si>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</si>
  <si>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</si>
  <si>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</si>
  <si>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</si>
  <si>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</si>
  <si>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</si>
  <si>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</si>
  <si>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</si>
  <si>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</si>
  <si>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</si>
  <si>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</si>
  <si>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</si>
  <si>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</si>
  <si>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</si>
  <si>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</si>
  <si>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</si>
  <si>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</si>
  <si>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</si>
  <si>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</si>
  <si>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</si>
  <si>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</si>
  <si>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</si>
  <si>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</si>
  <si>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</si>
  <si>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</si>
  <si>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</si>
  <si>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</si>
  <si>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</si>
  <si>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</si>
  <si>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</si>
  <si>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</si>
  <si>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</si>
  <si>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</si>
  <si>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</si>
  <si>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</si>
  <si>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</si>
  <si>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</si>
  <si>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</si>
  <si>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</si>
  <si>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</si>
  <si>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</si>
  <si>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</si>
  <si>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</si>
  <si>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</si>
  <si>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</si>
  <si>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</si>
  <si>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</si>
  <si>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</si>
  <si>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</si>
  <si>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Aberdeen</t>
  </si>
  <si>
    <t>Celtic</t>
  </si>
  <si>
    <t>Rangers</t>
  </si>
  <si>
    <t>Queens Park</t>
  </si>
  <si>
    <t>Montrose</t>
  </si>
  <si>
    <t>Elche</t>
  </si>
  <si>
    <t>Celta</t>
  </si>
  <si>
    <t>Espanol</t>
  </si>
  <si>
    <t>Getafe</t>
  </si>
  <si>
    <t>Sociedad</t>
  </si>
  <si>
    <t>Villarreal</t>
  </si>
  <si>
    <t>Betis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</si>
  <si>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</si>
  <si>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</si>
  <si>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</si>
  <si>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</si>
  <si>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</si>
  <si>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</si>
  <si>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</si>
  <si>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</si>
  <si>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</si>
  <si>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</si>
  <si>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</si>
  <si>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</si>
  <si>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</si>
  <si>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</si>
  <si>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</si>
  <si>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</si>
  <si>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</si>
  <si>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</si>
  <si>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</si>
  <si>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</si>
  <si>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</si>
  <si>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B1</t>
  </si>
  <si>
    <t>D1</t>
  </si>
  <si>
    <t>D2</t>
  </si>
  <si>
    <t>F1</t>
  </si>
  <si>
    <t>I1</t>
  </si>
  <si>
    <t>I2</t>
  </si>
  <si>
    <t>N1</t>
  </si>
  <si>
    <t>SP1</t>
  </si>
  <si>
    <t>SP2</t>
  </si>
  <si>
    <t>T1</t>
  </si>
  <si>
    <t>E0</t>
  </si>
  <si>
    <t>F2</t>
  </si>
  <si>
    <t>G1</t>
  </si>
  <si>
    <t>SC0</t>
  </si>
  <si>
    <t>SC2</t>
  </si>
  <si>
    <t>Guimaraes</t>
  </si>
  <si>
    <t>Maritimo</t>
  </si>
  <si>
    <t>Granada</t>
  </si>
  <si>
    <t>Santa Clara</t>
  </si>
  <si>
    <t>Famalicao</t>
  </si>
  <si>
    <t>Tondela</t>
  </si>
  <si>
    <t>Porto</t>
  </si>
  <si>
    <t>Sp Lisbon</t>
  </si>
  <si>
    <t>Moreirense</t>
  </si>
  <si>
    <t>Ath Bilbao</t>
  </si>
  <si>
    <t>Pacos Ferreira</t>
  </si>
  <si>
    <t>Arouca</t>
  </si>
  <si>
    <t>Vizela</t>
  </si>
  <si>
    <t>Benfica</t>
  </si>
  <si>
    <t>Portimonense</t>
  </si>
  <si>
    <t>Estoril</t>
  </si>
  <si>
    <t>Real Madrid</t>
  </si>
  <si>
    <t>Ath Madrid</t>
  </si>
  <si>
    <t>Gil Vicente</t>
  </si>
  <si>
    <t>Sp Braga</t>
  </si>
  <si>
    <t>Boavista</t>
  </si>
  <si>
    <t>Belenenses</t>
  </si>
  <si>
    <t>P1</t>
  </si>
  <si>
    <t>Annan Athletic</t>
  </si>
  <si>
    <t>Cowdenbeath</t>
  </si>
  <si>
    <t>Kelty Hearts</t>
  </si>
  <si>
    <t>Stirling</t>
  </si>
  <si>
    <t>Stranraer</t>
  </si>
  <si>
    <t>Forfar</t>
  </si>
  <si>
    <t>SC3</t>
  </si>
  <si>
    <t>Edinburgh City</t>
  </si>
  <si>
    <t>Albion Rvs</t>
  </si>
  <si>
    <t>Elgin</t>
  </si>
  <si>
    <t>Stenhousemuir</t>
  </si>
  <si>
    <t>05/11/2021</t>
  </si>
  <si>
    <t>06/11/2021</t>
  </si>
  <si>
    <t>07/11/2021</t>
  </si>
  <si>
    <t>08/11/2021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</si>
</sst>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1.0581225564953149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1.0466798766453527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1.0431976029859278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1.0460060256260135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1.0470882991581001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1.0479830465041664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1.0423806634244144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1.0521795989414335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1.0449864577049268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1.0543300667589199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1.050305669221034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1.0869608478919779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1.037952243407696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1.0558399741144113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1.0399586640868308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1.0517344996321181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1.0901942927996273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1.068727537804758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1.070599000893548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1.0693912214495154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1.1199641518859509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1.043360692319973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1.0362637658896696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1.0333163546654354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1.0408967723463944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1.0484438729518561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1.0509930436304777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1.0399586640868308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1.050186013602848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1.0423915204335932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1.038506964435719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1.0479830465041664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1.047592923283859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1.0344490471441554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1.0509444270006065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1.0483511839381512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1.0424343751332963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1.041304204002425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1.052267086616911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1.0427733349764023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1.0511368361869355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1.0538424813225786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1.0510694237812139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1.0512150176064545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1.0427733349764023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1.0466503691020506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1.0434058512320166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1.0565986119609911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1.070599000893548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1.0747679749614711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1.0739401188879121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1.0722697174508919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1.0749435315745663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1.0686742982506554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1.0760461260579388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1.0708051461807455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1.0768397914241212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1.0709171136039117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1.0905834773492293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1.0905834773492293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1.0853646358283293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1.043438569981763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1.0450119742632082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1.0511007709925617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1.0457565564423787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1.0450375961866025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1.0533218816775407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1.051738571938915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1.0499964535568072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1.0420112422030368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1.0424343751332963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1.0421804198806015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1.0517344996321181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1.0511368361869355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1.054302385067432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1.0460060256260135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1.0549077074635693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1.050305669221034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1.048583109071006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1.0915948491948764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1.0850053414738456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1.0816643032522224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1.0818898476227141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1.083062374338202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1.0898437867316229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1.1020765978380018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1.0853646358283293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1.1058027818765308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1.1002673818727577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1.1002120817038747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1.0985745837110452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1.1255466839199393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1.0848010912360104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1.0425381099894757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1.0439719885779606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1.0434324628629703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1.0435904275699541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1.0678037670587686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1.0706648459867645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1.0577874143093966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1.0644124233859844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1.0460060256260135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1.0460060256260135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1.0549077074635693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1.0749435315745663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1.075028798160458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1.0729832486866209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1.0732225368446684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1.0439811611001015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1.0419581736699886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1.0401197761406094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1.0421804198806015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1.0543967570307606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1.0423741568649127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1.0369265649091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1.0423806634244144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1.0563848669654847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1.0483906463555754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1.037952243407696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1.041979455975633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1.0417159380917833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1.0439719885779606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1.0423915204335932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1.0425703649827001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1.0928697813662234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1.0890483563847753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1.0978251298567867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1.0867843482259465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1.043360692319973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1.0407298027485501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1.042708496600167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1.0465751168236677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1.0471914779756517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1.0458219570064358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1.0497253316960662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1.0415257892008067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1.0611497315460385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1.044303665417317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1.0615765272904456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1.0509930436304777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1.0483906463555754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1.1014511148933055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1.050305669221034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1.0439719885779606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1.0533564937435893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1.0543967570307606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1.0688796690542866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1.0440279853919932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1.0470882991581001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1.0469799548748147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1.0440279853919932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1.042708496600167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1.0656089460421265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1.0702696175559703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1.0629813436677837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1.0661767993513469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1.0681124392162278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1.0461929391857427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1.0535792336879053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1.0513686083765104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1.0483906463555754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1.0656540480886731</v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1.0345533689131921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24.664669880510807</v>
      </c>
      <c r="I2" s="6">
        <f>IF('Log_working_3-way'!$D2="","",'True_Odds_Calculator_3-way'!O3/'True_Odds_Calculator_3-way'!B3-1)</f>
        <v>4.8025489933132972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3.5287231466734292E-2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1.0205733353759012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12.030558150040914</v>
      </c>
      <c r="I3" s="6">
        <f>IF('Log_working_3-way'!$D3="","",'True_Odds_Calculator_3-way'!O4/'True_Odds_Calculator_3-way'!B4-1)</f>
        <v>6.5067117630502516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2.2199950781071731E-2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1.0281556073176803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25.370109110107354</v>
      </c>
      <c r="I4" s="6">
        <f>IF('Log_working_3-way'!$D4="","",'True_Odds_Calculator_3-way'!O5/'True_Odds_Calculator_3-way'!B5-1)</f>
        <v>5.8034748623708561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2.8692600316687855E-2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1.0261810487569949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10.890626650645203</v>
      </c>
      <c r="I5" s="6">
        <f>IF('Log_working_3-way'!$D5="","",'True_Odds_Calculator_3-way'!O6/'True_Odds_Calculator_3-way'!B6-1)</f>
        <v>6.717561575212657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2.8165887320816818E-2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1.022657670322128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22.475431744993127</v>
      </c>
      <c r="I6" s="6">
        <f>IF('Log_working_3-way'!$D6="","",'True_Odds_Calculator_3-way'!O7/'True_Odds_Calculator_3-way'!B7-1)</f>
        <v>6.0978383439500865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2.3590100151177129E-2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1.0275706747086057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35.696564267456388</v>
      </c>
      <c r="I7" s="6">
        <f>IF('Log_working_3-way'!$D7="","",'True_Odds_Calculator_3-way'!O8/'True_Odds_Calculator_3-way'!B8-1)</f>
        <v>4.4490385349610655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2.5650476329502681E-2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1.0209223624478938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19.776887533650552</v>
      </c>
      <c r="I8" s="6">
        <f>IF('Log_working_3-way'!$D8="","",'True_Odds_Calculator_3-way'!O9/'True_Odds_Calculator_3-way'!B9-1)</f>
        <v>5.847252715993891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2.2115662682332671E-2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1.0264758331316353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4.3372067216301273</v>
      </c>
      <c r="I9" s="6">
        <f>IF('Log_working_3-way'!$D9="","",'True_Odds_Calculator_3-way'!O10/'True_Odds_Calculator_3-way'!B10-1)</f>
        <v>8.9330151818238335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2.7614504651199301E-2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1.0261114744743882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18.219219219219219</v>
      </c>
      <c r="I10" s="6">
        <f>IF('Log_working_3-way'!$D10="","",'True_Odds_Calculator_3-way'!O11/'True_Odds_Calculator_3-way'!B11-1)</f>
        <v>6.9426365140650859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2.7777777777777679E-2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1.0308475704677054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26.149115684381353</v>
      </c>
      <c r="I11" s="6">
        <f>IF('Log_working_3-way'!$D11="","",'True_Odds_Calculator_3-way'!O12/'True_Odds_Calculator_3-way'!B12-1)</f>
        <v>6.5668172135840512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3.1147287259566614E-2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1.0282589456514575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4.9511391972758183</v>
      </c>
      <c r="I12" s="6">
        <f>IF('Log_working_3-way'!$D12="","",'True_Odds_Calculator_3-way'!O13/'True_Odds_Calculator_3-way'!B13-1)</f>
        <v>8.0837951839311142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2.9525626219240486E-2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1.0635606493555998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21.331309101421365</v>
      </c>
      <c r="I13" s="6">
        <f>IF('Log_working_3-way'!$D13="","",'True_Odds_Calculator_3-way'!O14/'True_Odds_Calculator_3-way'!B14-1)</f>
        <v>6.083030921591841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6.556045580435832E-2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1.0327752754594557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50.221760350745306</v>
      </c>
      <c r="I14" s="6">
        <f>IF('Log_working_3-way'!$D14="","",'True_Odds_Calculator_3-way'!O15/'True_Odds_Calculator_3-way'!B15-1)</f>
        <v>2.9491160407903902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2.5149790558615992E-2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1.0252759069055002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10.183916047077407</v>
      </c>
      <c r="I15" s="6">
        <f>IF('Log_working_3-way'!$D15="","",'True_Odds_Calculator_3-way'!O16/'True_Odds_Calculator_3-way'!B16-1)</f>
        <v>10.493490794828965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2.7453248738202873E-2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1.0253015780280288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15.761768940682181</v>
      </c>
      <c r="I16" s="6">
        <f>IF('Log_working_3-way'!$D16="","",'True_Odds_Calculator_3-way'!O17/'True_Odds_Calculator_3-way'!B17-1)</f>
        <v>7.226915747057209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2.717884211483268E-2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1.0256513174373219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8.3306529488959278</v>
      </c>
      <c r="I17" s="6">
        <f>IF('Log_working_3-way'!$D17="","",'True_Odds_Calculator_3-way'!O18/'True_Odds_Calculator_3-way'!B18-1)</f>
        <v>6.2669958158302963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2.7266011380105759E-2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1.0495543356596999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34.093782471765095</v>
      </c>
      <c r="I18" s="6">
        <f>IF('Log_working_3-way'!$D18="","",'True_Odds_Calculator_3-way'!O19/'True_Odds_Calculator_3-way'!B19-1)</f>
        <v>4.0959161753159101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4.6651094147717176E-2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1.0467168790235546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28.172243980103193</v>
      </c>
      <c r="I19" s="6">
        <f>IF('Log_working_3-way'!$D19="","",'True_Odds_Calculator_3-way'!O20/'True_Odds_Calculator_3-way'!B20-1)</f>
        <v>4.9139123105378637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4.6340445966462918E-2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1.0462327286553266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27.232683241062105</v>
      </c>
      <c r="I20" s="6">
        <f>IF('Log_working_3-way'!$D20="","",'True_Odds_Calculator_3-way'!O21/'True_Odds_Calculator_3-way'!B21-1)</f>
        <v>5.2843242854003867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4.6193935999033542E-2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1.0527075099104293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31.166689690364166</v>
      </c>
      <c r="I21" s="6">
        <f>IF('Log_working_3-way'!$D21="","",'True_Odds_Calculator_3-way'!O22/'True_Odds_Calculator_3-way'!B22-1)</f>
        <v>5.0683817199758536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5.0840341058774108E-2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1.0523150845859082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67.625292952311895</v>
      </c>
      <c r="I22" s="6">
        <f>IF('Log_working_3-way'!$D22="","",'True_Odds_Calculator_3-way'!O23/'True_Odds_Calculator_3-way'!B23-1)</f>
        <v>0.53760179343805792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2.9015379736800462E-2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1.0224686500444133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5.9864739557755575</v>
      </c>
      <c r="I23" s="6">
        <f>IF('Log_working_3-way'!$D23="","",'True_Odds_Calculator_3-way'!O24/'True_Odds_Calculator_3-way'!B24-1)</f>
        <v>5.5249820125530773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2.3290049771867771E-2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1.0248264882985032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25.183274939938546</v>
      </c>
      <c r="I24" s="6">
        <f>IF('Log_working_3-way'!$D24="","",'True_Odds_Calculator_3-way'!O25/'True_Odds_Calculator_3-way'!B25-1)</f>
        <v>6.4425445517365976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2.5324691165648838E-2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1.0278549367052592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39.620450736361292</v>
      </c>
      <c r="I25" s="6">
        <f>IF('Log_working_3-way'!$D25="","",'True_Odds_Calculator_3-way'!O26/'True_Odds_Calculator_3-way'!B26-1)</f>
        <v>4.4284572409057947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2.4688507845894492E-2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1.0226910079536231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22.474648715071865</v>
      </c>
      <c r="I26" s="6">
        <f>IF('Log_working_3-way'!$D26="","",'True_Odds_Calculator_3-way'!O27/'True_Odds_Calculator_3-way'!B27-1)</f>
        <v>5.765380754338163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2.3624243438484793E-2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1.0285829149801555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25.637059053233724</v>
      </c>
      <c r="I27" s="6">
        <f>IF('Log_working_3-way'!$D27="","",'True_Odds_Calculator_3-way'!O28/'True_Odds_Calculator_3-way'!B28-1)</f>
        <v>5.5900780661418956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2.9074915306436688E-2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1.0352883403580342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40.988038379102015</v>
      </c>
      <c r="I28" s="6">
        <f>IF('Log_working_3-way'!$D28="","",'True_Odds_Calculator_3-way'!O29/'True_Odds_Calculator_3-way'!B29-1)</f>
        <v>3.9209258517509387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3.083044951193914E-2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1.0281187589959204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23.53997271061316</v>
      </c>
      <c r="I29" s="6">
        <f>IF('Log_working_3-way'!$D29="","",'True_Odds_Calculator_3-way'!O30/'True_Odds_Calculator_3-way'!B30-1)</f>
        <v>6.2944827120509812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2.9010418079048916E-2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1.027018997588055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8.4338439081397922</v>
      </c>
      <c r="I30" s="6">
        <f>IF('Log_working_3-way'!$D30="","",'True_Odds_Calculator_3-way'!O31/'True_Odds_Calculator_3-way'!B31-1)</f>
        <v>6.3366192952136835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2.87296305822482E-2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1.0222928939343428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3.1781317470963195</v>
      </c>
      <c r="I31" s="6">
        <f>IF('Log_working_3-way'!$D31="","",'True_Odds_Calculator_3-way'!O32/'True_Odds_Calculator_3-way'!B32-1)</f>
        <v>4.655697754182432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2.1708829310710165E-2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1.0274399341181446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35.704561213593401</v>
      </c>
      <c r="I32" s="6">
        <f>IF('Log_working_3-way'!$D32="","",'True_Odds_Calculator_3-way'!O33/'True_Odds_Calculator_3-way'!B33-1)</f>
        <v>4.9454564053282324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2.5427014412416016E-2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1.0396541641233266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59.425482144452275</v>
      </c>
      <c r="I33" s="6">
        <f>IF('Log_working_3-way'!$D33="","",'True_Odds_Calculator_3-way'!O34/'True_Odds_Calculator_3-way'!B34-1)</f>
        <v>1.6364552715651803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2.6059235274803472E-2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1.0198816592019806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13.937047647768395</v>
      </c>
      <c r="I34" s="6">
        <f>IF('Log_working_3-way'!$D34="","",'True_Odds_Calculator_3-way'!O35/'True_Odds_Calculator_3-way'!B35-1)</f>
        <v>8.7415075744026662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2.1539826498422787E-2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1.0241181300809648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35.814353902409174</v>
      </c>
      <c r="I35" s="6">
        <f>IF('Log_working_3-way'!$D35="","",'True_Odds_Calculator_3-way'!O36/'True_Odds_Calculator_3-way'!B36-1)</f>
        <v>4.790402429734069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2.2368848855712109E-2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1.0265351836653742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17.873073822324383</v>
      </c>
      <c r="I36" s="6">
        <f>IF('Log_working_3-way'!$D36="","",'True_Odds_Calculator_3-way'!O37/'True_Odds_Calculator_3-way'!B37-1)</f>
        <v>7.8230387301363855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2.826640492774013E-2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1.0299322312340027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27.063058777052845</v>
      </c>
      <c r="I37" s="6">
        <f>IF('Log_working_3-way'!$D37="","",'True_Odds_Calculator_3-way'!O38/'True_Odds_Calculator_3-way'!B38-1)</f>
        <v>6.4912776346521621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3.0004461058039888E-2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1.0250154541771419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9.265314515129182</v>
      </c>
      <c r="I38" s="6">
        <f>IF('Log_working_3-way'!$D38="","",'True_Odds_Calculator_3-way'!O39/'True_Odds_Calculator_3-way'!B39-1)</f>
        <v>7.2291846620066149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2.6895632838785266E-2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1.0294847379287857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28.335500338875615</v>
      </c>
      <c r="I39" s="6">
        <f>IF('Log_working_3-way'!$D39="","",'True_Odds_Calculator_3-way'!O40/'True_Odds_Calculator_3-way'!B40-1)</f>
        <v>7.0237573756846672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2.9114563597322007E-2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1.0259282905102012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15.475551118638659</v>
      </c>
      <c r="I40" s="6">
        <f>IF('Log_working_3-way'!$D40="","",'True_Odds_Calculator_3-way'!O41/'True_Odds_Calculator_3-way'!B41-1)</f>
        <v>8.0982317051921768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2.7892037509552825E-2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1.0332742406420863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34.188826212043175</v>
      </c>
      <c r="I41" s="6">
        <f>IF('Log_working_3-way'!$D41="","",'True_Odds_Calculator_3-way'!O42/'True_Odds_Calculator_3-way'!B42-1)</f>
        <v>5.1214571292332369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3.1285813389315908E-2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1.0262780606442272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14.811274805342675</v>
      </c>
      <c r="I42" s="6">
        <f>IF('Log_working_3-way'!$D42="","",'True_Odds_Calculator_3-way'!O43/'True_Odds_Calculator_3-way'!B43-1)</f>
        <v>8.2636092595240402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2.8323477962786558E-2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1.0285766279622008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25.924557186075585</v>
      </c>
      <c r="I43" s="6">
        <f>IF('Log_working_3-way'!$D43="","",'True_Odds_Calculator_3-way'!O44/'True_Odds_Calculator_3-way'!B44-1)</f>
        <v>7.2616640550903835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2.8831443113078503E-2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1.0250178748148282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17.411799572625775</v>
      </c>
      <c r="I44" s="6">
        <f>IF('Log_working_3-way'!$D44="","",'True_Odds_Calculator_3-way'!O45/'True_Odds_Calculator_3-way'!B45-1)</f>
        <v>8.2781606976061521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2.6710702984463985E-2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1.0349415487838514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1.3100147840946179</v>
      </c>
      <c r="I45" s="6">
        <f>IF('Log_working_3-way'!$D45="","",'True_Odds_Calculator_3-way'!O46/'True_Odds_Calculator_3-way'!B46-1)</f>
        <v>4.0102502474197639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3.0944364277697645E-2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1.0295620440842195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28.009260783331754</v>
      </c>
      <c r="I46" s="6">
        <f>IF('Log_working_3-way'!$D46="","",'True_Odds_Calculator_3-way'!O47/'True_Odds_Calculator_3-way'!B47-1)</f>
        <v>6.7087175907399113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2.9345471737528994E-2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1.0253188242467213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9.5331895451431521</v>
      </c>
      <c r="I47" s="6">
        <f>IF('Log_working_3-way'!$D47="","",'True_Odds_Calculator_3-way'!O48/'True_Odds_Calculator_3-way'!B48-1)</f>
        <v>7.5713112293315046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2.7289699168374204E-2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1.0225919276243767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29.533146378596481</v>
      </c>
      <c r="I48" s="6">
        <f>IF('Log_working_3-way'!$D48="","",'True_Odds_Calculator_3-way'!O49/'True_Odds_Calculator_3-way'!B49-1)</f>
        <v>6.4655271749687868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2.2168229402743211E-2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1.0380851471052446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0.12237800290531231</v>
      </c>
      <c r="I49" s="6">
        <f>IF('Log_working_3-way'!$D49="","",'True_Odds_Calculator_3-way'!O50/'True_Odds_Calculator_3-way'!B50-1)</f>
        <v>1.7664901085349647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2.7925148935938893E-2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1.0479141170067257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26.29152321731608</v>
      </c>
      <c r="I50" s="6">
        <f>IF('Log_working_3-way'!$D50="","",'True_Odds_Calculator_3-way'!O51/'True_Odds_Calculator_3-way'!B51-1)</f>
        <v>7.6064197114801857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4.782561603587876E-2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1.0470486867061539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26.317045506379394</v>
      </c>
      <c r="I51" s="6">
        <f>IF('Log_working_3-way'!$D51="","",'True_Odds_Calculator_3-way'!O52/'True_Odds_Calculator_3-way'!B52-1)</f>
        <v>7.9883865060087071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4.684663358134622E-2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1.0421665782176579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19.723194617772709</v>
      </c>
      <c r="I52" s="6">
        <f>IF('Log_working_3-way'!$D52="","",'True_Odds_Calculator_3-way'!O53/'True_Odds_Calculator_3-way'!B53-1)</f>
        <v>9.9332732743624828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4.3917972329291954E-2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1.0404995247135782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10.085915847820614</v>
      </c>
      <c r="I53" s="6">
        <f>IF('Log_working_3-way'!$D53="","",'True_Odds_Calculator_3-way'!O54/'True_Odds_Calculator_3-way'!B54-1)</f>
        <v>9.1010101010101003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4.3599257884971987E-2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1.0430486132390864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19.134865245179974</v>
      </c>
      <c r="I54" s="6">
        <f>IF('Log_working_3-way'!$D54="","",'True_Odds_Calculator_3-way'!O55/'True_Odds_Calculator_3-way'!B55-1)</f>
        <v>9.7033404090774482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4.5052925631135388E-2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1.0409341089968449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15.916014393802541</v>
      </c>
      <c r="I55" s="6">
        <f>IF('Log_working_3-way'!$D55="","",'True_Odds_Calculator_3-way'!O56/'True_Odds_Calculator_3-way'!B56-1)</f>
        <v>9.7178971076671488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4.3633568802470268E-2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1.0436915770829405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20.279676824636397</v>
      </c>
      <c r="I56" s="6">
        <f>IF('Log_working_3-way'!$D56="","",'True_Odds_Calculator_3-way'!O57/'True_Odds_Calculator_3-way'!B57-1)</f>
        <v>8.3984315720802485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4.5594403698665298E-2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1.0404817609623336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12.853605179689573</v>
      </c>
      <c r="I57" s="6">
        <f>IF('Log_working_3-way'!$D57="","",'True_Odds_Calculator_3-way'!O58/'True_Odds_Calculator_3-way'!B58-1)</f>
        <v>9.576483887307516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4.3579878317961285E-2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1.0465213973100669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23.357126017808241</v>
      </c>
      <c r="I58" s="6">
        <f>IF('Log_working_3-way'!$D58="","",'True_Odds_Calculator_3-way'!O59/'True_Odds_Calculator_3-way'!B59-1)</f>
        <v>9.1316381967146008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4.7233620523522868E-2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1.0532686136035248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1.4402200736696091</v>
      </c>
      <c r="I59" s="6">
        <f>IF('Log_working_3-way'!$D59="","",'True_Odds_Calculator_3-way'!O60/'True_Odds_Calculator_3-way'!B60-1)</f>
        <v>6.4374314649760525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4.9085706499523152E-2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1.0599541022272116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27.185351999357234</v>
      </c>
      <c r="I60" s="6">
        <f>IF('Log_working_3-way'!$D60="","",'True_Odds_Calculator_3-way'!O61/'True_Odds_Calculator_3-way'!B61-1)</f>
        <v>6.7053000253589738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5.943510041870681E-2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1.0523362140472898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19.132290162013433</v>
      </c>
      <c r="I61" s="6">
        <f>IF('Log_working_3-way'!$D61="","",'True_Odds_Calculator_3-way'!O62/'True_Odds_Calculator_3-way'!B62-1)</f>
        <v>8.200312607981779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5.4841848544551208E-2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1.0811027040542711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0.19446746496809775</v>
      </c>
      <c r="I62" s="6">
        <f>IF('Log_working_3-way'!$D62="","",'True_Odds_Calculator_3-way'!O63/'True_Odds_Calculator_3-way'!B63-1)</f>
        <v>4.5096176500154499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6.4090180350983239E-2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1.0225368880366279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6.021919868126802</v>
      </c>
      <c r="I63" s="6">
        <f>IF('Log_working_3-way'!$D63="","",'True_Odds_Calculator_3-way'!O64/'True_Odds_Calculator_3-way'!B64-1)</f>
        <v>6.3734504387499538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2.3591020239813743E-2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1.0271165489681719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35.263994553373088</v>
      </c>
      <c r="I64" s="6">
        <f>IF('Log_working_3-way'!$D64="","",'True_Odds_Calculator_3-way'!O65/'True_Odds_Calculator_3-way'!B65-1)</f>
        <v>4.9171321647426707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2.5266254012843881E-2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1.0270086098832061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1.624079455997292</v>
      </c>
      <c r="I65" s="6">
        <f>IF('Log_working_3-way'!$D65="","",'True_Odds_Calculator_3-way'!O66/'True_Odds_Calculator_3-way'!B66-1)</f>
        <v>3.5157588880869097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2.4149479992948919E-2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1.0254613112034794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8.1029866954853915</v>
      </c>
      <c r="I66" s="6">
        <f>IF('Log_working_3-way'!$D66="","",'True_Odds_Calculator_3-way'!O67/'True_Odds_Calculator_3-way'!B67-1)</f>
        <v>8.0475652918794385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2.7355113000671283E-2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1.0247800550504973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15.910828666455334</v>
      </c>
      <c r="I67" s="6">
        <f>IF('Log_working_3-way'!$D67="","",'True_Odds_Calculator_3-way'!O68/'True_Odds_Calculator_3-way'!B68-1)</f>
        <v>8.3945423709330953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2.6626870482637344E-2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1.0251891531661457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12.757835274481579</v>
      </c>
      <c r="I68" s="6">
        <f>IF('Log_working_3-way'!$D68="","",'True_Odds_Calculator_3-way'!O69/'True_Odds_Calculator_3-way'!B69-1)</f>
        <v>8.2160889247926026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2.7274769000216637E-2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1.0273752413238721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20.427421226840345</v>
      </c>
      <c r="I69" s="6">
        <f>IF('Log_working_3-way'!$D69="","",'True_Odds_Calculator_3-way'!O70/'True_Odds_Calculator_3-way'!B70-1)</f>
        <v>8.7354257494844525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2.8657710879590681E-2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1.0329952634818067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36.443846495173695</v>
      </c>
      <c r="I70" s="6">
        <f>IF('Log_working_3-way'!$D70="","",'True_Odds_Calculator_3-way'!O71/'True_Odds_Calculator_3-way'!B71-1)</f>
        <v>4.773836674606768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3.030970764509755E-2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1.0253519336455788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19.492676303894005</v>
      </c>
      <c r="I71" s="6">
        <f>IF('Log_working_3-way'!$D71="","",'True_Odds_Calculator_3-way'!O72/'True_Odds_Calculator_3-way'!B72-1)</f>
        <v>7.4246881372513744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2.6805846128824751E-2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1.026112861397424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16.91948254659496</v>
      </c>
      <c r="I72" s="6">
        <f>IF('Log_working_3-way'!$D72="","",'True_Odds_Calculator_3-way'!O73/'True_Odds_Calculator_3-way'!B73-1)</f>
        <v>7.0793859925096463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2.7927993607749002E-2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1.0262211006145803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19.287361534088163</v>
      </c>
      <c r="I73" s="6">
        <f>IF('Log_working_3-way'!$D73="","",'True_Odds_Calculator_3-way'!O74/'True_Odds_Calculator_3-way'!B74-1)</f>
        <v>6.4661961352076984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2.7746961874341114E-2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1.0263198646945035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19.285340645299566</v>
      </c>
      <c r="I74" s="6">
        <f>IF('Log_working_3-way'!$D74="","",'True_Odds_Calculator_3-way'!O75/'True_Odds_Calculator_3-way'!B75-1)</f>
        <v>6.4242637792589692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2.7849349226325204E-2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1.0259300947683363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13.062790928126688</v>
      </c>
      <c r="I75" s="6">
        <f>IF('Log_working_3-way'!$D75="","",'True_Odds_Calculator_3-way'!O76/'True_Odds_Calculator_3-way'!B76-1)</f>
        <v>8.2090810481192413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2.805649899620577E-2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1.0278815420844376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22.822260963515191</v>
      </c>
      <c r="I76" s="6">
        <f>IF('Log_working_3-way'!$D76="","",'True_Odds_Calculator_3-way'!O77/'True_Odds_Calculator_3-way'!B77-1)</f>
        <v>8.0352053870024722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2.876050567606292E-2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1.0341714273649496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41.030493479874934</v>
      </c>
      <c r="I77" s="6">
        <f>IF('Log_working_3-way'!$D77="","",'True_Odds_Calculator_3-way'!O78/'True_Odds_Calculator_3-way'!B78-1)</f>
        <v>4.0849746365066082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2.9789205239259653E-2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1.0289010652363759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29.34758980385649</v>
      </c>
      <c r="I78" s="6">
        <f>IF('Log_working_3-way'!$D78="","",'True_Odds_Calculator_3-way'!O79/'True_Odds_Calculator_3-way'!B79-1)</f>
        <v>6.1801683963356995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2.8418150292075506E-2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1.0319168989327079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32.578278182111731</v>
      </c>
      <c r="I79" s="6">
        <f>IF('Log_working_3-way'!$D79="","",'True_Odds_Calculator_3-way'!O80/'True_Odds_Calculator_3-way'!B80-1)</f>
        <v>5.4129383196187488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3.0489888043192082E-2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1.0255048473287653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15.619636536979698</v>
      </c>
      <c r="I80" s="6">
        <f>IF('Log_working_3-way'!$D80="","",'True_Odds_Calculator_3-way'!O81/'True_Odds_Calculator_3-way'!B81-1)</f>
        <v>8.8091448138239254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2.7419363000695585E-2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1.0530789611590836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7.0483835470690295</v>
      </c>
      <c r="I81" s="6">
        <f>IF('Log_working_3-way'!$D81="","",'True_Odds_Calculator_3-way'!O82/'True_Odds_Calculator_3-way'!B82-1)</f>
        <v>9.1788151134547125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5.6095264670813272E-2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1.0538987447889729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19.288393598265795</v>
      </c>
      <c r="I82" s="6">
        <f>IF('Log_working_3-way'!$D82="","",'True_Odds_Calculator_3-way'!O83/'True_Odds_Calculator_3-way'!B83-1)</f>
        <v>7.2855580312374304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5.6439998747691122E-2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1.0535210252552152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9.2452502304684607</v>
      </c>
      <c r="I83" s="6">
        <f>IF('Log_working_3-way'!$D83="","",'True_Odds_Calculator_3-way'!O84/'True_Odds_Calculator_3-way'!B84-1)</f>
        <v>6.1460651287508545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5.6161330929132669E-2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1.0563599732827378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22.631950573698145</v>
      </c>
      <c r="I84" s="6">
        <f>IF('Log_working_3-way'!$D84="","",'True_Odds_Calculator_3-way'!O85/'True_Odds_Calculator_3-way'!B85-1)</f>
        <v>6.2938119054623911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5.7889822595704965E-2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1.0543528211563642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6.2235204613869808</v>
      </c>
      <c r="I85" s="6">
        <f>IF('Log_working_3-way'!$D85="","",'True_Odds_Calculator_3-way'!O86/'True_Odds_Calculator_3-way'!B86-1)</f>
        <v>7.4854155342787081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5.6413522296673069E-2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1.0781773580762852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26.713063216017986</v>
      </c>
      <c r="I86" s="6">
        <f>IF('Log_working_3-way'!$D86="","",'True_Odds_Calculator_3-way'!O87/'True_Odds_Calculator_3-way'!B87-1)</f>
        <v>5.1332053980691796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7.7490098911779715E-2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1.077191785880582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20.414562296192443</v>
      </c>
      <c r="I87" s="6">
        <f>IF('Log_working_3-way'!$D87="","",'True_Odds_Calculator_3-way'!O88/'True_Odds_Calculator_3-way'!B88-1)</f>
        <v>5.5185825776757023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7.9354553492484436E-2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1.0799087859601058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24.918949977315929</v>
      </c>
      <c r="I88" s="6">
        <f>IF('Log_working_3-way'!$D88="","",'True_Odds_Calculator_3-way'!O89/'True_Odds_Calculator_3-way'!B89-1)</f>
        <v>6.9621848121335557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8.0087619828225209E-2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1.0750917999405574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12.30071831414714</v>
      </c>
      <c r="I89" s="6">
        <f>IF('Log_working_3-way'!$D89="","",'True_Odds_Calculator_3-way'!O90/'True_Odds_Calculator_3-way'!B90-1)</f>
        <v>6.4393251179513449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7.8740664434715502E-2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1.1037510952511473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49.850489485471371</v>
      </c>
      <c r="I90" s="6">
        <f>IF('Log_working_3-way'!$D90="","",'True_Odds_Calculator_3-way'!O91/'True_Odds_Calculator_3-way'!B91-1)</f>
        <v>2.7975961369335502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7.9039455755702814E-2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1.0749611910591625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15.794176853187402</v>
      </c>
      <c r="I91" s="6">
        <f>IF('Log_working_3-way'!$D91="","",'True_Odds_Calculator_3-way'!O92/'True_Odds_Calculator_3-way'!B92-1)</f>
        <v>5.738242360323409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7.8215456321465648E-2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1.0880430652605628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2.1374556745552251</v>
      </c>
      <c r="I92" s="6">
        <f>IF('Log_working_3-way'!$D92="","",'True_Odds_Calculator_3-way'!O93/'True_Odds_Calculator_3-way'!B93-1)</f>
        <v>3.9522163033840663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7.7022067257993765E-2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1.111100530690035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30.29119492591505</v>
      </c>
      <c r="I93" s="6">
        <f>IF('Log_working_3-way'!$D93="","",'True_Odds_Calculator_3-way'!O94/'True_Odds_Calculator_3-way'!B94-1)</f>
        <v>5.5348272441824529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0.10580871732419506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1.1098447519455323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26.55523562103188</v>
      </c>
      <c r="I94" s="6">
        <f>IF('Log_working_3-way'!$D94="","",'True_Odds_Calculator_3-way'!O95/'True_Odds_Calculator_3-way'!B95-1)</f>
        <v>5.5586349574663467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0.10774225253533087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1.0221184512106627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25.810770022623586</v>
      </c>
      <c r="I95" s="6">
        <f>IF('Log_working_3-way'!$D95="","",'True_Odds_Calculator_3-way'!O96/'True_Odds_Calculator_3-way'!B96-1)</f>
        <v>7.0301779229672228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2.2407385766560539E-2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1.0200348422548413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7.3234697233788797</v>
      </c>
      <c r="I96" s="6">
        <f>IF('Log_working_3-way'!$D96="","",'True_Odds_Calculator_3-way'!O97/'True_Odds_Calculator_3-way'!B97-1)</f>
        <v>6.0763086013253123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2.1191886893006107E-2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1.0206605502481931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14.526047560069337</v>
      </c>
      <c r="I97" s="6">
        <f>IF('Log_working_3-way'!$D97="","",'True_Odds_Calculator_3-way'!O98/'True_Odds_Calculator_3-way'!B98-1)</f>
        <v>9.2445148493619484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2.2331270271548131E-2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1.0286841714313077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48.88057780237736</v>
      </c>
      <c r="I98" s="6">
        <f>IF('Log_working_3-way'!$D98="","",'True_Odds_Calculator_3-way'!O99/'True_Odds_Calculator_3-way'!B99-1)</f>
        <v>2.1512086257380236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2.2851185994754664E-2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1.0351148495098577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13.036378410530723</v>
      </c>
      <c r="I99" s="6">
        <f>IF('Log_working_3-way'!$D99="","",'True_Odds_Calculator_3-way'!O100/'True_Odds_Calculator_3-way'!B100-1)</f>
        <v>9.9230708840647868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3.7868543904687524E-2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1.0364224351034621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19.838986626092737</v>
      </c>
      <c r="I100" s="6">
        <f>IF('Log_working_3-way'!$D100="","",'True_Odds_Calculator_3-way'!O101/'True_Odds_Calculator_3-way'!B101-1)</f>
        <v>9.0887313370318363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3.8117433142514479E-2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1.0491612525442116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36.381804225977056</v>
      </c>
      <c r="I101" s="6">
        <f>IF('Log_working_3-way'!$D101="","",'True_Odds_Calculator_3-way'!O102/'True_Odds_Calculator_3-way'!B102-1)</f>
        <v>4.8923716554194199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4.4960263658301525E-2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1.0352312838662689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8.0102280551544744</v>
      </c>
      <c r="I102" s="6">
        <f>IF('Log_working_3-way'!$D102="","",'True_Odds_Calculator_3-way'!O103/'True_Odds_Calculator_3-way'!B103-1)</f>
        <v>10.535478211582868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3.7931544899577618E-2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1.0276924150220781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25.384876842870923</v>
      </c>
      <c r="I103" s="6">
        <f>IF('Log_working_3-way'!$D103="","",'True_Odds_Calculator_3-way'!O104/'True_Odds_Calculator_3-way'!B104-1)</f>
        <v>6.9855838616726746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2.8116836499111342E-2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1.0248053959893013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13.631044732481925</v>
      </c>
      <c r="I104" s="6">
        <f>IF('Log_working_3-way'!$D104="","",'True_Odds_Calculator_3-way'!O105/'True_Odds_Calculator_3-way'!B105-1)</f>
        <v>7.5754110855332613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2.679855769397399E-2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1.0265500313567884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6.2226123849935044</v>
      </c>
      <c r="I105" s="6">
        <f>IF('Log_working_3-way'!$D105="","",'True_Odds_Calculator_3-way'!O106/'True_Odds_Calculator_3-way'!B106-1)</f>
        <v>7.0791837779766471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2.795372169921162E-2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1.0256890093061766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15.481118100117676</v>
      </c>
      <c r="I106" s="6">
        <f>IF('Log_working_3-way'!$D106="","",'True_Odds_Calculator_3-way'!O107/'True_Odds_Calculator_3-way'!B107-1)</f>
        <v>6.3450786642151371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2.7544836797775751E-2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1.0715809903806075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52.696814361909077</v>
      </c>
      <c r="I107" s="6">
        <f>IF('Log_working_3-way'!$D107="","",'True_Odds_Calculator_3-way'!O108/'True_Odds_Calculator_3-way'!B108-1)</f>
        <v>2.2573489343203348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5.2805625174046078E-2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1.0553665892364834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2.1035354468551444</v>
      </c>
      <c r="I108" s="6">
        <f>IF('Log_working_3-way'!$D108="","",'True_Odds_Calculator_3-way'!O109/'True_Odds_Calculator_3-way'!B109-1)</f>
        <v>3.9651002127092507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4.9841558471200864E-2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1.0428294998984695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8.1175898907039805</v>
      </c>
      <c r="I109" s="6">
        <f>IF('Log_working_3-way'!$D109="","",'True_Odds_Calculator_3-way'!O110/'True_Odds_Calculator_3-way'!B110-1)</f>
        <v>5.8062443830509602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4.4792210050426107E-2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1.0562887131966887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38.627619145024823</v>
      </c>
      <c r="I110" s="6">
        <f>IF('Log_working_3-way'!$D110="","",'True_Odds_Calculator_3-way'!O111/'True_Odds_Calculator_3-way'!B111-1)</f>
        <v>3.9853827058801246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5.036108530117045E-2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1.0214463876544551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5.9183849376491642</v>
      </c>
      <c r="I111" s="6">
        <f>IF('Log_working_3-way'!$D111="","",'True_Odds_Calculator_3-way'!O112/'True_Odds_Calculator_3-way'!B112-1)</f>
        <v>6.1833607930691459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2.2397050039494548E-2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1.021071170349745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21.398429998900827</v>
      </c>
      <c r="I112" s="6">
        <f>IF('Log_working_3-way'!$D112="","",'True_Odds_Calculator_3-way'!O113/'True_Odds_Calculator_3-way'!B113-1)</f>
        <v>6.4660863586427997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2.2091672588568034E-2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1.0230565818505191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5.4885123399267943</v>
      </c>
      <c r="I113" s="6">
        <f>IF('Log_working_3-way'!$D113="","",'True_Odds_Calculator_3-way'!O114/'True_Odds_Calculator_3-way'!B114-1)</f>
        <v>5.5220880269077011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2.3744104777393638E-2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1.0267535182699499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6.2604271920837409</v>
      </c>
      <c r="I114" s="6">
        <f>IF('Log_working_3-way'!$D114="","",'True_Odds_Calculator_3-way'!O115/'True_Odds_Calculator_3-way'!B115-1)</f>
        <v>7.1712059226445675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2.8195395249382527E-2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1.0285778425718757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25.358830662822701</v>
      </c>
      <c r="I115" s="6">
        <f>IF('Log_working_3-way'!$D115="","",'True_Odds_Calculator_3-way'!O116/'True_Odds_Calculator_3-way'!B116-1)</f>
        <v>5.1652058800848675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2.9132758509332835E-2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1.0308284011570101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48.093034990449404</v>
      </c>
      <c r="I116" s="6">
        <f>IF('Log_working_3-way'!$D116="","",'True_Odds_Calculator_3-way'!O117/'True_Odds_Calculator_3-way'!B117-1)</f>
        <v>2.9354955107382312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2.4570608235383595E-2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1.0216642368098123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8.8480010585846038</v>
      </c>
      <c r="I117" s="6">
        <f>IF('Log_working_3-way'!$D117="","",'True_Odds_Calculator_3-way'!O118/'True_Odds_Calculator_3-way'!B118-1)</f>
        <v>7.7594383541724099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2.3365580105758177E-2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1.0211762201249768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11.121695081849667</v>
      </c>
      <c r="I118" s="6">
        <f>IF('Log_working_3-way'!$D118="","",'True_Odds_Calculator_3-way'!O119/'True_Odds_Calculator_3-way'!B119-1)</f>
        <v>6.5021480691651137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2.2821773707220272E-2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1.0239117905794923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3.3492427885961389</v>
      </c>
      <c r="I119" s="6">
        <f>IF('Log_working_3-way'!$D119="","",'True_Odds_Calculator_3-way'!O120/'True_Odds_Calculator_3-way'!B120-1)</f>
        <v>4.6738015547721057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2.3362890985279217E-2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1.0291572108082025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47.450222671462697</v>
      </c>
      <c r="I120" s="6">
        <f>IF('Log_working_3-way'!$D120="","",'True_Odds_Calculator_3-way'!O121/'True_Odds_Calculator_3-way'!B121-1)</f>
        <v>2.6550336525160922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2.3593534174464414E-2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1.0196779055460918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14.297125462868943</v>
      </c>
      <c r="I121" s="6">
        <f>IF('Log_working_3-way'!$D121="","",'True_Odds_Calculator_3-way'!O122/'True_Odds_Calculator_3-way'!B122-1)</f>
        <v>7.8300345728861984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2.1290116319149011E-2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1.020135025404006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15.712867462931982</v>
      </c>
      <c r="I122" s="6">
        <f>IF('Log_working_3-way'!$D122="","",'True_Odds_Calculator_3-way'!O123/'True_Odds_Calculator_3-way'!B123-1)</f>
        <v>7.5169148380117505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2.1688015057782284E-2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1.0212907518605538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4.5727854332368425</v>
      </c>
      <c r="I123" s="6">
        <f>IF('Log_working_3-way'!$D123="","",'True_Odds_Calculator_3-way'!O124/'True_Odds_Calculator_3-way'!B124-1)</f>
        <v>7.4137888687274227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2.2114694883055286E-2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1.0210696155001737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13.688463390977306</v>
      </c>
      <c r="I124" s="6">
        <f>IF('Log_working_3-way'!$D124="","",'True_Odds_Calculator_3-way'!O125/'True_Odds_Calculator_3-way'!B125-1)</f>
        <v>7.3105073324636294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2.2784700413028158E-2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1.0294953277749141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38.514438473598396</v>
      </c>
      <c r="I125" s="6">
        <f>IF('Log_working_3-way'!$D125="","",'True_Odds_Calculator_3-way'!O126/'True_Odds_Calculator_3-way'!B126-1)</f>
        <v>3.5632174900007811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2.6703116912744962E-2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1.0197069530851763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12.431564175813161</v>
      </c>
      <c r="I126" s="6">
        <f>IF('Log_working_3-way'!$D126="","",'True_Odds_Calculator_3-way'!O127/'True_Odds_Calculator_3-way'!B127-1)</f>
        <v>6.5552548488949016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2.1282476506357062E-2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1.0603341371771402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28.137584820543111</v>
      </c>
      <c r="I127" s="6">
        <f>IF('Log_working_3-way'!$D127="","",'True_Odds_Calculator_3-way'!O128/'True_Odds_Calculator_3-way'!B128-1)</f>
        <v>6.8404251192651442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5.9257234975211626E-2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1.0520040914490898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8.3131928709157368</v>
      </c>
      <c r="I128" s="6">
        <f>IF('Log_working_3-way'!$D128="","",'True_Odds_Calculator_3-way'!O129/'True_Odds_Calculator_3-way'!B129-1)</f>
        <v>8.2550763646216403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5.516417318067468E-2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1.151170289594601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75.286071314360811</v>
      </c>
      <c r="I129" s="6">
        <f>IF('Log_working_3-way'!$D129="","",'True_Odds_Calculator_3-way'!O130/'True_Odds_Calculator_3-way'!B130-1)</f>
        <v>0.22765150650023136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6.3919558656400755E-2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1.0526856675835081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9.8825176930817928</v>
      </c>
      <c r="I130" s="6">
        <f>IF('Log_working_3-way'!$D130="","",'True_Odds_Calculator_3-way'!O131/'True_Odds_Calculator_3-way'!B131-1)</f>
        <v>7.2408881078344525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5.5909229854962827E-2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1.0298563857065124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1.7787119660032418</v>
      </c>
      <c r="I131" s="6">
        <f>IF('Log_working_3-way'!$D131="","",'True_Odds_Calculator_3-way'!O132/'True_Odds_Calculator_3-way'!B132-1)</f>
        <v>3.5823166202556926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2.6864299640872336E-2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1.0211158257392738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15.289569558619856</v>
      </c>
      <c r="I132" s="6">
        <f>IF('Log_working_3-way'!$D132="","",'True_Odds_Calculator_3-way'!O133/'True_Odds_Calculator_3-way'!B133-1)</f>
        <v>6.6719426025795183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2.2723470659166578E-2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1.0214998664874642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15.969339110921005</v>
      </c>
      <c r="I133" s="6">
        <f>IF('Log_working_3-way'!$D133="","",'True_Odds_Calculator_3-way'!O134/'True_Odds_Calculator_3-way'!B134-1)</f>
        <v>6.5840033270152318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2.3087051159109251E-2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1.0327240008169778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54.210555323441746</v>
      </c>
      <c r="I134" s="6">
        <f>IF('Log_working_3-way'!$D134="","",'True_Odds_Calculator_3-way'!O135/'True_Odds_Calculator_3-way'!B135-1)</f>
        <v>1.749368027105652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2.3940220904487663E-2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1.0351123691060788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47.922099320328307</v>
      </c>
      <c r="I135" s="6">
        <f>IF('Log_working_3-way'!$D135="","",'True_Odds_Calculator_3-way'!O136/'True_Odds_Calculator_3-way'!B136-1)</f>
        <v>2.6814344524044538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2.8150496791644164E-2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1.0196765909619481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7.8335342318606358</v>
      </c>
      <c r="I136" s="6">
        <f>IF('Log_working_3-way'!$D136="","",'True_Odds_Calculator_3-way'!O137/'True_Odds_Calculator_3-way'!B137-1)</f>
        <v>6.040529130783618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2.088550282841406E-2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1.0268156944699252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21.483883824952098</v>
      </c>
      <c r="I137" s="6">
        <f>IF('Log_working_3-way'!$D137="","",'True_Odds_Calculator_3-way'!O138/'True_Odds_Calculator_3-way'!B138-1)</f>
        <v>7.0786548331331343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2.8021026322530007E-2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1.0261036366404748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13.497985292599365</v>
      </c>
      <c r="I138" s="6">
        <f>IF('Log_working_3-way'!$D138="","",'True_Odds_Calculator_3-way'!O139/'True_Odds_Calculator_3-way'!B139-1)</f>
        <v>8.8013540076881611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2.8236028236028332E-2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1.0312844119976392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16.980821486854804</v>
      </c>
      <c r="I139" s="6">
        <f>IF('Log_working_3-way'!$D139="","",'True_Odds_Calculator_3-way'!O140/'True_Odds_Calculator_3-way'!B140-1)</f>
        <v>9.8981547645204397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3.3271619223945059E-2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1.0311358730753646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29.280001217645626</v>
      </c>
      <c r="I140" s="6">
        <f>IF('Log_working_3-way'!$D140="","",'True_Odds_Calculator_3-way'!O141/'True_Odds_Calculator_3-way'!B141-1)</f>
        <v>5.5454647934868166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3.0713702670433163E-2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1.0407410567491062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0.11032548808180143</v>
      </c>
      <c r="I141" s="6">
        <f>IF('Log_working_3-way'!$D141="","",'True_Odds_Calculator_3-way'!O142/'True_Odds_Calculator_3-way'!B142-1)</f>
        <v>2.0407214341555719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3.0211678816649767E-2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1.0297116221449207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25.055830783751318</v>
      </c>
      <c r="I142" s="6">
        <f>IF('Log_working_3-way'!$D142="","",'True_Odds_Calculator_3-way'!O143/'True_Odds_Calculator_3-way'!B143-1)</f>
        <v>5.2521170402738582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3.0339754441429001E-2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1.0249968347882314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9.2681852602176704</v>
      </c>
      <c r="I143" s="6">
        <f>IF('Log_working_3-way'!$D143="","",'True_Odds_Calculator_3-way'!O144/'True_Odds_Calculator_3-way'!B144-1)</f>
        <v>5.8535001760744763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2.6608536772668723E-2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1.0985979733416986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83.786095475967585</v>
      </c>
      <c r="I144" s="6">
        <f>IF('Log_working_3-way'!$D144="","",'True_Odds_Calculator_3-way'!O145/'True_Odds_Calculator_3-way'!B145-1)</f>
        <v>-0.53251871454429256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3.0167415270096587E-2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1.026886890686147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18.203922536776854</v>
      </c>
      <c r="I145" s="6">
        <f>IF('Log_working_3-way'!$D145="","",'True_Odds_Calculator_3-way'!O146/'True_Odds_Calculator_3-way'!B146-1)</f>
        <v>7.6114528275964464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2.8596443352890244E-2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1.0380298297178827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0.3679993508708963</v>
      </c>
      <c r="I146" s="6">
        <f>IF('Log_working_3-way'!$D146="","",'True_Odds_Calculator_3-way'!O147/'True_Odds_Calculator_3-way'!B147-1)</f>
        <v>3.6034634912062984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3.1074213797421812E-2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1.0385938973954654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0.64901167266323001</v>
      </c>
      <c r="I147" s="6">
        <f>IF('Log_working_3-way'!$D147="","",'True_Odds_Calculator_3-way'!O148/'True_Odds_Calculator_3-way'!B148-1)</f>
        <v>5.0171733571631174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3.3519632717383896E-2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1.0333853184865847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37.38381260268514</v>
      </c>
      <c r="I148" s="6">
        <f>IF('Log_working_3-way'!$D148="","",'True_Odds_Calculator_3-way'!O149/'True_Odds_Calculator_3-way'!B149-1)</f>
        <v>3.9223945215916061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3.0522885868797811E-2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1.0446572269253989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-0.27391636657466312</v>
      </c>
      <c r="I149" s="6">
        <f>IF('Log_working_3-way'!$D149="","",'True_Odds_Calculator_3-way'!O150/'True_Odds_Calculator_3-way'!B150-1)</f>
        <v>1.768591633825674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3.0617907679949985E-2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1.0655134406243607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75.114759762388061</v>
      </c>
      <c r="I150" s="6">
        <f>IF('Log_working_3-way'!$D150="","",'True_Odds_Calculator_3-way'!O151/'True_Odds_Calculator_3-way'!B151-1)</f>
        <v>8.1456594613947164E-2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2.8902522741438563E-2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1.0285532332924183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40.67828011751908</v>
      </c>
      <c r="I151" s="6">
        <f>IF('Log_working_3-way'!$D151="","",'True_Odds_Calculator_3-way'!O152/'True_Odds_Calculator_3-way'!B152-1)</f>
        <v>4.3510240239951106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2.4961019960841435E-2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1.0240667981774763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3.3808520967690807</v>
      </c>
      <c r="I152" s="6">
        <f>IF('Log_working_3-way'!$D152="","",'True_Odds_Calculator_3-way'!O153/'True_Odds_Calculator_3-way'!B153-1)</f>
        <v>8.2400828736246439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2.46072195224738E-2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1.0217938553781054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21.385678778818438</v>
      </c>
      <c r="I153" s="6">
        <f>IF('Log_working_3-way'!$D153="","",'True_Odds_Calculator_3-way'!O154/'True_Odds_Calculator_3-way'!B154-1)</f>
        <v>8.9175304752481619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2.2673871412661306E-2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1.0201316140810388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8.6184905728879073</v>
      </c>
      <c r="I154" s="6">
        <f>IF('Log_working_3-way'!$D154="","",'True_Odds_Calculator_3-way'!O155/'True_Odds_Calculator_3-way'!B155-1)</f>
        <v>7.417430355669854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2.1672515125360281E-2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1.0209577550615405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9.3752271188854959</v>
      </c>
      <c r="I155" s="6">
        <f>IF('Log_working_3-way'!$D155="","",'True_Odds_Calculator_3-way'!O156/'True_Odds_Calculator_3-way'!B156-1)</f>
        <v>7.71334177525363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2.2646736211360485E-2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1.0359077156245124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14.282777166742557</v>
      </c>
      <c r="I156" s="6">
        <f>IF('Log_working_3-way'!$D156="","",'True_Odds_Calculator_3-way'!O157/'True_Odds_Calculator_3-way'!B157-1)</f>
        <v>9.2158139002212014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3.8604682329824724E-2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1.0357107535157302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13.811179627595456</v>
      </c>
      <c r="I157" s="6">
        <f>IF('Log_working_3-way'!$D157="","",'True_Odds_Calculator_3-way'!O158/'True_Odds_Calculator_3-way'!B158-1)</f>
        <v>11.284399939851971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3.8317060928417579E-2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1.0506882182350967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40.464762299689852</v>
      </c>
      <c r="I158" s="6">
        <f>IF('Log_working_3-way'!$D158="","",'True_Odds_Calculator_3-way'!O159/'True_Odds_Calculator_3-way'!B159-1)</f>
        <v>5.0175618756919507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4.3839300551785421E-2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1.0352351829114352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14.666245412782169</v>
      </c>
      <c r="I159" s="6">
        <f>IF('Log_working_3-way'!$D159="","",'True_Odds_Calculator_3-way'!O160/'True_Odds_Calculator_3-way'!B160-1)</f>
        <v>9.3578259378420281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3.784312516829802E-2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1.0360569478006214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12.401409982133828</v>
      </c>
      <c r="I160" s="6">
        <f>IF('Log_working_3-way'!$D160="","",'True_Odds_Calculator_3-way'!O161/'True_Odds_Calculator_3-way'!B161-1)</f>
        <v>9.2796239753596907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3.8914764826581516E-2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1.0243085651883292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13.752864786197051</v>
      </c>
      <c r="I161" s="6">
        <f>IF('Log_working_3-way'!$D161="","",'True_Odds_Calculator_3-way'!O162/'True_Odds_Calculator_3-way'!B162-1)</f>
        <v>7.5292178693281837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2.6259974859084156E-2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1.0258284588833408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15.615287566508083</v>
      </c>
      <c r="I162" s="6">
        <f>IF('Log_working_3-way'!$D162="","",'True_Odds_Calculator_3-way'!O163/'True_Odds_Calculator_3-way'!B163-1)</f>
        <v>6.3845722517813721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2.7688285007237301E-2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1.0254703012683544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6.7267841148278835</v>
      </c>
      <c r="I163" s="6">
        <f>IF('Log_working_3-way'!$D163="","",'True_Odds_Calculator_3-way'!O164/'True_Odds_Calculator_3-way'!B164-1)</f>
        <v>6.9947452654016278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2.6938688464743787E-2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1.040647250195919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45.005197091508954</v>
      </c>
      <c r="I164" s="6">
        <f>IF('Log_working_3-way'!$D164="","",'True_Odds_Calculator_3-way'!O165/'True_Odds_Calculator_3-way'!B165-1)</f>
        <v>3.0616571017912522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3.3848971217391499E-2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1.0361806145592534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14.525366266827868</v>
      </c>
      <c r="I165" s="6">
        <f>IF('Log_working_3-way'!$D165="","",'True_Odds_Calculator_3-way'!O166/'True_Odds_Calculator_3-way'!B166-1)</f>
        <v>8.3417982541861484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3.8865804476391208E-2</v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1.94</v>
      </c>
      <c r="B2" s="4">
        <f>IF('True_Odds_Calculator_3-way'!B3="","",'True_Odds_Calculator_3-way'!B3)</f>
        <v>4.08</v>
      </c>
      <c r="C2" s="4">
        <f>IF('True_Odds_Calculator_3-way'!C3="","",'True_Odds_Calculator_3-way'!C3)</f>
        <v>3.64</v>
      </c>
      <c r="D2" s="9">
        <f>(K2/(AR2+K2-(AR2*K2)))</f>
        <v>0.50144360334826565</v>
      </c>
      <c r="E2" s="9">
        <f>(L2/(AR2+L2-(AR2*L2)))</f>
        <v>0.23486694737824002</v>
      </c>
      <c r="F2" s="9">
        <f>(M2/(AR2+M2-(AR2*M2)))</f>
        <v>0.26368944927349419</v>
      </c>
      <c r="G2" s="9">
        <f>AR2</f>
        <v>1.0577044792928059</v>
      </c>
      <c r="H2" s="9">
        <f>IF(A2="","",1/D2)</f>
        <v>1.9942422105352373</v>
      </c>
      <c r="I2" s="9">
        <f>IF(B2="","",1/E2)</f>
        <v>4.2577297962218426</v>
      </c>
      <c r="J2" s="9">
        <f>IF(C2="","",1/F2)</f>
        <v>3.7923398253330078</v>
      </c>
      <c r="K2" s="11">
        <f>1/A2</f>
        <v>0.51546391752577325</v>
      </c>
      <c r="L2" s="11">
        <f>1/B2</f>
        <v>0.24509803921568626</v>
      </c>
      <c r="M2" s="11">
        <f>1/C2</f>
        <v>0.27472527472527469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-0.26528898633204256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0.23115907742954434</v>
      </c>
      <c r="Q2" s="11">
        <f>2*'OddsRatio_working_3-way'!K2*'OddsRatio_working_3-way'!L2*'OddsRatio_working_3-way'!M2</f>
        <v>6.9417140369232536E-2</v>
      </c>
      <c r="R2" s="11">
        <f>O2/N2</f>
        <v>0</v>
      </c>
      <c r="S2" s="11">
        <f>P2/N2</f>
        <v>-0.87134818759577015</v>
      </c>
      <c r="T2" s="11">
        <f>Q2/N2</f>
        <v>-0.26166612240113218</v>
      </c>
      <c r="U2" s="11">
        <f>'OddsRatio_working_3-way'!S2-'OddsRatio_working_3-way'!R2^2/3</f>
        <v>-0.87134818759577015</v>
      </c>
      <c r="V2" s="11">
        <f>'OddsRatio_working_3-way'!S2*'OddsRatio_working_3-way'!R2/3-2*'OddsRatio_working_3-way'!R2^3/27-'OddsRatio_working_3-way'!T2</f>
        <v>0.26166612240113218</v>
      </c>
      <c r="W2" s="11">
        <f>'OddsRatio_working_3-way'!V2^2+4*'OddsRatio_working_3-way'!U2^3/27</f>
        <v>-2.9541073866926823E-2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0.15653293062433468</v>
      </c>
      <c r="Y2" s="11">
        <f>IF('OddsRatio_working_3-way'!W2&gt;=0,IF('OddsRatio_working_3-way'!V2+SQRT('OddsRatio_working_3-way'!W2)&gt;0,0,PI()),ACOS('OddsRatio_working_3-way'!V2/(2*'OddsRatio_working_3-way'!X2)))</f>
        <v>0.58117502827266643</v>
      </c>
      <c r="Z2" s="11">
        <f>'OddsRatio_working_3-way'!X2^(1/3)*COS('OddsRatio_working_3-way'!Y2/3)</f>
        <v>0.52885223964640293</v>
      </c>
      <c r="AA2" s="11">
        <f>'OddsRatio_working_3-way'!X2^(1/3)*COS(('OddsRatio_working_3-way'!Y2+2*PI())/3)</f>
        <v>-0.35427893483019074</v>
      </c>
      <c r="AB2" s="11">
        <f>'OddsRatio_working_3-way'!X2^(1/3)*COS(('OddsRatio_working_3-way'!Y2+4*PI())/3)</f>
        <v>-0.17457330481621233</v>
      </c>
      <c r="AC2" s="11">
        <f>'OddsRatio_working_3-way'!X2^(1/3)*SIN('OddsRatio_working_3-way'!Y2/3)</f>
        <v>0.10375309386346199</v>
      </c>
      <c r="AD2" s="11">
        <f>'OddsRatio_working_3-way'!X2^(1/3)*SIN(('OddsRatio_working_3-way'!Y2+2*PI())/3)</f>
        <v>0.40612292745034995</v>
      </c>
      <c r="AE2" s="11">
        <f>'OddsRatio_working_3-way'!X2^(1/3)*SIN(('OddsRatio_working_3-way'!Y2+4*PI())/3)</f>
        <v>-0.50987602131381171</v>
      </c>
      <c r="AF2" s="11">
        <f>-'OddsRatio_working_3-way'!U2/(3*'OddsRatio_working_3-way'!X2^(1/3))*COS(('OddsRatio_working_3-way'!Y2)/3)</f>
        <v>0.52885223964640293</v>
      </c>
      <c r="AG2" s="11">
        <f>-'OddsRatio_working_3-way'!U2/(3*'OddsRatio_working_3-way'!X2^(1/3))*COS(('OddsRatio_working_3-way'!Y2+2*PI())/3)</f>
        <v>-0.35427893483019074</v>
      </c>
      <c r="AH2" s="11">
        <f>-'OddsRatio_working_3-way'!U2/(3*'OddsRatio_working_3-way'!X2^(1/3))*COS(('OddsRatio_working_3-way'!Y2+4*PI())/3)</f>
        <v>-0.17457330481621233</v>
      </c>
      <c r="AI2" s="11">
        <f>'OddsRatio_working_3-way'!U2/(3*'OddsRatio_working_3-way'!X2^(1/3))*SIN(('OddsRatio_working_3-way'!Y2)/3)</f>
        <v>-0.10375309386346199</v>
      </c>
      <c r="AJ2" s="11">
        <f>'OddsRatio_working_3-way'!U2/(3*'OddsRatio_working_3-way'!X2^(1/3))*SIN(('OddsRatio_working_3-way'!Y2+2*PI())/3)</f>
        <v>-0.40612292745034995</v>
      </c>
      <c r="AK2" s="11">
        <f>'OddsRatio_working_3-way'!U2/(3*'OddsRatio_working_3-way'!X2^(1/3))*SIN(('OddsRatio_working_3-way'!Y2+4*PI())/3)</f>
        <v>0.50987602131381171</v>
      </c>
      <c r="AL2" s="11">
        <f>'OddsRatio_working_3-way'!Z2+'OddsRatio_working_3-way'!AF2</f>
        <v>1.0577044792928059</v>
      </c>
      <c r="AM2" s="11">
        <f>'OddsRatio_working_3-way'!AA2+'OddsRatio_working_3-way'!AG2</f>
        <v>-0.70855786966038148</v>
      </c>
      <c r="AN2" s="11">
        <f>'OddsRatio_working_3-way'!AB2+'OddsRatio_working_3-way'!AH2</f>
        <v>-0.34914660963242466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1.0577044792928059</v>
      </c>
      <c r="AS2" s="11">
        <f>IF(('OddsRatio_working_3-way'!X2=0),IF(Q2&gt;0,-Q2^(1/3),(-Q2)^(1/3)),'OddsRatio_working_3-way'!AM2-'OddsRatio_working_3-way'!R2/3)</f>
        <v>-0.70855786966038148</v>
      </c>
      <c r="AT2" s="11">
        <f>IF(('OddsRatio_working_3-way'!X2=0),IF(Q2&gt;0,-Q2^(1/3),(-Q2)^(1/3)),'OddsRatio_working_3-way'!AN2-'OddsRatio_working_3-way'!R2/3)</f>
        <v>-0.34914660963242466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2.74</v>
      </c>
      <c r="B3" s="4">
        <f>IF('True_Odds_Calculator_3-way'!B4="","",'True_Odds_Calculator_3-way'!B4)</f>
        <v>3.61</v>
      </c>
      <c r="C3" s="4">
        <f>IF('True_Odds_Calculator_3-way'!C4="","",'True_Odds_Calculator_3-way'!C4)</f>
        <v>2.63</v>
      </c>
      <c r="D3" s="9">
        <f t="shared" ref="D3" si="0">(K3/(AR3+K3-(AR3*K3)))</f>
        <v>0.35725225649674092</v>
      </c>
      <c r="E3" s="9">
        <f t="shared" ref="E3" si="1">(L3/(AR3+L3-(AR3*L3)))</f>
        <v>0.27036425052295227</v>
      </c>
      <c r="F3" s="9">
        <f t="shared" ref="F3" si="2">(M3/(AR3+M3-(AR3*M3)))</f>
        <v>0.37238349298030704</v>
      </c>
      <c r="G3" s="9">
        <f t="shared" ref="G3" si="3">AR3</f>
        <v>1.0339899837422029</v>
      </c>
      <c r="H3" s="9">
        <f t="shared" ref="H3" si="4">IF(A3="","",1/D3)</f>
        <v>2.7991425717114335</v>
      </c>
      <c r="I3" s="9">
        <f t="shared" ref="I3" si="5">IF(B3="","",1/E3)</f>
        <v>3.6987138575671494</v>
      </c>
      <c r="J3" s="9">
        <f t="shared" ref="J3" si="6">IF(C3="","",1/F3)</f>
        <v>2.6854036734997906</v>
      </c>
      <c r="K3" s="11">
        <f t="shared" ref="K3" si="7">1/A3</f>
        <v>0.36496350364963503</v>
      </c>
      <c r="L3" s="11">
        <f t="shared" ref="L3" si="8">1/B3</f>
        <v>0.2770083102493075</v>
      </c>
      <c r="M3" s="11">
        <f t="shared" ref="M3" si="9">1/C3</f>
        <v>0.38022813688212931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-0.2845534443216835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0.22987284495168867</v>
      </c>
      <c r="Q3" s="11">
        <f>2*'OddsRatio_working_3-way'!K3*'OddsRatio_working_3-way'!L3*'OddsRatio_working_3-way'!M3</f>
        <v>7.6880550151066443E-2</v>
      </c>
      <c r="R3" s="11">
        <f t="shared" ref="R3" si="10">O3/N3</f>
        <v>0</v>
      </c>
      <c r="S3" s="11">
        <f t="shared" ref="S3" si="11">P3/N3</f>
        <v>-0.80783715515957977</v>
      </c>
      <c r="T3" s="11">
        <f t="shared" ref="T3" si="12">Q3/N3</f>
        <v>-0.27017965055504339</v>
      </c>
      <c r="U3" s="11">
        <f>'OddsRatio_working_3-way'!S3-'OddsRatio_working_3-way'!R3^2/3</f>
        <v>-0.80783715515957977</v>
      </c>
      <c r="V3" s="11">
        <f>'OddsRatio_working_3-way'!S3*'OddsRatio_working_3-way'!R3/3-2*'OddsRatio_working_3-way'!R3^3/27-'OddsRatio_working_3-way'!T3</f>
        <v>0.27017965055504339</v>
      </c>
      <c r="W3" s="11">
        <f>'OddsRatio_working_3-way'!V3^2+4*'OddsRatio_working_3-way'!U3^3/27</f>
        <v>-5.1059534147986085E-3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0.1397345671164118</v>
      </c>
      <c r="Y3" s="11">
        <f>IF('OddsRatio_working_3-way'!W3&gt;=0,IF('OddsRatio_working_3-way'!V3+SQRT('OddsRatio_working_3-way'!W3)&gt;0,0,PI()),ACOS('OddsRatio_working_3-way'!V3/(2*'OddsRatio_working_3-way'!X3)))</f>
        <v>0.25855577741776914</v>
      </c>
      <c r="Z3" s="11">
        <f>'OddsRatio_working_3-way'!X3^(1/3)*COS('OddsRatio_working_3-way'!Y3/3)</f>
        <v>0.51699499187110143</v>
      </c>
      <c r="AA3" s="11">
        <f>'OddsRatio_working_3-way'!X3^(1/3)*COS(('OddsRatio_working_3-way'!Y3+2*PI())/3)</f>
        <v>-0.29718111747031278</v>
      </c>
      <c r="AB3" s="11">
        <f>'OddsRatio_working_3-way'!X3^(1/3)*COS(('OddsRatio_working_3-way'!Y3+4*PI())/3)</f>
        <v>-0.21981387440078878</v>
      </c>
      <c r="AC3" s="11">
        <f>'OddsRatio_working_3-way'!X3^(1/3)*SIN('OddsRatio_working_3-way'!Y3/3)</f>
        <v>4.4667998612649133E-2</v>
      </c>
      <c r="AD3" s="11">
        <f>'OddsRatio_working_3-way'!X3^(1/3)*SIN(('OddsRatio_working_3-way'!Y3+2*PI())/3)</f>
        <v>0.42539679728337876</v>
      </c>
      <c r="AE3" s="11">
        <f>'OddsRatio_working_3-way'!X3^(1/3)*SIN(('OddsRatio_working_3-way'!Y3+4*PI())/3)</f>
        <v>-0.47006479589602768</v>
      </c>
      <c r="AF3" s="11">
        <f>-'OddsRatio_working_3-way'!U3/(3*'OddsRatio_working_3-way'!X3^(1/3))*COS(('OddsRatio_working_3-way'!Y3)/3)</f>
        <v>0.51699499187110154</v>
      </c>
      <c r="AG3" s="11">
        <f>-'OddsRatio_working_3-way'!U3/(3*'OddsRatio_working_3-way'!X3^(1/3))*COS(('OddsRatio_working_3-way'!Y3+2*PI())/3)</f>
        <v>-0.29718111747031284</v>
      </c>
      <c r="AH3" s="11">
        <f>-'OddsRatio_working_3-way'!U3/(3*'OddsRatio_working_3-way'!X3^(1/3))*COS(('OddsRatio_working_3-way'!Y3+4*PI())/3)</f>
        <v>-0.21981387440078884</v>
      </c>
      <c r="AI3" s="11">
        <f>'OddsRatio_working_3-way'!U3/(3*'OddsRatio_working_3-way'!X3^(1/3))*SIN(('OddsRatio_working_3-way'!Y3)/3)</f>
        <v>-4.466799861264914E-2</v>
      </c>
      <c r="AJ3" s="11">
        <f>'OddsRatio_working_3-way'!U3/(3*'OddsRatio_working_3-way'!X3^(1/3))*SIN(('OddsRatio_working_3-way'!Y3+2*PI())/3)</f>
        <v>-0.42539679728337881</v>
      </c>
      <c r="AK3" s="11">
        <f>'OddsRatio_working_3-way'!U3/(3*'OddsRatio_working_3-way'!X3^(1/3))*SIN(('OddsRatio_working_3-way'!Y3+4*PI())/3)</f>
        <v>0.47006479589602773</v>
      </c>
      <c r="AL3" s="11">
        <f>'OddsRatio_working_3-way'!Z3+'OddsRatio_working_3-way'!AF3</f>
        <v>1.0339899837422029</v>
      </c>
      <c r="AM3" s="11">
        <f>'OddsRatio_working_3-way'!AA3+'OddsRatio_working_3-way'!AG3</f>
        <v>-0.59436223494062568</v>
      </c>
      <c r="AN3" s="11">
        <f>'OddsRatio_working_3-way'!AB3+'OddsRatio_working_3-way'!AH3</f>
        <v>-0.43962774880157762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1.0339899837422029</v>
      </c>
      <c r="AS3" s="11">
        <f>IF(('OddsRatio_working_3-way'!X3=0),IF(Q3&gt;0,-Q3^(1/3),(-Q3)^(1/3)),'OddsRatio_working_3-way'!AM3-'OddsRatio_working_3-way'!R3/3)</f>
        <v>-0.59436223494062568</v>
      </c>
      <c r="AT3" s="11">
        <f>IF(('OddsRatio_working_3-way'!X3=0),IF(Q3&gt;0,-Q3^(1/3),(-Q3)^(1/3)),'OddsRatio_working_3-way'!AN3-'OddsRatio_working_3-way'!R3/3)</f>
        <v>-0.43962774880157762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1.92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4.1100000000000003</v>
      </c>
      <c r="D4" s="9">
        <f t="shared" ref="D4:D67" si="13">(K4/(AR4+K4-(AR4*K4)))</f>
        <v>0.50935142986710813</v>
      </c>
      <c r="E4" s="9">
        <f t="shared" ref="E4:E67" si="14">(L4/(AR4+L4-(AR4*L4)))</f>
        <v>0.25570320539401514</v>
      </c>
      <c r="F4" s="9">
        <f t="shared" ref="F4:F67" si="15">(M4/(AR4+M4-(AR4*M4)))</f>
        <v>0.23494536473887681</v>
      </c>
      <c r="G4" s="9">
        <f t="shared" ref="G4:G67" si="16">AR4</f>
        <v>1.0470445981217129</v>
      </c>
      <c r="H4" s="9">
        <f t="shared" ref="H4:H67" si="17">IF(A4="","",1/D4)</f>
        <v>1.9632810302719756</v>
      </c>
      <c r="I4" s="9">
        <f t="shared" ref="I4:I67" si="18">IF(B4="","",1/E4)</f>
        <v>3.9107839827783617</v>
      </c>
      <c r="J4" s="9">
        <f t="shared" ref="J4:J67" si="19">IF(C4="","",1/F4)</f>
        <v>4.2563087001585282</v>
      </c>
      <c r="K4" s="11">
        <f t="shared" ref="K4:K67" si="20">1/A4</f>
        <v>0.52083333333333337</v>
      </c>
      <c r="L4" s="11">
        <f t="shared" ref="L4:L67" si="21">1/B4</f>
        <v>0.26455026455026459</v>
      </c>
      <c r="M4" s="11">
        <f t="shared" ref="M4:M67" si="22">1/C4</f>
        <v>0.24330900243309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-0.26666017628101979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0.22830333809652545</v>
      </c>
      <c r="Q4" s="11">
        <f>2*'OddsRatio_working_3-way'!K4*'OddsRatio_working_3-way'!L4*'OddsRatio_working_3-way'!M4</f>
        <v>6.7049438501182224E-2</v>
      </c>
      <c r="R4" s="11">
        <f t="shared" ref="R4:R67" si="23">O4/N4</f>
        <v>0</v>
      </c>
      <c r="S4" s="11">
        <f t="shared" ref="S4:S67" si="24">P4/N4</f>
        <v>-0.85615835585411149</v>
      </c>
      <c r="T4" s="11">
        <f t="shared" ref="T4:T67" si="25">Q4/N4</f>
        <v>-0.25144151420091382</v>
      </c>
      <c r="U4" s="11">
        <f>'OddsRatio_working_3-way'!S4-'OddsRatio_working_3-way'!R4^2/3</f>
        <v>-0.85615835585411149</v>
      </c>
      <c r="V4" s="11">
        <f>'OddsRatio_working_3-way'!S4*'OddsRatio_working_3-way'!R4/3-2*'OddsRatio_working_3-way'!R4^3/27-'OddsRatio_working_3-way'!T4</f>
        <v>0.25144151420091382</v>
      </c>
      <c r="W4" s="11">
        <f>'OddsRatio_working_3-way'!V4^2+4*'OddsRatio_working_3-way'!U4^3/27</f>
        <v>-2.9750524863162667E-2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0.15245766619525156</v>
      </c>
      <c r="Y4" s="11">
        <f>IF('OddsRatio_working_3-way'!W4&gt;=0,IF('OddsRatio_working_3-way'!V4+SQRT('OddsRatio_working_3-way'!W4)&gt;0,0,PI()),ACOS('OddsRatio_working_3-way'!V4/(2*'OddsRatio_working_3-way'!X4)))</f>
        <v>0.60125326071176954</v>
      </c>
      <c r="Z4" s="11">
        <f>'OddsRatio_working_3-way'!X4^(1/3)*COS('OddsRatio_working_3-way'!Y4/3)</f>
        <v>0.52352229906085646</v>
      </c>
      <c r="AA4" s="11">
        <f>'OddsRatio_working_3-way'!X4^(1/3)*COS(('OddsRatio_working_3-way'!Y4+2*PI())/3)</f>
        <v>-0.35386375944488302</v>
      </c>
      <c r="AB4" s="11">
        <f>'OddsRatio_working_3-way'!X4^(1/3)*COS(('OddsRatio_working_3-way'!Y4+4*PI())/3)</f>
        <v>-0.16965853961597319</v>
      </c>
      <c r="AC4" s="11">
        <f>'OddsRatio_working_3-way'!X4^(1/3)*SIN('OddsRatio_working_3-way'!Y4/3)</f>
        <v>0.10635093325435523</v>
      </c>
      <c r="AD4" s="11">
        <f>'OddsRatio_working_3-way'!X4^(1/3)*SIN(('OddsRatio_working_3-way'!Y4+2*PI())/3)</f>
        <v>0.40020814380715841</v>
      </c>
      <c r="AE4" s="11">
        <f>'OddsRatio_working_3-way'!X4^(1/3)*SIN(('OddsRatio_working_3-way'!Y4+4*PI())/3)</f>
        <v>-0.50655907706151349</v>
      </c>
      <c r="AF4" s="11">
        <f>-'OddsRatio_working_3-way'!U4/(3*'OddsRatio_working_3-way'!X4^(1/3))*COS(('OddsRatio_working_3-way'!Y4)/3)</f>
        <v>0.52352229906085646</v>
      </c>
      <c r="AG4" s="11">
        <f>-'OddsRatio_working_3-way'!U4/(3*'OddsRatio_working_3-way'!X4^(1/3))*COS(('OddsRatio_working_3-way'!Y4+2*PI())/3)</f>
        <v>-0.35386375944488302</v>
      </c>
      <c r="AH4" s="11">
        <f>-'OddsRatio_working_3-way'!U4/(3*'OddsRatio_working_3-way'!X4^(1/3))*COS(('OddsRatio_working_3-way'!Y4+4*PI())/3)</f>
        <v>-0.16965853961597319</v>
      </c>
      <c r="AI4" s="11">
        <f>'OddsRatio_working_3-way'!U4/(3*'OddsRatio_working_3-way'!X4^(1/3))*SIN(('OddsRatio_working_3-way'!Y4)/3)</f>
        <v>-0.10635093325435523</v>
      </c>
      <c r="AJ4" s="11">
        <f>'OddsRatio_working_3-way'!U4/(3*'OddsRatio_working_3-way'!X4^(1/3))*SIN(('OddsRatio_working_3-way'!Y4+2*PI())/3)</f>
        <v>-0.40020814380715841</v>
      </c>
      <c r="AK4" s="11">
        <f>'OddsRatio_working_3-way'!U4/(3*'OddsRatio_working_3-way'!X4^(1/3))*SIN(('OddsRatio_working_3-way'!Y4+4*PI())/3)</f>
        <v>0.50655907706151349</v>
      </c>
      <c r="AL4" s="11">
        <f>'OddsRatio_working_3-way'!Z4+'OddsRatio_working_3-way'!AF4</f>
        <v>1.0470445981217129</v>
      </c>
      <c r="AM4" s="11">
        <f>'OddsRatio_working_3-way'!AA4+'OddsRatio_working_3-way'!AG4</f>
        <v>-0.70772751888976604</v>
      </c>
      <c r="AN4" s="11">
        <f>'OddsRatio_working_3-way'!AB4+'OddsRatio_working_3-way'!AH4</f>
        <v>-0.33931707923194637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1.0470445981217129</v>
      </c>
      <c r="AS4" s="11">
        <f>IF(('OddsRatio_working_3-way'!X4=0),IF(Q4&gt;0,-Q4^(1/3),(-Q4)^(1/3)),'OddsRatio_working_3-way'!AM4-'OddsRatio_working_3-way'!R4/3)</f>
        <v>-0.70772751888976604</v>
      </c>
      <c r="AT4" s="11">
        <f>IF(('OddsRatio_working_3-way'!X4=0),IF(Q4&gt;0,-Q4^(1/3),(-Q4)^(1/3)),'OddsRatio_working_3-way'!AN4-'OddsRatio_working_3-way'!R4/3)</f>
        <v>-0.33931707923194637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2.86</v>
      </c>
      <c r="B5" s="4">
        <f>IF('True_Odds_Calculator_3-way'!B6="","",'True_Odds_Calculator_3-way'!B6)</f>
        <v>3.55</v>
      </c>
      <c r="C5" s="4">
        <f>IF('True_Odds_Calculator_3-way'!C6="","",'True_Odds_Calculator_3-way'!C6)</f>
        <v>2.52</v>
      </c>
      <c r="D5" s="9">
        <f t="shared" si="13"/>
        <v>0.34007653982591834</v>
      </c>
      <c r="E5" s="9">
        <f t="shared" si="14"/>
        <v>0.27319547041828363</v>
      </c>
      <c r="F5" s="9">
        <f t="shared" si="15"/>
        <v>0.38672798975579809</v>
      </c>
      <c r="G5" s="9">
        <f t="shared" si="16"/>
        <v>1.0432873711753079</v>
      </c>
      <c r="H5" s="9">
        <f t="shared" si="17"/>
        <v>2.9405145103860728</v>
      </c>
      <c r="I5" s="9">
        <f t="shared" si="18"/>
        <v>3.6603827964970348</v>
      </c>
      <c r="J5" s="9">
        <f t="shared" si="19"/>
        <v>2.5857968041864683</v>
      </c>
      <c r="K5" s="11">
        <f t="shared" si="20"/>
        <v>0.34965034965034969</v>
      </c>
      <c r="L5" s="11">
        <f t="shared" si="21"/>
        <v>0.28169014084507044</v>
      </c>
      <c r="M5" s="11">
        <f t="shared" si="22"/>
        <v>0.3968253968253968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-0.28177456346470431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0.23177135853192188</v>
      </c>
      <c r="Q5" s="11">
        <f>2*'OddsRatio_working_3-way'!K5*'OddsRatio_working_3-way'!L5*'OddsRatio_working_3-way'!M5</f>
        <v>7.8169092253599304E-2</v>
      </c>
      <c r="R5" s="11">
        <f t="shared" si="23"/>
        <v>0</v>
      </c>
      <c r="S5" s="11">
        <f t="shared" si="24"/>
        <v>-0.82254180676232003</v>
      </c>
      <c r="T5" s="11">
        <f t="shared" si="25"/>
        <v>-0.27741713550162567</v>
      </c>
      <c r="U5" s="11">
        <f>'OddsRatio_working_3-way'!S5-'OddsRatio_working_3-way'!R5^2/3</f>
        <v>-0.82254180676232003</v>
      </c>
      <c r="V5" s="11">
        <f>'OddsRatio_working_3-way'!S5*'OddsRatio_working_3-way'!R5/3-2*'OddsRatio_working_3-way'!R5^3/27-'OddsRatio_working_3-way'!T5</f>
        <v>0.27741713550162567</v>
      </c>
      <c r="W5" s="11">
        <f>'OddsRatio_working_3-way'!V5^2+4*'OddsRatio_working_3-way'!U5^3/27</f>
        <v>-5.4858429368560835E-3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0.14356715328269157</v>
      </c>
      <c r="Y5" s="11">
        <f>IF('OddsRatio_working_3-way'!W5&gt;=0,IF('OddsRatio_working_3-way'!V5+SQRT('OddsRatio_working_3-way'!W5)&gt;0,0,PI()),ACOS('OddsRatio_working_3-way'!V5/(2*'OddsRatio_working_3-way'!X5)))</f>
        <v>0.26090045079049862</v>
      </c>
      <c r="Z5" s="11">
        <f>'OddsRatio_working_3-way'!X5^(1/3)*COS('OddsRatio_working_3-way'!Y5/3)</f>
        <v>0.52164368558765395</v>
      </c>
      <c r="AA5" s="11">
        <f>'OddsRatio_working_3-way'!X5^(1/3)*COS(('OddsRatio_working_3-way'!Y5+2*PI())/3)</f>
        <v>-0.30020903177040392</v>
      </c>
      <c r="AB5" s="11">
        <f>'OddsRatio_working_3-way'!X5^(1/3)*COS(('OddsRatio_working_3-way'!Y5+4*PI())/3)</f>
        <v>-0.22143465381725019</v>
      </c>
      <c r="AC5" s="11">
        <f>'OddsRatio_working_3-way'!X5^(1/3)*SIN('OddsRatio_working_3-way'!Y5/3)</f>
        <v>4.548040831649864E-2</v>
      </c>
      <c r="AD5" s="11">
        <f>'OddsRatio_working_3-way'!X5^(1/3)*SIN(('OddsRatio_working_3-way'!Y5+2*PI())/3)</f>
        <v>0.42901647928440151</v>
      </c>
      <c r="AE5" s="11">
        <f>'OddsRatio_working_3-way'!X5^(1/3)*SIN(('OddsRatio_working_3-way'!Y5+4*PI())/3)</f>
        <v>-0.47449688760090014</v>
      </c>
      <c r="AF5" s="11">
        <f>-'OddsRatio_working_3-way'!U5/(3*'OddsRatio_working_3-way'!X5^(1/3))*COS(('OddsRatio_working_3-way'!Y5)/3)</f>
        <v>0.52164368558765395</v>
      </c>
      <c r="AG5" s="11">
        <f>-'OddsRatio_working_3-way'!U5/(3*'OddsRatio_working_3-way'!X5^(1/3))*COS(('OddsRatio_working_3-way'!Y5+2*PI())/3)</f>
        <v>-0.30020903177040392</v>
      </c>
      <c r="AH5" s="11">
        <f>-'OddsRatio_working_3-way'!U5/(3*'OddsRatio_working_3-way'!X5^(1/3))*COS(('OddsRatio_working_3-way'!Y5+4*PI())/3)</f>
        <v>-0.22143465381725019</v>
      </c>
      <c r="AI5" s="11">
        <f>'OddsRatio_working_3-way'!U5/(3*'OddsRatio_working_3-way'!X5^(1/3))*SIN(('OddsRatio_working_3-way'!Y5)/3)</f>
        <v>-4.548040831649864E-2</v>
      </c>
      <c r="AJ5" s="11">
        <f>'OddsRatio_working_3-way'!U5/(3*'OddsRatio_working_3-way'!X5^(1/3))*SIN(('OddsRatio_working_3-way'!Y5+2*PI())/3)</f>
        <v>-0.42901647928440151</v>
      </c>
      <c r="AK5" s="11">
        <f>'OddsRatio_working_3-way'!U5/(3*'OddsRatio_working_3-way'!X5^(1/3))*SIN(('OddsRatio_working_3-way'!Y5+4*PI())/3)</f>
        <v>0.47449688760090014</v>
      </c>
      <c r="AL5" s="11">
        <f>'OddsRatio_working_3-way'!Z5+'OddsRatio_working_3-way'!AF5</f>
        <v>1.0432873711753079</v>
      </c>
      <c r="AM5" s="11">
        <f>'OddsRatio_working_3-way'!AA5+'OddsRatio_working_3-way'!AG5</f>
        <v>-0.60041806354080784</v>
      </c>
      <c r="AN5" s="11">
        <f>'OddsRatio_working_3-way'!AB5+'OddsRatio_working_3-way'!AH5</f>
        <v>-0.44286930763450039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1.0432873711753079</v>
      </c>
      <c r="AS5" s="11">
        <f>IF(('OddsRatio_working_3-way'!X5=0),IF(Q5&gt;0,-Q5^(1/3),(-Q5)^(1/3)),'OddsRatio_working_3-way'!AM5-'OddsRatio_working_3-way'!R5/3)</f>
        <v>-0.60041806354080784</v>
      </c>
      <c r="AT5" s="11">
        <f>IF(('OddsRatio_working_3-way'!X5=0),IF(Q5&gt;0,-Q5^(1/3),(-Q5)^(1/3)),'OddsRatio_working_3-way'!AN5-'OddsRatio_working_3-way'!R5/3)</f>
        <v>-0.44286930763450039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2.04</v>
      </c>
      <c r="B6" s="4">
        <f>IF('True_Odds_Calculator_3-way'!B7="","",'True_Odds_Calculator_3-way'!B7)</f>
        <v>3.71</v>
      </c>
      <c r="C6" s="4">
        <f>IF('True_Odds_Calculator_3-way'!C7="","",'True_Odds_Calculator_3-way'!C7)</f>
        <v>3.79</v>
      </c>
      <c r="D6" s="9">
        <f t="shared" si="13"/>
        <v>0.48095326666578186</v>
      </c>
      <c r="E6" s="9">
        <f t="shared" si="14"/>
        <v>0.26231869470608671</v>
      </c>
      <c r="F6" s="9">
        <f t="shared" si="15"/>
        <v>0.25672803862813115</v>
      </c>
      <c r="G6" s="9">
        <f t="shared" si="16"/>
        <v>1.0376962420832565</v>
      </c>
      <c r="H6" s="9">
        <f t="shared" si="17"/>
        <v>2.0792040917665866</v>
      </c>
      <c r="I6" s="9">
        <f t="shared" si="18"/>
        <v>3.8121568160456256</v>
      </c>
      <c r="J6" s="9">
        <f t="shared" si="19"/>
        <v>3.8951725154122854</v>
      </c>
      <c r="K6" s="11">
        <f t="shared" si="20"/>
        <v>0.49019607843137253</v>
      </c>
      <c r="L6" s="11">
        <f t="shared" si="21"/>
        <v>0.26954177897574122</v>
      </c>
      <c r="M6" s="11">
        <f t="shared" si="22"/>
        <v>0.26385224274406333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-0.27413440608981177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0.22799979751944585</v>
      </c>
      <c r="Q6" s="11">
        <f>2*'OddsRatio_working_3-way'!K6*'OddsRatio_working_3-way'!L6*'OddsRatio_working_3-way'!M6</f>
        <v>6.9724708721543086E-2</v>
      </c>
      <c r="R6" s="11">
        <f t="shared" si="23"/>
        <v>0</v>
      </c>
      <c r="S6" s="11">
        <f t="shared" si="24"/>
        <v>-0.83170806894173177</v>
      </c>
      <c r="T6" s="11">
        <f t="shared" si="25"/>
        <v>-0.25434497521153882</v>
      </c>
      <c r="U6" s="11">
        <f>'OddsRatio_working_3-way'!S6-'OddsRatio_working_3-way'!R6^2/3</f>
        <v>-0.83170806894173177</v>
      </c>
      <c r="V6" s="11">
        <f>'OddsRatio_working_3-way'!S6*'OddsRatio_working_3-way'!R6/3-2*'OddsRatio_working_3-way'!R6^3/27-'OddsRatio_working_3-way'!T6</f>
        <v>0.25434497521153882</v>
      </c>
      <c r="W6" s="11">
        <f>'OddsRatio_working_3-way'!V6^2+4*'OddsRatio_working_3-way'!U6^3/27</f>
        <v>-2.0541868494115281E-2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0.14597365764879769</v>
      </c>
      <c r="Y6" s="11">
        <f>IF('OddsRatio_working_3-way'!W6&gt;=0,IF('OddsRatio_working_3-way'!V6+SQRT('OddsRatio_working_3-way'!W6)&gt;0,0,PI()),ACOS('OddsRatio_working_3-way'!V6/(2*'OddsRatio_working_3-way'!X6)))</f>
        <v>0.51315162541177983</v>
      </c>
      <c r="Z6" s="11">
        <f>'OddsRatio_working_3-way'!X6^(1/3)*COS('OddsRatio_working_3-way'!Y6/3)</f>
        <v>0.51884812104162814</v>
      </c>
      <c r="AA6" s="11">
        <f>'OddsRatio_working_3-way'!X6^(1/3)*COS(('OddsRatio_working_3-way'!Y6+2*PI())/3)</f>
        <v>-0.33704163394405345</v>
      </c>
      <c r="AB6" s="11">
        <f>'OddsRatio_working_3-way'!X6^(1/3)*COS(('OddsRatio_working_3-way'!Y6+4*PI())/3)</f>
        <v>-0.18180648709757455</v>
      </c>
      <c r="AC6" s="11">
        <f>'OddsRatio_working_3-way'!X6^(1/3)*SIN('OddsRatio_working_3-way'!Y6/3)</f>
        <v>8.9625053819505682E-2</v>
      </c>
      <c r="AD6" s="11">
        <f>'OddsRatio_working_3-way'!X6^(1/3)*SIN(('OddsRatio_working_3-way'!Y6+2*PI())/3)</f>
        <v>0.40452312661812045</v>
      </c>
      <c r="AE6" s="11">
        <f>'OddsRatio_working_3-way'!X6^(1/3)*SIN(('OddsRatio_working_3-way'!Y6+4*PI())/3)</f>
        <v>-0.49414818043762615</v>
      </c>
      <c r="AF6" s="11">
        <f>-'OddsRatio_working_3-way'!U6/(3*'OddsRatio_working_3-way'!X6^(1/3))*COS(('OddsRatio_working_3-way'!Y6)/3)</f>
        <v>0.51884812104162825</v>
      </c>
      <c r="AG6" s="11">
        <f>-'OddsRatio_working_3-way'!U6/(3*'OddsRatio_working_3-way'!X6^(1/3))*COS(('OddsRatio_working_3-way'!Y6+2*PI())/3)</f>
        <v>-0.33704163394405351</v>
      </c>
      <c r="AH6" s="11">
        <f>-'OddsRatio_working_3-way'!U6/(3*'OddsRatio_working_3-way'!X6^(1/3))*COS(('OddsRatio_working_3-way'!Y6+4*PI())/3)</f>
        <v>-0.18180648709757458</v>
      </c>
      <c r="AI6" s="11">
        <f>'OddsRatio_working_3-way'!U6/(3*'OddsRatio_working_3-way'!X6^(1/3))*SIN(('OddsRatio_working_3-way'!Y6)/3)</f>
        <v>-8.9625053819505696E-2</v>
      </c>
      <c r="AJ6" s="11">
        <f>'OddsRatio_working_3-way'!U6/(3*'OddsRatio_working_3-way'!X6^(1/3))*SIN(('OddsRatio_working_3-way'!Y6+2*PI())/3)</f>
        <v>-0.40452312661812057</v>
      </c>
      <c r="AK6" s="11">
        <f>'OddsRatio_working_3-way'!U6/(3*'OddsRatio_working_3-way'!X6^(1/3))*SIN(('OddsRatio_working_3-way'!Y6+4*PI())/3)</f>
        <v>0.49414818043762626</v>
      </c>
      <c r="AL6" s="11">
        <f>'OddsRatio_working_3-way'!Z6+'OddsRatio_working_3-way'!AF6</f>
        <v>1.0376962420832565</v>
      </c>
      <c r="AM6" s="11">
        <f>'OddsRatio_working_3-way'!AA6+'OddsRatio_working_3-way'!AG6</f>
        <v>-0.67408326788810702</v>
      </c>
      <c r="AN6" s="11">
        <f>'OddsRatio_working_3-way'!AB6+'OddsRatio_working_3-way'!AH6</f>
        <v>-0.36361297419514915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1.0376962420832565</v>
      </c>
      <c r="AS6" s="11">
        <f>IF(('OddsRatio_working_3-way'!X6=0),IF(Q6&gt;0,-Q6^(1/3),(-Q6)^(1/3)),'OddsRatio_working_3-way'!AM6-'OddsRatio_working_3-way'!R6/3)</f>
        <v>-0.67408326788810702</v>
      </c>
      <c r="AT6" s="11">
        <f>IF(('OddsRatio_working_3-way'!X6=0),IF(Q6&gt;0,-Q6^(1/3),(-Q6)^(1/3)),'OddsRatio_working_3-way'!AN6-'OddsRatio_working_3-way'!R6/3)</f>
        <v>-0.36361297419514915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1.63</v>
      </c>
      <c r="B7" s="4">
        <f>IF('True_Odds_Calculator_3-way'!B8="","",'True_Odds_Calculator_3-way'!B8)</f>
        <v>4.2300000000000004</v>
      </c>
      <c r="C7" s="4">
        <f>IF('True_Odds_Calculator_3-way'!C8="","",'True_Odds_Calculator_3-way'!C8)</f>
        <v>5.69</v>
      </c>
      <c r="D7" s="9">
        <f t="shared" si="13"/>
        <v>0.60256850097748083</v>
      </c>
      <c r="E7" s="9">
        <f t="shared" si="14"/>
        <v>0.22822891720228375</v>
      </c>
      <c r="F7" s="9">
        <f t="shared" si="15"/>
        <v>0.16920258182023548</v>
      </c>
      <c r="G7" s="9">
        <f t="shared" si="16"/>
        <v>1.0469243716170786</v>
      </c>
      <c r="H7" s="9">
        <f t="shared" si="17"/>
        <v>1.6595623541187594</v>
      </c>
      <c r="I7" s="9">
        <f t="shared" si="18"/>
        <v>4.381565720323163</v>
      </c>
      <c r="J7" s="9">
        <f t="shared" si="19"/>
        <v>5.9100753028841009</v>
      </c>
      <c r="K7" s="11">
        <f t="shared" si="20"/>
        <v>0.61349693251533743</v>
      </c>
      <c r="L7" s="11">
        <f t="shared" si="21"/>
        <v>0.23640661938534277</v>
      </c>
      <c r="M7" s="11">
        <f t="shared" si="22"/>
        <v>0.17574692442882248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-0.24326278604182638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0.21793444486017666</v>
      </c>
      <c r="Q7" s="11">
        <f>2*'OddsRatio_working_3-way'!K7*'OddsRatio_working_3-way'!L7*'OddsRatio_working_3-way'!M7</f>
        <v>5.0978817511152429E-2</v>
      </c>
      <c r="R7" s="11">
        <f t="shared" si="23"/>
        <v>0</v>
      </c>
      <c r="S7" s="11">
        <f t="shared" si="24"/>
        <v>-0.89588074035584386</v>
      </c>
      <c r="T7" s="11">
        <f t="shared" si="25"/>
        <v>-0.20956274628206872</v>
      </c>
      <c r="U7" s="11">
        <f>'OddsRatio_working_3-way'!S7-'OddsRatio_working_3-way'!R7^2/3</f>
        <v>-0.89588074035584386</v>
      </c>
      <c r="V7" s="11">
        <f>'OddsRatio_working_3-way'!S7*'OddsRatio_working_3-way'!R7/3-2*'OddsRatio_working_3-way'!R7^3/27-'OddsRatio_working_3-way'!T7</f>
        <v>0.20956274628206872</v>
      </c>
      <c r="W7" s="11">
        <f>'OddsRatio_working_3-way'!V7^2+4*'OddsRatio_working_3-way'!U7^3/27</f>
        <v>-6.2607298863741029E-2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0.16318995334657074</v>
      </c>
      <c r="Y7" s="11">
        <f>IF('OddsRatio_working_3-way'!W7&gt;=0,IF('OddsRatio_working_3-way'!V7+SQRT('OddsRatio_working_3-way'!W7)&gt;0,0,PI()),ACOS('OddsRatio_working_3-way'!V7/(2*'OddsRatio_working_3-way'!X7)))</f>
        <v>0.87358504662131997</v>
      </c>
      <c r="Z7" s="11">
        <f>'OddsRatio_working_3-way'!X7^(1/3)*COS('OddsRatio_working_3-way'!Y7/3)</f>
        <v>0.52346218580853943</v>
      </c>
      <c r="AA7" s="11">
        <f>'OddsRatio_working_3-way'!X7^(1/3)*COS(('OddsRatio_working_3-way'!Y7+2*PI())/3)</f>
        <v>-0.39760121511798768</v>
      </c>
      <c r="AB7" s="11">
        <f>'OddsRatio_working_3-way'!X7^(1/3)*COS(('OddsRatio_working_3-way'!Y7+4*PI())/3)</f>
        <v>-0.12586097069055185</v>
      </c>
      <c r="AC7" s="11">
        <f>'OddsRatio_working_3-way'!X7^(1/3)*SIN('OddsRatio_working_3-way'!Y7/3)</f>
        <v>0.15688930326983488</v>
      </c>
      <c r="AD7" s="11">
        <f>'OddsRatio_working_3-way'!X7^(1/3)*SIN(('OddsRatio_working_3-way'!Y7+2*PI())/3)</f>
        <v>0.37488689919580775</v>
      </c>
      <c r="AE7" s="11">
        <f>'OddsRatio_working_3-way'!X7^(1/3)*SIN(('OddsRatio_working_3-way'!Y7+4*PI())/3)</f>
        <v>-0.53177620246564261</v>
      </c>
      <c r="AF7" s="11">
        <f>-'OddsRatio_working_3-way'!U7/(3*'OddsRatio_working_3-way'!X7^(1/3))*COS(('OddsRatio_working_3-way'!Y7)/3)</f>
        <v>0.5234621858085392</v>
      </c>
      <c r="AG7" s="11">
        <f>-'OddsRatio_working_3-way'!U7/(3*'OddsRatio_working_3-way'!X7^(1/3))*COS(('OddsRatio_working_3-way'!Y7+2*PI())/3)</f>
        <v>-0.39760121511798752</v>
      </c>
      <c r="AH7" s="11">
        <f>-'OddsRatio_working_3-way'!U7/(3*'OddsRatio_working_3-way'!X7^(1/3))*COS(('OddsRatio_working_3-way'!Y7+4*PI())/3)</f>
        <v>-0.1258609706905518</v>
      </c>
      <c r="AI7" s="11">
        <f>'OddsRatio_working_3-way'!U7/(3*'OddsRatio_working_3-way'!X7^(1/3))*SIN(('OddsRatio_working_3-way'!Y7)/3)</f>
        <v>-0.1568893032698348</v>
      </c>
      <c r="AJ7" s="11">
        <f>'OddsRatio_working_3-way'!U7/(3*'OddsRatio_working_3-way'!X7^(1/3))*SIN(('OddsRatio_working_3-way'!Y7+2*PI())/3)</f>
        <v>-0.37488689919580764</v>
      </c>
      <c r="AK7" s="11">
        <f>'OddsRatio_working_3-way'!U7/(3*'OddsRatio_working_3-way'!X7^(1/3))*SIN(('OddsRatio_working_3-way'!Y7+4*PI())/3)</f>
        <v>0.53177620246564239</v>
      </c>
      <c r="AL7" s="11">
        <f>'OddsRatio_working_3-way'!Z7+'OddsRatio_working_3-way'!AF7</f>
        <v>1.0469243716170786</v>
      </c>
      <c r="AM7" s="11">
        <f>'OddsRatio_working_3-way'!AA7+'OddsRatio_working_3-way'!AG7</f>
        <v>-0.79520243023597526</v>
      </c>
      <c r="AN7" s="11">
        <f>'OddsRatio_working_3-way'!AB7+'OddsRatio_working_3-way'!AH7</f>
        <v>-0.25172194138110365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1.0469243716170786</v>
      </c>
      <c r="AS7" s="11">
        <f>IF(('OddsRatio_working_3-way'!X7=0),IF(Q7&gt;0,-Q7^(1/3),(-Q7)^(1/3)),'OddsRatio_working_3-way'!AM7-'OddsRatio_working_3-way'!R7/3)</f>
        <v>-0.79520243023597526</v>
      </c>
      <c r="AT7" s="11">
        <f>IF(('OddsRatio_working_3-way'!X7=0),IF(Q7&gt;0,-Q7^(1/3),(-Q7)^(1/3)),'OddsRatio_working_3-way'!AN7-'OddsRatio_working_3-way'!R7/3)</f>
        <v>-0.25172194138110365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2.17</v>
      </c>
      <c r="B8" s="4">
        <f>IF('True_Odds_Calculator_3-way'!B9="","",'True_Odds_Calculator_3-way'!B9)</f>
        <v>3.78</v>
      </c>
      <c r="C8" s="4">
        <f>IF('True_Odds_Calculator_3-way'!C9="","",'True_Odds_Calculator_3-way'!C9)</f>
        <v>3.37</v>
      </c>
      <c r="D8" s="9">
        <f t="shared" si="13"/>
        <v>0.4523660465408571</v>
      </c>
      <c r="E8" s="9">
        <f t="shared" si="14"/>
        <v>0.25796689699075392</v>
      </c>
      <c r="F8" s="9">
        <f t="shared" si="15"/>
        <v>0.28966705646838881</v>
      </c>
      <c r="G8" s="9">
        <f t="shared" si="16"/>
        <v>1.0347001320366838</v>
      </c>
      <c r="H8" s="9">
        <f t="shared" si="17"/>
        <v>2.21059915448292</v>
      </c>
      <c r="I8" s="9">
        <f t="shared" si="18"/>
        <v>3.8764663670619806</v>
      </c>
      <c r="J8" s="9">
        <f t="shared" si="19"/>
        <v>3.4522393129269409</v>
      </c>
      <c r="K8" s="11">
        <f t="shared" si="20"/>
        <v>0.46082949308755761</v>
      </c>
      <c r="L8" s="11">
        <f t="shared" si="21"/>
        <v>0.26455026455026459</v>
      </c>
      <c r="M8" s="11">
        <f t="shared" si="22"/>
        <v>0.29673590504451036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-0.27886728540367978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0.22863127787302873</v>
      </c>
      <c r="Q8" s="11">
        <f>2*'OddsRatio_working_3-way'!K8*'OddsRatio_working_3-way'!L8*'OddsRatio_working_3-way'!M8</f>
        <v>7.235167021298379E-2</v>
      </c>
      <c r="R8" s="11">
        <f t="shared" si="23"/>
        <v>0</v>
      </c>
      <c r="S8" s="11">
        <f t="shared" si="24"/>
        <v>-0.81985693496484924</v>
      </c>
      <c r="T8" s="11">
        <f t="shared" si="25"/>
        <v>-0.25944839714077511</v>
      </c>
      <c r="U8" s="11">
        <f>'OddsRatio_working_3-way'!S8-'OddsRatio_working_3-way'!R8^2/3</f>
        <v>-0.81985693496484924</v>
      </c>
      <c r="V8" s="11">
        <f>'OddsRatio_working_3-way'!S8*'OddsRatio_working_3-way'!R8/3-2*'OddsRatio_working_3-way'!R8^3/27-'OddsRatio_working_3-way'!T8</f>
        <v>0.25944839714077511</v>
      </c>
      <c r="W8" s="11">
        <f>'OddsRatio_working_3-way'!V8^2+4*'OddsRatio_working_3-way'!U8^3/27</f>
        <v>-1.4327930637152583E-2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0.14286479746255717</v>
      </c>
      <c r="Y8" s="11">
        <f>IF('OddsRatio_working_3-way'!W8&gt;=0,IF('OddsRatio_working_3-way'!V8+SQRT('OddsRatio_working_3-way'!W8)&gt;0,0,PI()),ACOS('OddsRatio_working_3-way'!V8/(2*'OddsRatio_working_3-way'!X8)))</f>
        <v>0.43226134854346543</v>
      </c>
      <c r="Z8" s="11">
        <f>'OddsRatio_working_3-way'!X8^(1/3)*COS('OddsRatio_working_3-way'!Y8/3)</f>
        <v>0.51735006601834199</v>
      </c>
      <c r="AA8" s="11">
        <f>'OddsRatio_working_3-way'!X8^(1/3)*COS(('OddsRatio_working_3-way'!Y8+2*PI())/3)</f>
        <v>-0.32368207596857046</v>
      </c>
      <c r="AB8" s="11">
        <f>'OddsRatio_working_3-way'!X8^(1/3)*COS(('OddsRatio_working_3-way'!Y8+4*PI())/3)</f>
        <v>-0.19366799004977167</v>
      </c>
      <c r="AC8" s="11">
        <f>'OddsRatio_working_3-way'!X8^(1/3)*SIN('OddsRatio_working_3-way'!Y8/3)</f>
        <v>7.5063667503661766E-2</v>
      </c>
      <c r="AD8" s="11">
        <f>'OddsRatio_working_3-way'!X8^(1/3)*SIN(('OddsRatio_working_3-way'!Y8+2*PI())/3)</f>
        <v>0.41050646606960978</v>
      </c>
      <c r="AE8" s="11">
        <f>'OddsRatio_working_3-way'!X8^(1/3)*SIN(('OddsRatio_working_3-way'!Y8+4*PI())/3)</f>
        <v>-0.48557013357327145</v>
      </c>
      <c r="AF8" s="11">
        <f>-'OddsRatio_working_3-way'!U8/(3*'OddsRatio_working_3-way'!X8^(1/3))*COS(('OddsRatio_working_3-way'!Y8)/3)</f>
        <v>0.51735006601834188</v>
      </c>
      <c r="AG8" s="11">
        <f>-'OddsRatio_working_3-way'!U8/(3*'OddsRatio_working_3-way'!X8^(1/3))*COS(('OddsRatio_working_3-way'!Y8+2*PI())/3)</f>
        <v>-0.3236820759685704</v>
      </c>
      <c r="AH8" s="11">
        <f>-'OddsRatio_working_3-way'!U8/(3*'OddsRatio_working_3-way'!X8^(1/3))*COS(('OddsRatio_working_3-way'!Y8+4*PI())/3)</f>
        <v>-0.19366799004977162</v>
      </c>
      <c r="AI8" s="11">
        <f>'OddsRatio_working_3-way'!U8/(3*'OddsRatio_working_3-way'!X8^(1/3))*SIN(('OddsRatio_working_3-way'!Y8)/3)</f>
        <v>-7.5063667503661752E-2</v>
      </c>
      <c r="AJ8" s="11">
        <f>'OddsRatio_working_3-way'!U8/(3*'OddsRatio_working_3-way'!X8^(1/3))*SIN(('OddsRatio_working_3-way'!Y8+2*PI())/3)</f>
        <v>-0.41050646606960967</v>
      </c>
      <c r="AK8" s="11">
        <f>'OddsRatio_working_3-way'!U8/(3*'OddsRatio_working_3-way'!X8^(1/3))*SIN(('OddsRatio_working_3-way'!Y8+4*PI())/3)</f>
        <v>0.48557013357327133</v>
      </c>
      <c r="AL8" s="11">
        <f>'OddsRatio_working_3-way'!Z8+'OddsRatio_working_3-way'!AF8</f>
        <v>1.0347001320366838</v>
      </c>
      <c r="AM8" s="11">
        <f>'OddsRatio_working_3-way'!AA8+'OddsRatio_working_3-way'!AG8</f>
        <v>-0.64736415193714092</v>
      </c>
      <c r="AN8" s="11">
        <f>'OddsRatio_working_3-way'!AB8+'OddsRatio_working_3-way'!AH8</f>
        <v>-0.38733598009954329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1.0347001320366838</v>
      </c>
      <c r="AS8" s="11">
        <f>IF(('OddsRatio_working_3-way'!X8=0),IF(Q8&gt;0,-Q8^(1/3),(-Q8)^(1/3)),'OddsRatio_working_3-way'!AM8-'OddsRatio_working_3-way'!R8/3)</f>
        <v>-0.64736415193714092</v>
      </c>
      <c r="AT8" s="11">
        <f>IF(('OddsRatio_working_3-way'!X8=0),IF(Q8&gt;0,-Q8^(1/3),(-Q8)^(1/3)),'OddsRatio_working_3-way'!AN8-'OddsRatio_working_3-way'!R8/3)</f>
        <v>-0.38733598009954329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4.2699999999999996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2.11</v>
      </c>
      <c r="D9" s="9">
        <f t="shared" si="13"/>
        <v>0.22656617072430033</v>
      </c>
      <c r="E9" s="9">
        <f t="shared" si="14"/>
        <v>0.31021056676358838</v>
      </c>
      <c r="F9" s="9">
        <f t="shared" si="15"/>
        <v>0.46322326251211121</v>
      </c>
      <c r="G9" s="9">
        <f t="shared" si="16"/>
        <v>1.0439515575339695</v>
      </c>
      <c r="H9" s="9">
        <f t="shared" si="17"/>
        <v>4.4137215931360805</v>
      </c>
      <c r="I9" s="9">
        <f t="shared" si="18"/>
        <v>3.223616817547355</v>
      </c>
      <c r="J9" s="9">
        <f t="shared" si="19"/>
        <v>2.1587862288627062</v>
      </c>
      <c r="K9" s="11">
        <f t="shared" si="20"/>
        <v>0.23419203747072601</v>
      </c>
      <c r="L9" s="11">
        <f t="shared" si="21"/>
        <v>0.31948881789137379</v>
      </c>
      <c r="M9" s="11">
        <f t="shared" si="22"/>
        <v>0.47393364928909953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-0.27415468192056125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0.23084810864655242</v>
      </c>
      <c r="Q9" s="11">
        <f>2*'OddsRatio_working_3-way'!K9*'OddsRatio_working_3-way'!L9*'OddsRatio_working_3-way'!M9</f>
        <v>7.0921077925208131E-2</v>
      </c>
      <c r="R9" s="11">
        <f t="shared" si="23"/>
        <v>0</v>
      </c>
      <c r="S9" s="11">
        <f t="shared" si="24"/>
        <v>-0.84203598869576379</v>
      </c>
      <c r="T9" s="11">
        <f t="shared" si="25"/>
        <v>-0.25869001188809954</v>
      </c>
      <c r="U9" s="11">
        <f>'OddsRatio_working_3-way'!S9-'OddsRatio_working_3-way'!R9^2/3</f>
        <v>-0.84203598869576379</v>
      </c>
      <c r="V9" s="11">
        <f>'OddsRatio_working_3-way'!S9*'OddsRatio_working_3-way'!R9/3-2*'OddsRatio_working_3-way'!R9^3/27-'OddsRatio_working_3-way'!T9</f>
        <v>0.25869001188809954</v>
      </c>
      <c r="W9" s="11">
        <f>'OddsRatio_working_3-way'!V9^2+4*'OddsRatio_working_3-way'!U9^3/27</f>
        <v>-2.1527512614638242E-2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0.14870107167174632</v>
      </c>
      <c r="Y9" s="11">
        <f>IF('OddsRatio_working_3-way'!W9&gt;=0,IF('OddsRatio_working_3-way'!V9+SQRT('OddsRatio_working_3-way'!W9)&gt;0,0,PI()),ACOS('OddsRatio_working_3-way'!V9/(2*'OddsRatio_working_3-way'!X9)))</f>
        <v>0.51593388417468056</v>
      </c>
      <c r="Z9" s="11">
        <f>'OddsRatio_working_3-way'!X9^(1/3)*COS('OddsRatio_working_3-way'!Y9/3)</f>
        <v>0.52197577876698475</v>
      </c>
      <c r="AA9" s="11">
        <f>'OddsRatio_working_3-way'!X9^(1/3)*COS(('OddsRatio_working_3-way'!Y9+2*PI())/3)</f>
        <v>-0.3395051611101057</v>
      </c>
      <c r="AB9" s="11">
        <f>'OddsRatio_working_3-way'!X9^(1/3)*COS(('OddsRatio_working_3-way'!Y9+4*PI())/3)</f>
        <v>-0.18247061765687919</v>
      </c>
      <c r="AC9" s="11">
        <f>'OddsRatio_working_3-way'!X9^(1/3)*SIN('OddsRatio_working_3-way'!Y9/3)</f>
        <v>9.0663935934790482E-2</v>
      </c>
      <c r="AD9" s="11">
        <f>'OddsRatio_working_3-way'!X9^(1/3)*SIN(('OddsRatio_working_3-way'!Y9+2*PI())/3)</f>
        <v>0.40671231660497958</v>
      </c>
      <c r="AE9" s="11">
        <f>'OddsRatio_working_3-way'!X9^(1/3)*SIN(('OddsRatio_working_3-way'!Y9+4*PI())/3)</f>
        <v>-0.49737625253976991</v>
      </c>
      <c r="AF9" s="11">
        <f>-'OddsRatio_working_3-way'!U9/(3*'OddsRatio_working_3-way'!X9^(1/3))*COS(('OddsRatio_working_3-way'!Y9)/3)</f>
        <v>0.52197577876698464</v>
      </c>
      <c r="AG9" s="11">
        <f>-'OddsRatio_working_3-way'!U9/(3*'OddsRatio_working_3-way'!X9^(1/3))*COS(('OddsRatio_working_3-way'!Y9+2*PI())/3)</f>
        <v>-0.33950516111010559</v>
      </c>
      <c r="AH9" s="11">
        <f>-'OddsRatio_working_3-way'!U9/(3*'OddsRatio_working_3-way'!X9^(1/3))*COS(('OddsRatio_working_3-way'!Y9+4*PI())/3)</f>
        <v>-0.18247061765687916</v>
      </c>
      <c r="AI9" s="11">
        <f>'OddsRatio_working_3-way'!U9/(3*'OddsRatio_working_3-way'!X9^(1/3))*SIN(('OddsRatio_working_3-way'!Y9)/3)</f>
        <v>-9.0663935934790468E-2</v>
      </c>
      <c r="AJ9" s="11">
        <f>'OddsRatio_working_3-way'!U9/(3*'OddsRatio_working_3-way'!X9^(1/3))*SIN(('OddsRatio_working_3-way'!Y9+2*PI())/3)</f>
        <v>-0.40671231660497953</v>
      </c>
      <c r="AK9" s="11">
        <f>'OddsRatio_working_3-way'!U9/(3*'OddsRatio_working_3-way'!X9^(1/3))*SIN(('OddsRatio_working_3-way'!Y9+4*PI())/3)</f>
        <v>0.4973762525397698</v>
      </c>
      <c r="AL9" s="11">
        <f>'OddsRatio_working_3-way'!Z9+'OddsRatio_working_3-way'!AF9</f>
        <v>1.0439515575339695</v>
      </c>
      <c r="AM9" s="11">
        <f>'OddsRatio_working_3-way'!AA9+'OddsRatio_working_3-way'!AG9</f>
        <v>-0.67901032222021129</v>
      </c>
      <c r="AN9" s="11">
        <f>'OddsRatio_working_3-way'!AB9+'OddsRatio_working_3-way'!AH9</f>
        <v>-0.36494123531375833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1.0439515575339695</v>
      </c>
      <c r="AS9" s="11">
        <f>IF(('OddsRatio_working_3-way'!X9=0),IF(Q9&gt;0,-Q9^(1/3),(-Q9)^(1/3)),'OddsRatio_working_3-way'!AM9-'OddsRatio_working_3-way'!R9/3)</f>
        <v>-0.67901032222021129</v>
      </c>
      <c r="AT9" s="11">
        <f>IF(('OddsRatio_working_3-way'!X9=0),IF(Q9&gt;0,-Q9^(1/3),(-Q9)^(1/3)),'OddsRatio_working_3-way'!AN9-'OddsRatio_working_3-way'!R9/3)</f>
        <v>-0.36494123531375833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2.25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3.36</v>
      </c>
      <c r="D10" s="9">
        <f t="shared" si="13"/>
        <v>0.43401117735074696</v>
      </c>
      <c r="E10" s="9">
        <f t="shared" si="14"/>
        <v>0.2771483238408502</v>
      </c>
      <c r="F10" s="9">
        <f t="shared" si="15"/>
        <v>0.28884049880840296</v>
      </c>
      <c r="G10" s="9">
        <f t="shared" si="16"/>
        <v>1.0432705002744169</v>
      </c>
      <c r="H10" s="9">
        <f t="shared" si="17"/>
        <v>2.304088125343021</v>
      </c>
      <c r="I10" s="9">
        <f t="shared" si="18"/>
        <v>3.6081762506860424</v>
      </c>
      <c r="J10" s="9">
        <f t="shared" si="19"/>
        <v>3.4621183806476239</v>
      </c>
      <c r="K10" s="11">
        <f t="shared" si="20"/>
        <v>0.44444444444444442</v>
      </c>
      <c r="L10" s="11">
        <f t="shared" si="21"/>
        <v>0.2857142857142857</v>
      </c>
      <c r="M10" s="11">
        <f t="shared" si="22"/>
        <v>0.29761904761904762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-0.27872260015117167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0.23091458805744519</v>
      </c>
      <c r="Q10" s="11">
        <f>2*'OddsRatio_working_3-way'!K10*'OddsRatio_working_3-way'!L10*'OddsRatio_working_3-way'!M10</f>
        <v>7.5585789871504147E-2</v>
      </c>
      <c r="R10" s="11">
        <f t="shared" si="23"/>
        <v>0</v>
      </c>
      <c r="S10" s="11">
        <f t="shared" si="24"/>
        <v>-0.82847457627118615</v>
      </c>
      <c r="T10" s="11">
        <f t="shared" si="25"/>
        <v>-0.27118644067796599</v>
      </c>
      <c r="U10" s="11">
        <f>'OddsRatio_working_3-way'!S10-'OddsRatio_working_3-way'!R10^2/3</f>
        <v>-0.82847457627118615</v>
      </c>
      <c r="V10" s="11">
        <f>'OddsRatio_working_3-way'!S10*'OddsRatio_working_3-way'!R10/3-2*'OddsRatio_working_3-way'!R10^3/27-'OddsRatio_working_3-way'!T10</f>
        <v>0.27118644067796599</v>
      </c>
      <c r="W10" s="11">
        <f>'OddsRatio_working_3-way'!V10^2+4*'OddsRatio_working_3-way'!U10^3/27</f>
        <v>-1.0700906578316891E-2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0.14512321677276593</v>
      </c>
      <c r="Y10" s="11">
        <f>IF('OddsRatio_working_3-way'!W10&gt;=0,IF('OddsRatio_working_3-way'!V10+SQRT('OddsRatio_working_3-way'!W10)&gt;0,0,PI()),ACOS('OddsRatio_working_3-way'!V10/(2*'OddsRatio_working_3-way'!X10)))</f>
        <v>0.36441703973895145</v>
      </c>
      <c r="Z10" s="11">
        <f>'OddsRatio_working_3-way'!X10^(1/3)*COS('OddsRatio_working_3-way'!Y10/3)</f>
        <v>0.52163525013720857</v>
      </c>
      <c r="AA10" s="11">
        <f>'OddsRatio_working_3-way'!X10^(1/3)*COS(('OddsRatio_working_3-way'!Y10+2*PI())/3)</f>
        <v>-0.31596418823001526</v>
      </c>
      <c r="AB10" s="11">
        <f>'OddsRatio_working_3-way'!X10^(1/3)*COS(('OddsRatio_working_3-way'!Y10+4*PI())/3)</f>
        <v>-0.20567106190719317</v>
      </c>
      <c r="AC10" s="11">
        <f>'OddsRatio_working_3-way'!X10^(1/3)*SIN('OddsRatio_working_3-way'!Y10/3)</f>
        <v>6.3677766172246783E-2</v>
      </c>
      <c r="AD10" s="11">
        <f>'OddsRatio_working_3-way'!X10^(1/3)*SIN(('OddsRatio_working_3-way'!Y10+2*PI())/3)</f>
        <v>0.41991049504214933</v>
      </c>
      <c r="AE10" s="11">
        <f>'OddsRatio_working_3-way'!X10^(1/3)*SIN(('OddsRatio_working_3-way'!Y10+4*PI())/3)</f>
        <v>-0.48358826121439613</v>
      </c>
      <c r="AF10" s="11">
        <f>-'OddsRatio_working_3-way'!U10/(3*'OddsRatio_working_3-way'!X10^(1/3))*COS(('OddsRatio_working_3-way'!Y10)/3)</f>
        <v>0.52163525013720835</v>
      </c>
      <c r="AG10" s="11">
        <f>-'OddsRatio_working_3-way'!U10/(3*'OddsRatio_working_3-way'!X10^(1/3))*COS(('OddsRatio_working_3-way'!Y10+2*PI())/3)</f>
        <v>-0.31596418823001515</v>
      </c>
      <c r="AH10" s="11">
        <f>-'OddsRatio_working_3-way'!U10/(3*'OddsRatio_working_3-way'!X10^(1/3))*COS(('OddsRatio_working_3-way'!Y10+4*PI())/3)</f>
        <v>-0.20567106190719309</v>
      </c>
      <c r="AI10" s="11">
        <f>'OddsRatio_working_3-way'!U10/(3*'OddsRatio_working_3-way'!X10^(1/3))*SIN(('OddsRatio_working_3-way'!Y10)/3)</f>
        <v>-6.3677766172246755E-2</v>
      </c>
      <c r="AJ10" s="11">
        <f>'OddsRatio_working_3-way'!U10/(3*'OddsRatio_working_3-way'!X10^(1/3))*SIN(('OddsRatio_working_3-way'!Y10+2*PI())/3)</f>
        <v>-0.41991049504214917</v>
      </c>
      <c r="AK10" s="11">
        <f>'OddsRatio_working_3-way'!U10/(3*'OddsRatio_working_3-way'!X10^(1/3))*SIN(('OddsRatio_working_3-way'!Y10+4*PI())/3)</f>
        <v>0.48358826121439591</v>
      </c>
      <c r="AL10" s="11">
        <f>'OddsRatio_working_3-way'!Z10+'OddsRatio_working_3-way'!AF10</f>
        <v>1.0432705002744169</v>
      </c>
      <c r="AM10" s="11">
        <f>'OddsRatio_working_3-way'!AA10+'OddsRatio_working_3-way'!AG10</f>
        <v>-0.63192837646003042</v>
      </c>
      <c r="AN10" s="11">
        <f>'OddsRatio_working_3-way'!AB10+'OddsRatio_working_3-way'!AH10</f>
        <v>-0.41134212381438628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1.0432705002744169</v>
      </c>
      <c r="AS10" s="11">
        <f>IF(('OddsRatio_working_3-way'!X10=0),IF(Q10&gt;0,-Q10^(1/3),(-Q10)^(1/3)),'OddsRatio_working_3-way'!AM10-'OddsRatio_working_3-way'!R10/3)</f>
        <v>-0.63192837646003042</v>
      </c>
      <c r="AT10" s="11">
        <f>IF(('OddsRatio_working_3-way'!X10=0),IF(Q10&gt;0,-Q10^(1/3),(-Q10)^(1/3)),'OddsRatio_working_3-way'!AN10-'OddsRatio_working_3-way'!R10/3)</f>
        <v>-0.41134212381438628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1.89</v>
      </c>
      <c r="B11" s="4">
        <f>IF('True_Odds_Calculator_3-way'!B12="","",'True_Odds_Calculator_3-way'!B12)</f>
        <v>3.58</v>
      </c>
      <c r="C11" s="4">
        <f>IF('True_Odds_Calculator_3-way'!C12="","",'True_Odds_Calculator_3-way'!C12)</f>
        <v>4.49</v>
      </c>
      <c r="D11" s="9">
        <f t="shared" si="13"/>
        <v>0.51655211716687854</v>
      </c>
      <c r="E11" s="9">
        <f t="shared" si="14"/>
        <v>0.26931700862873692</v>
      </c>
      <c r="F11" s="9">
        <f t="shared" si="15"/>
        <v>0.21413087420438462</v>
      </c>
      <c r="G11" s="9">
        <f t="shared" si="16"/>
        <v>1.0515877300650662</v>
      </c>
      <c r="H11" s="9">
        <f t="shared" si="17"/>
        <v>1.9359130797579087</v>
      </c>
      <c r="I11" s="9">
        <f t="shared" si="18"/>
        <v>3.7130963435678717</v>
      </c>
      <c r="J11" s="9">
        <f t="shared" si="19"/>
        <v>4.6700411779270814</v>
      </c>
      <c r="K11" s="11">
        <f t="shared" si="20"/>
        <v>0.52910052910052918</v>
      </c>
      <c r="L11" s="11">
        <f t="shared" si="21"/>
        <v>0.27932960893854747</v>
      </c>
      <c r="M11" s="11">
        <f t="shared" si="22"/>
        <v>0.22271714922048996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-0.26378127781619087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0.22909629608563303</v>
      </c>
      <c r="Q11" s="11">
        <f>2*'OddsRatio_working_3-way'!K11*'OddsRatio_working_3-way'!L11*'OddsRatio_working_3-way'!M11</f>
        <v>6.5832268990124426E-2</v>
      </c>
      <c r="R11" s="11">
        <f t="shared" si="23"/>
        <v>0</v>
      </c>
      <c r="S11" s="11">
        <f t="shared" si="24"/>
        <v>-0.86850855368618252</v>
      </c>
      <c r="T11" s="11">
        <f t="shared" si="25"/>
        <v>-0.24957142347304093</v>
      </c>
      <c r="U11" s="11">
        <f>'OddsRatio_working_3-way'!S11-'OddsRatio_working_3-way'!R11^2/3</f>
        <v>-0.86850855368618252</v>
      </c>
      <c r="V11" s="11">
        <f>'OddsRatio_working_3-way'!S11*'OddsRatio_working_3-way'!R11/3-2*'OddsRatio_working_3-way'!R11^3/27-'OddsRatio_working_3-way'!T11</f>
        <v>0.24957142347304093</v>
      </c>
      <c r="W11" s="11">
        <f>'OddsRatio_working_3-way'!V11^2+4*'OddsRatio_working_3-way'!U11^3/27</f>
        <v>-3.4769241660191581E-2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0.15576836735562799</v>
      </c>
      <c r="Y11" s="11">
        <f>IF('OddsRatio_working_3-way'!W11&gt;=0,IF('OddsRatio_working_3-way'!V11+SQRT('OddsRatio_working_3-way'!W11)&gt;0,0,PI()),ACOS('OddsRatio_working_3-way'!V11/(2*'OddsRatio_working_3-way'!X11)))</f>
        <v>0.64166903933524455</v>
      </c>
      <c r="Z11" s="11">
        <f>'OddsRatio_working_3-way'!X11^(1/3)*COS('OddsRatio_working_3-way'!Y11/3)</f>
        <v>0.52579386503253323</v>
      </c>
      <c r="AA11" s="11">
        <f>'OddsRatio_working_3-way'!X11^(1/3)*COS(('OddsRatio_working_3-way'!Y11+2*PI())/3)</f>
        <v>-0.36180470289937799</v>
      </c>
      <c r="AB11" s="11">
        <f>'OddsRatio_working_3-way'!X11^(1/3)*COS(('OddsRatio_working_3-way'!Y11+4*PI())/3)</f>
        <v>-0.16398916213315543</v>
      </c>
      <c r="AC11" s="11">
        <f>'OddsRatio_working_3-way'!X11^(1/3)*SIN('OddsRatio_working_3-way'!Y11/3)</f>
        <v>0.11420885571127015</v>
      </c>
      <c r="AD11" s="11">
        <f>'OddsRatio_working_3-way'!X11^(1/3)*SIN(('OddsRatio_working_3-way'!Y11+2*PI())/3)</f>
        <v>0.39824641641654523</v>
      </c>
      <c r="AE11" s="11">
        <f>'OddsRatio_working_3-way'!X11^(1/3)*SIN(('OddsRatio_working_3-way'!Y11+4*PI())/3)</f>
        <v>-0.51245527212781528</v>
      </c>
      <c r="AF11" s="11">
        <f>-'OddsRatio_working_3-way'!U11/(3*'OddsRatio_working_3-way'!X11^(1/3))*COS(('OddsRatio_working_3-way'!Y11)/3)</f>
        <v>0.52579386503253311</v>
      </c>
      <c r="AG11" s="11">
        <f>-'OddsRatio_working_3-way'!U11/(3*'OddsRatio_working_3-way'!X11^(1/3))*COS(('OddsRatio_working_3-way'!Y11+2*PI())/3)</f>
        <v>-0.36180470289937788</v>
      </c>
      <c r="AH11" s="11">
        <f>-'OddsRatio_working_3-way'!U11/(3*'OddsRatio_working_3-way'!X11^(1/3))*COS(('OddsRatio_working_3-way'!Y11+4*PI())/3)</f>
        <v>-0.16398916213315537</v>
      </c>
      <c r="AI11" s="11">
        <f>'OddsRatio_working_3-way'!U11/(3*'OddsRatio_working_3-way'!X11^(1/3))*SIN(('OddsRatio_working_3-way'!Y11)/3)</f>
        <v>-0.11420885571127012</v>
      </c>
      <c r="AJ11" s="11">
        <f>'OddsRatio_working_3-way'!U11/(3*'OddsRatio_working_3-way'!X11^(1/3))*SIN(('OddsRatio_working_3-way'!Y11+2*PI())/3)</f>
        <v>-0.39824641641654512</v>
      </c>
      <c r="AK11" s="11">
        <f>'OddsRatio_working_3-way'!U11/(3*'OddsRatio_working_3-way'!X11^(1/3))*SIN(('OddsRatio_working_3-way'!Y11+4*PI())/3)</f>
        <v>0.51245527212781516</v>
      </c>
      <c r="AL11" s="11">
        <f>'OddsRatio_working_3-way'!Z11+'OddsRatio_working_3-way'!AF11</f>
        <v>1.0515877300650662</v>
      </c>
      <c r="AM11" s="11">
        <f>'OddsRatio_working_3-way'!AA11+'OddsRatio_working_3-way'!AG11</f>
        <v>-0.72360940579875588</v>
      </c>
      <c r="AN11" s="11">
        <f>'OddsRatio_working_3-way'!AB11+'OddsRatio_working_3-way'!AH11</f>
        <v>-0.32797832426631079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1.0515877300650662</v>
      </c>
      <c r="AS11" s="11">
        <f>IF(('OddsRatio_working_3-way'!X11=0),IF(Q11&gt;0,-Q11^(1/3),(-Q11)^(1/3)),'OddsRatio_working_3-way'!AM11-'OddsRatio_working_3-way'!R11/3)</f>
        <v>-0.72360940579875588</v>
      </c>
      <c r="AT11" s="11">
        <f>IF(('OddsRatio_working_3-way'!X11=0),IF(Q11&gt;0,-Q11^(1/3),(-Q11)^(1/3)),'OddsRatio_working_3-way'!AN11-'OddsRatio_working_3-way'!R11/3)</f>
        <v>-0.32797832426631079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4.04</v>
      </c>
      <c r="B12" s="4">
        <f>IF('True_Odds_Calculator_3-way'!B13="","",'True_Odds_Calculator_3-way'!B13)</f>
        <v>3.27</v>
      </c>
      <c r="C12" s="4">
        <f>IF('True_Odds_Calculator_3-way'!C13="","",'True_Odds_Calculator_3-way'!C13)</f>
        <v>2.1</v>
      </c>
      <c r="D12" s="9">
        <f t="shared" si="13"/>
        <v>0.23907925636807714</v>
      </c>
      <c r="E12" s="9">
        <f t="shared" si="14"/>
        <v>0.29615891637400055</v>
      </c>
      <c r="F12" s="9">
        <f t="shared" si="15"/>
        <v>0.46476182725792214</v>
      </c>
      <c r="G12" s="9">
        <f t="shared" si="16"/>
        <v>1.0469451846100561</v>
      </c>
      <c r="H12" s="9">
        <f t="shared" si="17"/>
        <v>4.1827133612145708</v>
      </c>
      <c r="I12" s="9">
        <f t="shared" si="18"/>
        <v>3.376565569064828</v>
      </c>
      <c r="J12" s="9">
        <f t="shared" si="19"/>
        <v>2.1516397030710626</v>
      </c>
      <c r="K12" s="11">
        <f t="shared" si="20"/>
        <v>0.24752475247524752</v>
      </c>
      <c r="L12" s="11">
        <f t="shared" si="21"/>
        <v>0.3058103975535168</v>
      </c>
      <c r="M12" s="11">
        <f t="shared" si="22"/>
        <v>0.47619047619047616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-0.27361740105858556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0.23105193874564386</v>
      </c>
      <c r="Q12" s="11">
        <f>2*'OddsRatio_working_3-way'!K12*'OddsRatio_working_3-way'!L12*'OddsRatio_working_3-way'!M12</f>
        <v>7.2091088532182171E-2</v>
      </c>
      <c r="R12" s="11">
        <f t="shared" si="23"/>
        <v>0</v>
      </c>
      <c r="S12" s="11">
        <f t="shared" si="24"/>
        <v>-0.84443437388023501</v>
      </c>
      <c r="T12" s="11">
        <f t="shared" si="25"/>
        <v>-0.26347406361317788</v>
      </c>
      <c r="U12" s="11">
        <f>'OddsRatio_working_3-way'!S12-'OddsRatio_working_3-way'!R12^2/3</f>
        <v>-0.84443437388023501</v>
      </c>
      <c r="V12" s="11">
        <f>'OddsRatio_working_3-way'!S12*'OddsRatio_working_3-way'!R12/3-2*'OddsRatio_working_3-way'!R12^3/27-'OddsRatio_working_3-way'!T12</f>
        <v>0.26347406361317788</v>
      </c>
      <c r="W12" s="11">
        <f>'OddsRatio_working_3-way'!V12^2+4*'OddsRatio_working_3-way'!U12^3/27</f>
        <v>-1.978739147404239E-2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0.14933684547934184</v>
      </c>
      <c r="Y12" s="11">
        <f>IF('OddsRatio_working_3-way'!W12&gt;=0,IF('OddsRatio_working_3-way'!V12+SQRT('OddsRatio_working_3-way'!W12)&gt;0,0,PI()),ACOS('OddsRatio_working_3-way'!V12/(2*'OddsRatio_working_3-way'!X12)))</f>
        <v>0.49039503379808025</v>
      </c>
      <c r="Z12" s="11">
        <f>'OddsRatio_working_3-way'!X12^(1/3)*COS('OddsRatio_working_3-way'!Y12/3)</f>
        <v>0.52347259230502807</v>
      </c>
      <c r="AA12" s="11">
        <f>'OddsRatio_working_3-way'!X12^(1/3)*COS(('OddsRatio_working_3-way'!Y12+2*PI())/3)</f>
        <v>-0.33650879978285364</v>
      </c>
      <c r="AB12" s="11">
        <f>'OddsRatio_working_3-way'!X12^(1/3)*COS(('OddsRatio_working_3-way'!Y12+4*PI())/3)</f>
        <v>-0.18696379252217449</v>
      </c>
      <c r="AC12" s="11">
        <f>'OddsRatio_working_3-way'!X12^(1/3)*SIN('OddsRatio_working_3-way'!Y12/3)</f>
        <v>8.6339850197917831E-2</v>
      </c>
      <c r="AD12" s="11">
        <f>'OddsRatio_working_3-way'!X12^(1/3)*SIN(('OddsRatio_working_3-way'!Y12+2*PI())/3)</f>
        <v>0.41017063802208992</v>
      </c>
      <c r="AE12" s="11">
        <f>'OddsRatio_working_3-way'!X12^(1/3)*SIN(('OddsRatio_working_3-way'!Y12+4*PI())/3)</f>
        <v>-0.4965104882200076</v>
      </c>
      <c r="AF12" s="11">
        <f>-'OddsRatio_working_3-way'!U12/(3*'OddsRatio_working_3-way'!X12^(1/3))*COS(('OddsRatio_working_3-way'!Y12)/3)</f>
        <v>0.52347259230502807</v>
      </c>
      <c r="AG12" s="11">
        <f>-'OddsRatio_working_3-way'!U12/(3*'OddsRatio_working_3-way'!X12^(1/3))*COS(('OddsRatio_working_3-way'!Y12+2*PI())/3)</f>
        <v>-0.33650879978285364</v>
      </c>
      <c r="AH12" s="11">
        <f>-'OddsRatio_working_3-way'!U12/(3*'OddsRatio_working_3-way'!X12^(1/3))*COS(('OddsRatio_working_3-way'!Y12+4*PI())/3)</f>
        <v>-0.18696379252217449</v>
      </c>
      <c r="AI12" s="11">
        <f>'OddsRatio_working_3-way'!U12/(3*'OddsRatio_working_3-way'!X12^(1/3))*SIN(('OddsRatio_working_3-way'!Y12)/3)</f>
        <v>-8.6339850197917831E-2</v>
      </c>
      <c r="AJ12" s="11">
        <f>'OddsRatio_working_3-way'!U12/(3*'OddsRatio_working_3-way'!X12^(1/3))*SIN(('OddsRatio_working_3-way'!Y12+2*PI())/3)</f>
        <v>-0.41017063802208992</v>
      </c>
      <c r="AK12" s="11">
        <f>'OddsRatio_working_3-way'!U12/(3*'OddsRatio_working_3-way'!X12^(1/3))*SIN(('OddsRatio_working_3-way'!Y12+4*PI())/3)</f>
        <v>0.4965104882200076</v>
      </c>
      <c r="AL12" s="11">
        <f>'OddsRatio_working_3-way'!Z12+'OddsRatio_working_3-way'!AF12</f>
        <v>1.0469451846100561</v>
      </c>
      <c r="AM12" s="11">
        <f>'OddsRatio_working_3-way'!AA12+'OddsRatio_working_3-way'!AG12</f>
        <v>-0.67301759956570728</v>
      </c>
      <c r="AN12" s="11">
        <f>'OddsRatio_working_3-way'!AB12+'OddsRatio_working_3-way'!AH12</f>
        <v>-0.37392758504434898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1.0469451846100561</v>
      </c>
      <c r="AS12" s="11">
        <f>IF(('OddsRatio_working_3-way'!X12=0),IF(Q12&gt;0,-Q12^(1/3),(-Q12)^(1/3)),'OddsRatio_working_3-way'!AM12-'OddsRatio_working_3-way'!R12/3)</f>
        <v>-0.67301759956570728</v>
      </c>
      <c r="AT12" s="11">
        <f>IF(('OddsRatio_working_3-way'!X12=0),IF(Q12&gt;0,-Q12^(1/3),(-Q12)^(1/3)),'OddsRatio_working_3-way'!AN12-'OddsRatio_working_3-way'!R12/3)</f>
        <v>-0.37392758504434898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2.0499999999999998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3.3</v>
      </c>
      <c r="D13" s="9">
        <f t="shared" si="13"/>
        <v>0.4626922823353587</v>
      </c>
      <c r="E13" s="9">
        <f t="shared" si="14"/>
        <v>0.25511840573606603</v>
      </c>
      <c r="F13" s="9">
        <f t="shared" si="15"/>
        <v>0.2821893119285751</v>
      </c>
      <c r="G13" s="9">
        <f t="shared" si="16"/>
        <v>1.1059653584197713</v>
      </c>
      <c r="H13" s="9">
        <f t="shared" si="17"/>
        <v>2.1612636263407596</v>
      </c>
      <c r="I13" s="9">
        <f t="shared" si="18"/>
        <v>3.9197485462281962</v>
      </c>
      <c r="J13" s="9">
        <f t="shared" si="19"/>
        <v>3.5437203243654736</v>
      </c>
      <c r="K13" s="11">
        <f t="shared" si="20"/>
        <v>0.48780487804878053</v>
      </c>
      <c r="L13" s="11">
        <f t="shared" si="21"/>
        <v>0.27472527472527469</v>
      </c>
      <c r="M13" s="11">
        <f t="shared" si="22"/>
        <v>0.30303030303030304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-0.25891181988742951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0.24325268227707253</v>
      </c>
      <c r="Q13" s="11">
        <f>2*'OddsRatio_working_3-way'!K13*'OddsRatio_working_3-way'!L13*'OddsRatio_working_3-way'!M13</f>
        <v>8.1219593414715366E-2</v>
      </c>
      <c r="R13" s="11">
        <f t="shared" si="23"/>
        <v>0</v>
      </c>
      <c r="S13" s="11">
        <f t="shared" si="24"/>
        <v>-0.93951941778028791</v>
      </c>
      <c r="T13" s="11">
        <f t="shared" si="25"/>
        <v>-0.31369596586987908</v>
      </c>
      <c r="U13" s="11">
        <f>'OddsRatio_working_3-way'!S13-'OddsRatio_working_3-way'!R13^2/3</f>
        <v>-0.93951941778028791</v>
      </c>
      <c r="V13" s="11">
        <f>'OddsRatio_working_3-way'!S13*'OddsRatio_working_3-way'!R13/3-2*'OddsRatio_working_3-way'!R13^3/27-'OddsRatio_working_3-way'!T13</f>
        <v>0.31369596586987908</v>
      </c>
      <c r="W13" s="11">
        <f>'OddsRatio_working_3-way'!V13^2+4*'OddsRatio_working_3-way'!U13^3/27</f>
        <v>-2.4455688974168596E-2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0.17525755902186141</v>
      </c>
      <c r="Y13" s="11">
        <f>IF('OddsRatio_working_3-way'!W13&gt;=0,IF('OddsRatio_working_3-way'!V13+SQRT('OddsRatio_working_3-way'!W13)&gt;0,0,PI()),ACOS('OddsRatio_working_3-way'!V13/(2*'OddsRatio_working_3-way'!X13)))</f>
        <v>0.46246146582666747</v>
      </c>
      <c r="Z13" s="11">
        <f>'OddsRatio_working_3-way'!X13^(1/3)*COS('OddsRatio_working_3-way'!Y13/3)</f>
        <v>0.55298267920988564</v>
      </c>
      <c r="AA13" s="11">
        <f>'OddsRatio_working_3-way'!X13^(1/3)*COS(('OddsRatio_working_3-way'!Y13+2*PI())/3)</f>
        <v>-0.3509055305597904</v>
      </c>
      <c r="AB13" s="11">
        <f>'OddsRatio_working_3-way'!X13^(1/3)*COS(('OddsRatio_working_3-way'!Y13+4*PI())/3)</f>
        <v>-0.20207714865009535</v>
      </c>
      <c r="AC13" s="11">
        <f>'OddsRatio_working_3-way'!X13^(1/3)*SIN('OddsRatio_working_3-way'!Y13/3)</f>
        <v>8.5926106358618942E-2</v>
      </c>
      <c r="AD13" s="11">
        <f>'OddsRatio_working_3-way'!X13^(1/3)*SIN(('OddsRatio_working_3-way'!Y13+2*PI())/3)</f>
        <v>0.43593399486923246</v>
      </c>
      <c r="AE13" s="11">
        <f>'OddsRatio_working_3-way'!X13^(1/3)*SIN(('OddsRatio_working_3-way'!Y13+4*PI())/3)</f>
        <v>-0.52186010122785131</v>
      </c>
      <c r="AF13" s="11">
        <f>-'OddsRatio_working_3-way'!U13/(3*'OddsRatio_working_3-way'!X13^(1/3))*COS(('OddsRatio_working_3-way'!Y13)/3)</f>
        <v>0.55298267920988564</v>
      </c>
      <c r="AG13" s="11">
        <f>-'OddsRatio_working_3-way'!U13/(3*'OddsRatio_working_3-way'!X13^(1/3))*COS(('OddsRatio_working_3-way'!Y13+2*PI())/3)</f>
        <v>-0.3509055305597904</v>
      </c>
      <c r="AH13" s="11">
        <f>-'OddsRatio_working_3-way'!U13/(3*'OddsRatio_working_3-way'!X13^(1/3))*COS(('OddsRatio_working_3-way'!Y13+4*PI())/3)</f>
        <v>-0.20207714865009535</v>
      </c>
      <c r="AI13" s="11">
        <f>'OddsRatio_working_3-way'!U13/(3*'OddsRatio_working_3-way'!X13^(1/3))*SIN(('OddsRatio_working_3-way'!Y13)/3)</f>
        <v>-8.5926106358618942E-2</v>
      </c>
      <c r="AJ13" s="11">
        <f>'OddsRatio_working_3-way'!U13/(3*'OddsRatio_working_3-way'!X13^(1/3))*SIN(('OddsRatio_working_3-way'!Y13+2*PI())/3)</f>
        <v>-0.43593399486923246</v>
      </c>
      <c r="AK13" s="11">
        <f>'OddsRatio_working_3-way'!U13/(3*'OddsRatio_working_3-way'!X13^(1/3))*SIN(('OddsRatio_working_3-way'!Y13+4*PI())/3)</f>
        <v>0.52186010122785131</v>
      </c>
      <c r="AL13" s="11">
        <f>'OddsRatio_working_3-way'!Z13+'OddsRatio_working_3-way'!AF13</f>
        <v>1.1059653584197713</v>
      </c>
      <c r="AM13" s="11">
        <f>'OddsRatio_working_3-way'!AA13+'OddsRatio_working_3-way'!AG13</f>
        <v>-0.7018110611195808</v>
      </c>
      <c r="AN13" s="11">
        <f>'OddsRatio_working_3-way'!AB13+'OddsRatio_working_3-way'!AH13</f>
        <v>-0.4041542973001907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1.1059653584197713</v>
      </c>
      <c r="AS13" s="11">
        <f>IF(('OddsRatio_working_3-way'!X13=0),IF(Q13&gt;0,-Q13^(1/3),(-Q13)^(1/3)),'OddsRatio_working_3-way'!AM13-'OddsRatio_working_3-way'!R13/3)</f>
        <v>-0.7018110611195808</v>
      </c>
      <c r="AT13" s="11">
        <f>IF(('OddsRatio_working_3-way'!X13=0),IF(Q13&gt;0,-Q13^(1/3),(-Q13)^(1/3)),'OddsRatio_working_3-way'!AN13-'OddsRatio_working_3-way'!R13/3)</f>
        <v>-0.4041542973001907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1.38</v>
      </c>
      <c r="B14" s="4">
        <f>IF('True_Odds_Calculator_3-way'!B15="","",'True_Odds_Calculator_3-way'!B15)</f>
        <v>4.97</v>
      </c>
      <c r="C14" s="4">
        <f>IF('True_Odds_Calculator_3-way'!C15="","",'True_Odds_Calculator_3-way'!C15)</f>
        <v>10.07</v>
      </c>
      <c r="D14" s="9">
        <f t="shared" si="13"/>
        <v>0.71328352458317623</v>
      </c>
      <c r="E14" s="9">
        <f t="shared" si="14"/>
        <v>0.19232626353740023</v>
      </c>
      <c r="F14" s="9">
        <f t="shared" si="15"/>
        <v>9.4390211879423522E-2</v>
      </c>
      <c r="G14" s="9">
        <f t="shared" si="16"/>
        <v>1.0578080308409041</v>
      </c>
      <c r="H14" s="9">
        <f t="shared" si="17"/>
        <v>1.4019670517195433</v>
      </c>
      <c r="I14" s="9">
        <f t="shared" si="18"/>
        <v>5.1994978824383891</v>
      </c>
      <c r="J14" s="9">
        <f t="shared" si="19"/>
        <v>10.594318839727</v>
      </c>
      <c r="K14" s="11">
        <f t="shared" si="20"/>
        <v>0.7246376811594204</v>
      </c>
      <c r="L14" s="11">
        <f t="shared" si="21"/>
        <v>0.2012072434607646</v>
      </c>
      <c r="M14" s="11">
        <f t="shared" si="22"/>
        <v>9.9304865938430978E-2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-0.19811458304104079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0.19430660789282708</v>
      </c>
      <c r="Q14" s="11">
        <f>2*'OddsRatio_working_3-way'!K14*'OddsRatio_working_3-way'!L14*'OddsRatio_working_3-way'!M14</f>
        <v>2.8957765706829675E-2</v>
      </c>
      <c r="R14" s="11">
        <f t="shared" si="23"/>
        <v>0</v>
      </c>
      <c r="S14" s="11">
        <f t="shared" si="24"/>
        <v>-0.98077892556034174</v>
      </c>
      <c r="T14" s="11">
        <f t="shared" si="25"/>
        <v>-0.14616675492702561</v>
      </c>
      <c r="U14" s="11">
        <f>'OddsRatio_working_3-way'!S14-'OddsRatio_working_3-way'!R14^2/3</f>
        <v>-0.98077892556034174</v>
      </c>
      <c r="V14" s="11">
        <f>'OddsRatio_working_3-way'!S14*'OddsRatio_working_3-way'!R14/3-2*'OddsRatio_working_3-way'!R14^3/27-'OddsRatio_working_3-way'!T14</f>
        <v>0.14616675492702561</v>
      </c>
      <c r="W14" s="11">
        <f>'OddsRatio_working_3-way'!V14^2+4*'OddsRatio_working_3-way'!U14^3/27</f>
        <v>-0.1184038759864931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0.18692819225065427</v>
      </c>
      <c r="Y14" s="11">
        <f>IF('OddsRatio_working_3-way'!W14&gt;=0,IF('OddsRatio_working_3-way'!V14+SQRT('OddsRatio_working_3-way'!W14)&gt;0,0,PI()),ACOS('OddsRatio_working_3-way'!V14/(2*'OddsRatio_working_3-way'!X14)))</f>
        <v>1.1691107228237316</v>
      </c>
      <c r="Z14" s="11">
        <f>'OddsRatio_working_3-way'!X14^(1/3)*COS('OddsRatio_working_3-way'!Y14/3)</f>
        <v>0.52890401542045207</v>
      </c>
      <c r="AA14" s="11">
        <f>'OddsRatio_working_3-way'!X14^(1/3)*COS(('OddsRatio_working_3-way'!Y14+2*PI())/3)</f>
        <v>-0.45257467578660932</v>
      </c>
      <c r="AB14" s="11">
        <f>'OddsRatio_working_3-way'!X14^(1/3)*COS(('OddsRatio_working_3-way'!Y14+4*PI())/3)</f>
        <v>-7.6329339633842933E-2</v>
      </c>
      <c r="AC14" s="11">
        <f>'OddsRatio_working_3-way'!X14^(1/3)*SIN('OddsRatio_working_3-way'!Y14/3)</f>
        <v>0.21722534610914113</v>
      </c>
      <c r="AD14" s="11">
        <f>'OddsRatio_working_3-way'!X14^(1/3)*SIN(('OddsRatio_working_3-way'!Y14+2*PI())/3)</f>
        <v>0.34943164046313752</v>
      </c>
      <c r="AE14" s="11">
        <f>'OddsRatio_working_3-way'!X14^(1/3)*SIN(('OddsRatio_working_3-way'!Y14+4*PI())/3)</f>
        <v>-0.56665698657227848</v>
      </c>
      <c r="AF14" s="11">
        <f>-'OddsRatio_working_3-way'!U14/(3*'OddsRatio_working_3-way'!X14^(1/3))*COS(('OddsRatio_working_3-way'!Y14)/3)</f>
        <v>0.52890401542045207</v>
      </c>
      <c r="AG14" s="11">
        <f>-'OddsRatio_working_3-way'!U14/(3*'OddsRatio_working_3-way'!X14^(1/3))*COS(('OddsRatio_working_3-way'!Y14+2*PI())/3)</f>
        <v>-0.45257467578660932</v>
      </c>
      <c r="AH14" s="11">
        <f>-'OddsRatio_working_3-way'!U14/(3*'OddsRatio_working_3-way'!X14^(1/3))*COS(('OddsRatio_working_3-way'!Y14+4*PI())/3)</f>
        <v>-7.6329339633842933E-2</v>
      </c>
      <c r="AI14" s="11">
        <f>'OddsRatio_working_3-way'!U14/(3*'OddsRatio_working_3-way'!X14^(1/3))*SIN(('OddsRatio_working_3-way'!Y14)/3)</f>
        <v>-0.21722534610914113</v>
      </c>
      <c r="AJ14" s="11">
        <f>'OddsRatio_working_3-way'!U14/(3*'OddsRatio_working_3-way'!X14^(1/3))*SIN(('OddsRatio_working_3-way'!Y14+2*PI())/3)</f>
        <v>-0.34943164046313752</v>
      </c>
      <c r="AK14" s="11">
        <f>'OddsRatio_working_3-way'!U14/(3*'OddsRatio_working_3-way'!X14^(1/3))*SIN(('OddsRatio_working_3-way'!Y14+4*PI())/3)</f>
        <v>0.56665698657227848</v>
      </c>
      <c r="AL14" s="11">
        <f>'OddsRatio_working_3-way'!Z14+'OddsRatio_working_3-way'!AF14</f>
        <v>1.0578080308409041</v>
      </c>
      <c r="AM14" s="11">
        <f>'OddsRatio_working_3-way'!AA14+'OddsRatio_working_3-way'!AG14</f>
        <v>-0.90514935157321863</v>
      </c>
      <c r="AN14" s="11">
        <f>'OddsRatio_working_3-way'!AB14+'OddsRatio_working_3-way'!AH14</f>
        <v>-0.15265867926768587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1.0578080308409041</v>
      </c>
      <c r="AS14" s="11">
        <f>IF(('OddsRatio_working_3-way'!X14=0),IF(Q14&gt;0,-Q14^(1/3),(-Q14)^(1/3)),'OddsRatio_working_3-way'!AM14-'OddsRatio_working_3-way'!R14/3)</f>
        <v>-0.90514935157321863</v>
      </c>
      <c r="AT14" s="11">
        <f>IF(('OddsRatio_working_3-way'!X14=0),IF(Q14&gt;0,-Q14^(1/3),(-Q14)^(1/3)),'OddsRatio_working_3-way'!AN14-'OddsRatio_working_3-way'!R14/3)</f>
        <v>-0.15265867926768587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2.95</v>
      </c>
      <c r="B15" s="4">
        <f>IF('True_Odds_Calculator_3-way'!B16="","",'True_Odds_Calculator_3-way'!B16)</f>
        <v>2.91</v>
      </c>
      <c r="C15" s="4">
        <f>IF('True_Odds_Calculator_3-way'!C16="","",'True_Odds_Calculator_3-way'!C16)</f>
        <v>2.9</v>
      </c>
      <c r="D15" s="9">
        <f t="shared" si="13"/>
        <v>0.32987833233117464</v>
      </c>
      <c r="E15" s="9">
        <f t="shared" si="14"/>
        <v>0.33447606896980764</v>
      </c>
      <c r="F15" s="9">
        <f t="shared" si="15"/>
        <v>0.335645598699018</v>
      </c>
      <c r="G15" s="9">
        <f t="shared" si="16"/>
        <v>1.0417541971840141</v>
      </c>
      <c r="H15" s="9">
        <f t="shared" si="17"/>
        <v>3.0314206845088276</v>
      </c>
      <c r="I15" s="9">
        <f t="shared" si="18"/>
        <v>2.9897505166214677</v>
      </c>
      <c r="J15" s="9">
        <f t="shared" si="19"/>
        <v>2.9793329746496262</v>
      </c>
      <c r="K15" s="11">
        <f t="shared" si="20"/>
        <v>0.33898305084745761</v>
      </c>
      <c r="L15" s="11">
        <f t="shared" si="21"/>
        <v>0.3436426116838488</v>
      </c>
      <c r="M15" s="11">
        <f t="shared" si="22"/>
        <v>0.34482758620689657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-0.28425530376520647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0.23137129670356149</v>
      </c>
      <c r="Q15" s="11">
        <f>2*'OddsRatio_working_3-way'!K15*'OddsRatio_working_3-way'!L15*'OddsRatio_working_3-way'!M15</f>
        <v>8.0337255799847768E-2</v>
      </c>
      <c r="R15" s="11">
        <f t="shared" si="23"/>
        <v>0</v>
      </c>
      <c r="S15" s="11">
        <f t="shared" si="24"/>
        <v>-0.81395595311274505</v>
      </c>
      <c r="T15" s="11">
        <f t="shared" si="25"/>
        <v>-0.28262359483081434</v>
      </c>
      <c r="U15" s="11">
        <f>'OddsRatio_working_3-way'!S15-'OddsRatio_working_3-way'!R15^2/3</f>
        <v>-0.81395595311274505</v>
      </c>
      <c r="V15" s="11">
        <f>'OddsRatio_working_3-way'!S15*'OddsRatio_working_3-way'!R15/3-2*'OddsRatio_working_3-way'!R15^3/27-'OddsRatio_working_3-way'!T15</f>
        <v>0.28262359483081434</v>
      </c>
      <c r="W15" s="11">
        <f>'OddsRatio_working_3-way'!V15^2+4*'OddsRatio_working_3-way'!U15^3/27</f>
        <v>-1.5102587690662972E-5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0.14132515606110521</v>
      </c>
      <c r="Y15" s="11">
        <f>IF('OddsRatio_working_3-way'!W15&gt;=0,IF('OddsRatio_working_3-way'!V15+SQRT('OddsRatio_working_3-way'!W15)&gt;0,0,PI()),ACOS('OddsRatio_working_3-way'!V15/(2*'OddsRatio_working_3-way'!X15)))</f>
        <v>1.374959473745907E-2</v>
      </c>
      <c r="Z15" s="11">
        <f>'OddsRatio_working_3-way'!X15^(1/3)*COS('OddsRatio_working_3-way'!Y15/3)</f>
        <v>0.52087709859200715</v>
      </c>
      <c r="AA15" s="11">
        <f>'OddsRatio_working_3-way'!X15^(1/3)*COS(('OddsRatio_working_3-way'!Y15+2*PI())/3)</f>
        <v>-0.26250601150015884</v>
      </c>
      <c r="AB15" s="11">
        <f>'OddsRatio_working_3-way'!X15^(1/3)*COS(('OddsRatio_working_3-way'!Y15+4*PI())/3)</f>
        <v>-0.25837108709184847</v>
      </c>
      <c r="AC15" s="11">
        <f>'OddsRatio_working_3-way'!X15^(1/3)*SIN('OddsRatio_working_3-way'!Y15/3)</f>
        <v>2.3872997202167585E-3</v>
      </c>
      <c r="AD15" s="11">
        <f>'OddsRatio_working_3-way'!X15^(1/3)*SIN(('OddsRatio_working_3-way'!Y15+2*PI())/3)</f>
        <v>0.44989914977010148</v>
      </c>
      <c r="AE15" s="11">
        <f>'OddsRatio_working_3-way'!X15^(1/3)*SIN(('OddsRatio_working_3-way'!Y15+4*PI())/3)</f>
        <v>-0.45228644949031827</v>
      </c>
      <c r="AF15" s="11">
        <f>-'OddsRatio_working_3-way'!U15/(3*'OddsRatio_working_3-way'!X15^(1/3))*COS(('OddsRatio_working_3-way'!Y15)/3)</f>
        <v>0.52087709859200704</v>
      </c>
      <c r="AG15" s="11">
        <f>-'OddsRatio_working_3-way'!U15/(3*'OddsRatio_working_3-way'!X15^(1/3))*COS(('OddsRatio_working_3-way'!Y15+2*PI())/3)</f>
        <v>-0.26250601150015879</v>
      </c>
      <c r="AH15" s="11">
        <f>-'OddsRatio_working_3-way'!U15/(3*'OddsRatio_working_3-way'!X15^(1/3))*COS(('OddsRatio_working_3-way'!Y15+4*PI())/3)</f>
        <v>-0.25837108709184842</v>
      </c>
      <c r="AI15" s="11">
        <f>'OddsRatio_working_3-way'!U15/(3*'OddsRatio_working_3-way'!X15^(1/3))*SIN(('OddsRatio_working_3-way'!Y15)/3)</f>
        <v>-2.387299720216758E-3</v>
      </c>
      <c r="AJ15" s="11">
        <f>'OddsRatio_working_3-way'!U15/(3*'OddsRatio_working_3-way'!X15^(1/3))*SIN(('OddsRatio_working_3-way'!Y15+2*PI())/3)</f>
        <v>-0.44989914977010137</v>
      </c>
      <c r="AK15" s="11">
        <f>'OddsRatio_working_3-way'!U15/(3*'OddsRatio_working_3-way'!X15^(1/3))*SIN(('OddsRatio_working_3-way'!Y15+4*PI())/3)</f>
        <v>0.45228644949031815</v>
      </c>
      <c r="AL15" s="11">
        <f>'OddsRatio_working_3-way'!Z15+'OddsRatio_working_3-way'!AF15</f>
        <v>1.0417541971840141</v>
      </c>
      <c r="AM15" s="11">
        <f>'OddsRatio_working_3-way'!AA15+'OddsRatio_working_3-way'!AG15</f>
        <v>-0.52501202300031768</v>
      </c>
      <c r="AN15" s="11">
        <f>'OddsRatio_working_3-way'!AB15+'OddsRatio_working_3-way'!AH15</f>
        <v>-0.51674217418369683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1.0417541971840141</v>
      </c>
      <c r="AS15" s="11">
        <f>IF(('OddsRatio_working_3-way'!X15=0),IF(Q15&gt;0,-Q15^(1/3),(-Q15)^(1/3)),'OddsRatio_working_3-way'!AM15-'OddsRatio_working_3-way'!R15/3)</f>
        <v>-0.52501202300031768</v>
      </c>
      <c r="AT15" s="11">
        <f>IF(('OddsRatio_working_3-way'!X15=0),IF(Q15&gt;0,-Q15^(1/3),(-Q15)^(1/3)),'OddsRatio_working_3-way'!AN15-'OddsRatio_working_3-way'!R15/3)</f>
        <v>-0.51674217418369683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2.41</v>
      </c>
      <c r="B16" s="4">
        <f>IF('True_Odds_Calculator_3-way'!B17="","",'True_Odds_Calculator_3-way'!B17)</f>
        <v>3.44</v>
      </c>
      <c r="C16" s="4">
        <f>IF('True_Odds_Calculator_3-way'!C17="","",'True_Odds_Calculator_3-way'!C17)</f>
        <v>3.11</v>
      </c>
      <c r="D16" s="9">
        <f t="shared" si="13"/>
        <v>0.4050194449847212</v>
      </c>
      <c r="E16" s="9">
        <f t="shared" si="14"/>
        <v>0.28231607472089831</v>
      </c>
      <c r="F16" s="9">
        <f t="shared" si="15"/>
        <v>0.31266448029438076</v>
      </c>
      <c r="G16" s="9">
        <f t="shared" si="16"/>
        <v>1.0418562122355617</v>
      </c>
      <c r="H16" s="9">
        <f t="shared" si="17"/>
        <v>2.469017259252142</v>
      </c>
      <c r="I16" s="9">
        <f t="shared" si="18"/>
        <v>3.5421291578547707</v>
      </c>
      <c r="J16" s="9">
        <f t="shared" si="19"/>
        <v>3.1983166078170346</v>
      </c>
      <c r="K16" s="11">
        <f t="shared" si="20"/>
        <v>0.41493775933609955</v>
      </c>
      <c r="L16" s="11">
        <f t="shared" si="21"/>
        <v>0.29069767441860467</v>
      </c>
      <c r="M16" s="11">
        <f t="shared" si="22"/>
        <v>0.32154340836012862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-0.2815499925067324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0.23115877567142318</v>
      </c>
      <c r="Q16" s="11">
        <f>2*'OddsRatio_working_3-way'!K16*'OddsRatio_working_3-way'!L16*'OddsRatio_working_3-way'!M16</f>
        <v>7.7570058950142004E-2</v>
      </c>
      <c r="R16" s="11">
        <f t="shared" si="23"/>
        <v>0</v>
      </c>
      <c r="S16" s="11">
        <f t="shared" si="24"/>
        <v>-0.82102213398530177</v>
      </c>
      <c r="T16" s="11">
        <f t="shared" si="25"/>
        <v>-0.27551078321654421</v>
      </c>
      <c r="U16" s="11">
        <f>'OddsRatio_working_3-way'!S16-'OddsRatio_working_3-way'!R16^2/3</f>
        <v>-0.82102213398530177</v>
      </c>
      <c r="V16" s="11">
        <f>'OddsRatio_working_3-way'!S16*'OddsRatio_working_3-way'!R16/3-2*'OddsRatio_working_3-way'!R16^3/27-'OddsRatio_working_3-way'!T16</f>
        <v>0.27551078321654421</v>
      </c>
      <c r="W16" s="11">
        <f>'OddsRatio_working_3-way'!V16^2+4*'OddsRatio_working_3-way'!U16^3/27</f>
        <v>-6.0837964569512154E-3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0.1431694696203985</v>
      </c>
      <c r="Y16" s="11">
        <f>IF('OddsRatio_working_3-way'!W16&gt;=0,IF('OddsRatio_working_3-way'!V16+SQRT('OddsRatio_working_3-way'!W16)&gt;0,0,PI()),ACOS('OddsRatio_working_3-way'!V16/(2*'OddsRatio_working_3-way'!X16)))</f>
        <v>0.2758863636243698</v>
      </c>
      <c r="Z16" s="11">
        <f>'OddsRatio_working_3-way'!X16^(1/3)*COS('OddsRatio_working_3-way'!Y16/3)</f>
        <v>0.52092810611778095</v>
      </c>
      <c r="AA16" s="11">
        <f>'OddsRatio_working_3-way'!X16^(1/3)*COS(('OddsRatio_working_3-way'!Y16+2*PI())/3)</f>
        <v>-0.30206891682181974</v>
      </c>
      <c r="AB16" s="11">
        <f>'OddsRatio_working_3-way'!X16^(1/3)*COS(('OddsRatio_working_3-way'!Y16+4*PI())/3)</f>
        <v>-0.2188591892959614</v>
      </c>
      <c r="AC16" s="11">
        <f>'OddsRatio_working_3-way'!X16^(1/3)*SIN('OddsRatio_working_3-way'!Y16/3)</f>
        <v>4.8041158586249959E-2</v>
      </c>
      <c r="AD16" s="11">
        <f>'OddsRatio_working_3-way'!X16^(1/3)*SIN(('OddsRatio_working_3-way'!Y16+2*PI())/3)</f>
        <v>0.42711639415018932</v>
      </c>
      <c r="AE16" s="11">
        <f>'OddsRatio_working_3-way'!X16^(1/3)*SIN(('OddsRatio_working_3-way'!Y16+4*PI())/3)</f>
        <v>-0.47515755273643906</v>
      </c>
      <c r="AF16" s="11">
        <f>-'OddsRatio_working_3-way'!U16/(3*'OddsRatio_working_3-way'!X16^(1/3))*COS(('OddsRatio_working_3-way'!Y16)/3)</f>
        <v>0.52092810611778084</v>
      </c>
      <c r="AG16" s="11">
        <f>-'OddsRatio_working_3-way'!U16/(3*'OddsRatio_working_3-way'!X16^(1/3))*COS(('OddsRatio_working_3-way'!Y16+2*PI())/3)</f>
        <v>-0.30206891682181969</v>
      </c>
      <c r="AH16" s="11">
        <f>-'OddsRatio_working_3-way'!U16/(3*'OddsRatio_working_3-way'!X16^(1/3))*COS(('OddsRatio_working_3-way'!Y16+4*PI())/3)</f>
        <v>-0.21885918929596135</v>
      </c>
      <c r="AI16" s="11">
        <f>'OddsRatio_working_3-way'!U16/(3*'OddsRatio_working_3-way'!X16^(1/3))*SIN(('OddsRatio_working_3-way'!Y16)/3)</f>
        <v>-4.8041158586249952E-2</v>
      </c>
      <c r="AJ16" s="11">
        <f>'OddsRatio_working_3-way'!U16/(3*'OddsRatio_working_3-way'!X16^(1/3))*SIN(('OddsRatio_working_3-way'!Y16+2*PI())/3)</f>
        <v>-0.4271163941501892</v>
      </c>
      <c r="AK16" s="11">
        <f>'OddsRatio_working_3-way'!U16/(3*'OddsRatio_working_3-way'!X16^(1/3))*SIN(('OddsRatio_working_3-way'!Y16+4*PI())/3)</f>
        <v>0.47515755273643895</v>
      </c>
      <c r="AL16" s="11">
        <f>'OddsRatio_working_3-way'!Z16+'OddsRatio_working_3-way'!AF16</f>
        <v>1.0418562122355617</v>
      </c>
      <c r="AM16" s="11">
        <f>'OddsRatio_working_3-way'!AA16+'OddsRatio_working_3-way'!AG16</f>
        <v>-0.60413783364363938</v>
      </c>
      <c r="AN16" s="11">
        <f>'OddsRatio_working_3-way'!AB16+'OddsRatio_working_3-way'!AH16</f>
        <v>-0.43771837859192275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1.0418562122355617</v>
      </c>
      <c r="AS16" s="11">
        <f>IF(('OddsRatio_working_3-way'!X16=0),IF(Q16&gt;0,-Q16^(1/3),(-Q16)^(1/3)),'OddsRatio_working_3-way'!AM16-'OddsRatio_working_3-way'!R16/3)</f>
        <v>-0.60413783364363938</v>
      </c>
      <c r="AT16" s="11">
        <f>IF(('OddsRatio_working_3-way'!X16=0),IF(Q16&gt;0,-Q16^(1/3),(-Q16)^(1/3)),'OddsRatio_working_3-way'!AN16-'OddsRatio_working_3-way'!R16/3)</f>
        <v>-0.43771837859192275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3.23</v>
      </c>
      <c r="B17" s="4">
        <f>IF('True_Odds_Calculator_3-way'!B18="","",'True_Odds_Calculator_3-way'!B18)</f>
        <v>3.66</v>
      </c>
      <c r="C17" s="4">
        <f>IF('True_Odds_Calculator_3-way'!C18="","",'True_Odds_Calculator_3-way'!C18)</f>
        <v>2.25</v>
      </c>
      <c r="D17" s="9">
        <f t="shared" si="13"/>
        <v>0.30077143293684722</v>
      </c>
      <c r="E17" s="9">
        <f t="shared" si="14"/>
        <v>0.2650368283085216</v>
      </c>
      <c r="F17" s="9">
        <f t="shared" si="15"/>
        <v>0.43419173875463113</v>
      </c>
      <c r="G17" s="9">
        <f t="shared" si="16"/>
        <v>1.0425039644802938</v>
      </c>
      <c r="H17" s="9">
        <f t="shared" si="17"/>
        <v>3.3247838407910546</v>
      </c>
      <c r="I17" s="9">
        <f t="shared" si="18"/>
        <v>3.773060545517581</v>
      </c>
      <c r="J17" s="9">
        <f t="shared" si="19"/>
        <v>2.3031299556003675</v>
      </c>
      <c r="K17" s="11">
        <f t="shared" si="20"/>
        <v>0.30959752321981426</v>
      </c>
      <c r="L17" s="11">
        <f t="shared" si="21"/>
        <v>0.27322404371584696</v>
      </c>
      <c r="M17" s="11">
        <f t="shared" si="22"/>
        <v>0.44444444444444442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-0.27875995571270384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0.23083531178745101</v>
      </c>
      <c r="Q17" s="11">
        <f>2*'OddsRatio_working_3-way'!K17*'OddsRatio_working_3-way'!L17*'OddsRatio_working_3-way'!M17</f>
        <v>7.5190655305358636E-2</v>
      </c>
      <c r="R17" s="11">
        <f t="shared" si="23"/>
        <v>0</v>
      </c>
      <c r="S17" s="11">
        <f t="shared" si="24"/>
        <v>-0.8280791665261813</v>
      </c>
      <c r="T17" s="11">
        <f t="shared" si="25"/>
        <v>-0.26973262753295807</v>
      </c>
      <c r="U17" s="11">
        <f>'OddsRatio_working_3-way'!S17-'OddsRatio_working_3-way'!R17^2/3</f>
        <v>-0.8280791665261813</v>
      </c>
      <c r="V17" s="11">
        <f>'OddsRatio_working_3-way'!S17*'OddsRatio_working_3-way'!R17/3-2*'OddsRatio_working_3-way'!R17^3/27-'OddsRatio_working_3-way'!T17</f>
        <v>0.26973262753295807</v>
      </c>
      <c r="W17" s="11">
        <f>'OddsRatio_working_3-way'!V17^2+4*'OddsRatio_working_3-way'!U17^3/27</f>
        <v>-1.1366738307814275E-2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0.14501933376592219</v>
      </c>
      <c r="Y17" s="11">
        <f>IF('OddsRatio_working_3-way'!W17&gt;=0,IF('OddsRatio_working_3-way'!V17+SQRT('OddsRatio_working_3-way'!W17)&gt;0,0,PI()),ACOS('OddsRatio_working_3-way'!V17/(2*'OddsRatio_working_3-way'!X17)))</f>
        <v>0.37641474814727416</v>
      </c>
      <c r="Z17" s="11">
        <f>'OddsRatio_working_3-way'!X17^(1/3)*COS('OddsRatio_working_3-way'!Y17/3)</f>
        <v>0.52125198224014702</v>
      </c>
      <c r="AA17" s="11">
        <f>'OddsRatio_working_3-way'!X17^(1/3)*COS(('OddsRatio_working_3-way'!Y17+2*PI())/3)</f>
        <v>-0.31756516822673247</v>
      </c>
      <c r="AB17" s="11">
        <f>'OddsRatio_working_3-way'!X17^(1/3)*COS(('OddsRatio_working_3-way'!Y17+4*PI())/3)</f>
        <v>-0.20368681401341465</v>
      </c>
      <c r="AC17" s="11">
        <f>'OddsRatio_working_3-way'!X17^(1/3)*SIN('OddsRatio_working_3-way'!Y17/3)</f>
        <v>6.5747698459930601E-2</v>
      </c>
      <c r="AD17" s="11">
        <f>'OddsRatio_working_3-way'!X17^(1/3)*SIN(('OddsRatio_working_3-way'!Y17+2*PI())/3)</f>
        <v>0.41854360916299704</v>
      </c>
      <c r="AE17" s="11">
        <f>'OddsRatio_working_3-way'!X17^(1/3)*SIN(('OddsRatio_working_3-way'!Y17+4*PI())/3)</f>
        <v>-0.4842913076229276</v>
      </c>
      <c r="AF17" s="11">
        <f>-'OddsRatio_working_3-way'!U17/(3*'OddsRatio_working_3-way'!X17^(1/3))*COS(('OddsRatio_working_3-way'!Y17)/3)</f>
        <v>0.5212519822401469</v>
      </c>
      <c r="AG17" s="11">
        <f>-'OddsRatio_working_3-way'!U17/(3*'OddsRatio_working_3-way'!X17^(1/3))*COS(('OddsRatio_working_3-way'!Y17+2*PI())/3)</f>
        <v>-0.31756516822673242</v>
      </c>
      <c r="AH17" s="11">
        <f>-'OddsRatio_working_3-way'!U17/(3*'OddsRatio_working_3-way'!X17^(1/3))*COS(('OddsRatio_working_3-way'!Y17+4*PI())/3)</f>
        <v>-0.2036868140134146</v>
      </c>
      <c r="AI17" s="11">
        <f>'OddsRatio_working_3-way'!U17/(3*'OddsRatio_working_3-way'!X17^(1/3))*SIN(('OddsRatio_working_3-way'!Y17)/3)</f>
        <v>-6.5747698459930587E-2</v>
      </c>
      <c r="AJ17" s="11">
        <f>'OddsRatio_working_3-way'!U17/(3*'OddsRatio_working_3-way'!X17^(1/3))*SIN(('OddsRatio_working_3-way'!Y17+2*PI())/3)</f>
        <v>-0.41854360916299693</v>
      </c>
      <c r="AK17" s="11">
        <f>'OddsRatio_working_3-way'!U17/(3*'OddsRatio_working_3-way'!X17^(1/3))*SIN(('OddsRatio_working_3-way'!Y17+4*PI())/3)</f>
        <v>0.48429130762292755</v>
      </c>
      <c r="AL17" s="11">
        <f>'OddsRatio_working_3-way'!Z17+'OddsRatio_working_3-way'!AF17</f>
        <v>1.0425039644802938</v>
      </c>
      <c r="AM17" s="11">
        <f>'OddsRatio_working_3-way'!AA17+'OddsRatio_working_3-way'!AG17</f>
        <v>-0.63513033645346484</v>
      </c>
      <c r="AN17" s="11">
        <f>'OddsRatio_working_3-way'!AB17+'OddsRatio_working_3-way'!AH17</f>
        <v>-0.40737362802682925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1.0425039644802938</v>
      </c>
      <c r="AS17" s="11">
        <f>IF(('OddsRatio_working_3-way'!X17=0),IF(Q17&gt;0,-Q17^(1/3),(-Q17)^(1/3)),'OddsRatio_working_3-way'!AM17-'OddsRatio_working_3-way'!R17/3)</f>
        <v>-0.63513033645346484</v>
      </c>
      <c r="AT17" s="11">
        <f>IF(('OddsRatio_working_3-way'!X17=0),IF(Q17&gt;0,-Q17^(1/3),(-Q17)^(1/3)),'OddsRatio_working_3-way'!AN17-'OddsRatio_working_3-way'!R17/3)</f>
        <v>-0.40737362802682925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1.65</v>
      </c>
      <c r="B18" s="4">
        <f>IF('True_Odds_Calculator_3-way'!B19="","",'True_Odds_Calculator_3-way'!B19)</f>
        <v>4.33</v>
      </c>
      <c r="C18" s="4">
        <f>IF('True_Odds_Calculator_3-way'!C19="","",'True_Odds_Calculator_3-way'!C19)</f>
        <v>4.7699999999999996</v>
      </c>
      <c r="D18" s="9">
        <f t="shared" si="13"/>
        <v>0.58657446108335931</v>
      </c>
      <c r="E18" s="9">
        <f t="shared" si="14"/>
        <v>0.21688147950743475</v>
      </c>
      <c r="F18" s="9">
        <f t="shared" si="15"/>
        <v>0.19654405940920608</v>
      </c>
      <c r="G18" s="9">
        <f t="shared" si="16"/>
        <v>1.0843283041444876</v>
      </c>
      <c r="H18" s="9">
        <f t="shared" si="17"/>
        <v>1.7048133976939168</v>
      </c>
      <c r="I18" s="9">
        <f t="shared" si="18"/>
        <v>4.6108132528011447</v>
      </c>
      <c r="J18" s="9">
        <f t="shared" si="19"/>
        <v>5.087917706624717</v>
      </c>
      <c r="K18" s="11">
        <f t="shared" si="20"/>
        <v>0.60606060606060608</v>
      </c>
      <c r="L18" s="11">
        <f t="shared" si="21"/>
        <v>0.23094688221709006</v>
      </c>
      <c r="M18" s="11">
        <f t="shared" si="22"/>
        <v>0.20964360587002098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-0.23944662538936801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0.22741100783717016</v>
      </c>
      <c r="Q18" s="11">
        <f>2*'OddsRatio_working_3-way'!K18*'OddsRatio_working_3-way'!L18*'OddsRatio_working_3-way'!M18</f>
        <v>5.8686711699914892E-2</v>
      </c>
      <c r="R18" s="11">
        <f t="shared" si="23"/>
        <v>0</v>
      </c>
      <c r="S18" s="11">
        <f t="shared" si="24"/>
        <v>-0.94973569774630762</v>
      </c>
      <c r="T18" s="11">
        <f t="shared" si="25"/>
        <v>-0.24509308328936977</v>
      </c>
      <c r="U18" s="11">
        <f>'OddsRatio_working_3-way'!S18-'OddsRatio_working_3-way'!R18^2/3</f>
        <v>-0.94973569774630762</v>
      </c>
      <c r="V18" s="11">
        <f>'OddsRatio_working_3-way'!S18*'OddsRatio_working_3-way'!R18/3-2*'OddsRatio_working_3-way'!R18^3/27-'OddsRatio_working_3-way'!T18</f>
        <v>0.24509308328936977</v>
      </c>
      <c r="W18" s="11">
        <f>'OddsRatio_working_3-way'!V18^2+4*'OddsRatio_working_3-way'!U18^3/27</f>
        <v>-6.6841913963466587E-2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0.17812392697203577</v>
      </c>
      <c r="Y18" s="11">
        <f>IF('OddsRatio_working_3-way'!W18&gt;=0,IF('OddsRatio_working_3-way'!V18+SQRT('OddsRatio_working_3-way'!W18)&gt;0,0,PI()),ACOS('OddsRatio_working_3-way'!V18/(2*'OddsRatio_working_3-way'!X18)))</f>
        <v>0.81208784885379748</v>
      </c>
      <c r="Z18" s="11">
        <f>'OddsRatio_working_3-way'!X18^(1/3)*COS('OddsRatio_working_3-way'!Y18/3)</f>
        <v>0.54216415207224389</v>
      </c>
      <c r="AA18" s="11">
        <f>'OddsRatio_working_3-way'!X18^(1/3)*COS(('OddsRatio_working_3-way'!Y18+2*PI())/3)</f>
        <v>-0.401379614740487</v>
      </c>
      <c r="AB18" s="11">
        <f>'OddsRatio_working_3-way'!X18^(1/3)*COS(('OddsRatio_working_3-way'!Y18+4*PI())/3)</f>
        <v>-0.14078453733175703</v>
      </c>
      <c r="AC18" s="11">
        <f>'OddsRatio_working_3-way'!X18^(1/3)*SIN('OddsRatio_working_3-way'!Y18/3)</f>
        <v>0.15045463809142171</v>
      </c>
      <c r="AD18" s="11">
        <f>'OddsRatio_working_3-way'!X18^(1/3)*SIN(('OddsRatio_working_3-way'!Y18+2*PI())/3)</f>
        <v>0.39430060967010194</v>
      </c>
      <c r="AE18" s="11">
        <f>'OddsRatio_working_3-way'!X18^(1/3)*SIN(('OddsRatio_working_3-way'!Y18+4*PI())/3)</f>
        <v>-0.54475524776152362</v>
      </c>
      <c r="AF18" s="11">
        <f>-'OddsRatio_working_3-way'!U18/(3*'OddsRatio_working_3-way'!X18^(1/3))*COS(('OddsRatio_working_3-way'!Y18)/3)</f>
        <v>0.54216415207224378</v>
      </c>
      <c r="AG18" s="11">
        <f>-'OddsRatio_working_3-way'!U18/(3*'OddsRatio_working_3-way'!X18^(1/3))*COS(('OddsRatio_working_3-way'!Y18+2*PI())/3)</f>
        <v>-0.40137961474048695</v>
      </c>
      <c r="AH18" s="11">
        <f>-'OddsRatio_working_3-way'!U18/(3*'OddsRatio_working_3-way'!X18^(1/3))*COS(('OddsRatio_working_3-way'!Y18+4*PI())/3)</f>
        <v>-0.140784537331757</v>
      </c>
      <c r="AI18" s="11">
        <f>'OddsRatio_working_3-way'!U18/(3*'OddsRatio_working_3-way'!X18^(1/3))*SIN(('OddsRatio_working_3-way'!Y18)/3)</f>
        <v>-0.15045463809142168</v>
      </c>
      <c r="AJ18" s="11">
        <f>'OddsRatio_working_3-way'!U18/(3*'OddsRatio_working_3-way'!X18^(1/3))*SIN(('OddsRatio_working_3-way'!Y18+2*PI())/3)</f>
        <v>-0.39430060967010189</v>
      </c>
      <c r="AK18" s="11">
        <f>'OddsRatio_working_3-way'!U18/(3*'OddsRatio_working_3-way'!X18^(1/3))*SIN(('OddsRatio_working_3-way'!Y18+4*PI())/3)</f>
        <v>0.54475524776152351</v>
      </c>
      <c r="AL18" s="11">
        <f>'OddsRatio_working_3-way'!Z18+'OddsRatio_working_3-way'!AF18</f>
        <v>1.0843283041444876</v>
      </c>
      <c r="AM18" s="11">
        <f>'OddsRatio_working_3-way'!AA18+'OddsRatio_working_3-way'!AG18</f>
        <v>-0.802759229480974</v>
      </c>
      <c r="AN18" s="11">
        <f>'OddsRatio_working_3-way'!AB18+'OddsRatio_working_3-way'!AH18</f>
        <v>-0.281569074663514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1.0843283041444876</v>
      </c>
      <c r="AS18" s="11">
        <f>IF(('OddsRatio_working_3-way'!X18=0),IF(Q18&gt;0,-Q18^(1/3),(-Q18)^(1/3)),'OddsRatio_working_3-way'!AM18-'OddsRatio_working_3-way'!R18/3)</f>
        <v>-0.802759229480974</v>
      </c>
      <c r="AT18" s="11">
        <f>IF(('OddsRatio_working_3-way'!X18=0),IF(Q18&gt;0,-Q18^(1/3),(-Q18)^(1/3)),'OddsRatio_working_3-way'!AN18-'OddsRatio_working_3-way'!R18/3)</f>
        <v>-0.281569074663514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1.81</v>
      </c>
      <c r="B19" s="4">
        <f>IF('True_Odds_Calculator_3-way'!B20="","",'True_Odds_Calculator_3-way'!B20)</f>
        <v>4.0199999999999996</v>
      </c>
      <c r="C19" s="4">
        <f>IF('True_Odds_Calculator_3-way'!C20="","",'True_Odds_Calculator_3-way'!C20)</f>
        <v>4.08</v>
      </c>
      <c r="D19" s="9">
        <f t="shared" si="13"/>
        <v>0.53372561364356153</v>
      </c>
      <c r="E19" s="9">
        <f t="shared" si="14"/>
        <v>0.23489575712788188</v>
      </c>
      <c r="F19" s="9">
        <f t="shared" si="15"/>
        <v>0.23137862922855659</v>
      </c>
      <c r="G19" s="9">
        <f t="shared" si="16"/>
        <v>1.0785455594565856</v>
      </c>
      <c r="H19" s="9">
        <f t="shared" si="17"/>
        <v>1.873621903159834</v>
      </c>
      <c r="I19" s="9">
        <f t="shared" si="18"/>
        <v>4.2572075895588881</v>
      </c>
      <c r="J19" s="9">
        <f t="shared" si="19"/>
        <v>4.3219203231262844</v>
      </c>
      <c r="K19" s="11">
        <f t="shared" si="20"/>
        <v>0.5524861878453039</v>
      </c>
      <c r="L19" s="11">
        <f t="shared" si="21"/>
        <v>0.24875621890547267</v>
      </c>
      <c r="M19" s="11">
        <f t="shared" si="22"/>
        <v>0.24509803921568626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-0.25379197609611981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0.23276263035380995</v>
      </c>
      <c r="Q19" s="11">
        <f>2*'OddsRatio_working_3-way'!K19*'OddsRatio_working_3-way'!L19*'OddsRatio_working_3-way'!M19</f>
        <v>6.7369791708772803E-2</v>
      </c>
      <c r="R19" s="11">
        <f t="shared" si="23"/>
        <v>0</v>
      </c>
      <c r="S19" s="11">
        <f t="shared" si="24"/>
        <v>-0.91713943811074106</v>
      </c>
      <c r="T19" s="11">
        <f t="shared" si="25"/>
        <v>-0.2654528040841509</v>
      </c>
      <c r="U19" s="11">
        <f>'OddsRatio_working_3-way'!S19-'OddsRatio_working_3-way'!R19^2/3</f>
        <v>-0.91713943811074106</v>
      </c>
      <c r="V19" s="11">
        <f>'OddsRatio_working_3-way'!S19*'OddsRatio_working_3-way'!R19/3-2*'OddsRatio_working_3-way'!R19^3/27-'OddsRatio_working_3-way'!T19</f>
        <v>0.2654528040841509</v>
      </c>
      <c r="W19" s="11">
        <f>'OddsRatio_working_3-way'!V19^2+4*'OddsRatio_working_3-way'!U19^3/27</f>
        <v>-4.3823256568435678E-2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0.16903287236849396</v>
      </c>
      <c r="Y19" s="11">
        <f>IF('OddsRatio_working_3-way'!W19&gt;=0,IF('OddsRatio_working_3-way'!V19+SQRT('OddsRatio_working_3-way'!W19)&gt;0,0,PI()),ACOS('OddsRatio_working_3-way'!V19/(2*'OddsRatio_working_3-way'!X19)))</f>
        <v>0.66776018301266649</v>
      </c>
      <c r="Z19" s="11">
        <f>'OddsRatio_working_3-way'!X19^(1/3)*COS('OddsRatio_working_3-way'!Y19/3)</f>
        <v>0.53927277972829291</v>
      </c>
      <c r="AA19" s="11">
        <f>'OddsRatio_working_3-way'!X19^(1/3)*COS(('OddsRatio_working_3-way'!Y19+2*PI())/3)</f>
        <v>-0.37534122093054267</v>
      </c>
      <c r="AB19" s="11">
        <f>'OddsRatio_working_3-way'!X19^(1/3)*COS(('OddsRatio_working_3-way'!Y19+4*PI())/3)</f>
        <v>-0.16393155879775059</v>
      </c>
      <c r="AC19" s="11">
        <f>'OddsRatio_working_3-way'!X19^(1/3)*SIN('OddsRatio_working_3-way'!Y19/3)</f>
        <v>0.12205742534165553</v>
      </c>
      <c r="AD19" s="11">
        <f>'OddsRatio_working_3-way'!X19^(1/3)*SIN(('OddsRatio_working_3-way'!Y19+2*PI())/3)</f>
        <v>0.40599521414332373</v>
      </c>
      <c r="AE19" s="11">
        <f>'OddsRatio_working_3-way'!X19^(1/3)*SIN(('OddsRatio_working_3-way'!Y19+4*PI())/3)</f>
        <v>-0.52805263948497916</v>
      </c>
      <c r="AF19" s="11">
        <f>-'OddsRatio_working_3-way'!U19/(3*'OddsRatio_working_3-way'!X19^(1/3))*COS(('OddsRatio_working_3-way'!Y19)/3)</f>
        <v>0.53927277972829279</v>
      </c>
      <c r="AG19" s="11">
        <f>-'OddsRatio_working_3-way'!U19/(3*'OddsRatio_working_3-way'!X19^(1/3))*COS(('OddsRatio_working_3-way'!Y19+2*PI())/3)</f>
        <v>-0.37534122093054256</v>
      </c>
      <c r="AH19" s="11">
        <f>-'OddsRatio_working_3-way'!U19/(3*'OddsRatio_working_3-way'!X19^(1/3))*COS(('OddsRatio_working_3-way'!Y19+4*PI())/3)</f>
        <v>-0.16393155879775057</v>
      </c>
      <c r="AI19" s="11">
        <f>'OddsRatio_working_3-way'!U19/(3*'OddsRatio_working_3-way'!X19^(1/3))*SIN(('OddsRatio_working_3-way'!Y19)/3)</f>
        <v>-0.12205742534165551</v>
      </c>
      <c r="AJ19" s="11">
        <f>'OddsRatio_working_3-way'!U19/(3*'OddsRatio_working_3-way'!X19^(1/3))*SIN(('OddsRatio_working_3-way'!Y19+2*PI())/3)</f>
        <v>-0.40599521414332368</v>
      </c>
      <c r="AK19" s="11">
        <f>'OddsRatio_working_3-way'!U19/(3*'OddsRatio_working_3-way'!X19^(1/3))*SIN(('OddsRatio_working_3-way'!Y19+4*PI())/3)</f>
        <v>0.52805263948497905</v>
      </c>
      <c r="AL19" s="11">
        <f>'OddsRatio_working_3-way'!Z19+'OddsRatio_working_3-way'!AF19</f>
        <v>1.0785455594565856</v>
      </c>
      <c r="AM19" s="11">
        <f>'OddsRatio_working_3-way'!AA19+'OddsRatio_working_3-way'!AG19</f>
        <v>-0.75068244186108524</v>
      </c>
      <c r="AN19" s="11">
        <f>'OddsRatio_working_3-way'!AB19+'OddsRatio_working_3-way'!AH19</f>
        <v>-0.32786311759550113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1.0785455594565856</v>
      </c>
      <c r="AS19" s="11">
        <f>IF(('OddsRatio_working_3-way'!X19=0),IF(Q19&gt;0,-Q19^(1/3),(-Q19)^(1/3)),'OddsRatio_working_3-way'!AM19-'OddsRatio_working_3-way'!R19/3)</f>
        <v>-0.75068244186108524</v>
      </c>
      <c r="AT19" s="11">
        <f>IF(('OddsRatio_working_3-way'!X19=0),IF(Q19&gt;0,-Q19^(1/3),(-Q19)^(1/3)),'OddsRatio_working_3-way'!AN19-'OddsRatio_working_3-way'!R19/3)</f>
        <v>-0.32786311759550113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1.84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4.0599999999999996</v>
      </c>
      <c r="D20" s="9">
        <f t="shared" si="13"/>
        <v>0.52488312048875829</v>
      </c>
      <c r="E20" s="9">
        <f t="shared" si="14"/>
        <v>0.24242147536828848</v>
      </c>
      <c r="F20" s="9">
        <f t="shared" si="15"/>
        <v>0.23269540414295342</v>
      </c>
      <c r="G20" s="9">
        <f t="shared" si="16"/>
        <v>1.0776024426634088</v>
      </c>
      <c r="H20" s="9">
        <f t="shared" si="17"/>
        <v>1.9051860518372634</v>
      </c>
      <c r="I20" s="9">
        <f t="shared" si="18"/>
        <v>4.1250470837238851</v>
      </c>
      <c r="J20" s="9">
        <f t="shared" si="19"/>
        <v>4.29746347455003</v>
      </c>
      <c r="K20" s="11">
        <f t="shared" si="20"/>
        <v>0.54347826086956519</v>
      </c>
      <c r="L20" s="11">
        <f t="shared" si="21"/>
        <v>0.25641025641025644</v>
      </c>
      <c r="M20" s="11">
        <f t="shared" si="22"/>
        <v>0.24630541871921185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-0.2558528428093646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0.23339978362467115</v>
      </c>
      <c r="Q20" s="11">
        <f>2*'OddsRatio_working_3-way'!K20*'OddsRatio_working_3-way'!L20*'OddsRatio_working_3-way'!M20</f>
        <v>6.8646995183726828E-2</v>
      </c>
      <c r="R20" s="11">
        <f t="shared" si="23"/>
        <v>0</v>
      </c>
      <c r="S20" s="11">
        <f t="shared" si="24"/>
        <v>-0.91224229155263603</v>
      </c>
      <c r="T20" s="11">
        <f t="shared" si="25"/>
        <v>-0.26830655633901068</v>
      </c>
      <c r="U20" s="11">
        <f>'OddsRatio_working_3-way'!S20-'OddsRatio_working_3-way'!R20^2/3</f>
        <v>-0.91224229155263603</v>
      </c>
      <c r="V20" s="11">
        <f>'OddsRatio_working_3-way'!S20*'OddsRatio_working_3-way'!R20/3-2*'OddsRatio_working_3-way'!R20^3/27-'OddsRatio_working_3-way'!T20</f>
        <v>0.26830655633901068</v>
      </c>
      <c r="W20" s="11">
        <f>'OddsRatio_working_3-way'!V20^2+4*'OddsRatio_working_3-way'!U20^3/27</f>
        <v>-4.0479038087295138E-2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0.16768083243307347</v>
      </c>
      <c r="Y20" s="11">
        <f>IF('OddsRatio_working_3-way'!W20&gt;=0,IF('OddsRatio_working_3-way'!V20+SQRT('OddsRatio_working_3-way'!W20)&gt;0,0,PI()),ACOS('OddsRatio_working_3-way'!V20/(2*'OddsRatio_working_3-way'!X20)))</f>
        <v>0.64341550256082847</v>
      </c>
      <c r="Z20" s="11">
        <f>'OddsRatio_working_3-way'!X20^(1/3)*COS('OddsRatio_working_3-way'!Y20/3)</f>
        <v>0.53880122133170438</v>
      </c>
      <c r="AA20" s="11">
        <f>'OddsRatio_working_3-way'!X20^(1/3)*COS(('OddsRatio_working_3-way'!Y20+2*PI())/3)</f>
        <v>-0.37103970652348361</v>
      </c>
      <c r="AB20" s="11">
        <f>'OddsRatio_working_3-way'!X20^(1/3)*COS(('OddsRatio_working_3-way'!Y20+4*PI())/3)</f>
        <v>-0.16776151480822096</v>
      </c>
      <c r="AC20" s="11">
        <f>'OddsRatio_working_3-way'!X20^(1/3)*SIN('OddsRatio_working_3-way'!Y20/3)</f>
        <v>0.11736271870718727</v>
      </c>
      <c r="AD20" s="11">
        <f>'OddsRatio_working_3-way'!X20^(1/3)*SIN(('OddsRatio_working_3-way'!Y20+2*PI())/3)</f>
        <v>0.40793418590974434</v>
      </c>
      <c r="AE20" s="11">
        <f>'OddsRatio_working_3-way'!X20^(1/3)*SIN(('OddsRatio_working_3-way'!Y20+4*PI())/3)</f>
        <v>-0.52529690461693168</v>
      </c>
      <c r="AF20" s="11">
        <f>-'OddsRatio_working_3-way'!U20/(3*'OddsRatio_working_3-way'!X20^(1/3))*COS(('OddsRatio_working_3-way'!Y20)/3)</f>
        <v>0.53880122133170438</v>
      </c>
      <c r="AG20" s="11">
        <f>-'OddsRatio_working_3-way'!U20/(3*'OddsRatio_working_3-way'!X20^(1/3))*COS(('OddsRatio_working_3-way'!Y20+2*PI())/3)</f>
        <v>-0.37103970652348361</v>
      </c>
      <c r="AH20" s="11">
        <f>-'OddsRatio_working_3-way'!U20/(3*'OddsRatio_working_3-way'!X20^(1/3))*COS(('OddsRatio_working_3-way'!Y20+4*PI())/3)</f>
        <v>-0.16776151480822096</v>
      </c>
      <c r="AI20" s="11">
        <f>'OddsRatio_working_3-way'!U20/(3*'OddsRatio_working_3-way'!X20^(1/3))*SIN(('OddsRatio_working_3-way'!Y20)/3)</f>
        <v>-0.11736271870718727</v>
      </c>
      <c r="AJ20" s="11">
        <f>'OddsRatio_working_3-way'!U20/(3*'OddsRatio_working_3-way'!X20^(1/3))*SIN(('OddsRatio_working_3-way'!Y20+2*PI())/3)</f>
        <v>-0.40793418590974434</v>
      </c>
      <c r="AK20" s="11">
        <f>'OddsRatio_working_3-way'!U20/(3*'OddsRatio_working_3-way'!X20^(1/3))*SIN(('OddsRatio_working_3-way'!Y20+4*PI())/3)</f>
        <v>0.52529690461693168</v>
      </c>
      <c r="AL20" s="11">
        <f>'OddsRatio_working_3-way'!Z20+'OddsRatio_working_3-way'!AF20</f>
        <v>1.0776024426634088</v>
      </c>
      <c r="AM20" s="11">
        <f>'OddsRatio_working_3-way'!AA20+'OddsRatio_working_3-way'!AG20</f>
        <v>-0.74207941304696723</v>
      </c>
      <c r="AN20" s="11">
        <f>'OddsRatio_working_3-way'!AB20+'OddsRatio_working_3-way'!AH20</f>
        <v>-0.33552302961644193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1.0776024426634088</v>
      </c>
      <c r="AS20" s="11">
        <f>IF(('OddsRatio_working_3-way'!X20=0),IF(Q20&gt;0,-Q20^(1/3),(-Q20)^(1/3)),'OddsRatio_working_3-way'!AM20-'OddsRatio_working_3-way'!R20/3)</f>
        <v>-0.74207941304696723</v>
      </c>
      <c r="AT20" s="11">
        <f>IF(('OddsRatio_working_3-way'!X20=0),IF(Q20&gt;0,-Q20^(1/3),(-Q20)^(1/3)),'OddsRatio_working_3-way'!AN20-'OddsRatio_working_3-way'!R20/3)</f>
        <v>-0.33552302961644193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1.72</v>
      </c>
      <c r="B21" s="4">
        <f>IF('True_Odds_Calculator_3-way'!B22="","",'True_Odds_Calculator_3-way'!B22)</f>
        <v>3.96</v>
      </c>
      <c r="C21" s="4">
        <f>IF('True_Odds_Calculator_3-way'!C22="","",'True_Odds_Calculator_3-way'!C22)</f>
        <v>4.6100000000000003</v>
      </c>
      <c r="D21" s="9">
        <f t="shared" si="13"/>
        <v>0.56048222960284588</v>
      </c>
      <c r="E21" s="9">
        <f t="shared" si="14"/>
        <v>0.23675125625822779</v>
      </c>
      <c r="F21" s="9">
        <f t="shared" si="15"/>
        <v>0.20276651413892641</v>
      </c>
      <c r="G21" s="9">
        <f t="shared" si="16"/>
        <v>1.0891359538845324</v>
      </c>
      <c r="H21" s="9">
        <f t="shared" si="17"/>
        <v>1.7841778867968634</v>
      </c>
      <c r="I21" s="9">
        <f t="shared" si="18"/>
        <v>4.2238424234982155</v>
      </c>
      <c r="J21" s="9">
        <f t="shared" si="19"/>
        <v>4.9317807935231626</v>
      </c>
      <c r="K21" s="11">
        <f t="shared" si="20"/>
        <v>0.58139534883720934</v>
      </c>
      <c r="L21" s="11">
        <f t="shared" si="21"/>
        <v>0.25252525252525254</v>
      </c>
      <c r="M21" s="11">
        <f t="shared" si="22"/>
        <v>0.21691973969631234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-0.24502299899565705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0.23216832604917154</v>
      </c>
      <c r="Q21" s="11">
        <f>2*'OddsRatio_working_3-way'!K21*'OddsRatio_working_3-way'!L21*'OddsRatio_working_3-way'!M21</f>
        <v>6.3695014005259676E-2</v>
      </c>
      <c r="R21" s="11">
        <f t="shared" si="23"/>
        <v>0</v>
      </c>
      <c r="S21" s="11">
        <f t="shared" si="24"/>
        <v>-0.94753687205210746</v>
      </c>
      <c r="T21" s="11">
        <f t="shared" si="25"/>
        <v>-0.25995524610483056</v>
      </c>
      <c r="U21" s="11">
        <f>'OddsRatio_working_3-way'!S21-'OddsRatio_working_3-way'!R21^2/3</f>
        <v>-0.94753687205210746</v>
      </c>
      <c r="V21" s="11">
        <f>'OddsRatio_working_3-way'!S21*'OddsRatio_working_3-way'!R21/3-2*'OddsRatio_working_3-way'!R21^3/27-'OddsRatio_working_3-way'!T21</f>
        <v>0.25995524610483056</v>
      </c>
      <c r="W21" s="11">
        <f>'OddsRatio_working_3-way'!V21^2+4*'OddsRatio_working_3-way'!U21^3/27</f>
        <v>-5.8456359961133339E-2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0.17750569704840205</v>
      </c>
      <c r="Y21" s="11">
        <f>IF('OddsRatio_working_3-way'!W21&gt;=0,IF('OddsRatio_working_3-way'!V21+SQRT('OddsRatio_working_3-way'!W21)&gt;0,0,PI()),ACOS('OddsRatio_working_3-way'!V21/(2*'OddsRatio_working_3-way'!X21)))</f>
        <v>0.74918406712863317</v>
      </c>
      <c r="Z21" s="11">
        <f>'OddsRatio_working_3-way'!X21^(1/3)*COS('OddsRatio_working_3-way'!Y21/3)</f>
        <v>0.54456797694226633</v>
      </c>
      <c r="AA21" s="11">
        <f>'OddsRatio_working_3-way'!X21^(1/3)*COS(('OddsRatio_working_3-way'!Y21+2*PI())/3)</f>
        <v>-0.39256909511273841</v>
      </c>
      <c r="AB21" s="11">
        <f>'OddsRatio_working_3-way'!X21^(1/3)*COS(('OddsRatio_working_3-way'!Y21+4*PI())/3)</f>
        <v>-0.15199888182952806</v>
      </c>
      <c r="AC21" s="11">
        <f>'OddsRatio_working_3-way'!X21^(1/3)*SIN('OddsRatio_working_3-way'!Y21/3)</f>
        <v>0.13889327739806726</v>
      </c>
      <c r="AD21" s="11">
        <f>'OddsRatio_working_3-way'!X21^(1/3)*SIN(('OddsRatio_working_3-way'!Y21+2*PI())/3)</f>
        <v>0.40216306342046748</v>
      </c>
      <c r="AE21" s="11">
        <f>'OddsRatio_working_3-way'!X21^(1/3)*SIN(('OddsRatio_working_3-way'!Y21+4*PI())/3)</f>
        <v>-0.54105634081853471</v>
      </c>
      <c r="AF21" s="11">
        <f>-'OddsRatio_working_3-way'!U21/(3*'OddsRatio_working_3-way'!X21^(1/3))*COS(('OddsRatio_working_3-way'!Y21)/3)</f>
        <v>0.54456797694226622</v>
      </c>
      <c r="AG21" s="11">
        <f>-'OddsRatio_working_3-way'!U21/(3*'OddsRatio_working_3-way'!X21^(1/3))*COS(('OddsRatio_working_3-way'!Y21+2*PI())/3)</f>
        <v>-0.39256909511273835</v>
      </c>
      <c r="AH21" s="11">
        <f>-'OddsRatio_working_3-way'!U21/(3*'OddsRatio_working_3-way'!X21^(1/3))*COS(('OddsRatio_working_3-way'!Y21+4*PI())/3)</f>
        <v>-0.15199888182952803</v>
      </c>
      <c r="AI21" s="11">
        <f>'OddsRatio_working_3-way'!U21/(3*'OddsRatio_working_3-way'!X21^(1/3))*SIN(('OddsRatio_working_3-way'!Y21)/3)</f>
        <v>-0.13889327739806723</v>
      </c>
      <c r="AJ21" s="11">
        <f>'OddsRatio_working_3-way'!U21/(3*'OddsRatio_working_3-way'!X21^(1/3))*SIN(('OddsRatio_working_3-way'!Y21+2*PI())/3)</f>
        <v>-0.40216306342046737</v>
      </c>
      <c r="AK21" s="11">
        <f>'OddsRatio_working_3-way'!U21/(3*'OddsRatio_working_3-way'!X21^(1/3))*SIN(('OddsRatio_working_3-way'!Y21+4*PI())/3)</f>
        <v>0.5410563408185346</v>
      </c>
      <c r="AL21" s="11">
        <f>'OddsRatio_working_3-way'!Z21+'OddsRatio_working_3-way'!AF21</f>
        <v>1.0891359538845324</v>
      </c>
      <c r="AM21" s="11">
        <f>'OddsRatio_working_3-way'!AA21+'OddsRatio_working_3-way'!AG21</f>
        <v>-0.78513819022547682</v>
      </c>
      <c r="AN21" s="11">
        <f>'OddsRatio_working_3-way'!AB21+'OddsRatio_working_3-way'!AH21</f>
        <v>-0.30399776365905606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1.0891359538845324</v>
      </c>
      <c r="AS21" s="11">
        <f>IF(('OddsRatio_working_3-way'!X21=0),IF(Q21&gt;0,-Q21^(1/3),(-Q21)^(1/3)),'OddsRatio_working_3-way'!AM21-'OddsRatio_working_3-way'!R21/3)</f>
        <v>-0.78513819022547682</v>
      </c>
      <c r="AT21" s="11">
        <f>IF(('OddsRatio_working_3-way'!X21=0),IF(Q21&gt;0,-Q21^(1/3),(-Q21)^(1/3)),'OddsRatio_working_3-way'!AN21-'OddsRatio_working_3-way'!R21/3)</f>
        <v>-0.30399776365905606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1.19</v>
      </c>
      <c r="B22" s="4">
        <f>IF('True_Odds_Calculator_3-way'!B23="","",'True_Odds_Calculator_3-way'!B23)</f>
        <v>7.95</v>
      </c>
      <c r="C22" s="4">
        <f>IF('True_Odds_Calculator_3-way'!C23="","",'True_Odds_Calculator_3-way'!C23)</f>
        <v>15.9</v>
      </c>
      <c r="D22" s="9">
        <f t="shared" si="13"/>
        <v>0.82698275951457867</v>
      </c>
      <c r="E22" s="9">
        <f t="shared" si="14"/>
        <v>0.11556864042267485</v>
      </c>
      <c r="F22" s="9">
        <f t="shared" si="15"/>
        <v>5.7448600062746241E-2</v>
      </c>
      <c r="G22" s="9">
        <f t="shared" si="16"/>
        <v>1.101131849134243</v>
      </c>
      <c r="H22" s="9">
        <f t="shared" si="17"/>
        <v>1.2092150513355064</v>
      </c>
      <c r="I22" s="9">
        <f t="shared" si="18"/>
        <v>8.652866351482988</v>
      </c>
      <c r="J22" s="9">
        <f t="shared" si="19"/>
        <v>17.40686455210022</v>
      </c>
      <c r="K22" s="11">
        <f t="shared" si="20"/>
        <v>0.84033613445378152</v>
      </c>
      <c r="L22" s="11">
        <f t="shared" si="21"/>
        <v>0.12578616352201258</v>
      </c>
      <c r="M22" s="11">
        <f t="shared" si="22"/>
        <v>6.2893081761006289E-2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-0.13080172142430002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0.14652116928413705</v>
      </c>
      <c r="Q22" s="11">
        <f>2*'OddsRatio_working_3-way'!K22*'OddsRatio_working_3-way'!L22*'OddsRatio_working_3-way'!M22</f>
        <v>1.3295931876963436E-2</v>
      </c>
      <c r="R22" s="11">
        <f t="shared" si="23"/>
        <v>0</v>
      </c>
      <c r="S22" s="11">
        <f t="shared" si="24"/>
        <v>-1.120177683356671</v>
      </c>
      <c r="T22" s="11">
        <f t="shared" si="25"/>
        <v>-0.10164951754597742</v>
      </c>
      <c r="U22" s="11">
        <f>'OddsRatio_working_3-way'!S22-'OddsRatio_working_3-way'!R22^2/3</f>
        <v>-1.120177683356671</v>
      </c>
      <c r="V22" s="11">
        <f>'OddsRatio_working_3-way'!S22*'OddsRatio_working_3-way'!R22/3-2*'OddsRatio_working_3-way'!R22^3/27-'OddsRatio_working_3-way'!T22</f>
        <v>0.10164951754597742</v>
      </c>
      <c r="W22" s="11">
        <f>'OddsRatio_working_3-way'!V22^2+4*'OddsRatio_working_3-way'!U22^3/27</f>
        <v>-0.19790393322611519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0.22816471990836201</v>
      </c>
      <c r="Y22" s="11">
        <f>IF('OddsRatio_working_3-way'!W22&gt;=0,IF('OddsRatio_working_3-way'!V22+SQRT('OddsRatio_working_3-way'!W22)&gt;0,0,PI()),ACOS('OddsRatio_working_3-way'!V22/(2*'OddsRatio_working_3-way'!X22)))</f>
        <v>1.3461570895039827</v>
      </c>
      <c r="Z22" s="11">
        <f>'OddsRatio_working_3-way'!X22^(1/3)*COS('OddsRatio_working_3-way'!Y22/3)</f>
        <v>0.5505659245671215</v>
      </c>
      <c r="AA22" s="11">
        <f>'OddsRatio_working_3-way'!X22^(1/3)*COS(('OddsRatio_working_3-way'!Y22+2*PI())/3)</f>
        <v>-0.50485276183988459</v>
      </c>
      <c r="AB22" s="11">
        <f>'OddsRatio_working_3-way'!X22^(1/3)*COS(('OddsRatio_working_3-way'!Y22+4*PI())/3)</f>
        <v>-4.5713162727236772E-2</v>
      </c>
      <c r="AC22" s="11">
        <f>'OddsRatio_working_3-way'!X22^(1/3)*SIN('OddsRatio_working_3-way'!Y22/3)</f>
        <v>0.26508437114330408</v>
      </c>
      <c r="AD22" s="11">
        <f>'OddsRatio_working_3-way'!X22^(1/3)*SIN(('OddsRatio_working_3-way'!Y22+2*PI())/3)</f>
        <v>0.34426189156154219</v>
      </c>
      <c r="AE22" s="11">
        <f>'OddsRatio_working_3-way'!X22^(1/3)*SIN(('OddsRatio_working_3-way'!Y22+4*PI())/3)</f>
        <v>-0.60934626270484626</v>
      </c>
      <c r="AF22" s="11">
        <f>-'OddsRatio_working_3-way'!U22/(3*'OddsRatio_working_3-way'!X22^(1/3))*COS(('OddsRatio_working_3-way'!Y22)/3)</f>
        <v>0.5505659245671215</v>
      </c>
      <c r="AG22" s="11">
        <f>-'OddsRatio_working_3-way'!U22/(3*'OddsRatio_working_3-way'!X22^(1/3))*COS(('OddsRatio_working_3-way'!Y22+2*PI())/3)</f>
        <v>-0.50485276183988459</v>
      </c>
      <c r="AH22" s="11">
        <f>-'OddsRatio_working_3-way'!U22/(3*'OddsRatio_working_3-way'!X22^(1/3))*COS(('OddsRatio_working_3-way'!Y22+4*PI())/3)</f>
        <v>-4.5713162727236772E-2</v>
      </c>
      <c r="AI22" s="11">
        <f>'OddsRatio_working_3-way'!U22/(3*'OddsRatio_working_3-way'!X22^(1/3))*SIN(('OddsRatio_working_3-way'!Y22)/3)</f>
        <v>-0.26508437114330408</v>
      </c>
      <c r="AJ22" s="11">
        <f>'OddsRatio_working_3-way'!U22/(3*'OddsRatio_working_3-way'!X22^(1/3))*SIN(('OddsRatio_working_3-way'!Y22+2*PI())/3)</f>
        <v>-0.34426189156154219</v>
      </c>
      <c r="AK22" s="11">
        <f>'OddsRatio_working_3-way'!U22/(3*'OddsRatio_working_3-way'!X22^(1/3))*SIN(('OddsRatio_working_3-way'!Y22+4*PI())/3)</f>
        <v>0.60934626270484626</v>
      </c>
      <c r="AL22" s="11">
        <f>'OddsRatio_working_3-way'!Z22+'OddsRatio_working_3-way'!AF22</f>
        <v>1.101131849134243</v>
      </c>
      <c r="AM22" s="11">
        <f>'OddsRatio_working_3-way'!AA22+'OddsRatio_working_3-way'!AG22</f>
        <v>-1.0097055236797692</v>
      </c>
      <c r="AN22" s="11">
        <f>'OddsRatio_working_3-way'!AB22+'OddsRatio_working_3-way'!AH22</f>
        <v>-9.1426325454473545E-2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1.101131849134243</v>
      </c>
      <c r="AS22" s="11">
        <f>IF(('OddsRatio_working_3-way'!X22=0),IF(Q22&gt;0,-Q22^(1/3),(-Q22)^(1/3)),'OddsRatio_working_3-way'!AM22-'OddsRatio_working_3-way'!R22/3)</f>
        <v>-1.0097055236797692</v>
      </c>
      <c r="AT22" s="11">
        <f>IF(('OddsRatio_working_3-way'!X22=0),IF(Q22&gt;0,-Q22^(1/3),(-Q22)^(1/3)),'OddsRatio_working_3-way'!AN22-'OddsRatio_working_3-way'!R22/3)</f>
        <v>-9.1426325454473545E-2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3.74</v>
      </c>
      <c r="B23" s="4">
        <f>IF('True_Odds_Calculator_3-way'!B24="","",'True_Odds_Calculator_3-way'!B24)</f>
        <v>3.87</v>
      </c>
      <c r="C23" s="4">
        <f>IF('True_Odds_Calculator_3-way'!C24="","",'True_Odds_Calculator_3-way'!C24)</f>
        <v>2.0099999999999998</v>
      </c>
      <c r="D23" s="9">
        <f t="shared" si="13"/>
        <v>0.26024628239730763</v>
      </c>
      <c r="E23" s="9">
        <f t="shared" si="14"/>
        <v>0.25142192492486276</v>
      </c>
      <c r="F23" s="9">
        <f t="shared" si="15"/>
        <v>0.48833179267782972</v>
      </c>
      <c r="G23" s="9">
        <f t="shared" si="16"/>
        <v>1.0374138916687725</v>
      </c>
      <c r="H23" s="9">
        <f t="shared" si="17"/>
        <v>3.842514063172437</v>
      </c>
      <c r="I23" s="9">
        <f t="shared" si="18"/>
        <v>3.9773778690893771</v>
      </c>
      <c r="J23" s="9">
        <f t="shared" si="19"/>
        <v>2.0477880305854597</v>
      </c>
      <c r="K23" s="11">
        <f t="shared" si="20"/>
        <v>0.26737967914438499</v>
      </c>
      <c r="L23" s="11">
        <f t="shared" si="21"/>
        <v>0.25839793281653745</v>
      </c>
      <c r="M23" s="11">
        <f t="shared" si="22"/>
        <v>0.49751243781094534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-0.27300789644338663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0.2275513229634552</v>
      </c>
      <c r="Q23" s="11">
        <f>2*'OddsRatio_working_3-way'!K23*'OddsRatio_working_3-way'!L23*'OddsRatio_working_3-way'!M23</f>
        <v>6.8746623251799144E-2</v>
      </c>
      <c r="R23" s="11">
        <f t="shared" si="23"/>
        <v>0</v>
      </c>
      <c r="S23" s="11">
        <f t="shared" si="24"/>
        <v>-0.83349722087852607</v>
      </c>
      <c r="T23" s="11">
        <f t="shared" si="25"/>
        <v>-0.25181184920801386</v>
      </c>
      <c r="U23" s="11">
        <f>'OddsRatio_working_3-way'!S23-'OddsRatio_working_3-way'!R23^2/3</f>
        <v>-0.83349722087852607</v>
      </c>
      <c r="V23" s="11">
        <f>'OddsRatio_working_3-way'!S23*'OddsRatio_working_3-way'!R23/3-2*'OddsRatio_working_3-way'!R23^3/27-'OddsRatio_working_3-way'!T23</f>
        <v>0.25181184920801386</v>
      </c>
      <c r="W23" s="11">
        <f>'OddsRatio_working_3-way'!V23^2+4*'OddsRatio_working_3-way'!U23^3/27</f>
        <v>-2.2375267152772702E-2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0.14644493380988996</v>
      </c>
      <c r="Y23" s="11">
        <f>IF('OddsRatio_working_3-way'!W23&gt;=0,IF('OddsRatio_working_3-way'!V23+SQRT('OddsRatio_working_3-way'!W23)&gt;0,0,PI()),ACOS('OddsRatio_working_3-way'!V23/(2*'OddsRatio_working_3-way'!X23)))</f>
        <v>0.53601779971307906</v>
      </c>
      <c r="Z23" s="11">
        <f>'OddsRatio_working_3-way'!X23^(1/3)*COS('OddsRatio_working_3-way'!Y23/3)</f>
        <v>0.51870694583438615</v>
      </c>
      <c r="AA23" s="11">
        <f>'OddsRatio_working_3-way'!X23^(1/3)*COS(('OddsRatio_working_3-way'!Y23+2*PI())/3)</f>
        <v>-0.34048074007814111</v>
      </c>
      <c r="AB23" s="11">
        <f>'OddsRatio_working_3-way'!X23^(1/3)*COS(('OddsRatio_working_3-way'!Y23+4*PI())/3)</f>
        <v>-0.17822620575624526</v>
      </c>
      <c r="AC23" s="11">
        <f>'OddsRatio_working_3-way'!X23^(1/3)*SIN('OddsRatio_working_3-way'!Y23/3)</f>
        <v>9.3677699067984108E-2</v>
      </c>
      <c r="AD23" s="11">
        <f>'OddsRatio_working_3-way'!X23^(1/3)*SIN(('OddsRatio_working_3-way'!Y23+2*PI())/3)</f>
        <v>0.4023745426780253</v>
      </c>
      <c r="AE23" s="11">
        <f>'OddsRatio_working_3-way'!X23^(1/3)*SIN(('OddsRatio_working_3-way'!Y23+4*PI())/3)</f>
        <v>-0.4960522417460092</v>
      </c>
      <c r="AF23" s="11">
        <f>-'OddsRatio_working_3-way'!U23/(3*'OddsRatio_working_3-way'!X23^(1/3))*COS(('OddsRatio_working_3-way'!Y23)/3)</f>
        <v>0.51870694583438626</v>
      </c>
      <c r="AG23" s="11">
        <f>-'OddsRatio_working_3-way'!U23/(3*'OddsRatio_working_3-way'!X23^(1/3))*COS(('OddsRatio_working_3-way'!Y23+2*PI())/3)</f>
        <v>-0.34048074007814116</v>
      </c>
      <c r="AH23" s="11">
        <f>-'OddsRatio_working_3-way'!U23/(3*'OddsRatio_working_3-way'!X23^(1/3))*COS(('OddsRatio_working_3-way'!Y23+4*PI())/3)</f>
        <v>-0.17822620575624532</v>
      </c>
      <c r="AI23" s="11">
        <f>'OddsRatio_working_3-way'!U23/(3*'OddsRatio_working_3-way'!X23^(1/3))*SIN(('OddsRatio_working_3-way'!Y23)/3)</f>
        <v>-9.3677699067984135E-2</v>
      </c>
      <c r="AJ23" s="11">
        <f>'OddsRatio_working_3-way'!U23/(3*'OddsRatio_working_3-way'!X23^(1/3))*SIN(('OddsRatio_working_3-way'!Y23+2*PI())/3)</f>
        <v>-0.40237454267802542</v>
      </c>
      <c r="AK23" s="11">
        <f>'OddsRatio_working_3-way'!U23/(3*'OddsRatio_working_3-way'!X23^(1/3))*SIN(('OddsRatio_working_3-way'!Y23+4*PI())/3)</f>
        <v>0.49605224174600931</v>
      </c>
      <c r="AL23" s="11">
        <f>'OddsRatio_working_3-way'!Z23+'OddsRatio_working_3-way'!AF23</f>
        <v>1.0374138916687725</v>
      </c>
      <c r="AM23" s="11">
        <f>'OddsRatio_working_3-way'!AA23+'OddsRatio_working_3-way'!AG23</f>
        <v>-0.68096148015628222</v>
      </c>
      <c r="AN23" s="11">
        <f>'OddsRatio_working_3-way'!AB23+'OddsRatio_working_3-way'!AH23</f>
        <v>-0.35645241151249057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1.0374138916687725</v>
      </c>
      <c r="AS23" s="11">
        <f>IF(('OddsRatio_working_3-way'!X23=0),IF(Q23&gt;0,-Q23^(1/3),(-Q23)^(1/3)),'OddsRatio_working_3-way'!AM23-'OddsRatio_working_3-way'!R23/3)</f>
        <v>-0.68096148015628222</v>
      </c>
      <c r="AT23" s="11">
        <f>IF(('OddsRatio_working_3-way'!X23=0),IF(Q23&gt;0,-Q23^(1/3),(-Q23)^(1/3)),'OddsRatio_working_3-way'!AN23-'OddsRatio_working_3-way'!R23/3)</f>
        <v>-0.35645241151249057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1.93</v>
      </c>
      <c r="B24" s="4">
        <f>IF('True_Odds_Calculator_3-way'!B25="","",'True_Odds_Calculator_3-way'!B25)</f>
        <v>3.62</v>
      </c>
      <c r="C24" s="4">
        <f>IF('True_Odds_Calculator_3-way'!C25="","",'True_Odds_Calculator_3-way'!C25)</f>
        <v>4.33</v>
      </c>
      <c r="D24" s="9">
        <f t="shared" si="13"/>
        <v>0.50798926217141416</v>
      </c>
      <c r="E24" s="9">
        <f t="shared" si="14"/>
        <v>0.2681978488837467</v>
      </c>
      <c r="F24" s="9">
        <f t="shared" si="15"/>
        <v>0.22381288894483928</v>
      </c>
      <c r="G24" s="9">
        <f t="shared" si="16"/>
        <v>1.0414468247918209</v>
      </c>
      <c r="H24" s="9">
        <f t="shared" si="17"/>
        <v>1.9685455470563931</v>
      </c>
      <c r="I24" s="9">
        <f t="shared" si="18"/>
        <v>3.7285906809545701</v>
      </c>
      <c r="J24" s="9">
        <f t="shared" si="19"/>
        <v>4.4680179265567634</v>
      </c>
      <c r="K24" s="11">
        <f t="shared" si="20"/>
        <v>0.5181347150259068</v>
      </c>
      <c r="L24" s="11">
        <f t="shared" si="21"/>
        <v>0.27624309392265195</v>
      </c>
      <c r="M24" s="11">
        <f t="shared" si="22"/>
        <v>0.23094688221709006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-0.2682098340809318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0.22742314568653987</v>
      </c>
      <c r="Q24" s="11">
        <f>2*'OddsRatio_working_3-way'!K24*'OddsRatio_working_3-way'!L24*'OddsRatio_working_3-way'!M24</f>
        <v>6.6111379560040678E-2</v>
      </c>
      <c r="R24" s="11">
        <f t="shared" si="23"/>
        <v>0</v>
      </c>
      <c r="S24" s="11">
        <f t="shared" si="24"/>
        <v>-0.84792992943694745</v>
      </c>
      <c r="T24" s="11">
        <f t="shared" si="25"/>
        <v>-0.24649125855725224</v>
      </c>
      <c r="U24" s="11">
        <f>'OddsRatio_working_3-way'!S24-'OddsRatio_working_3-way'!R24^2/3</f>
        <v>-0.84792992943694745</v>
      </c>
      <c r="V24" s="11">
        <f>'OddsRatio_working_3-way'!S24*'OddsRatio_working_3-way'!R24/3-2*'OddsRatio_working_3-way'!R24^3/27-'OddsRatio_working_3-way'!T24</f>
        <v>0.24649125855725224</v>
      </c>
      <c r="W24" s="11">
        <f>'OddsRatio_working_3-way'!V24^2+4*'OddsRatio_working_3-way'!U24^3/27</f>
        <v>-2.9560435813955212E-2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0.15026507940893435</v>
      </c>
      <c r="Y24" s="11">
        <f>IF('OddsRatio_working_3-way'!W24&gt;=0,IF('OddsRatio_working_3-way'!V24+SQRT('OddsRatio_working_3-way'!W24)&gt;0,0,PI()),ACOS('OddsRatio_working_3-way'!V24/(2*'OddsRatio_working_3-way'!X24)))</f>
        <v>0.60905660144802742</v>
      </c>
      <c r="Z24" s="11">
        <f>'OddsRatio_working_3-way'!X24^(1/3)*COS('OddsRatio_working_3-way'!Y24/3)</f>
        <v>0.52072341239591058</v>
      </c>
      <c r="AA24" s="11">
        <f>'OddsRatio_working_3-way'!X24^(1/3)*COS(('OddsRatio_working_3-way'!Y24+2*PI())/3)</f>
        <v>-0.35319396457997337</v>
      </c>
      <c r="AB24" s="11">
        <f>'OddsRatio_working_3-way'!X24^(1/3)*COS(('OddsRatio_working_3-way'!Y24+4*PI())/3)</f>
        <v>-0.16752944781593732</v>
      </c>
      <c r="AC24" s="11">
        <f>'OddsRatio_working_3-way'!X24^(1/3)*SIN('OddsRatio_working_3-way'!Y24/3)</f>
        <v>0.10719345873267806</v>
      </c>
      <c r="AD24" s="11">
        <f>'OddsRatio_working_3-way'!X24^(1/3)*SIN(('OddsRatio_working_3-way'!Y24+2*PI())/3)</f>
        <v>0.39736297411384019</v>
      </c>
      <c r="AE24" s="11">
        <f>'OddsRatio_working_3-way'!X24^(1/3)*SIN(('OddsRatio_working_3-way'!Y24+4*PI())/3)</f>
        <v>-0.50455643284651819</v>
      </c>
      <c r="AF24" s="11">
        <f>-'OddsRatio_working_3-way'!U24/(3*'OddsRatio_working_3-way'!X24^(1/3))*COS(('OddsRatio_working_3-way'!Y24)/3)</f>
        <v>0.52072341239591036</v>
      </c>
      <c r="AG24" s="11">
        <f>-'OddsRatio_working_3-way'!U24/(3*'OddsRatio_working_3-way'!X24^(1/3))*COS(('OddsRatio_working_3-way'!Y24+2*PI())/3)</f>
        <v>-0.35319396457997321</v>
      </c>
      <c r="AH24" s="11">
        <f>-'OddsRatio_working_3-way'!U24/(3*'OddsRatio_working_3-way'!X24^(1/3))*COS(('OddsRatio_working_3-way'!Y24+4*PI())/3)</f>
        <v>-0.16752944781593723</v>
      </c>
      <c r="AI24" s="11">
        <f>'OddsRatio_working_3-way'!U24/(3*'OddsRatio_working_3-way'!X24^(1/3))*SIN(('OddsRatio_working_3-way'!Y24)/3)</f>
        <v>-0.10719345873267802</v>
      </c>
      <c r="AJ24" s="11">
        <f>'OddsRatio_working_3-way'!U24/(3*'OddsRatio_working_3-way'!X24^(1/3))*SIN(('OddsRatio_working_3-way'!Y24+2*PI())/3)</f>
        <v>-0.39736297411384003</v>
      </c>
      <c r="AK24" s="11">
        <f>'OddsRatio_working_3-way'!U24/(3*'OddsRatio_working_3-way'!X24^(1/3))*SIN(('OddsRatio_working_3-way'!Y24+4*PI())/3)</f>
        <v>0.50455643284651797</v>
      </c>
      <c r="AL24" s="11">
        <f>'OddsRatio_working_3-way'!Z24+'OddsRatio_working_3-way'!AF24</f>
        <v>1.0414468247918209</v>
      </c>
      <c r="AM24" s="11">
        <f>'OddsRatio_working_3-way'!AA24+'OddsRatio_working_3-way'!AG24</f>
        <v>-0.70638792915994664</v>
      </c>
      <c r="AN24" s="11">
        <f>'OddsRatio_working_3-way'!AB24+'OddsRatio_working_3-way'!AH24</f>
        <v>-0.33505889563187452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1.0414468247918209</v>
      </c>
      <c r="AS24" s="11">
        <f>IF(('OddsRatio_working_3-way'!X24=0),IF(Q24&gt;0,-Q24^(1/3),(-Q24)^(1/3)),'OddsRatio_working_3-way'!AM24-'OddsRatio_working_3-way'!R24/3)</f>
        <v>-0.70638792915994664</v>
      </c>
      <c r="AT24" s="11">
        <f>IF(('OddsRatio_working_3-way'!X24=0),IF(Q24&gt;0,-Q24^(1/3),(-Q24)^(1/3)),'OddsRatio_working_3-way'!AN24-'OddsRatio_working_3-way'!R24/3)</f>
        <v>-0.33505889563187452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1.55</v>
      </c>
      <c r="B25" s="4">
        <f>IF('True_Odds_Calculator_3-way'!B26="","",'True_Odds_Calculator_3-way'!B26)</f>
        <v>4.24</v>
      </c>
      <c r="C25" s="4">
        <f>IF('True_Odds_Calculator_3-way'!C26="","",'True_Odds_Calculator_3-way'!C26)</f>
        <v>6.96</v>
      </c>
      <c r="D25" s="9">
        <f t="shared" si="13"/>
        <v>0.63441542974904863</v>
      </c>
      <c r="E25" s="9">
        <f t="shared" si="14"/>
        <v>0.22754882475830684</v>
      </c>
      <c r="F25" s="9">
        <f t="shared" si="15"/>
        <v>0.13803574549264455</v>
      </c>
      <c r="G25" s="9">
        <f t="shared" si="16"/>
        <v>1.0477349501115132</v>
      </c>
      <c r="H25" s="9">
        <f t="shared" si="17"/>
        <v>1.5762542225613321</v>
      </c>
      <c r="I25" s="9">
        <f t="shared" si="18"/>
        <v>4.3946612383613033</v>
      </c>
      <c r="J25" s="9">
        <f t="shared" si="19"/>
        <v>7.2445003026646209</v>
      </c>
      <c r="K25" s="11">
        <f t="shared" si="20"/>
        <v>0.64516129032258063</v>
      </c>
      <c r="L25" s="11">
        <f t="shared" si="21"/>
        <v>0.23584905660377356</v>
      </c>
      <c r="M25" s="11">
        <f t="shared" si="22"/>
        <v>0.14367816091954022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-0.23219195332339915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0.21315612735324363</v>
      </c>
      <c r="Q25" s="11">
        <f>2*'OddsRatio_working_3-way'!K25*'OddsRatio_working_3-way'!L25*'OddsRatio_working_3-way'!M25</f>
        <v>4.3724333816049975E-2</v>
      </c>
      <c r="R25" s="11">
        <f t="shared" si="23"/>
        <v>0</v>
      </c>
      <c r="S25" s="11">
        <f t="shared" si="24"/>
        <v>-0.91801685761417307</v>
      </c>
      <c r="T25" s="11">
        <f t="shared" si="25"/>
        <v>-0.18831115027983036</v>
      </c>
      <c r="U25" s="11">
        <f>'OddsRatio_working_3-way'!S25-'OddsRatio_working_3-way'!R25^2/3</f>
        <v>-0.91801685761417307</v>
      </c>
      <c r="V25" s="11">
        <f>'OddsRatio_working_3-way'!S25*'OddsRatio_working_3-way'!R25/3-2*'OddsRatio_working_3-way'!R25^3/27-'OddsRatio_working_3-way'!T25</f>
        <v>0.18831115027983036</v>
      </c>
      <c r="W25" s="11">
        <f>'OddsRatio_working_3-way'!V25^2+4*'OddsRatio_working_3-way'!U25^3/27</f>
        <v>-7.9155688714475786E-2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0.16927549884300197</v>
      </c>
      <c r="Y25" s="11">
        <f>IF('OddsRatio_working_3-way'!W25&gt;=0,IF('OddsRatio_working_3-way'!V25+SQRT('OddsRatio_working_3-way'!W25)&gt;0,0,PI()),ACOS('OddsRatio_working_3-way'!V25/(2*'OddsRatio_working_3-way'!X25)))</f>
        <v>0.98095780597951687</v>
      </c>
      <c r="Z25" s="11">
        <f>'OddsRatio_working_3-way'!X25^(1/3)*COS('OddsRatio_working_3-way'!Y25/3)</f>
        <v>0.52386747505575659</v>
      </c>
      <c r="AA25" s="11">
        <f>'OddsRatio_working_3-way'!X25^(1/3)*COS(('OddsRatio_working_3-way'!Y25+2*PI())/3)</f>
        <v>-0.41580500137390286</v>
      </c>
      <c r="AB25" s="11">
        <f>'OddsRatio_working_3-way'!X25^(1/3)*COS(('OddsRatio_working_3-way'!Y25+4*PI())/3)</f>
        <v>-0.10806247368185389</v>
      </c>
      <c r="AC25" s="11">
        <f>'OddsRatio_working_3-way'!X25^(1/3)*SIN('OddsRatio_working_3-way'!Y25/3)</f>
        <v>0.1776752312041005</v>
      </c>
      <c r="AD25" s="11">
        <f>'OddsRatio_working_3-way'!X25^(1/3)*SIN(('OddsRatio_working_3-way'!Y25+2*PI())/3)</f>
        <v>0.36484492601264579</v>
      </c>
      <c r="AE25" s="11">
        <f>'OddsRatio_working_3-way'!X25^(1/3)*SIN(('OddsRatio_working_3-way'!Y25+4*PI())/3)</f>
        <v>-0.54252015721674618</v>
      </c>
      <c r="AF25" s="11">
        <f>-'OddsRatio_working_3-way'!U25/(3*'OddsRatio_working_3-way'!X25^(1/3))*COS(('OddsRatio_working_3-way'!Y25)/3)</f>
        <v>0.52386747505575659</v>
      </c>
      <c r="AG25" s="11">
        <f>-'OddsRatio_working_3-way'!U25/(3*'OddsRatio_working_3-way'!X25^(1/3))*COS(('OddsRatio_working_3-way'!Y25+2*PI())/3)</f>
        <v>-0.41580500137390286</v>
      </c>
      <c r="AH25" s="11">
        <f>-'OddsRatio_working_3-way'!U25/(3*'OddsRatio_working_3-way'!X25^(1/3))*COS(('OddsRatio_working_3-way'!Y25+4*PI())/3)</f>
        <v>-0.10806247368185389</v>
      </c>
      <c r="AI25" s="11">
        <f>'OddsRatio_working_3-way'!U25/(3*'OddsRatio_working_3-way'!X25^(1/3))*SIN(('OddsRatio_working_3-way'!Y25)/3)</f>
        <v>-0.1776752312041005</v>
      </c>
      <c r="AJ25" s="11">
        <f>'OddsRatio_working_3-way'!U25/(3*'OddsRatio_working_3-way'!X25^(1/3))*SIN(('OddsRatio_working_3-way'!Y25+2*PI())/3)</f>
        <v>-0.36484492601264579</v>
      </c>
      <c r="AK25" s="11">
        <f>'OddsRatio_working_3-way'!U25/(3*'OddsRatio_working_3-way'!X25^(1/3))*SIN(('OddsRatio_working_3-way'!Y25+4*PI())/3)</f>
        <v>0.54252015721674618</v>
      </c>
      <c r="AL25" s="11">
        <f>'OddsRatio_working_3-way'!Z25+'OddsRatio_working_3-way'!AF25</f>
        <v>1.0477349501115132</v>
      </c>
      <c r="AM25" s="11">
        <f>'OddsRatio_working_3-way'!AA25+'OddsRatio_working_3-way'!AG25</f>
        <v>-0.83161000274780572</v>
      </c>
      <c r="AN25" s="11">
        <f>'OddsRatio_working_3-way'!AB25+'OddsRatio_working_3-way'!AH25</f>
        <v>-0.21612494736370777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1.0477349501115132</v>
      </c>
      <c r="AS25" s="11">
        <f>IF(('OddsRatio_working_3-way'!X25=0),IF(Q25&gt;0,-Q25^(1/3),(-Q25)^(1/3)),'OddsRatio_working_3-way'!AM25-'OddsRatio_working_3-way'!R25/3)</f>
        <v>-0.83161000274780572</v>
      </c>
      <c r="AT25" s="11">
        <f>IF(('OddsRatio_working_3-way'!X25=0),IF(Q25&gt;0,-Q25^(1/3),(-Q25)^(1/3)),'OddsRatio_working_3-way'!AN25-'OddsRatio_working_3-way'!R25/3)</f>
        <v>-0.21612494736370777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2.04</v>
      </c>
      <c r="B26" s="4">
        <f>IF('True_Odds_Calculator_3-way'!B27="","",'True_Odds_Calculator_3-way'!B27)</f>
        <v>3.8</v>
      </c>
      <c r="C26" s="4">
        <f>IF('True_Odds_Calculator_3-way'!C27="","",'True_Odds_Calculator_3-way'!C27)</f>
        <v>3.7</v>
      </c>
      <c r="D26" s="9">
        <f t="shared" si="13"/>
        <v>0.48093992643431649</v>
      </c>
      <c r="E26" s="9">
        <f t="shared" si="14"/>
        <v>0.25603573847536898</v>
      </c>
      <c r="F26" s="9">
        <f t="shared" si="15"/>
        <v>0.26302433509031442</v>
      </c>
      <c r="G26" s="9">
        <f t="shared" si="16"/>
        <v>1.0377516965220206</v>
      </c>
      <c r="H26" s="9">
        <f t="shared" si="17"/>
        <v>2.0792617643829021</v>
      </c>
      <c r="I26" s="9">
        <f t="shared" si="18"/>
        <v>3.9057047502616573</v>
      </c>
      <c r="J26" s="9">
        <f t="shared" si="19"/>
        <v>3.8019295806094555</v>
      </c>
      <c r="K26" s="11">
        <f t="shared" si="20"/>
        <v>0.49019607843137253</v>
      </c>
      <c r="L26" s="11">
        <f t="shared" si="21"/>
        <v>0.26315789473684209</v>
      </c>
      <c r="M26" s="11">
        <f t="shared" si="22"/>
        <v>0.27027027027027023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-0.27411932055894905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0.22801439210107935</v>
      </c>
      <c r="Q26" s="11">
        <f>2*'OddsRatio_working_3-way'!K26*'OddsRatio_working_3-way'!L26*'OddsRatio_working_3-way'!M26</f>
        <v>6.9729171896354539E-2</v>
      </c>
      <c r="R26" s="11">
        <f t="shared" si="23"/>
        <v>0</v>
      </c>
      <c r="S26" s="11">
        <f t="shared" si="24"/>
        <v>-0.83180708180708152</v>
      </c>
      <c r="T26" s="11">
        <f t="shared" si="25"/>
        <v>-0.25437525437525427</v>
      </c>
      <c r="U26" s="11">
        <f>'OddsRatio_working_3-way'!S26-'OddsRatio_working_3-way'!R26^2/3</f>
        <v>-0.83180708180708152</v>
      </c>
      <c r="V26" s="11">
        <f>'OddsRatio_working_3-way'!S26*'OddsRatio_working_3-way'!R26/3-2*'OddsRatio_working_3-way'!R26^3/27-'OddsRatio_working_3-way'!T26</f>
        <v>0.25437525437525427</v>
      </c>
      <c r="W26" s="11">
        <f>'OddsRatio_working_3-way'!V26^2+4*'OddsRatio_working_3-way'!U26^3/27</f>
        <v>-2.0556908936043033E-2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0.14599972514915768</v>
      </c>
      <c r="Y26" s="11">
        <f>IF('OddsRatio_working_3-way'!W26&gt;=0,IF('OddsRatio_working_3-way'!V26+SQRT('OddsRatio_working_3-way'!W26)&gt;0,0,PI()),ACOS('OddsRatio_working_3-way'!V26/(2*'OddsRatio_working_3-way'!X26)))</f>
        <v>0.51325723769673681</v>
      </c>
      <c r="Z26" s="11">
        <f>'OddsRatio_working_3-way'!X26^(1/3)*COS('OddsRatio_working_3-way'!Y26/3)</f>
        <v>0.51887584826101019</v>
      </c>
      <c r="AA26" s="11">
        <f>'OddsRatio_working_3-way'!X26^(1/3)*COS(('OddsRatio_working_3-way'!Y26+2*PI())/3)</f>
        <v>-0.33707593685837689</v>
      </c>
      <c r="AB26" s="11">
        <f>'OddsRatio_working_3-way'!X26^(1/3)*COS(('OddsRatio_working_3-way'!Y26+4*PI())/3)</f>
        <v>-0.18179991140263349</v>
      </c>
      <c r="AC26" s="11">
        <f>'OddsRatio_working_3-way'!X26^(1/3)*SIN('OddsRatio_working_3-way'!Y26/3)</f>
        <v>8.9648655095568908E-2</v>
      </c>
      <c r="AD26" s="11">
        <f>'OddsRatio_working_3-way'!X26^(1/3)*SIN(('OddsRatio_working_3-way'!Y26+2*PI())/3)</f>
        <v>0.40453533845645018</v>
      </c>
      <c r="AE26" s="11">
        <f>'OddsRatio_working_3-way'!X26^(1/3)*SIN(('OddsRatio_working_3-way'!Y26+4*PI())/3)</f>
        <v>-0.49418399355201881</v>
      </c>
      <c r="AF26" s="11">
        <f>-'OddsRatio_working_3-way'!U26/(3*'OddsRatio_working_3-way'!X26^(1/3))*COS(('OddsRatio_working_3-way'!Y26)/3)</f>
        <v>0.5188758482610103</v>
      </c>
      <c r="AG26" s="11">
        <f>-'OddsRatio_working_3-way'!U26/(3*'OddsRatio_working_3-way'!X26^(1/3))*COS(('OddsRatio_working_3-way'!Y26+2*PI())/3)</f>
        <v>-0.33707593685837695</v>
      </c>
      <c r="AH26" s="11">
        <f>-'OddsRatio_working_3-way'!U26/(3*'OddsRatio_working_3-way'!X26^(1/3))*COS(('OddsRatio_working_3-way'!Y26+4*PI())/3)</f>
        <v>-0.18179991140263352</v>
      </c>
      <c r="AI26" s="11">
        <f>'OddsRatio_working_3-way'!U26/(3*'OddsRatio_working_3-way'!X26^(1/3))*SIN(('OddsRatio_working_3-way'!Y26)/3)</f>
        <v>-8.9648655095568922E-2</v>
      </c>
      <c r="AJ26" s="11">
        <f>'OddsRatio_working_3-way'!U26/(3*'OddsRatio_working_3-way'!X26^(1/3))*SIN(('OddsRatio_working_3-way'!Y26+2*PI())/3)</f>
        <v>-0.40453533845645023</v>
      </c>
      <c r="AK26" s="11">
        <f>'OddsRatio_working_3-way'!U26/(3*'OddsRatio_working_3-way'!X26^(1/3))*SIN(('OddsRatio_working_3-way'!Y26+4*PI())/3)</f>
        <v>0.49418399355201892</v>
      </c>
      <c r="AL26" s="11">
        <f>'OddsRatio_working_3-way'!Z26+'OddsRatio_working_3-way'!AF26</f>
        <v>1.0377516965220206</v>
      </c>
      <c r="AM26" s="11">
        <f>'OddsRatio_working_3-way'!AA26+'OddsRatio_working_3-way'!AG26</f>
        <v>-0.67415187371675378</v>
      </c>
      <c r="AN26" s="11">
        <f>'OddsRatio_working_3-way'!AB26+'OddsRatio_working_3-way'!AH26</f>
        <v>-0.36359982280526704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1.0377516965220206</v>
      </c>
      <c r="AS26" s="11">
        <f>IF(('OddsRatio_working_3-way'!X26=0),IF(Q26&gt;0,-Q26^(1/3),(-Q26)^(1/3)),'OddsRatio_working_3-way'!AM26-'OddsRatio_working_3-way'!R26/3)</f>
        <v>-0.67415187371675378</v>
      </c>
      <c r="AT26" s="11">
        <f>IF(('OddsRatio_working_3-way'!X26=0),IF(Q26&gt;0,-Q26^(1/3),(-Q26)^(1/3)),'OddsRatio_working_3-way'!AN26-'OddsRatio_working_3-way'!R26/3)</f>
        <v>-0.36359982280526704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1.91</v>
      </c>
      <c r="B27" s="4">
        <f>IF('True_Odds_Calculator_3-way'!B28="","",'True_Odds_Calculator_3-way'!B28)</f>
        <v>3.84</v>
      </c>
      <c r="C27" s="4">
        <f>IF('True_Odds_Calculator_3-way'!C28="","",'True_Odds_Calculator_3-way'!C28)</f>
        <v>4.08</v>
      </c>
      <c r="D27" s="9">
        <f t="shared" si="13"/>
        <v>0.51190674225357713</v>
      </c>
      <c r="E27" s="9">
        <f t="shared" si="14"/>
        <v>0.25152813609317565</v>
      </c>
      <c r="F27" s="9">
        <f t="shared" si="15"/>
        <v>0.23656512165324742</v>
      </c>
      <c r="G27" s="9">
        <f t="shared" si="16"/>
        <v>1.0477811152525676</v>
      </c>
      <c r="H27" s="9">
        <f t="shared" si="17"/>
        <v>1.9534808148798359</v>
      </c>
      <c r="I27" s="9">
        <f t="shared" si="18"/>
        <v>3.9756983673172916</v>
      </c>
      <c r="J27" s="9">
        <f t="shared" si="19"/>
        <v>4.2271658349779075</v>
      </c>
      <c r="K27" s="11">
        <f t="shared" si="20"/>
        <v>0.52356020942408377</v>
      </c>
      <c r="L27" s="11">
        <f t="shared" si="21"/>
        <v>0.26041666666666669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-0.26600248520001368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0.22824220220374358</v>
      </c>
      <c r="Q27" s="11">
        <f>2*'OddsRatio_working_3-way'!K27*'OddsRatio_working_3-way'!L27*'OddsRatio_working_3-way'!M27</f>
        <v>6.6835198302706775E-2</v>
      </c>
      <c r="R27" s="11">
        <f t="shared" si="23"/>
        <v>0</v>
      </c>
      <c r="S27" s="11">
        <f t="shared" si="24"/>
        <v>-0.85804537514799073</v>
      </c>
      <c r="T27" s="11">
        <f t="shared" si="25"/>
        <v>-0.25125779652942631</v>
      </c>
      <c r="U27" s="11">
        <f>'OddsRatio_working_3-way'!S27-'OddsRatio_working_3-way'!R27^2/3</f>
        <v>-0.85804537514799073</v>
      </c>
      <c r="V27" s="11">
        <f>'OddsRatio_working_3-way'!S27*'OddsRatio_working_3-way'!R27/3-2*'OddsRatio_working_3-way'!R27^3/27-'OddsRatio_working_3-way'!T27</f>
        <v>0.25125779652942631</v>
      </c>
      <c r="W27" s="11">
        <f>'OddsRatio_working_3-way'!V27^2+4*'OddsRatio_working_3-way'!U27^3/27</f>
        <v>-3.0458990490740176E-2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0.15296198123027399</v>
      </c>
      <c r="Y27" s="11">
        <f>IF('OddsRatio_working_3-way'!W27&gt;=0,IF('OddsRatio_working_3-way'!V27+SQRT('OddsRatio_working_3-way'!W27)&gt;0,0,PI()),ACOS('OddsRatio_working_3-way'!V27/(2*'OddsRatio_working_3-way'!X27)))</f>
        <v>0.6070962988749764</v>
      </c>
      <c r="Z27" s="11">
        <f>'OddsRatio_working_3-way'!X27^(1/3)*COS('OddsRatio_working_3-way'!Y27/3)</f>
        <v>0.52389055762628378</v>
      </c>
      <c r="AA27" s="11">
        <f>'OddsRatio_working_3-way'!X27^(1/3)*COS(('OddsRatio_working_3-way'!Y27+2*PI())/3)</f>
        <v>-0.35503317549962704</v>
      </c>
      <c r="AB27" s="11">
        <f>'OddsRatio_working_3-way'!X27^(1/3)*COS(('OddsRatio_working_3-way'!Y27+4*PI())/3)</f>
        <v>-0.16885738212665691</v>
      </c>
      <c r="AC27" s="11">
        <f>'OddsRatio_working_3-way'!X27^(1/3)*SIN('OddsRatio_working_3-way'!Y27/3)</f>
        <v>0.10748864442047659</v>
      </c>
      <c r="AD27" s="11">
        <f>'OddsRatio_working_3-way'!X27^(1/3)*SIN(('OddsRatio_working_3-way'!Y27+2*PI())/3)</f>
        <v>0.39995820949691896</v>
      </c>
      <c r="AE27" s="11">
        <f>'OddsRatio_working_3-way'!X27^(1/3)*SIN(('OddsRatio_working_3-way'!Y27+4*PI())/3)</f>
        <v>-0.50744685391739541</v>
      </c>
      <c r="AF27" s="11">
        <f>-'OddsRatio_working_3-way'!U27/(3*'OddsRatio_working_3-way'!X27^(1/3))*COS(('OddsRatio_working_3-way'!Y27)/3)</f>
        <v>0.52389055762628378</v>
      </c>
      <c r="AG27" s="11">
        <f>-'OddsRatio_working_3-way'!U27/(3*'OddsRatio_working_3-way'!X27^(1/3))*COS(('OddsRatio_working_3-way'!Y27+2*PI())/3)</f>
        <v>-0.35503317549962704</v>
      </c>
      <c r="AH27" s="11">
        <f>-'OddsRatio_working_3-way'!U27/(3*'OddsRatio_working_3-way'!X27^(1/3))*COS(('OddsRatio_working_3-way'!Y27+4*PI())/3)</f>
        <v>-0.16885738212665691</v>
      </c>
      <c r="AI27" s="11">
        <f>'OddsRatio_working_3-way'!U27/(3*'OddsRatio_working_3-way'!X27^(1/3))*SIN(('OddsRatio_working_3-way'!Y27)/3)</f>
        <v>-0.10748864442047659</v>
      </c>
      <c r="AJ27" s="11">
        <f>'OddsRatio_working_3-way'!U27/(3*'OddsRatio_working_3-way'!X27^(1/3))*SIN(('OddsRatio_working_3-way'!Y27+2*PI())/3)</f>
        <v>-0.39995820949691896</v>
      </c>
      <c r="AK27" s="11">
        <f>'OddsRatio_working_3-way'!U27/(3*'OddsRatio_working_3-way'!X27^(1/3))*SIN(('OddsRatio_working_3-way'!Y27+4*PI())/3)</f>
        <v>0.50744685391739541</v>
      </c>
      <c r="AL27" s="11">
        <f>'OddsRatio_working_3-way'!Z27+'OddsRatio_working_3-way'!AF27</f>
        <v>1.0477811152525676</v>
      </c>
      <c r="AM27" s="11">
        <f>'OddsRatio_working_3-way'!AA27+'OddsRatio_working_3-way'!AG27</f>
        <v>-0.71006635099925408</v>
      </c>
      <c r="AN27" s="11">
        <f>'OddsRatio_working_3-way'!AB27+'OddsRatio_working_3-way'!AH27</f>
        <v>-0.33771476425331381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1.0477811152525676</v>
      </c>
      <c r="AS27" s="11">
        <f>IF(('OddsRatio_working_3-way'!X27=0),IF(Q27&gt;0,-Q27^(1/3),(-Q27)^(1/3)),'OddsRatio_working_3-way'!AM27-'OddsRatio_working_3-way'!R27/3)</f>
        <v>-0.71006635099925408</v>
      </c>
      <c r="AT27" s="11">
        <f>IF(('OddsRatio_working_3-way'!X27=0),IF(Q27&gt;0,-Q27^(1/3),(-Q27)^(1/3)),'OddsRatio_working_3-way'!AN27-'OddsRatio_working_3-way'!R27/3)</f>
        <v>-0.33771476425331381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1.52</v>
      </c>
      <c r="B28" s="4">
        <f>IF('True_Odds_Calculator_3-way'!B29="","",'True_Odds_Calculator_3-way'!B29)</f>
        <v>4.4400000000000004</v>
      </c>
      <c r="C28" s="4">
        <f>IF('True_Odds_Calculator_3-way'!C29="","",'True_Odds_Calculator_3-way'!C29)</f>
        <v>6.77</v>
      </c>
      <c r="D28" s="9">
        <f t="shared" si="13"/>
        <v>0.64448242662359478</v>
      </c>
      <c r="E28" s="9">
        <f t="shared" si="14"/>
        <v>0.21508788157643732</v>
      </c>
      <c r="F28" s="9">
        <f t="shared" si="15"/>
        <v>0.14042969179996798</v>
      </c>
      <c r="G28" s="9">
        <f t="shared" si="16"/>
        <v>1.0608320923353505</v>
      </c>
      <c r="H28" s="9">
        <f t="shared" si="17"/>
        <v>1.5516326880143818</v>
      </c>
      <c r="I28" s="9">
        <f t="shared" si="18"/>
        <v>4.6492623976336054</v>
      </c>
      <c r="J28" s="9">
        <f t="shared" si="19"/>
        <v>7.1210011727749736</v>
      </c>
      <c r="K28" s="11">
        <f t="shared" si="20"/>
        <v>0.65789473684210531</v>
      </c>
      <c r="L28" s="11">
        <f t="shared" si="21"/>
        <v>0.2252252252252252</v>
      </c>
      <c r="M28" s="11">
        <f t="shared" si="22"/>
        <v>0.14771048744460857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-0.22590319465076514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0.21295979179054669</v>
      </c>
      <c r="Q28" s="11">
        <f>2*'OddsRatio_working_3-way'!K28*'OddsRatio_working_3-way'!L28*'OddsRatio_working_3-way'!M28</f>
        <v>4.3773852372157591E-2</v>
      </c>
      <c r="R28" s="11">
        <f t="shared" si="23"/>
        <v>0</v>
      </c>
      <c r="S28" s="11">
        <f t="shared" si="24"/>
        <v>-0.94270376352920426</v>
      </c>
      <c r="T28" s="11">
        <f t="shared" si="25"/>
        <v>-0.19377261326396797</v>
      </c>
      <c r="U28" s="11">
        <f>'OddsRatio_working_3-way'!S28-'OddsRatio_working_3-way'!R28^2/3</f>
        <v>-0.94270376352920426</v>
      </c>
      <c r="V28" s="11">
        <f>'OddsRatio_working_3-way'!S28*'OddsRatio_working_3-way'!R28/3-2*'OddsRatio_working_3-way'!R28^3/27-'OddsRatio_working_3-way'!T28</f>
        <v>0.19377261326396797</v>
      </c>
      <c r="W28" s="11">
        <f>'OddsRatio_working_3-way'!V28^2+4*'OddsRatio_working_3-way'!U28^3/27</f>
        <v>-8.6566510834719876E-2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0.17614932336363598</v>
      </c>
      <c r="Y28" s="11">
        <f>IF('OddsRatio_working_3-way'!W28&gt;=0,IF('OddsRatio_working_3-way'!V28+SQRT('OddsRatio_working_3-way'!W28)&gt;0,0,PI()),ACOS('OddsRatio_working_3-way'!V28/(2*'OddsRatio_working_3-way'!X28)))</f>
        <v>0.98840368354046126</v>
      </c>
      <c r="Z28" s="11">
        <f>'OddsRatio_working_3-way'!X28^(1/3)*COS('OddsRatio_working_3-way'!Y28/3)</f>
        <v>0.53041604616767535</v>
      </c>
      <c r="AA28" s="11">
        <f>'OddsRatio_working_3-way'!X28^(1/3)*COS(('OddsRatio_working_3-way'!Y28+2*PI())/3)</f>
        <v>-0.4222750608676738</v>
      </c>
      <c r="AB28" s="11">
        <f>'OddsRatio_working_3-way'!X28^(1/3)*COS(('OddsRatio_working_3-way'!Y28+4*PI())/3)</f>
        <v>-0.1081409853000016</v>
      </c>
      <c r="AC28" s="11">
        <f>'OddsRatio_working_3-way'!X28^(1/3)*SIN('OddsRatio_working_3-way'!Y28/3)</f>
        <v>0.1813653930906298</v>
      </c>
      <c r="AD28" s="11">
        <f>'OddsRatio_working_3-way'!X28^(1/3)*SIN(('OddsRatio_working_3-way'!Y28+2*PI())/3)</f>
        <v>0.36867107401079152</v>
      </c>
      <c r="AE28" s="11">
        <f>'OddsRatio_working_3-way'!X28^(1/3)*SIN(('OddsRatio_working_3-way'!Y28+4*PI())/3)</f>
        <v>-0.5500364671014214</v>
      </c>
      <c r="AF28" s="11">
        <f>-'OddsRatio_working_3-way'!U28/(3*'OddsRatio_working_3-way'!X28^(1/3))*COS(('OddsRatio_working_3-way'!Y28)/3)</f>
        <v>0.53041604616767524</v>
      </c>
      <c r="AG28" s="11">
        <f>-'OddsRatio_working_3-way'!U28/(3*'OddsRatio_working_3-way'!X28^(1/3))*COS(('OddsRatio_working_3-way'!Y28+2*PI())/3)</f>
        <v>-0.42227506086767375</v>
      </c>
      <c r="AH28" s="11">
        <f>-'OddsRatio_working_3-way'!U28/(3*'OddsRatio_working_3-way'!X28^(1/3))*COS(('OddsRatio_working_3-way'!Y28+4*PI())/3)</f>
        <v>-0.10814098530000159</v>
      </c>
      <c r="AI28" s="11">
        <f>'OddsRatio_working_3-way'!U28/(3*'OddsRatio_working_3-way'!X28^(1/3))*SIN(('OddsRatio_working_3-way'!Y28)/3)</f>
        <v>-0.18136539309062977</v>
      </c>
      <c r="AJ28" s="11">
        <f>'OddsRatio_working_3-way'!U28/(3*'OddsRatio_working_3-way'!X28^(1/3))*SIN(('OddsRatio_working_3-way'!Y28+2*PI())/3)</f>
        <v>-0.36867107401079141</v>
      </c>
      <c r="AK28" s="11">
        <f>'OddsRatio_working_3-way'!U28/(3*'OddsRatio_working_3-way'!X28^(1/3))*SIN(('OddsRatio_working_3-way'!Y28+4*PI())/3)</f>
        <v>0.55003646710142129</v>
      </c>
      <c r="AL28" s="11">
        <f>'OddsRatio_working_3-way'!Z28+'OddsRatio_working_3-way'!AF28</f>
        <v>1.0608320923353505</v>
      </c>
      <c r="AM28" s="11">
        <f>'OddsRatio_working_3-way'!AA28+'OddsRatio_working_3-way'!AG28</f>
        <v>-0.84455012173534749</v>
      </c>
      <c r="AN28" s="11">
        <f>'OddsRatio_working_3-way'!AB28+'OddsRatio_working_3-way'!AH28</f>
        <v>-0.2162819706000032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1.0608320923353505</v>
      </c>
      <c r="AS28" s="11">
        <f>IF(('OddsRatio_working_3-way'!X28=0),IF(Q28&gt;0,-Q28^(1/3),(-Q28)^(1/3)),'OddsRatio_working_3-way'!AM28-'OddsRatio_working_3-way'!R28/3)</f>
        <v>-0.84455012173534749</v>
      </c>
      <c r="AT28" s="11">
        <f>IF(('OddsRatio_working_3-way'!X28=0),IF(Q28&gt;0,-Q28^(1/3),(-Q28)^(1/3)),'OddsRatio_working_3-way'!AN28-'OddsRatio_working_3-way'!R28/3)</f>
        <v>-0.2162819706000032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1.99</v>
      </c>
      <c r="B29" s="4">
        <f>IF('True_Odds_Calculator_3-way'!B30="","",'True_Odds_Calculator_3-way'!B30)</f>
        <v>3.65</v>
      </c>
      <c r="C29" s="4">
        <f>IF('True_Odds_Calculator_3-way'!C30="","",'True_Odds_Calculator_3-way'!C30)</f>
        <v>3.96</v>
      </c>
      <c r="D29" s="9">
        <f t="shared" si="13"/>
        <v>0.4910637463284907</v>
      </c>
      <c r="E29" s="9">
        <f t="shared" si="14"/>
        <v>0.2649575170739164</v>
      </c>
      <c r="F29" s="9">
        <f t="shared" si="15"/>
        <v>0.24397873659759273</v>
      </c>
      <c r="G29" s="9">
        <f t="shared" si="16"/>
        <v>1.0468641347568148</v>
      </c>
      <c r="H29" s="9">
        <f t="shared" si="17"/>
        <v>2.0363954934092465</v>
      </c>
      <c r="I29" s="9">
        <f t="shared" si="18"/>
        <v>3.774189957105559</v>
      </c>
      <c r="J29" s="9">
        <f t="shared" si="19"/>
        <v>4.0987178388801722</v>
      </c>
      <c r="K29" s="11">
        <f t="shared" si="20"/>
        <v>0.50251256281407031</v>
      </c>
      <c r="L29" s="11">
        <f t="shared" si="21"/>
        <v>0.27397260273972601</v>
      </c>
      <c r="M29" s="11">
        <f t="shared" si="22"/>
        <v>0.25252525252525254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-0.26998003717216201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0.22945779123930152</v>
      </c>
      <c r="Q29" s="11">
        <f>2*'OddsRatio_working_3-way'!K29*'OddsRatio_working_3-way'!L29*'OddsRatio_working_3-way'!M29</f>
        <v>6.9532664011909551E-2</v>
      </c>
      <c r="R29" s="11">
        <f t="shared" si="23"/>
        <v>0</v>
      </c>
      <c r="S29" s="11">
        <f t="shared" si="24"/>
        <v>-0.84990651028386921</v>
      </c>
      <c r="T29" s="11">
        <f t="shared" si="25"/>
        <v>-0.25754742735874825</v>
      </c>
      <c r="U29" s="11">
        <f>'OddsRatio_working_3-way'!S29-'OddsRatio_working_3-way'!R29^2/3</f>
        <v>-0.84990651028386921</v>
      </c>
      <c r="V29" s="11">
        <f>'OddsRatio_working_3-way'!S29*'OddsRatio_working_3-way'!R29/3-2*'OddsRatio_working_3-way'!R29^3/27-'OddsRatio_working_3-way'!T29</f>
        <v>0.25754742735874825</v>
      </c>
      <c r="W29" s="11">
        <f>'OddsRatio_working_3-way'!V29^2+4*'OddsRatio_working_3-way'!U29^3/27</f>
        <v>-2.4620786857527818E-2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0.15079080226976505</v>
      </c>
      <c r="Y29" s="11">
        <f>IF('OddsRatio_working_3-way'!W29&gt;=0,IF('OddsRatio_working_3-way'!V29+SQRT('OddsRatio_working_3-way'!W29)&gt;0,0,PI()),ACOS('OddsRatio_working_3-way'!V29/(2*'OddsRatio_working_3-way'!X29)))</f>
        <v>0.54719139304236575</v>
      </c>
      <c r="Z29" s="11">
        <f>'OddsRatio_working_3-way'!X29^(1/3)*COS('OddsRatio_working_3-way'!Y29/3)</f>
        <v>0.52343206737840742</v>
      </c>
      <c r="AA29" s="11">
        <f>'OddsRatio_working_3-way'!X29^(1/3)*COS(('OddsRatio_working_3-way'!Y29+2*PI())/3)</f>
        <v>-0.34532692233979795</v>
      </c>
      <c r="AB29" s="11">
        <f>'OddsRatio_working_3-way'!X29^(1/3)*COS(('OddsRatio_working_3-way'!Y29+4*PI())/3)</f>
        <v>-0.17810514503860952</v>
      </c>
      <c r="AC29" s="11">
        <f>'OddsRatio_working_3-way'!X29^(1/3)*SIN('OddsRatio_working_3-way'!Y29/3)</f>
        <v>9.6545538139208853E-2</v>
      </c>
      <c r="AD29" s="11">
        <f>'OddsRatio_working_3-way'!X29^(1/3)*SIN(('OddsRatio_working_3-way'!Y29+2*PI())/3)</f>
        <v>0.40503269843550432</v>
      </c>
      <c r="AE29" s="11">
        <f>'OddsRatio_working_3-way'!X29^(1/3)*SIN(('OddsRatio_working_3-way'!Y29+4*PI())/3)</f>
        <v>-0.50157823657471312</v>
      </c>
      <c r="AF29" s="11">
        <f>-'OddsRatio_working_3-way'!U29/(3*'OddsRatio_working_3-way'!X29^(1/3))*COS(('OddsRatio_working_3-way'!Y29)/3)</f>
        <v>0.52343206737840742</v>
      </c>
      <c r="AG29" s="11">
        <f>-'OddsRatio_working_3-way'!U29/(3*'OddsRatio_working_3-way'!X29^(1/3))*COS(('OddsRatio_working_3-way'!Y29+2*PI())/3)</f>
        <v>-0.34532692233979795</v>
      </c>
      <c r="AH29" s="11">
        <f>-'OddsRatio_working_3-way'!U29/(3*'OddsRatio_working_3-way'!X29^(1/3))*COS(('OddsRatio_working_3-way'!Y29+4*PI())/3)</f>
        <v>-0.17810514503860952</v>
      </c>
      <c r="AI29" s="11">
        <f>'OddsRatio_working_3-way'!U29/(3*'OddsRatio_working_3-way'!X29^(1/3))*SIN(('OddsRatio_working_3-way'!Y29)/3)</f>
        <v>-9.6545538139208853E-2</v>
      </c>
      <c r="AJ29" s="11">
        <f>'OddsRatio_working_3-way'!U29/(3*'OddsRatio_working_3-way'!X29^(1/3))*SIN(('OddsRatio_working_3-way'!Y29+2*PI())/3)</f>
        <v>-0.40503269843550432</v>
      </c>
      <c r="AK29" s="11">
        <f>'OddsRatio_working_3-way'!U29/(3*'OddsRatio_working_3-way'!X29^(1/3))*SIN(('OddsRatio_working_3-way'!Y29+4*PI())/3)</f>
        <v>0.50157823657471312</v>
      </c>
      <c r="AL29" s="11">
        <f>'OddsRatio_working_3-way'!Z29+'OddsRatio_working_3-way'!AF29</f>
        <v>1.0468641347568148</v>
      </c>
      <c r="AM29" s="11">
        <f>'OddsRatio_working_3-way'!AA29+'OddsRatio_working_3-way'!AG29</f>
        <v>-0.6906538446795959</v>
      </c>
      <c r="AN29" s="11">
        <f>'OddsRatio_working_3-way'!AB29+'OddsRatio_working_3-way'!AH29</f>
        <v>-0.35621029007721905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1.0468641347568148</v>
      </c>
      <c r="AS29" s="11">
        <f>IF(('OddsRatio_working_3-way'!X29=0),IF(Q29&gt;0,-Q29^(1/3),(-Q29)^(1/3)),'OddsRatio_working_3-way'!AM29-'OddsRatio_working_3-way'!R29/3)</f>
        <v>-0.6906538446795959</v>
      </c>
      <c r="AT29" s="11">
        <f>IF(('OddsRatio_working_3-way'!X29=0),IF(Q29&gt;0,-Q29^(1/3),(-Q29)^(1/3)),'OddsRatio_working_3-way'!AN29-'OddsRatio_working_3-way'!R29/3)</f>
        <v>-0.35621029007721905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3.21</v>
      </c>
      <c r="B30" s="4">
        <f>IF('True_Odds_Calculator_3-way'!B31="","",'True_Odds_Calculator_3-way'!B31)</f>
        <v>3.64</v>
      </c>
      <c r="C30" s="4">
        <f>IF('True_Odds_Calculator_3-way'!C31="","",'True_Odds_Calculator_3-way'!C31)</f>
        <v>2.2599999999999998</v>
      </c>
      <c r="D30" s="9">
        <f t="shared" si="13"/>
        <v>0.30221167685186312</v>
      </c>
      <c r="E30" s="9">
        <f t="shared" si="14"/>
        <v>0.26608556703185254</v>
      </c>
      <c r="F30" s="9">
        <f t="shared" si="15"/>
        <v>0.43170275611628423</v>
      </c>
      <c r="G30" s="9">
        <f t="shared" si="16"/>
        <v>1.0447687726051478</v>
      </c>
      <c r="H30" s="9">
        <f t="shared" si="17"/>
        <v>3.3089389874573771</v>
      </c>
      <c r="I30" s="9">
        <f t="shared" si="18"/>
        <v>3.7581895596775907</v>
      </c>
      <c r="J30" s="9">
        <f t="shared" si="19"/>
        <v>2.3164086534824859</v>
      </c>
      <c r="K30" s="11">
        <f t="shared" si="20"/>
        <v>0.3115264797507788</v>
      </c>
      <c r="L30" s="11">
        <f t="shared" si="21"/>
        <v>0.27472527472527469</v>
      </c>
      <c r="M30" s="11">
        <f t="shared" si="22"/>
        <v>0.44247787610619471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-0.27838888429410302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0.231380286793404</v>
      </c>
      <c r="Q30" s="11">
        <f>2*'OddsRatio_working_3-way'!K30*'OddsRatio_working_3-way'!L30*'OddsRatio_working_3-way'!M30</f>
        <v>7.5738228082947279E-2</v>
      </c>
      <c r="R30" s="11">
        <f t="shared" si="23"/>
        <v>0</v>
      </c>
      <c r="S30" s="11">
        <f t="shared" si="24"/>
        <v>-0.83114053702289015</v>
      </c>
      <c r="T30" s="11">
        <f t="shared" si="25"/>
        <v>-0.27205909558850733</v>
      </c>
      <c r="U30" s="11">
        <f>'OddsRatio_working_3-way'!S30-'OddsRatio_working_3-way'!R30^2/3</f>
        <v>-0.83114053702289015</v>
      </c>
      <c r="V30" s="11">
        <f>'OddsRatio_working_3-way'!S30*'OddsRatio_working_3-way'!R30/3-2*'OddsRatio_working_3-way'!R30^3/27-'OddsRatio_working_3-way'!T30</f>
        <v>0.27205909558850733</v>
      </c>
      <c r="W30" s="11">
        <f>'OddsRatio_working_3-way'!V30^2+4*'OddsRatio_working_3-way'!U30^3/27</f>
        <v>-1.1042720863467179E-2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0.14582427126159739</v>
      </c>
      <c r="Y30" s="11">
        <f>IF('OddsRatio_working_3-way'!W30&gt;=0,IF('OddsRatio_working_3-way'!V30+SQRT('OddsRatio_working_3-way'!W30)&gt;0,0,PI()),ACOS('OddsRatio_working_3-way'!V30/(2*'OddsRatio_working_3-way'!X30)))</f>
        <v>0.36860190180364749</v>
      </c>
      <c r="Z30" s="11">
        <f>'OddsRatio_working_3-way'!X30^(1/3)*COS('OddsRatio_working_3-way'!Y30/3)</f>
        <v>0.52238438630257389</v>
      </c>
      <c r="AA30" s="11">
        <f>'OddsRatio_working_3-way'!X30^(1/3)*COS(('OddsRatio_working_3-way'!Y30+2*PI())/3)</f>
        <v>-0.31705854229086283</v>
      </c>
      <c r="AB30" s="11">
        <f>'OddsRatio_working_3-way'!X30^(1/3)*COS(('OddsRatio_working_3-way'!Y30+4*PI())/3)</f>
        <v>-0.20532584401171117</v>
      </c>
      <c r="AC30" s="11">
        <f>'OddsRatio_working_3-way'!X30^(1/3)*SIN('OddsRatio_working_3-way'!Y30/3)</f>
        <v>6.4508903428751443E-2</v>
      </c>
      <c r="AD30" s="11">
        <f>'OddsRatio_working_3-way'!X30^(1/3)*SIN(('OddsRatio_working_3-way'!Y30+2*PI())/3)</f>
        <v>0.42014369736399698</v>
      </c>
      <c r="AE30" s="11">
        <f>'OddsRatio_working_3-way'!X30^(1/3)*SIN(('OddsRatio_working_3-way'!Y30+4*PI())/3)</f>
        <v>-0.48465260079274841</v>
      </c>
      <c r="AF30" s="11">
        <f>-'OddsRatio_working_3-way'!U30/(3*'OddsRatio_working_3-way'!X30^(1/3))*COS(('OddsRatio_working_3-way'!Y30)/3)</f>
        <v>0.52238438630257389</v>
      </c>
      <c r="AG30" s="11">
        <f>-'OddsRatio_working_3-way'!U30/(3*'OddsRatio_working_3-way'!X30^(1/3))*COS(('OddsRatio_working_3-way'!Y30+2*PI())/3)</f>
        <v>-0.31705854229086283</v>
      </c>
      <c r="AH30" s="11">
        <f>-'OddsRatio_working_3-way'!U30/(3*'OddsRatio_working_3-way'!X30^(1/3))*COS(('OddsRatio_working_3-way'!Y30+4*PI())/3)</f>
        <v>-0.20532584401171117</v>
      </c>
      <c r="AI30" s="11">
        <f>'OddsRatio_working_3-way'!U30/(3*'OddsRatio_working_3-way'!X30^(1/3))*SIN(('OddsRatio_working_3-way'!Y30)/3)</f>
        <v>-6.4508903428751443E-2</v>
      </c>
      <c r="AJ30" s="11">
        <f>'OddsRatio_working_3-way'!U30/(3*'OddsRatio_working_3-way'!X30^(1/3))*SIN(('OddsRatio_working_3-way'!Y30+2*PI())/3)</f>
        <v>-0.42014369736399698</v>
      </c>
      <c r="AK30" s="11">
        <f>'OddsRatio_working_3-way'!U30/(3*'OddsRatio_working_3-way'!X30^(1/3))*SIN(('OddsRatio_working_3-way'!Y30+4*PI())/3)</f>
        <v>0.48465260079274841</v>
      </c>
      <c r="AL30" s="11">
        <f>'OddsRatio_working_3-way'!Z30+'OddsRatio_working_3-way'!AF30</f>
        <v>1.0447687726051478</v>
      </c>
      <c r="AM30" s="11">
        <f>'OddsRatio_working_3-way'!AA30+'OddsRatio_working_3-way'!AG30</f>
        <v>-0.63411708458172567</v>
      </c>
      <c r="AN30" s="11">
        <f>'OddsRatio_working_3-way'!AB30+'OddsRatio_working_3-way'!AH30</f>
        <v>-0.41065168802342233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1.0447687726051478</v>
      </c>
      <c r="AS30" s="11">
        <f>IF(('OddsRatio_working_3-way'!X30=0),IF(Q30&gt;0,-Q30^(1/3),(-Q30)^(1/3)),'OddsRatio_working_3-way'!AM30-'OddsRatio_working_3-way'!R30/3)</f>
        <v>-0.63411708458172567</v>
      </c>
      <c r="AT30" s="11">
        <f>IF(('OddsRatio_working_3-way'!X30=0),IF(Q30&gt;0,-Q30^(1/3),(-Q30)^(1/3)),'OddsRatio_working_3-way'!AN30-'OddsRatio_working_3-way'!R30/3)</f>
        <v>-0.41065168802342233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4.84</v>
      </c>
      <c r="B31" s="4">
        <f>IF('True_Odds_Calculator_3-way'!B32="","",'True_Odds_Calculator_3-way'!B32)</f>
        <v>4.16</v>
      </c>
      <c r="C31" s="4">
        <f>IF('True_Odds_Calculator_3-way'!C32="","",'True_Odds_Calculator_3-way'!C32)</f>
        <v>1.74</v>
      </c>
      <c r="D31" s="9">
        <f t="shared" si="13"/>
        <v>0.20062569812237036</v>
      </c>
      <c r="E31" s="9">
        <f t="shared" si="14"/>
        <v>0.23370850841230978</v>
      </c>
      <c r="F31" s="9">
        <f t="shared" si="15"/>
        <v>0.56566579346531987</v>
      </c>
      <c r="G31" s="9">
        <f t="shared" si="16"/>
        <v>1.0376058155171819</v>
      </c>
      <c r="H31" s="9">
        <f t="shared" si="17"/>
        <v>4.984406331585979</v>
      </c>
      <c r="I31" s="9">
        <f t="shared" si="18"/>
        <v>4.278834377034296</v>
      </c>
      <c r="J31" s="9">
        <f t="shared" si="19"/>
        <v>1.7678283034827145</v>
      </c>
      <c r="K31" s="11">
        <f t="shared" si="20"/>
        <v>0.20661157024793389</v>
      </c>
      <c r="L31" s="11">
        <f t="shared" si="21"/>
        <v>0.24038461538461536</v>
      </c>
      <c r="M31" s="11">
        <f t="shared" si="22"/>
        <v>0.57471264367816088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-0.25630795536751649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0.22092914922068524</v>
      </c>
      <c r="Q31" s="11">
        <f>2*'OddsRatio_working_3-way'!K31*'OddsRatio_working_3-way'!L31*'OddsRatio_working_3-way'!M31</f>
        <v>5.7087635457541405E-2</v>
      </c>
      <c r="R31" s="11">
        <f t="shared" si="23"/>
        <v>0</v>
      </c>
      <c r="S31" s="11">
        <f t="shared" si="24"/>
        <v>-0.86196758467328072</v>
      </c>
      <c r="T31" s="11">
        <f t="shared" si="25"/>
        <v>-0.22273064203443949</v>
      </c>
      <c r="U31" s="11">
        <f>'OddsRatio_working_3-way'!S31-'OddsRatio_working_3-way'!R31^2/3</f>
        <v>-0.86196758467328072</v>
      </c>
      <c r="V31" s="11">
        <f>'OddsRatio_working_3-way'!S31*'OddsRatio_working_3-way'!R31/3-2*'OddsRatio_working_3-way'!R31^3/27-'OddsRatio_working_3-way'!T31</f>
        <v>0.22273064203443949</v>
      </c>
      <c r="W31" s="11">
        <f>'OddsRatio_working_3-way'!V31^2+4*'OddsRatio_working_3-way'!U31^3/27</f>
        <v>-4.5269827421168418E-2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0.15401198518479173</v>
      </c>
      <c r="Y31" s="11">
        <f>IF('OddsRatio_working_3-way'!W31&gt;=0,IF('OddsRatio_working_3-way'!V31+SQRT('OddsRatio_working_3-way'!W31)&gt;0,0,PI()),ACOS('OddsRatio_working_3-way'!V31/(2*'OddsRatio_working_3-way'!X31)))</f>
        <v>0.76252357493421274</v>
      </c>
      <c r="Z31" s="11">
        <f>'OddsRatio_working_3-way'!X31^(1/3)*COS('OddsRatio_working_3-way'!Y31/3)</f>
        <v>0.51880290775859084</v>
      </c>
      <c r="AA31" s="11">
        <f>'OddsRatio_working_3-way'!X31^(1/3)*COS(('OddsRatio_working_3-way'!Y31+2*PI())/3)</f>
        <v>-0.37612571589985139</v>
      </c>
      <c r="AB31" s="11">
        <f>'OddsRatio_working_3-way'!X31^(1/3)*COS(('OddsRatio_working_3-way'!Y31+4*PI())/3)</f>
        <v>-0.14267719185873984</v>
      </c>
      <c r="AC31" s="11">
        <f>'OddsRatio_working_3-way'!X31^(1/3)*SIN('OddsRatio_working_3-way'!Y31/3)</f>
        <v>0.13478156819705675</v>
      </c>
      <c r="AD31" s="11">
        <f>'OddsRatio_working_3-way'!X31^(1/3)*SIN(('OddsRatio_working_3-way'!Y31+2*PI())/3)</f>
        <v>0.38190571357764613</v>
      </c>
      <c r="AE31" s="11">
        <f>'OddsRatio_working_3-way'!X31^(1/3)*SIN(('OddsRatio_working_3-way'!Y31+4*PI())/3)</f>
        <v>-0.5166872817747028</v>
      </c>
      <c r="AF31" s="11">
        <f>-'OddsRatio_working_3-way'!U31/(3*'OddsRatio_working_3-way'!X31^(1/3))*COS(('OddsRatio_working_3-way'!Y31)/3)</f>
        <v>0.51880290775859095</v>
      </c>
      <c r="AG31" s="11">
        <f>-'OddsRatio_working_3-way'!U31/(3*'OddsRatio_working_3-way'!X31^(1/3))*COS(('OddsRatio_working_3-way'!Y31+2*PI())/3)</f>
        <v>-0.37612571589985144</v>
      </c>
      <c r="AH31" s="11">
        <f>-'OddsRatio_working_3-way'!U31/(3*'OddsRatio_working_3-way'!X31^(1/3))*COS(('OddsRatio_working_3-way'!Y31+4*PI())/3)</f>
        <v>-0.14267719185873987</v>
      </c>
      <c r="AI31" s="11">
        <f>'OddsRatio_working_3-way'!U31/(3*'OddsRatio_working_3-way'!X31^(1/3))*SIN(('OddsRatio_working_3-way'!Y31)/3)</f>
        <v>-0.13478156819705678</v>
      </c>
      <c r="AJ31" s="11">
        <f>'OddsRatio_working_3-way'!U31/(3*'OddsRatio_working_3-way'!X31^(1/3))*SIN(('OddsRatio_working_3-way'!Y31+2*PI())/3)</f>
        <v>-0.38190571357764624</v>
      </c>
      <c r="AK31" s="11">
        <f>'OddsRatio_working_3-way'!U31/(3*'OddsRatio_working_3-way'!X31^(1/3))*SIN(('OddsRatio_working_3-way'!Y31+4*PI())/3)</f>
        <v>0.51668728177470291</v>
      </c>
      <c r="AL31" s="11">
        <f>'OddsRatio_working_3-way'!Z31+'OddsRatio_working_3-way'!AF31</f>
        <v>1.0376058155171819</v>
      </c>
      <c r="AM31" s="11">
        <f>'OddsRatio_working_3-way'!AA31+'OddsRatio_working_3-way'!AG31</f>
        <v>-0.75225143179970289</v>
      </c>
      <c r="AN31" s="11">
        <f>'OddsRatio_working_3-way'!AB31+'OddsRatio_working_3-way'!AH31</f>
        <v>-0.28535438371747968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1.0376058155171819</v>
      </c>
      <c r="AS31" s="11">
        <f>IF(('OddsRatio_working_3-way'!X31=0),IF(Q31&gt;0,-Q31^(1/3),(-Q31)^(1/3)),'OddsRatio_working_3-way'!AM31-'OddsRatio_working_3-way'!R31/3)</f>
        <v>-0.75225143179970289</v>
      </c>
      <c r="AT31" s="11">
        <f>IF(('OddsRatio_working_3-way'!X31=0),IF(Q31&gt;0,-Q31^(1/3),(-Q31)^(1/3)),'OddsRatio_working_3-way'!AN31-'OddsRatio_working_3-way'!R31/3)</f>
        <v>-0.28535438371747968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1.63</v>
      </c>
      <c r="B32" s="4">
        <f>IF('True_Odds_Calculator_3-way'!B33="","",'True_Odds_Calculator_3-way'!B33)</f>
        <v>4.05</v>
      </c>
      <c r="C32" s="4">
        <f>IF('True_Odds_Calculator_3-way'!C33="","",'True_Odds_Calculator_3-way'!C33)</f>
        <v>6.06</v>
      </c>
      <c r="D32" s="9">
        <f t="shared" si="13"/>
        <v>0.60263360869240834</v>
      </c>
      <c r="E32" s="9">
        <f t="shared" si="14"/>
        <v>0.23853531821021937</v>
      </c>
      <c r="F32" s="9">
        <f t="shared" si="15"/>
        <v>0.15883107309737213</v>
      </c>
      <c r="G32" s="9">
        <f t="shared" si="16"/>
        <v>1.0466397734295327</v>
      </c>
      <c r="H32" s="9">
        <f t="shared" si="17"/>
        <v>1.6593830572606056</v>
      </c>
      <c r="I32" s="9">
        <f t="shared" si="18"/>
        <v>4.1922513089600741</v>
      </c>
      <c r="J32" s="9">
        <f t="shared" si="19"/>
        <v>6.2959972535534368</v>
      </c>
      <c r="K32" s="11">
        <f t="shared" si="20"/>
        <v>0.61349693251533743</v>
      </c>
      <c r="L32" s="11">
        <f t="shared" si="21"/>
        <v>0.24691358024691359</v>
      </c>
      <c r="M32" s="11">
        <f t="shared" si="22"/>
        <v>0.16501650165016502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-0.2430388233097337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0.21847219941262475</v>
      </c>
      <c r="Q32" s="11">
        <f>2*'OddsRatio_working_3-way'!K32*'OddsRatio_working_3-way'!L32*'OddsRatio_working_3-way'!M32</f>
        <v>4.9993638309525114E-2</v>
      </c>
      <c r="R32" s="11">
        <f t="shared" si="23"/>
        <v>0</v>
      </c>
      <c r="S32" s="11">
        <f t="shared" si="24"/>
        <v>-0.89891893170581749</v>
      </c>
      <c r="T32" s="11">
        <f t="shared" si="25"/>
        <v>-0.20570227270156005</v>
      </c>
      <c r="U32" s="11">
        <f>'OddsRatio_working_3-way'!S32-'OddsRatio_working_3-way'!R32^2/3</f>
        <v>-0.89891893170581749</v>
      </c>
      <c r="V32" s="11">
        <f>'OddsRatio_working_3-way'!S32*'OddsRatio_working_3-way'!R32/3-2*'OddsRatio_working_3-way'!R32^3/27-'OddsRatio_working_3-way'!T32</f>
        <v>0.20570227270156005</v>
      </c>
      <c r="W32" s="11">
        <f>'OddsRatio_working_3-way'!V32^2+4*'OddsRatio_working_3-way'!U32^3/27</f>
        <v>-6.5297857715791635E-2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0.16402079343057285</v>
      </c>
      <c r="Y32" s="11">
        <f>IF('OddsRatio_working_3-way'!W32&gt;=0,IF('OddsRatio_working_3-way'!V32+SQRT('OddsRatio_working_3-way'!W32)&gt;0,0,PI()),ACOS('OddsRatio_working_3-way'!V32/(2*'OddsRatio_working_3-way'!X32)))</f>
        <v>0.89302106878772258</v>
      </c>
      <c r="Z32" s="11">
        <f>'OddsRatio_working_3-way'!X32^(1/3)*COS('OddsRatio_working_3-way'!Y32/3)</f>
        <v>0.52331988671476637</v>
      </c>
      <c r="AA32" s="11">
        <f>'OddsRatio_working_3-way'!X32^(1/3)*COS(('OddsRatio_working_3-way'!Y32+2*PI())/3)</f>
        <v>-0.40069934443883004</v>
      </c>
      <c r="AB32" s="11">
        <f>'OddsRatio_working_3-way'!X32^(1/3)*COS(('OddsRatio_working_3-way'!Y32+4*PI())/3)</f>
        <v>-0.12262054227593619</v>
      </c>
      <c r="AC32" s="11">
        <f>'OddsRatio_working_3-way'!X32^(1/3)*SIN('OddsRatio_working_3-way'!Y32/3)</f>
        <v>0.16054887128467549</v>
      </c>
      <c r="AD32" s="11">
        <f>'OddsRatio_working_3-way'!X32^(1/3)*SIN(('OddsRatio_working_3-way'!Y32+2*PI())/3)</f>
        <v>0.37293388055824456</v>
      </c>
      <c r="AE32" s="11">
        <f>'OddsRatio_working_3-way'!X32^(1/3)*SIN(('OddsRatio_working_3-way'!Y32+4*PI())/3)</f>
        <v>-0.53348275184291993</v>
      </c>
      <c r="AF32" s="11">
        <f>-'OddsRatio_working_3-way'!U32/(3*'OddsRatio_working_3-way'!X32^(1/3))*COS(('OddsRatio_working_3-way'!Y32)/3)</f>
        <v>0.52331988671476637</v>
      </c>
      <c r="AG32" s="11">
        <f>-'OddsRatio_working_3-way'!U32/(3*'OddsRatio_working_3-way'!X32^(1/3))*COS(('OddsRatio_working_3-way'!Y32+2*PI())/3)</f>
        <v>-0.40069934443883004</v>
      </c>
      <c r="AH32" s="11">
        <f>-'OddsRatio_working_3-way'!U32/(3*'OddsRatio_working_3-way'!X32^(1/3))*COS(('OddsRatio_working_3-way'!Y32+4*PI())/3)</f>
        <v>-0.12262054227593619</v>
      </c>
      <c r="AI32" s="11">
        <f>'OddsRatio_working_3-way'!U32/(3*'OddsRatio_working_3-way'!X32^(1/3))*SIN(('OddsRatio_working_3-way'!Y32)/3)</f>
        <v>-0.16054887128467549</v>
      </c>
      <c r="AJ32" s="11">
        <f>'OddsRatio_working_3-way'!U32/(3*'OddsRatio_working_3-way'!X32^(1/3))*SIN(('OddsRatio_working_3-way'!Y32+2*PI())/3)</f>
        <v>-0.37293388055824456</v>
      </c>
      <c r="AK32" s="11">
        <f>'OddsRatio_working_3-way'!U32/(3*'OddsRatio_working_3-way'!X32^(1/3))*SIN(('OddsRatio_working_3-way'!Y32+4*PI())/3)</f>
        <v>0.53348275184291993</v>
      </c>
      <c r="AL32" s="11">
        <f>'OddsRatio_working_3-way'!Z32+'OddsRatio_working_3-way'!AF32</f>
        <v>1.0466397734295327</v>
      </c>
      <c r="AM32" s="11">
        <f>'OddsRatio_working_3-way'!AA32+'OddsRatio_working_3-way'!AG32</f>
        <v>-0.80139868887766008</v>
      </c>
      <c r="AN32" s="11">
        <f>'OddsRatio_working_3-way'!AB32+'OddsRatio_working_3-way'!AH32</f>
        <v>-0.24524108455187238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1.0466397734295327</v>
      </c>
      <c r="AS32" s="11">
        <f>IF(('OddsRatio_working_3-way'!X32=0),IF(Q32&gt;0,-Q32^(1/3),(-Q32)^(1/3)),'OddsRatio_working_3-way'!AM32-'OddsRatio_working_3-way'!R32/3)</f>
        <v>-0.80139868887766008</v>
      </c>
      <c r="AT32" s="11">
        <f>IF(('OddsRatio_working_3-way'!X32=0),IF(Q32&gt;0,-Q32^(1/3),(-Q32)^(1/3)),'OddsRatio_working_3-way'!AN32-'OddsRatio_working_3-way'!R32/3)</f>
        <v>-0.24524108455187238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1.27</v>
      </c>
      <c r="B33" s="4">
        <f>IF('True_Odds_Calculator_3-way'!B34="","",'True_Odds_Calculator_3-way'!B34)</f>
        <v>6.08</v>
      </c>
      <c r="C33" s="4">
        <f>IF('True_Odds_Calculator_3-way'!C34="","",'True_Odds_Calculator_3-way'!C34)</f>
        <v>13.48</v>
      </c>
      <c r="D33" s="9">
        <f t="shared" si="13"/>
        <v>0.7754272720254497</v>
      </c>
      <c r="E33" s="9">
        <f t="shared" si="14"/>
        <v>0.15506307690126336</v>
      </c>
      <c r="F33" s="9">
        <f t="shared" si="15"/>
        <v>6.9509651073286854E-2</v>
      </c>
      <c r="G33" s="9">
        <f t="shared" si="16"/>
        <v>1.0726355318631184</v>
      </c>
      <c r="H33" s="9">
        <f t="shared" si="17"/>
        <v>1.2896115936030423</v>
      </c>
      <c r="I33" s="9">
        <f t="shared" si="18"/>
        <v>6.4489885018646405</v>
      </c>
      <c r="J33" s="9">
        <f t="shared" si="19"/>
        <v>14.386491437651721</v>
      </c>
      <c r="K33" s="11">
        <f t="shared" si="20"/>
        <v>0.78740157480314954</v>
      </c>
      <c r="L33" s="11">
        <f t="shared" si="21"/>
        <v>0.16447368421052633</v>
      </c>
      <c r="M33" s="11">
        <f t="shared" si="22"/>
        <v>7.418397626112759E-2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-0.16445416211151032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0.1712987330004021</v>
      </c>
      <c r="Q33" s="11">
        <f>2*'OddsRatio_working_3-way'!K33*'OddsRatio_working_3-way'!L33*'OddsRatio_working_3-way'!M33</f>
        <v>1.9214664385911621E-2</v>
      </c>
      <c r="R33" s="11">
        <f t="shared" si="23"/>
        <v>0</v>
      </c>
      <c r="S33" s="11">
        <f t="shared" si="24"/>
        <v>-1.041619931055626</v>
      </c>
      <c r="T33" s="11">
        <f t="shared" si="25"/>
        <v>-0.11683902760018239</v>
      </c>
      <c r="U33" s="11">
        <f>'OddsRatio_working_3-way'!S33-'OddsRatio_working_3-way'!R33^2/3</f>
        <v>-1.041619931055626</v>
      </c>
      <c r="V33" s="11">
        <f>'OddsRatio_working_3-way'!S33*'OddsRatio_working_3-way'!R33/3-2*'OddsRatio_working_3-way'!R33^3/27-'OddsRatio_working_3-way'!T33</f>
        <v>0.11683902760018239</v>
      </c>
      <c r="W33" s="11">
        <f>'OddsRatio_working_3-way'!V33^2+4*'OddsRatio_working_3-way'!U33^3/27</f>
        <v>-0.15377509258816241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0.20458888713632431</v>
      </c>
      <c r="Y33" s="11">
        <f>IF('OddsRatio_working_3-way'!W33&gt;=0,IF('OddsRatio_working_3-way'!V33+SQRT('OddsRatio_working_3-way'!W33)&gt;0,0,PI()),ACOS('OddsRatio_working_3-way'!V33/(2*'OddsRatio_working_3-way'!X33)))</f>
        <v>1.2812203519270109</v>
      </c>
      <c r="Z33" s="11">
        <f>'OddsRatio_working_3-way'!X33^(1/3)*COS('OddsRatio_working_3-way'!Y33/3)</f>
        <v>0.53631776593155922</v>
      </c>
      <c r="AA33" s="11">
        <f>'OddsRatio_working_3-way'!X33^(1/3)*COS(('OddsRatio_working_3-way'!Y33+2*PI())/3)</f>
        <v>-0.47952922909678836</v>
      </c>
      <c r="AB33" s="11">
        <f>'OddsRatio_working_3-way'!X33^(1/3)*COS(('OddsRatio_working_3-way'!Y33+4*PI())/3)</f>
        <v>-5.678853683477076E-2</v>
      </c>
      <c r="AC33" s="11">
        <f>'OddsRatio_working_3-way'!X33^(1/3)*SIN('OddsRatio_working_3-way'!Y33/3)</f>
        <v>0.24406945247488449</v>
      </c>
      <c r="AD33" s="11">
        <f>'OddsRatio_working_3-way'!X33^(1/3)*SIN(('OddsRatio_working_3-way'!Y33+2*PI())/3)</f>
        <v>0.34243008356020438</v>
      </c>
      <c r="AE33" s="11">
        <f>'OddsRatio_working_3-way'!X33^(1/3)*SIN(('OddsRatio_working_3-way'!Y33+4*PI())/3)</f>
        <v>-0.58649953603508886</v>
      </c>
      <c r="AF33" s="11">
        <f>-'OddsRatio_working_3-way'!U33/(3*'OddsRatio_working_3-way'!X33^(1/3))*COS(('OddsRatio_working_3-way'!Y33)/3)</f>
        <v>0.53631776593155922</v>
      </c>
      <c r="AG33" s="11">
        <f>-'OddsRatio_working_3-way'!U33/(3*'OddsRatio_working_3-way'!X33^(1/3))*COS(('OddsRatio_working_3-way'!Y33+2*PI())/3)</f>
        <v>-0.47952922909678836</v>
      </c>
      <c r="AH33" s="11">
        <f>-'OddsRatio_working_3-way'!U33/(3*'OddsRatio_working_3-way'!X33^(1/3))*COS(('OddsRatio_working_3-way'!Y33+4*PI())/3)</f>
        <v>-5.678853683477076E-2</v>
      </c>
      <c r="AI33" s="11">
        <f>'OddsRatio_working_3-way'!U33/(3*'OddsRatio_working_3-way'!X33^(1/3))*SIN(('OddsRatio_working_3-way'!Y33)/3)</f>
        <v>-0.24406945247488449</v>
      </c>
      <c r="AJ33" s="11">
        <f>'OddsRatio_working_3-way'!U33/(3*'OddsRatio_working_3-way'!X33^(1/3))*SIN(('OddsRatio_working_3-way'!Y33+2*PI())/3)</f>
        <v>-0.34243008356020438</v>
      </c>
      <c r="AK33" s="11">
        <f>'OddsRatio_working_3-way'!U33/(3*'OddsRatio_working_3-way'!X33^(1/3))*SIN(('OddsRatio_working_3-way'!Y33+4*PI())/3)</f>
        <v>0.58649953603508886</v>
      </c>
      <c r="AL33" s="11">
        <f>'OddsRatio_working_3-way'!Z33+'OddsRatio_working_3-way'!AF33</f>
        <v>1.0726355318631184</v>
      </c>
      <c r="AM33" s="11">
        <f>'OddsRatio_working_3-way'!AA33+'OddsRatio_working_3-way'!AG33</f>
        <v>-0.95905845819357671</v>
      </c>
      <c r="AN33" s="11">
        <f>'OddsRatio_working_3-way'!AB33+'OddsRatio_working_3-way'!AH33</f>
        <v>-0.11357707366954152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1.0726355318631184</v>
      </c>
      <c r="AS33" s="11">
        <f>IF(('OddsRatio_working_3-way'!X33=0),IF(Q33&gt;0,-Q33^(1/3),(-Q33)^(1/3)),'OddsRatio_working_3-way'!AM33-'OddsRatio_working_3-way'!R33/3)</f>
        <v>-0.95905845819357671</v>
      </c>
      <c r="AT33" s="11">
        <f>IF(('OddsRatio_working_3-way'!X33=0),IF(Q33&gt;0,-Q33^(1/3),(-Q33)^(1/3)),'OddsRatio_working_3-way'!AN33-'OddsRatio_working_3-way'!R33/3)</f>
        <v>-0.11357707366954152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2.56</v>
      </c>
      <c r="B34" s="4">
        <f>IF('True_Odds_Calculator_3-way'!B35="","",'True_Odds_Calculator_3-way'!B35)</f>
        <v>3.17</v>
      </c>
      <c r="C34" s="4">
        <f>IF('True_Odds_Calculator_3-way'!C35="","",'True_Odds_Calculator_3-way'!C35)</f>
        <v>3.17</v>
      </c>
      <c r="D34" s="9">
        <f t="shared" si="13"/>
        <v>0.38295955834397954</v>
      </c>
      <c r="E34" s="9">
        <f t="shared" si="14"/>
        <v>0.30852022082801006</v>
      </c>
      <c r="F34" s="9">
        <f t="shared" si="15"/>
        <v>0.30852022082801006</v>
      </c>
      <c r="G34" s="9">
        <f t="shared" si="16"/>
        <v>1.0328472968835443</v>
      </c>
      <c r="H34" s="9">
        <f t="shared" si="17"/>
        <v>2.6112417831383286</v>
      </c>
      <c r="I34" s="9">
        <f t="shared" si="18"/>
        <v>3.2412786342372915</v>
      </c>
      <c r="J34" s="9">
        <f t="shared" si="19"/>
        <v>3.2412786342372915</v>
      </c>
      <c r="K34" s="11">
        <f t="shared" si="20"/>
        <v>0.390625</v>
      </c>
      <c r="L34" s="11">
        <f t="shared" si="21"/>
        <v>0.31545741324921134</v>
      </c>
      <c r="M34" s="11">
        <f t="shared" si="22"/>
        <v>0.31545741324921134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-0.28555224328035889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0.2293472419866851</v>
      </c>
      <c r="Q34" s="11">
        <f>2*'OddsRatio_working_3-way'!K34*'OddsRatio_working_3-way'!L34*'OddsRatio_working_3-way'!M34</f>
        <v>7.7744827792096641E-2</v>
      </c>
      <c r="R34" s="11">
        <f t="shared" si="23"/>
        <v>0</v>
      </c>
      <c r="S34" s="11">
        <f t="shared" si="24"/>
        <v>-0.8031708641192814</v>
      </c>
      <c r="T34" s="11">
        <f t="shared" si="25"/>
        <v>-0.27226130987094282</v>
      </c>
      <c r="U34" s="11">
        <f>'OddsRatio_working_3-way'!S34-'OddsRatio_working_3-way'!R34^2/3</f>
        <v>-0.8031708641192814</v>
      </c>
      <c r="V34" s="11">
        <f>'OddsRatio_working_3-way'!S34*'OddsRatio_working_3-way'!R34/3-2*'OddsRatio_working_3-way'!R34^3/27-'OddsRatio_working_3-way'!T34</f>
        <v>0.27226130987094282</v>
      </c>
      <c r="W34" s="11">
        <f>'OddsRatio_working_3-way'!V34^2+4*'OddsRatio_working_3-way'!U34^3/27</f>
        <v>-2.6311452955542769E-3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0.13852559885107502</v>
      </c>
      <c r="Y34" s="11">
        <f>IF('OddsRatio_working_3-way'!W34&gt;=0,IF('OddsRatio_working_3-way'!V34+SQRT('OddsRatio_working_3-way'!W34)&gt;0,0,PI()),ACOS('OddsRatio_working_3-way'!V34/(2*'OddsRatio_working_3-way'!X34)))</f>
        <v>0.18621958284499085</v>
      </c>
      <c r="Z34" s="11">
        <f>'OddsRatio_working_3-way'!X34^(1/3)*COS('OddsRatio_working_3-way'!Y34/3)</f>
        <v>0.51642364844177213</v>
      </c>
      <c r="AA34" s="11">
        <f>'OddsRatio_working_3-way'!X34^(1/3)*COS(('OddsRatio_working_3-way'!Y34+2*PI())/3)</f>
        <v>-0.28600890189799355</v>
      </c>
      <c r="AB34" s="11">
        <f>'OddsRatio_working_3-way'!X34^(1/3)*COS(('OddsRatio_working_3-way'!Y34+4*PI())/3)</f>
        <v>-0.23041474654377841</v>
      </c>
      <c r="AC34" s="11">
        <f>'OddsRatio_working_3-way'!X34^(1/3)*SIN('OddsRatio_working_3-way'!Y34/3)</f>
        <v>3.2097300559125887E-2</v>
      </c>
      <c r="AD34" s="11">
        <f>'OddsRatio_working_3-way'!X34^(1/3)*SIN(('OddsRatio_working_3-way'!Y34+2*PI())/3)</f>
        <v>0.43118734838605571</v>
      </c>
      <c r="AE34" s="11">
        <f>'OddsRatio_working_3-way'!X34^(1/3)*SIN(('OddsRatio_working_3-way'!Y34+4*PI())/3)</f>
        <v>-0.46328464894518168</v>
      </c>
      <c r="AF34" s="11">
        <f>-'OddsRatio_working_3-way'!U34/(3*'OddsRatio_working_3-way'!X34^(1/3))*COS(('OddsRatio_working_3-way'!Y34)/3)</f>
        <v>0.51642364844177202</v>
      </c>
      <c r="AG34" s="11">
        <f>-'OddsRatio_working_3-way'!U34/(3*'OddsRatio_working_3-way'!X34^(1/3))*COS(('OddsRatio_working_3-way'!Y34+2*PI())/3)</f>
        <v>-0.28600890189799344</v>
      </c>
      <c r="AH34" s="11">
        <f>-'OddsRatio_working_3-way'!U34/(3*'OddsRatio_working_3-way'!X34^(1/3))*COS(('OddsRatio_working_3-way'!Y34+4*PI())/3)</f>
        <v>-0.23041474654377839</v>
      </c>
      <c r="AI34" s="11">
        <f>'OddsRatio_working_3-way'!U34/(3*'OddsRatio_working_3-way'!X34^(1/3))*SIN(('OddsRatio_working_3-way'!Y34)/3)</f>
        <v>-3.209730055912588E-2</v>
      </c>
      <c r="AJ34" s="11">
        <f>'OddsRatio_working_3-way'!U34/(3*'OddsRatio_working_3-way'!X34^(1/3))*SIN(('OddsRatio_working_3-way'!Y34+2*PI())/3)</f>
        <v>-0.4311873483860556</v>
      </c>
      <c r="AK34" s="11">
        <f>'OddsRatio_working_3-way'!U34/(3*'OddsRatio_working_3-way'!X34^(1/3))*SIN(('OddsRatio_working_3-way'!Y34+4*PI())/3)</f>
        <v>0.46328464894518157</v>
      </c>
      <c r="AL34" s="11">
        <f>'OddsRatio_working_3-way'!Z34+'OddsRatio_working_3-way'!AF34</f>
        <v>1.0328472968835443</v>
      </c>
      <c r="AM34" s="11">
        <f>'OddsRatio_working_3-way'!AA34+'OddsRatio_working_3-way'!AG34</f>
        <v>-0.57201780379598699</v>
      </c>
      <c r="AN34" s="11">
        <f>'OddsRatio_working_3-way'!AB34+'OddsRatio_working_3-way'!AH34</f>
        <v>-0.46082949308755683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1.0328472968835443</v>
      </c>
      <c r="AS34" s="11">
        <f>IF(('OddsRatio_working_3-way'!X34=0),IF(Q34&gt;0,-Q34^(1/3),(-Q34)^(1/3)),'OddsRatio_working_3-way'!AM34-'OddsRatio_working_3-way'!R34/3)</f>
        <v>-0.57201780379598699</v>
      </c>
      <c r="AT34" s="11">
        <f>IF(('OddsRatio_working_3-way'!X34=0),IF(Q34&gt;0,-Q34^(1/3),(-Q34)^(1/3)),'OddsRatio_working_3-way'!AN34-'OddsRatio_working_3-way'!R34/3)</f>
        <v>-0.46082949308755683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1.63</v>
      </c>
      <c r="B35" s="4">
        <f>IF('True_Odds_Calculator_3-way'!B36="","",'True_Odds_Calculator_3-way'!B36)</f>
        <v>4.1100000000000003</v>
      </c>
      <c r="C35" s="4">
        <f>IF('True_Odds_Calculator_3-way'!C36="","",'True_Odds_Calculator_3-way'!C36)</f>
        <v>6.04</v>
      </c>
      <c r="D35" s="9">
        <f t="shared" si="13"/>
        <v>0.60392654266811507</v>
      </c>
      <c r="E35" s="9">
        <f t="shared" si="14"/>
        <v>0.2359875012720537</v>
      </c>
      <c r="F35" s="9">
        <f t="shared" si="15"/>
        <v>0.16008595605983145</v>
      </c>
      <c r="G35" s="9">
        <f t="shared" si="16"/>
        <v>1.0410008222745413</v>
      </c>
      <c r="H35" s="9">
        <f t="shared" si="17"/>
        <v>1.6558305180329609</v>
      </c>
      <c r="I35" s="9">
        <f t="shared" si="18"/>
        <v>4.2375125572738233</v>
      </c>
      <c r="J35" s="9">
        <f t="shared" si="19"/>
        <v>6.2466441442636871</v>
      </c>
      <c r="K35" s="11">
        <f t="shared" si="20"/>
        <v>0.61349693251533743</v>
      </c>
      <c r="L35" s="11">
        <f t="shared" si="21"/>
        <v>0.24330900243309</v>
      </c>
      <c r="M35" s="11">
        <f t="shared" si="22"/>
        <v>0.16556291390728478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-0.24404230035697128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0.21698421985968086</v>
      </c>
      <c r="Q35" s="11">
        <f>2*'OddsRatio_working_3-way'!K35*'OddsRatio_working_3-way'!L35*'OddsRatio_working_3-way'!M35</f>
        <v>4.9426929353002483E-2</v>
      </c>
      <c r="R35" s="11">
        <f t="shared" si="23"/>
        <v>0</v>
      </c>
      <c r="S35" s="11">
        <f t="shared" si="24"/>
        <v>-0.88912544891721068</v>
      </c>
      <c r="T35" s="11">
        <f t="shared" si="25"/>
        <v>-0.20253427082396602</v>
      </c>
      <c r="U35" s="11">
        <f>'OddsRatio_working_3-way'!S35-'OddsRatio_working_3-way'!R35^2/3</f>
        <v>-0.88912544891721068</v>
      </c>
      <c r="V35" s="11">
        <f>'OddsRatio_working_3-way'!S35*'OddsRatio_working_3-way'!R35/3-2*'OddsRatio_working_3-way'!R35^3/27-'OddsRatio_working_3-way'!T35</f>
        <v>0.20253427082396602</v>
      </c>
      <c r="W35" s="11">
        <f>'OddsRatio_working_3-way'!V35^2+4*'OddsRatio_working_3-way'!U35^3/27</f>
        <v>-6.3112142581033842E-2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0.16134766301315728</v>
      </c>
      <c r="Y35" s="11">
        <f>IF('OddsRatio_working_3-way'!W35&gt;=0,IF('OddsRatio_working_3-way'!V35+SQRT('OddsRatio_working_3-way'!W35)&gt;0,0,PI()),ACOS('OddsRatio_working_3-way'!V35/(2*'OddsRatio_working_3-way'!X35)))</f>
        <v>0.89228714094709261</v>
      </c>
      <c r="Z35" s="11">
        <f>'OddsRatio_working_3-way'!X35^(1/3)*COS('OddsRatio_working_3-way'!Y35/3)</f>
        <v>0.52050041113727064</v>
      </c>
      <c r="AA35" s="11">
        <f>'OddsRatio_working_3-way'!X35^(1/3)*COS(('OddsRatio_working_3-way'!Y35+2*PI())/3)</f>
        <v>-0.39841986118719669</v>
      </c>
      <c r="AB35" s="11">
        <f>'OddsRatio_working_3-way'!X35^(1/3)*COS(('OddsRatio_working_3-way'!Y35+4*PI())/3)</f>
        <v>-0.12208054995007432</v>
      </c>
      <c r="AC35" s="11">
        <f>'OddsRatio_working_3-way'!X35^(1/3)*SIN('OddsRatio_working_3-way'!Y35/3)</f>
        <v>0.1595445757304286</v>
      </c>
      <c r="AD35" s="11">
        <f>'OddsRatio_working_3-way'!X35^(1/3)*SIN(('OddsRatio_working_3-way'!Y35+2*PI())/3)</f>
        <v>0.37099429085990687</v>
      </c>
      <c r="AE35" s="11">
        <f>'OddsRatio_working_3-way'!X35^(1/3)*SIN(('OddsRatio_working_3-way'!Y35+4*PI())/3)</f>
        <v>-0.53053886659033533</v>
      </c>
      <c r="AF35" s="11">
        <f>-'OddsRatio_working_3-way'!U35/(3*'OddsRatio_working_3-way'!X35^(1/3))*COS(('OddsRatio_working_3-way'!Y35)/3)</f>
        <v>0.52050041113727064</v>
      </c>
      <c r="AG35" s="11">
        <f>-'OddsRatio_working_3-way'!U35/(3*'OddsRatio_working_3-way'!X35^(1/3))*COS(('OddsRatio_working_3-way'!Y35+2*PI())/3)</f>
        <v>-0.39841986118719669</v>
      </c>
      <c r="AH35" s="11">
        <f>-'OddsRatio_working_3-way'!U35/(3*'OddsRatio_working_3-way'!X35^(1/3))*COS(('OddsRatio_working_3-way'!Y35+4*PI())/3)</f>
        <v>-0.12208054995007432</v>
      </c>
      <c r="AI35" s="11">
        <f>'OddsRatio_working_3-way'!U35/(3*'OddsRatio_working_3-way'!X35^(1/3))*SIN(('OddsRatio_working_3-way'!Y35)/3)</f>
        <v>-0.1595445757304286</v>
      </c>
      <c r="AJ35" s="11">
        <f>'OddsRatio_working_3-way'!U35/(3*'OddsRatio_working_3-way'!X35^(1/3))*SIN(('OddsRatio_working_3-way'!Y35+2*PI())/3)</f>
        <v>-0.37099429085990687</v>
      </c>
      <c r="AK35" s="11">
        <f>'OddsRatio_working_3-way'!U35/(3*'OddsRatio_working_3-way'!X35^(1/3))*SIN(('OddsRatio_working_3-way'!Y35+4*PI())/3)</f>
        <v>0.53053886659033533</v>
      </c>
      <c r="AL35" s="11">
        <f>'OddsRatio_working_3-way'!Z35+'OddsRatio_working_3-way'!AF35</f>
        <v>1.0410008222745413</v>
      </c>
      <c r="AM35" s="11">
        <f>'OddsRatio_working_3-way'!AA35+'OddsRatio_working_3-way'!AG35</f>
        <v>-0.79683972237439338</v>
      </c>
      <c r="AN35" s="11">
        <f>'OddsRatio_working_3-way'!AB35+'OddsRatio_working_3-way'!AH35</f>
        <v>-0.24416109990014864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1.0410008222745413</v>
      </c>
      <c r="AS35" s="11">
        <f>IF(('OddsRatio_working_3-way'!X35=0),IF(Q35&gt;0,-Q35^(1/3),(-Q35)^(1/3)),'OddsRatio_working_3-way'!AM35-'OddsRatio_working_3-way'!R35/3)</f>
        <v>-0.79683972237439338</v>
      </c>
      <c r="AT35" s="11">
        <f>IF(('OddsRatio_working_3-way'!X35=0),IF(Q35&gt;0,-Q35^(1/3),(-Q35)^(1/3)),'OddsRatio_working_3-way'!AN35-'OddsRatio_working_3-way'!R35/3)</f>
        <v>-0.24416109990014864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2.27</v>
      </c>
      <c r="B36" s="4">
        <f>IF('True_Odds_Calculator_3-way'!B37="","",'True_Odds_Calculator_3-way'!B37)</f>
        <v>3.32</v>
      </c>
      <c r="C36" s="4">
        <f>IF('True_Odds_Calculator_3-way'!C37="","",'True_Odds_Calculator_3-way'!C37)</f>
        <v>3.49</v>
      </c>
      <c r="D36" s="9">
        <f t="shared" si="13"/>
        <v>0.42995363493660327</v>
      </c>
      <c r="E36" s="9">
        <f t="shared" si="14"/>
        <v>0.29222739618445182</v>
      </c>
      <c r="F36" s="9">
        <f t="shared" si="15"/>
        <v>0.27781896887894481</v>
      </c>
      <c r="G36" s="9">
        <f t="shared" si="16"/>
        <v>1.0439623463769845</v>
      </c>
      <c r="H36" s="9">
        <f t="shared" si="17"/>
        <v>2.3258321798987702</v>
      </c>
      <c r="I36" s="9">
        <f t="shared" si="18"/>
        <v>3.4219926435946042</v>
      </c>
      <c r="J36" s="9">
        <f t="shared" si="19"/>
        <v>3.5994662424786914</v>
      </c>
      <c r="K36" s="11">
        <f t="shared" si="20"/>
        <v>0.44052863436123346</v>
      </c>
      <c r="L36" s="11">
        <f t="shared" si="21"/>
        <v>0.30120481927710846</v>
      </c>
      <c r="M36" s="11">
        <f t="shared" si="22"/>
        <v>0.28653295128939826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-0.27893414791159132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0.23116081203751679</v>
      </c>
      <c r="Q36" s="11">
        <f>2*'OddsRatio_working_3-way'!K36*'OddsRatio_working_3-way'!L36*'OddsRatio_working_3-way'!M36</f>
        <v>7.6039740801814734E-2</v>
      </c>
      <c r="R36" s="11">
        <f t="shared" si="23"/>
        <v>0</v>
      </c>
      <c r="S36" s="11">
        <f t="shared" si="24"/>
        <v>-0.82872898054340638</v>
      </c>
      <c r="T36" s="11">
        <f t="shared" si="25"/>
        <v>-0.27260821728401524</v>
      </c>
      <c r="U36" s="11">
        <f>'OddsRatio_working_3-way'!S36-'OddsRatio_working_3-way'!R36^2/3</f>
        <v>-0.82872898054340638</v>
      </c>
      <c r="V36" s="11">
        <f>'OddsRatio_working_3-way'!S36*'OddsRatio_working_3-way'!R36/3-2*'OddsRatio_working_3-way'!R36^3/27-'OddsRatio_working_3-way'!T36</f>
        <v>0.27260821728401524</v>
      </c>
      <c r="W36" s="11">
        <f>'OddsRatio_working_3-way'!V36^2+4*'OddsRatio_working_3-way'!U36^3/27</f>
        <v>-1.0005382773969076E-2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0.145190067587919</v>
      </c>
      <c r="Y36" s="11">
        <f>IF('OddsRatio_working_3-way'!W36&gt;=0,IF('OddsRatio_working_3-way'!V36+SQRT('OddsRatio_working_3-way'!W36)&gt;0,0,PI()),ACOS('OddsRatio_working_3-way'!V36/(2*'OddsRatio_working_3-way'!X36)))</f>
        <v>0.35167294592537601</v>
      </c>
      <c r="Z36" s="11">
        <f>'OddsRatio_working_3-way'!X36^(1/3)*COS('OddsRatio_working_3-way'!Y36/3)</f>
        <v>0.52198117318849213</v>
      </c>
      <c r="AA36" s="11">
        <f>'OddsRatio_working_3-way'!X36^(1/3)*COS(('OddsRatio_working_3-way'!Y36+2*PI())/3)</f>
        <v>-0.31422578419344344</v>
      </c>
      <c r="AB36" s="11">
        <f>'OddsRatio_working_3-way'!X36^(1/3)*COS(('OddsRatio_working_3-way'!Y36+4*PI())/3)</f>
        <v>-0.20775538899504881</v>
      </c>
      <c r="AC36" s="11">
        <f>'OddsRatio_working_3-way'!X36^(1/3)*SIN('OddsRatio_working_3-way'!Y36/3)</f>
        <v>6.1470711328519147E-2</v>
      </c>
      <c r="AD36" s="11">
        <f>'OddsRatio_working_3-way'!X36^(1/3)*SIN(('OddsRatio_working_3-way'!Y36+2*PI())/3)</f>
        <v>0.42131360061417938</v>
      </c>
      <c r="AE36" s="11">
        <f>'OddsRatio_working_3-way'!X36^(1/3)*SIN(('OddsRatio_working_3-way'!Y36+4*PI())/3)</f>
        <v>-0.48278431194269839</v>
      </c>
      <c r="AF36" s="11">
        <f>-'OddsRatio_working_3-way'!U36/(3*'OddsRatio_working_3-way'!X36^(1/3))*COS(('OddsRatio_working_3-way'!Y36)/3)</f>
        <v>0.52198117318849224</v>
      </c>
      <c r="AG36" s="11">
        <f>-'OddsRatio_working_3-way'!U36/(3*'OddsRatio_working_3-way'!X36^(1/3))*COS(('OddsRatio_working_3-way'!Y36+2*PI())/3)</f>
        <v>-0.31422578419344349</v>
      </c>
      <c r="AH36" s="11">
        <f>-'OddsRatio_working_3-way'!U36/(3*'OddsRatio_working_3-way'!X36^(1/3))*COS(('OddsRatio_working_3-way'!Y36+4*PI())/3)</f>
        <v>-0.20775538899504886</v>
      </c>
      <c r="AI36" s="11">
        <f>'OddsRatio_working_3-way'!U36/(3*'OddsRatio_working_3-way'!X36^(1/3))*SIN(('OddsRatio_working_3-way'!Y36)/3)</f>
        <v>-6.1470711328519161E-2</v>
      </c>
      <c r="AJ36" s="11">
        <f>'OddsRatio_working_3-way'!U36/(3*'OddsRatio_working_3-way'!X36^(1/3))*SIN(('OddsRatio_working_3-way'!Y36+2*PI())/3)</f>
        <v>-0.42131360061417944</v>
      </c>
      <c r="AK36" s="11">
        <f>'OddsRatio_working_3-way'!U36/(3*'OddsRatio_working_3-way'!X36^(1/3))*SIN(('OddsRatio_working_3-way'!Y36+4*PI())/3)</f>
        <v>0.4827843119426985</v>
      </c>
      <c r="AL36" s="11">
        <f>'OddsRatio_working_3-way'!Z36+'OddsRatio_working_3-way'!AF36</f>
        <v>1.0439623463769845</v>
      </c>
      <c r="AM36" s="11">
        <f>'OddsRatio_working_3-way'!AA36+'OddsRatio_working_3-way'!AG36</f>
        <v>-0.62845156838688698</v>
      </c>
      <c r="AN36" s="11">
        <f>'OddsRatio_working_3-way'!AB36+'OddsRatio_working_3-way'!AH36</f>
        <v>-0.41551077799009767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1.0439623463769845</v>
      </c>
      <c r="AS36" s="11">
        <f>IF(('OddsRatio_working_3-way'!X36=0),IF(Q36&gt;0,-Q36^(1/3),(-Q36)^(1/3)),'OddsRatio_working_3-way'!AM36-'OddsRatio_working_3-way'!R36/3)</f>
        <v>-0.62845156838688698</v>
      </c>
      <c r="AT36" s="11">
        <f>IF(('OddsRatio_working_3-way'!X36=0),IF(Q36&gt;0,-Q36^(1/3),(-Q36)^(1/3)),'OddsRatio_working_3-way'!AN36-'OddsRatio_working_3-way'!R36/3)</f>
        <v>-0.41551077799009767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1.86</v>
      </c>
      <c r="B37" s="4">
        <f>IF('True_Odds_Calculator_3-way'!B38="","",'True_Odds_Calculator_3-way'!B38)</f>
        <v>3.6</v>
      </c>
      <c r="C37" s="4">
        <f>IF('True_Odds_Calculator_3-way'!C38="","",'True_Odds_Calculator_3-way'!C38)</f>
        <v>4.66</v>
      </c>
      <c r="D37" s="9">
        <f t="shared" si="13"/>
        <v>0.52545899835460763</v>
      </c>
      <c r="E37" s="9">
        <f t="shared" si="14"/>
        <v>0.26807520827946185</v>
      </c>
      <c r="F37" s="9">
        <f t="shared" si="15"/>
        <v>0.20646579336593068</v>
      </c>
      <c r="G37" s="9">
        <f t="shared" si="16"/>
        <v>1.0501140224189003</v>
      </c>
      <c r="H37" s="9">
        <f t="shared" si="17"/>
        <v>1.903098059280254</v>
      </c>
      <c r="I37" s="9">
        <f t="shared" si="18"/>
        <v>3.7302964582891396</v>
      </c>
      <c r="J37" s="9">
        <f t="shared" si="19"/>
        <v>4.843417322053174</v>
      </c>
      <c r="K37" s="11">
        <f t="shared" si="20"/>
        <v>0.5376344086021505</v>
      </c>
      <c r="L37" s="11">
        <f t="shared" si="21"/>
        <v>0.27777777777777779</v>
      </c>
      <c r="M37" s="11">
        <f t="shared" si="22"/>
        <v>0.21459227467811159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-0.26227175534942393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0.22818055491459893</v>
      </c>
      <c r="Q37" s="11">
        <f>2*'OddsRatio_working_3-way'!K37*'OddsRatio_working_3-way'!L37*'OddsRatio_working_3-way'!M37</f>
        <v>6.4095661492864872E-2</v>
      </c>
      <c r="R37" s="11">
        <f t="shared" si="23"/>
        <v>0</v>
      </c>
      <c r="S37" s="11">
        <f t="shared" si="24"/>
        <v>-0.87001573848695457</v>
      </c>
      <c r="T37" s="11">
        <f t="shared" si="25"/>
        <v>-0.24438644339521196</v>
      </c>
      <c r="U37" s="11">
        <f>'OddsRatio_working_3-way'!S37-'OddsRatio_working_3-way'!R37^2/3</f>
        <v>-0.87001573848695457</v>
      </c>
      <c r="V37" s="11">
        <f>'OddsRatio_working_3-way'!S37*'OddsRatio_working_3-way'!R37/3-2*'OddsRatio_working_3-way'!R37^3/27-'OddsRatio_working_3-way'!T37</f>
        <v>0.24438644339521196</v>
      </c>
      <c r="W37" s="11">
        <f>'OddsRatio_working_3-way'!V37^2+4*'OddsRatio_working_3-way'!U37^3/27</f>
        <v>-3.7836560807428275E-2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0.15617401714336912</v>
      </c>
      <c r="Y37" s="11">
        <f>IF('OddsRatio_working_3-way'!W37&gt;=0,IF('OddsRatio_working_3-way'!V37+SQRT('OddsRatio_working_3-way'!W37)&gt;0,0,PI()),ACOS('OddsRatio_working_3-way'!V37/(2*'OddsRatio_working_3-way'!X37)))</f>
        <v>0.67225861313801905</v>
      </c>
      <c r="Z37" s="11">
        <f>'OddsRatio_working_3-way'!X37^(1/3)*COS('OddsRatio_working_3-way'!Y37/3)</f>
        <v>0.52505701120945014</v>
      </c>
      <c r="AA37" s="11">
        <f>'OddsRatio_working_3-way'!X37^(1/3)*COS(('OddsRatio_working_3-way'!Y37+2*PI())/3)</f>
        <v>-0.36616385602430035</v>
      </c>
      <c r="AB37" s="11">
        <f>'OddsRatio_working_3-way'!X37^(1/3)*COS(('OddsRatio_working_3-way'!Y37+4*PI())/3)</f>
        <v>-0.1588931551851499</v>
      </c>
      <c r="AC37" s="11">
        <f>'OddsRatio_working_3-way'!X37^(1/3)*SIN('OddsRatio_working_3-way'!Y37/3)</f>
        <v>0.11966779492460597</v>
      </c>
      <c r="AD37" s="11">
        <f>'OddsRatio_working_3-way'!X37^(1/3)*SIN(('OddsRatio_working_3-way'!Y37+2*PI())/3)</f>
        <v>0.39487881268021163</v>
      </c>
      <c r="AE37" s="11">
        <f>'OddsRatio_working_3-way'!X37^(1/3)*SIN(('OddsRatio_working_3-way'!Y37+4*PI())/3)</f>
        <v>-0.51454660760481752</v>
      </c>
      <c r="AF37" s="11">
        <f>-'OddsRatio_working_3-way'!U37/(3*'OddsRatio_working_3-way'!X37^(1/3))*COS(('OddsRatio_working_3-way'!Y37)/3)</f>
        <v>0.52505701120945003</v>
      </c>
      <c r="AG37" s="11">
        <f>-'OddsRatio_working_3-way'!U37/(3*'OddsRatio_working_3-way'!X37^(1/3))*COS(('OddsRatio_working_3-way'!Y37+2*PI())/3)</f>
        <v>-0.36616385602430029</v>
      </c>
      <c r="AH37" s="11">
        <f>-'OddsRatio_working_3-way'!U37/(3*'OddsRatio_working_3-way'!X37^(1/3))*COS(('OddsRatio_working_3-way'!Y37+4*PI())/3)</f>
        <v>-0.15889315518514988</v>
      </c>
      <c r="AI37" s="11">
        <f>'OddsRatio_working_3-way'!U37/(3*'OddsRatio_working_3-way'!X37^(1/3))*SIN(('OddsRatio_working_3-way'!Y37)/3)</f>
        <v>-0.11966779492460596</v>
      </c>
      <c r="AJ37" s="11">
        <f>'OddsRatio_working_3-way'!U37/(3*'OddsRatio_working_3-way'!X37^(1/3))*SIN(('OddsRatio_working_3-way'!Y37+2*PI())/3)</f>
        <v>-0.39487881268021152</v>
      </c>
      <c r="AK37" s="11">
        <f>'OddsRatio_working_3-way'!U37/(3*'OddsRatio_working_3-way'!X37^(1/3))*SIN(('OddsRatio_working_3-way'!Y37+4*PI())/3)</f>
        <v>0.51454660760481741</v>
      </c>
      <c r="AL37" s="11">
        <f>'OddsRatio_working_3-way'!Z37+'OddsRatio_working_3-way'!AF37</f>
        <v>1.0501140224189003</v>
      </c>
      <c r="AM37" s="11">
        <f>'OddsRatio_working_3-way'!AA37+'OddsRatio_working_3-way'!AG37</f>
        <v>-0.7323277120486007</v>
      </c>
      <c r="AN37" s="11">
        <f>'OddsRatio_working_3-way'!AB37+'OddsRatio_working_3-way'!AH37</f>
        <v>-0.31778631037029981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1.0501140224189003</v>
      </c>
      <c r="AS37" s="11">
        <f>IF(('OddsRatio_working_3-way'!X37=0),IF(Q37&gt;0,-Q37^(1/3),(-Q37)^(1/3)),'OddsRatio_working_3-way'!AM37-'OddsRatio_working_3-way'!R37/3)</f>
        <v>-0.7323277120486007</v>
      </c>
      <c r="AT37" s="11">
        <f>IF(('OddsRatio_working_3-way'!X37=0),IF(Q37&gt;0,-Q37^(1/3),(-Q37)^(1/3)),'OddsRatio_working_3-way'!AN37-'OddsRatio_working_3-way'!R37/3)</f>
        <v>-0.31778631037029981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3.08</v>
      </c>
      <c r="B38" s="4">
        <f>IF('True_Odds_Calculator_3-way'!B39="","",'True_Odds_Calculator_3-way'!B39)</f>
        <v>3.44</v>
      </c>
      <c r="C38" s="4">
        <f>IF('True_Odds_Calculator_3-way'!C39="","",'True_Odds_Calculator_3-way'!C39)</f>
        <v>2.4300000000000002</v>
      </c>
      <c r="D38" s="9">
        <f t="shared" si="13"/>
        <v>0.31584978154108834</v>
      </c>
      <c r="E38" s="9">
        <f t="shared" si="14"/>
        <v>0.2824094991412564</v>
      </c>
      <c r="F38" s="9">
        <f t="shared" si="15"/>
        <v>0.40174071931765531</v>
      </c>
      <c r="G38" s="9">
        <f t="shared" si="16"/>
        <v>1.0413759751684479</v>
      </c>
      <c r="H38" s="9">
        <f t="shared" si="17"/>
        <v>3.166062028350372</v>
      </c>
      <c r="I38" s="9">
        <f t="shared" si="18"/>
        <v>3.540957379411013</v>
      </c>
      <c r="J38" s="9">
        <f t="shared" si="19"/>
        <v>2.4891676444908803</v>
      </c>
      <c r="K38" s="11">
        <f t="shared" si="20"/>
        <v>0.32467532467532467</v>
      </c>
      <c r="L38" s="11">
        <f t="shared" si="21"/>
        <v>0.29069767441860467</v>
      </c>
      <c r="M38" s="11">
        <f t="shared" si="22"/>
        <v>0.41152263374485593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-0.28188616819107781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0.23110084479593529</v>
      </c>
      <c r="Q38" s="11">
        <f>2*'OddsRatio_working_3-way'!K38*'OddsRatio_working_3-way'!L38*'OddsRatio_working_3-way'!M38</f>
        <v>7.7680956233927817E-2</v>
      </c>
      <c r="R38" s="11">
        <f t="shared" si="23"/>
        <v>0</v>
      </c>
      <c r="S38" s="11">
        <f t="shared" si="24"/>
        <v>-0.81983747652095695</v>
      </c>
      <c r="T38" s="11">
        <f t="shared" si="25"/>
        <v>-0.27557562235998551</v>
      </c>
      <c r="U38" s="11">
        <f>'OddsRatio_working_3-way'!S38-'OddsRatio_working_3-way'!R38^2/3</f>
        <v>-0.81983747652095695</v>
      </c>
      <c r="V38" s="11">
        <f>'OddsRatio_working_3-way'!S38*'OddsRatio_working_3-way'!R38/3-2*'OddsRatio_working_3-way'!R38^3/27-'OddsRatio_working_3-way'!T38</f>
        <v>0.27557562235998551</v>
      </c>
      <c r="W38" s="11">
        <f>'OddsRatio_working_3-way'!V38^2+4*'OddsRatio_working_3-way'!U38^3/27</f>
        <v>-5.6936648960072972E-3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0.14285971137369402</v>
      </c>
      <c r="Y38" s="11">
        <f>IF('OddsRatio_working_3-way'!W38&gt;=0,IF('OddsRatio_working_3-way'!V38+SQRT('OddsRatio_working_3-way'!W38)&gt;0,0,PI()),ACOS('OddsRatio_working_3-way'!V38/(2*'OddsRatio_working_3-way'!X38)))</f>
        <v>0.26726297177208114</v>
      </c>
      <c r="Z38" s="11">
        <f>'OddsRatio_working_3-way'!X38^(1/3)*COS('OddsRatio_working_3-way'!Y38/3)</f>
        <v>0.52068798758422397</v>
      </c>
      <c r="AA38" s="11">
        <f>'OddsRatio_working_3-way'!X38^(1/3)*COS(('OddsRatio_working_3-way'!Y38+2*PI())/3)</f>
        <v>-0.30062281973524851</v>
      </c>
      <c r="AB38" s="11">
        <f>'OddsRatio_working_3-way'!X38^(1/3)*COS(('OddsRatio_working_3-way'!Y38+4*PI())/3)</f>
        <v>-0.22006516784897559</v>
      </c>
      <c r="AC38" s="11">
        <f>'OddsRatio_working_3-way'!X38^(1/3)*SIN('OddsRatio_working_3-way'!Y38/3)</f>
        <v>4.6509982001823873E-2</v>
      </c>
      <c r="AD38" s="11">
        <f>'OddsRatio_working_3-way'!X38^(1/3)*SIN(('OddsRatio_working_3-way'!Y38+2*PI())/3)</f>
        <v>0.42767403369242241</v>
      </c>
      <c r="AE38" s="11">
        <f>'OddsRatio_working_3-way'!X38^(1/3)*SIN(('OddsRatio_working_3-way'!Y38+4*PI())/3)</f>
        <v>-0.47418401569424629</v>
      </c>
      <c r="AF38" s="11">
        <f>-'OddsRatio_working_3-way'!U38/(3*'OddsRatio_working_3-way'!X38^(1/3))*COS(('OddsRatio_working_3-way'!Y38)/3)</f>
        <v>0.52068798758422397</v>
      </c>
      <c r="AG38" s="11">
        <f>-'OddsRatio_working_3-way'!U38/(3*'OddsRatio_working_3-way'!X38^(1/3))*COS(('OddsRatio_working_3-way'!Y38+2*PI())/3)</f>
        <v>-0.30062281973524851</v>
      </c>
      <c r="AH38" s="11">
        <f>-'OddsRatio_working_3-way'!U38/(3*'OddsRatio_working_3-way'!X38^(1/3))*COS(('OddsRatio_working_3-way'!Y38+4*PI())/3)</f>
        <v>-0.22006516784897559</v>
      </c>
      <c r="AI38" s="11">
        <f>'OddsRatio_working_3-way'!U38/(3*'OddsRatio_working_3-way'!X38^(1/3))*SIN(('OddsRatio_working_3-way'!Y38)/3)</f>
        <v>-4.6509982001823873E-2</v>
      </c>
      <c r="AJ38" s="11">
        <f>'OddsRatio_working_3-way'!U38/(3*'OddsRatio_working_3-way'!X38^(1/3))*SIN(('OddsRatio_working_3-way'!Y38+2*PI())/3)</f>
        <v>-0.42767403369242241</v>
      </c>
      <c r="AK38" s="11">
        <f>'OddsRatio_working_3-way'!U38/(3*'OddsRatio_working_3-way'!X38^(1/3))*SIN(('OddsRatio_working_3-way'!Y38+4*PI())/3)</f>
        <v>0.47418401569424629</v>
      </c>
      <c r="AL38" s="11">
        <f>'OddsRatio_working_3-way'!Z38+'OddsRatio_working_3-way'!AF38</f>
        <v>1.0413759751684479</v>
      </c>
      <c r="AM38" s="11">
        <f>'OddsRatio_working_3-way'!AA38+'OddsRatio_working_3-way'!AG38</f>
        <v>-0.60124563947049703</v>
      </c>
      <c r="AN38" s="11">
        <f>'OddsRatio_working_3-way'!AB38+'OddsRatio_working_3-way'!AH38</f>
        <v>-0.44013033569795118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1.0413759751684479</v>
      </c>
      <c r="AS38" s="11">
        <f>IF(('OddsRatio_working_3-way'!X38=0),IF(Q38&gt;0,-Q38^(1/3),(-Q38)^(1/3)),'OddsRatio_working_3-way'!AM38-'OddsRatio_working_3-way'!R38/3)</f>
        <v>-0.60124563947049703</v>
      </c>
      <c r="AT38" s="11">
        <f>IF(('OddsRatio_working_3-way'!X38=0),IF(Q38&gt;0,-Q38^(1/3),(-Q38)^(1/3)),'OddsRatio_working_3-way'!AN38-'OddsRatio_working_3-way'!R38/3)</f>
        <v>-0.44013033569795118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1.82</v>
      </c>
      <c r="B39" s="4">
        <f>IF('True_Odds_Calculator_3-way'!B40="","",'True_Odds_Calculator_3-way'!B40)</f>
        <v>3.48</v>
      </c>
      <c r="C39" s="4">
        <f>IF('True_Odds_Calculator_3-way'!C40="","",'True_Odds_Calculator_3-way'!C40)</f>
        <v>5.2</v>
      </c>
      <c r="D39" s="9">
        <f t="shared" si="13"/>
        <v>0.53748731214310397</v>
      </c>
      <c r="E39" s="9">
        <f t="shared" si="14"/>
        <v>0.27758384476784176</v>
      </c>
      <c r="F39" s="9">
        <f t="shared" si="15"/>
        <v>0.1849288430890545</v>
      </c>
      <c r="G39" s="9">
        <f t="shared" si="16"/>
        <v>1.0494012611965502</v>
      </c>
      <c r="H39" s="9">
        <f t="shared" si="17"/>
        <v>1.8605090341811712</v>
      </c>
      <c r="I39" s="9">
        <f t="shared" si="18"/>
        <v>3.6025151277674445</v>
      </c>
      <c r="J39" s="9">
        <f t="shared" si="19"/>
        <v>5.4074852970255112</v>
      </c>
      <c r="K39" s="11">
        <f t="shared" si="20"/>
        <v>0.54945054945054939</v>
      </c>
      <c r="L39" s="11">
        <f t="shared" si="21"/>
        <v>0.28735632183908044</v>
      </c>
      <c r="M39" s="11">
        <f t="shared" si="22"/>
        <v>0.19230769230769229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-0.25933482962660692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0.22772320517678601</v>
      </c>
      <c r="Q39" s="11">
        <f>2*'OddsRatio_working_3-way'!K39*'OddsRatio_working_3-way'!L39*'OddsRatio_working_3-way'!M39</f>
        <v>6.0726188047142936E-2</v>
      </c>
      <c r="R39" s="11">
        <f t="shared" si="23"/>
        <v>0</v>
      </c>
      <c r="S39" s="11">
        <f t="shared" si="24"/>
        <v>-0.87810497920647346</v>
      </c>
      <c r="T39" s="11">
        <f t="shared" si="25"/>
        <v>-0.23416132778839294</v>
      </c>
      <c r="U39" s="11">
        <f>'OddsRatio_working_3-way'!S39-'OddsRatio_working_3-way'!R39^2/3</f>
        <v>-0.87810497920647346</v>
      </c>
      <c r="V39" s="11">
        <f>'OddsRatio_working_3-way'!S39*'OddsRatio_working_3-way'!R39/3-2*'OddsRatio_working_3-way'!R39^3/27-'OddsRatio_working_3-way'!T39</f>
        <v>0.23416132778839294</v>
      </c>
      <c r="W39" s="11">
        <f>'OddsRatio_working_3-way'!V39^2+4*'OddsRatio_working_3-way'!U39^3/27</f>
        <v>-4.5476466850053188E-2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0.15835718667120574</v>
      </c>
      <c r="Y39" s="11">
        <f>IF('OddsRatio_working_3-way'!W39&gt;=0,IF('OddsRatio_working_3-way'!V39+SQRT('OddsRatio_working_3-way'!W39)&gt;0,0,PI()),ACOS('OddsRatio_working_3-way'!V39/(2*'OddsRatio_working_3-way'!X39)))</f>
        <v>0.73869861660708647</v>
      </c>
      <c r="Z39" s="11">
        <f>'OddsRatio_working_3-way'!X39^(1/3)*COS('OddsRatio_working_3-way'!Y39/3)</f>
        <v>0.52470063059827521</v>
      </c>
      <c r="AA39" s="11">
        <f>'OddsRatio_working_3-way'!X39^(1/3)*COS(('OddsRatio_working_3-way'!Y39+2*PI())/3)</f>
        <v>-0.376557061986659</v>
      </c>
      <c r="AB39" s="11">
        <f>'OddsRatio_working_3-way'!X39^(1/3)*COS(('OddsRatio_working_3-way'!Y39+4*PI())/3)</f>
        <v>-0.14814356861161609</v>
      </c>
      <c r="AC39" s="11">
        <f>'OddsRatio_working_3-way'!X39^(1/3)*SIN('OddsRatio_working_3-way'!Y39/3)</f>
        <v>0.13187459188662376</v>
      </c>
      <c r="AD39" s="11">
        <f>'OddsRatio_working_3-way'!X39^(1/3)*SIN(('OddsRatio_working_3-way'!Y39+2*PI())/3)</f>
        <v>0.38846677953650899</v>
      </c>
      <c r="AE39" s="11">
        <f>'OddsRatio_working_3-way'!X39^(1/3)*SIN(('OddsRatio_working_3-way'!Y39+4*PI())/3)</f>
        <v>-0.52034137142313275</v>
      </c>
      <c r="AF39" s="11">
        <f>-'OddsRatio_working_3-way'!U39/(3*'OddsRatio_working_3-way'!X39^(1/3))*COS(('OddsRatio_working_3-way'!Y39)/3)</f>
        <v>0.5247006305982751</v>
      </c>
      <c r="AG39" s="11">
        <f>-'OddsRatio_working_3-way'!U39/(3*'OddsRatio_working_3-way'!X39^(1/3))*COS(('OddsRatio_working_3-way'!Y39+2*PI())/3)</f>
        <v>-0.37655706198665895</v>
      </c>
      <c r="AH39" s="11">
        <f>-'OddsRatio_working_3-way'!U39/(3*'OddsRatio_working_3-way'!X39^(1/3))*COS(('OddsRatio_working_3-way'!Y39+4*PI())/3)</f>
        <v>-0.14814356861161604</v>
      </c>
      <c r="AI39" s="11">
        <f>'OddsRatio_working_3-way'!U39/(3*'OddsRatio_working_3-way'!X39^(1/3))*SIN(('OddsRatio_working_3-way'!Y39)/3)</f>
        <v>-0.13187459188662373</v>
      </c>
      <c r="AJ39" s="11">
        <f>'OddsRatio_working_3-way'!U39/(3*'OddsRatio_working_3-way'!X39^(1/3))*SIN(('OddsRatio_working_3-way'!Y39+2*PI())/3)</f>
        <v>-0.38846677953650888</v>
      </c>
      <c r="AK39" s="11">
        <f>'OddsRatio_working_3-way'!U39/(3*'OddsRatio_working_3-way'!X39^(1/3))*SIN(('OddsRatio_working_3-way'!Y39+4*PI())/3)</f>
        <v>0.52034137142313264</v>
      </c>
      <c r="AL39" s="11">
        <f>'OddsRatio_working_3-way'!Z39+'OddsRatio_working_3-way'!AF39</f>
        <v>1.0494012611965502</v>
      </c>
      <c r="AM39" s="11">
        <f>'OddsRatio_working_3-way'!AA39+'OddsRatio_working_3-way'!AG39</f>
        <v>-0.75311412397331789</v>
      </c>
      <c r="AN39" s="11">
        <f>'OddsRatio_working_3-way'!AB39+'OddsRatio_working_3-way'!AH39</f>
        <v>-0.29628713722323213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1.0494012611965502</v>
      </c>
      <c r="AS39" s="11">
        <f>IF(('OddsRatio_working_3-way'!X39=0),IF(Q39&gt;0,-Q39^(1/3),(-Q39)^(1/3)),'OddsRatio_working_3-way'!AM39-'OddsRatio_working_3-way'!R39/3)</f>
        <v>-0.75311412397331789</v>
      </c>
      <c r="AT39" s="11">
        <f>IF(('OddsRatio_working_3-way'!X39=0),IF(Q39&gt;0,-Q39^(1/3),(-Q39)^(1/3)),'OddsRatio_working_3-way'!AN39-'OddsRatio_working_3-way'!R39/3)</f>
        <v>-0.29628713722323213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2.4300000000000002</v>
      </c>
      <c r="B40" s="4">
        <f>IF('True_Odds_Calculator_3-way'!B41="","",'True_Odds_Calculator_3-way'!B41)</f>
        <v>3.27</v>
      </c>
      <c r="C40" s="4">
        <f>IF('True_Odds_Calculator_3-way'!C41="","",'True_Odds_Calculator_3-way'!C41)</f>
        <v>3.22</v>
      </c>
      <c r="D40" s="9">
        <f t="shared" si="13"/>
        <v>0.40139173814503565</v>
      </c>
      <c r="E40" s="9">
        <f t="shared" si="14"/>
        <v>0.29696864515208099</v>
      </c>
      <c r="F40" s="9">
        <f t="shared" si="15"/>
        <v>0.30163961670288353</v>
      </c>
      <c r="G40" s="9">
        <f t="shared" si="16"/>
        <v>1.0428893680195692</v>
      </c>
      <c r="H40" s="9">
        <f t="shared" si="17"/>
        <v>2.4913317962679842</v>
      </c>
      <c r="I40" s="9">
        <f t="shared" si="18"/>
        <v>3.3673588654044226</v>
      </c>
      <c r="J40" s="9">
        <f t="shared" si="19"/>
        <v>3.315214397003444</v>
      </c>
      <c r="K40" s="11">
        <f t="shared" si="20"/>
        <v>0.41152263374485593</v>
      </c>
      <c r="L40" s="11">
        <f t="shared" si="21"/>
        <v>0.3058103975535168</v>
      </c>
      <c r="M40" s="11">
        <f t="shared" si="22"/>
        <v>0.3105590062111801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-0.28164689721220337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0.23137253706474692</v>
      </c>
      <c r="Q40" s="11">
        <f>2*'OddsRatio_working_3-way'!K40*'OddsRatio_working_3-way'!L40*'OddsRatio_working_3-way'!M40</f>
        <v>7.8166397657009098E-2</v>
      </c>
      <c r="R40" s="11">
        <f t="shared" si="23"/>
        <v>0</v>
      </c>
      <c r="S40" s="11">
        <f t="shared" si="24"/>
        <v>-0.82149861885544628</v>
      </c>
      <c r="T40" s="11">
        <f t="shared" si="25"/>
        <v>-0.27753331718089402</v>
      </c>
      <c r="U40" s="11">
        <f>'OddsRatio_working_3-way'!S40-'OddsRatio_working_3-way'!R40^2/3</f>
        <v>-0.82149861885544628</v>
      </c>
      <c r="V40" s="11">
        <f>'OddsRatio_working_3-way'!S40*'OddsRatio_working_3-way'!R40/3-2*'OddsRatio_working_3-way'!R40^3/27-'OddsRatio_working_3-way'!T40</f>
        <v>0.27753331718089402</v>
      </c>
      <c r="W40" s="11">
        <f>'OddsRatio_working_3-way'!V40^2+4*'OddsRatio_working_3-way'!U40^3/27</f>
        <v>-5.1080789112711855E-3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0.14329412152693313</v>
      </c>
      <c r="Y40" s="11">
        <f>IF('OddsRatio_working_3-way'!W40&gt;=0,IF('OddsRatio_working_3-way'!V40+SQRT('OddsRatio_working_3-way'!W40)&gt;0,0,PI()),ACOS('OddsRatio_working_3-way'!V40/(2*'OddsRatio_working_3-way'!X40)))</f>
        <v>0.25204519772324607</v>
      </c>
      <c r="Z40" s="11">
        <f>'OddsRatio_working_3-way'!X40^(1/3)*COS('OddsRatio_working_3-way'!Y40/3)</f>
        <v>0.52144468400978472</v>
      </c>
      <c r="AA40" s="11">
        <f>'OddsRatio_working_3-way'!X40^(1/3)*COS(('OddsRatio_working_3-way'!Y40+2*PI())/3)</f>
        <v>-0.29875174973514096</v>
      </c>
      <c r="AB40" s="11">
        <f>'OddsRatio_working_3-way'!X40^(1/3)*COS(('OddsRatio_working_3-way'!Y40+4*PI())/3)</f>
        <v>-0.22269293427464365</v>
      </c>
      <c r="AC40" s="11">
        <f>'OddsRatio_working_3-way'!X40^(1/3)*SIN('OddsRatio_working_3-way'!Y40/3)</f>
        <v>4.3912577580362072E-2</v>
      </c>
      <c r="AD40" s="11">
        <f>'OddsRatio_working_3-way'!X40^(1/3)*SIN(('OddsRatio_working_3-way'!Y40+2*PI())/3)</f>
        <v>0.42962805423064176</v>
      </c>
      <c r="AE40" s="11">
        <f>'OddsRatio_working_3-way'!X40^(1/3)*SIN(('OddsRatio_working_3-way'!Y40+4*PI())/3)</f>
        <v>-0.47354063181100392</v>
      </c>
      <c r="AF40" s="11">
        <f>-'OddsRatio_working_3-way'!U40/(3*'OddsRatio_working_3-way'!X40^(1/3))*COS(('OddsRatio_working_3-way'!Y40)/3)</f>
        <v>0.5214446840097845</v>
      </c>
      <c r="AG40" s="11">
        <f>-'OddsRatio_working_3-way'!U40/(3*'OddsRatio_working_3-way'!X40^(1/3))*COS(('OddsRatio_working_3-way'!Y40+2*PI())/3)</f>
        <v>-0.29875174973514085</v>
      </c>
      <c r="AH40" s="11">
        <f>-'OddsRatio_working_3-way'!U40/(3*'OddsRatio_working_3-way'!X40^(1/3))*COS(('OddsRatio_working_3-way'!Y40+4*PI())/3)</f>
        <v>-0.22269293427464357</v>
      </c>
      <c r="AI40" s="11">
        <f>'OddsRatio_working_3-way'!U40/(3*'OddsRatio_working_3-way'!X40^(1/3))*SIN(('OddsRatio_working_3-way'!Y40)/3)</f>
        <v>-4.3912577580362058E-2</v>
      </c>
      <c r="AJ40" s="11">
        <f>'OddsRatio_working_3-way'!U40/(3*'OddsRatio_working_3-way'!X40^(1/3))*SIN(('OddsRatio_working_3-way'!Y40+2*PI())/3)</f>
        <v>-0.42962805423064154</v>
      </c>
      <c r="AK40" s="11">
        <f>'OddsRatio_working_3-way'!U40/(3*'OddsRatio_working_3-way'!X40^(1/3))*SIN(('OddsRatio_working_3-way'!Y40+4*PI())/3)</f>
        <v>0.47354063181100375</v>
      </c>
      <c r="AL40" s="11">
        <f>'OddsRatio_working_3-way'!Z40+'OddsRatio_working_3-way'!AF40</f>
        <v>1.0428893680195692</v>
      </c>
      <c r="AM40" s="11">
        <f>'OddsRatio_working_3-way'!AA40+'OddsRatio_working_3-way'!AG40</f>
        <v>-0.59750349947028181</v>
      </c>
      <c r="AN40" s="11">
        <f>'OddsRatio_working_3-way'!AB40+'OddsRatio_working_3-way'!AH40</f>
        <v>-0.44538586854928719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1.0428893680195692</v>
      </c>
      <c r="AS40" s="11">
        <f>IF(('OddsRatio_working_3-way'!X40=0),IF(Q40&gt;0,-Q40^(1/3),(-Q40)^(1/3)),'OddsRatio_working_3-way'!AM40-'OddsRatio_working_3-way'!R40/3)</f>
        <v>-0.59750349947028181</v>
      </c>
      <c r="AT40" s="11">
        <f>IF(('OddsRatio_working_3-way'!X40=0),IF(Q40&gt;0,-Q40^(1/3),(-Q40)^(1/3)),'OddsRatio_working_3-way'!AN40-'OddsRatio_working_3-way'!R40/3)</f>
        <v>-0.44538586854928719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1.66</v>
      </c>
      <c r="B41" s="4">
        <f>IF('True_Odds_Calculator_3-way'!B42="","",'True_Odds_Calculator_3-way'!B42)</f>
        <v>3.98</v>
      </c>
      <c r="C41" s="4">
        <f>IF('True_Odds_Calculator_3-way'!C42="","",'True_Odds_Calculator_3-way'!C42)</f>
        <v>5.63</v>
      </c>
      <c r="D41" s="9">
        <f t="shared" si="13"/>
        <v>0.58918889230860183</v>
      </c>
      <c r="E41" s="9">
        <f t="shared" si="14"/>
        <v>0.24106940899919369</v>
      </c>
      <c r="F41" s="9">
        <f t="shared" si="15"/>
        <v>0.16974169869220476</v>
      </c>
      <c r="G41" s="9">
        <f t="shared" si="16"/>
        <v>1.0564372145931022</v>
      </c>
      <c r="H41" s="9">
        <f t="shared" si="17"/>
        <v>1.697248561631447</v>
      </c>
      <c r="I41" s="9">
        <f t="shared" si="18"/>
        <v>4.1481828994874448</v>
      </c>
      <c r="J41" s="9">
        <f t="shared" si="19"/>
        <v>5.8913043035660637</v>
      </c>
      <c r="K41" s="11">
        <f t="shared" si="20"/>
        <v>0.60240963855421692</v>
      </c>
      <c r="L41" s="11">
        <f t="shared" si="21"/>
        <v>0.25125628140703515</v>
      </c>
      <c r="M41" s="11">
        <f t="shared" si="22"/>
        <v>0.17761989342806395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-0.24481703602435134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0.22233403745384889</v>
      </c>
      <c r="Q41" s="11">
        <f>2*'OddsRatio_working_3-way'!K41*'OddsRatio_working_3-way'!L41*'OddsRatio_working_3-way'!M41</f>
        <v>5.3768811959818349E-2</v>
      </c>
      <c r="R41" s="11">
        <f t="shared" si="23"/>
        <v>0</v>
      </c>
      <c r="S41" s="11">
        <f t="shared" si="24"/>
        <v>-0.90816407658711251</v>
      </c>
      <c r="T41" s="11">
        <f t="shared" si="25"/>
        <v>-0.21962855540196188</v>
      </c>
      <c r="U41" s="11">
        <f>'OddsRatio_working_3-way'!S41-'OddsRatio_working_3-way'!R41^2/3</f>
        <v>-0.90816407658711251</v>
      </c>
      <c r="V41" s="11">
        <f>'OddsRatio_working_3-way'!S41*'OddsRatio_working_3-way'!R41/3-2*'OddsRatio_working_3-way'!R41^3/27-'OddsRatio_working_3-way'!T41</f>
        <v>0.21962855540196188</v>
      </c>
      <c r="W41" s="11">
        <f>'OddsRatio_working_3-way'!V41^2+4*'OddsRatio_working_3-way'!U41^3/27</f>
        <v>-6.2729106697309134E-2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0.16655765446630016</v>
      </c>
      <c r="Y41" s="11">
        <f>IF('OddsRatio_working_3-way'!W41&gt;=0,IF('OddsRatio_working_3-way'!V41+SQRT('OddsRatio_working_3-way'!W41)&gt;0,0,PI()),ACOS('OddsRatio_working_3-way'!V41/(2*'OddsRatio_working_3-way'!X41)))</f>
        <v>0.85088645854518719</v>
      </c>
      <c r="Z41" s="11">
        <f>'OddsRatio_working_3-way'!X41^(1/3)*COS('OddsRatio_working_3-way'!Y41/3)</f>
        <v>0.52821860729655123</v>
      </c>
      <c r="AA41" s="11">
        <f>'OddsRatio_working_3-way'!X41^(1/3)*COS(('OddsRatio_working_3-way'!Y41+2*PI())/3)</f>
        <v>-0.39745039381198688</v>
      </c>
      <c r="AB41" s="11">
        <f>'OddsRatio_working_3-way'!X41^(1/3)*COS(('OddsRatio_working_3-way'!Y41+4*PI())/3)</f>
        <v>-0.13076821348456449</v>
      </c>
      <c r="AC41" s="11">
        <f>'OddsRatio_working_3-way'!X41^(1/3)*SIN('OddsRatio_working_3-way'!Y41/3)</f>
        <v>0.15396902860011394</v>
      </c>
      <c r="AD41" s="11">
        <f>'OddsRatio_working_3-way'!X41^(1/3)*SIN(('OddsRatio_working_3-way'!Y41+2*PI())/3)</f>
        <v>0.38046621837039279</v>
      </c>
      <c r="AE41" s="11">
        <f>'OddsRatio_working_3-way'!X41^(1/3)*SIN(('OddsRatio_working_3-way'!Y41+4*PI())/3)</f>
        <v>-0.53443524697050648</v>
      </c>
      <c r="AF41" s="11">
        <f>-'OddsRatio_working_3-way'!U41/(3*'OddsRatio_working_3-way'!X41^(1/3))*COS(('OddsRatio_working_3-way'!Y41)/3)</f>
        <v>0.52821860729655112</v>
      </c>
      <c r="AG41" s="11">
        <f>-'OddsRatio_working_3-way'!U41/(3*'OddsRatio_working_3-way'!X41^(1/3))*COS(('OddsRatio_working_3-way'!Y41+2*PI())/3)</f>
        <v>-0.39745039381198682</v>
      </c>
      <c r="AH41" s="11">
        <f>-'OddsRatio_working_3-way'!U41/(3*'OddsRatio_working_3-way'!X41^(1/3))*COS(('OddsRatio_working_3-way'!Y41+4*PI())/3)</f>
        <v>-0.13076821348456447</v>
      </c>
      <c r="AI41" s="11">
        <f>'OddsRatio_working_3-way'!U41/(3*'OddsRatio_working_3-way'!X41^(1/3))*SIN(('OddsRatio_working_3-way'!Y41)/3)</f>
        <v>-0.15396902860011391</v>
      </c>
      <c r="AJ41" s="11">
        <f>'OddsRatio_working_3-way'!U41/(3*'OddsRatio_working_3-way'!X41^(1/3))*SIN(('OddsRatio_working_3-way'!Y41+2*PI())/3)</f>
        <v>-0.38046621837039274</v>
      </c>
      <c r="AK41" s="11">
        <f>'OddsRatio_working_3-way'!U41/(3*'OddsRatio_working_3-way'!X41^(1/3))*SIN(('OddsRatio_working_3-way'!Y41+4*PI())/3)</f>
        <v>0.53443524697050637</v>
      </c>
      <c r="AL41" s="11">
        <f>'OddsRatio_working_3-way'!Z41+'OddsRatio_working_3-way'!AF41</f>
        <v>1.0564372145931022</v>
      </c>
      <c r="AM41" s="11">
        <f>'OddsRatio_working_3-way'!AA41+'OddsRatio_working_3-way'!AG41</f>
        <v>-0.79490078762397376</v>
      </c>
      <c r="AN41" s="11">
        <f>'OddsRatio_working_3-way'!AB41+'OddsRatio_working_3-way'!AH41</f>
        <v>-0.26153642696912893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1.0564372145931022</v>
      </c>
      <c r="AS41" s="11">
        <f>IF(('OddsRatio_working_3-way'!X41=0),IF(Q41&gt;0,-Q41^(1/3),(-Q41)^(1/3)),'OddsRatio_working_3-way'!AM41-'OddsRatio_working_3-way'!R41/3)</f>
        <v>-0.79490078762397376</v>
      </c>
      <c r="AT41" s="11">
        <f>IF(('OddsRatio_working_3-way'!X41=0),IF(Q41&gt;0,-Q41^(1/3),(-Q41)^(1/3)),'OddsRatio_working_3-way'!AN41-'OddsRatio_working_3-way'!R41/3)</f>
        <v>-0.26153642696912893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2.48</v>
      </c>
      <c r="B42" s="4">
        <f>IF('True_Odds_Calculator_3-way'!B43="","",'True_Odds_Calculator_3-way'!B43)</f>
        <v>3.24</v>
      </c>
      <c r="C42" s="4">
        <f>IF('True_Odds_Calculator_3-way'!C43="","",'True_Odds_Calculator_3-way'!C43)</f>
        <v>3.16</v>
      </c>
      <c r="D42" s="9">
        <f t="shared" si="13"/>
        <v>0.39303324142180918</v>
      </c>
      <c r="E42" s="9">
        <f t="shared" si="14"/>
        <v>0.29963981582064991</v>
      </c>
      <c r="F42" s="9">
        <f t="shared" si="15"/>
        <v>0.30732694275754086</v>
      </c>
      <c r="G42" s="9">
        <f t="shared" si="16"/>
        <v>1.0434554421692153</v>
      </c>
      <c r="H42" s="9">
        <f t="shared" si="17"/>
        <v>2.5443140544104383</v>
      </c>
      <c r="I42" s="9">
        <f t="shared" si="18"/>
        <v>3.3373401904590416</v>
      </c>
      <c r="J42" s="9">
        <f t="shared" si="19"/>
        <v>3.2538637550855052</v>
      </c>
      <c r="K42" s="11">
        <f t="shared" si="20"/>
        <v>0.40322580645161293</v>
      </c>
      <c r="L42" s="11">
        <f t="shared" si="21"/>
        <v>0.30864197530864196</v>
      </c>
      <c r="M42" s="11">
        <f t="shared" si="22"/>
        <v>0.31645569620253161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-0.2820198720566216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0.2315760022987462</v>
      </c>
      <c r="Q42" s="11">
        <f>2*'OddsRatio_working_3-way'!K42*'OddsRatio_working_3-way'!L42*'OddsRatio_working_3-way'!M42</f>
        <v>7.876734772066199E-2</v>
      </c>
      <c r="R42" s="11">
        <f t="shared" si="23"/>
        <v>0</v>
      </c>
      <c r="S42" s="11">
        <f t="shared" si="24"/>
        <v>-0.82113363363363379</v>
      </c>
      <c r="T42" s="11">
        <f t="shared" si="25"/>
        <v>-0.2792971542971544</v>
      </c>
      <c r="U42" s="11">
        <f>'OddsRatio_working_3-way'!S42-'OddsRatio_working_3-way'!R42^2/3</f>
        <v>-0.82113363363363379</v>
      </c>
      <c r="V42" s="11">
        <f>'OddsRatio_working_3-way'!S42*'OddsRatio_working_3-way'!R42/3-2*'OddsRatio_working_3-way'!R42^3/27-'OddsRatio_working_3-way'!T42</f>
        <v>0.2792971542971544</v>
      </c>
      <c r="W42" s="11">
        <f>'OddsRatio_working_3-way'!V42^2+4*'OddsRatio_working_3-way'!U42^3/27</f>
        <v>-4.0164964356829147E-3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0.14319863549818779</v>
      </c>
      <c r="Y42" s="11">
        <f>IF('OddsRatio_working_3-way'!W42&gt;=0,IF('OddsRatio_working_3-way'!V42+SQRT('OddsRatio_working_3-way'!W42)&gt;0,0,PI()),ACOS('OddsRatio_working_3-way'!V42/(2*'OddsRatio_working_3-way'!X42)))</f>
        <v>0.2231334246972243</v>
      </c>
      <c r="Z42" s="11">
        <f>'OddsRatio_working_3-way'!X42^(1/3)*COS('OddsRatio_working_3-way'!Y42/3)</f>
        <v>0.52172772108460774</v>
      </c>
      <c r="AA42" s="11">
        <f>'OddsRatio_working_3-way'!X42^(1/3)*COS(('OddsRatio_working_3-way'!Y42+2*PI())/3)</f>
        <v>-0.29453205320696657</v>
      </c>
      <c r="AB42" s="11">
        <f>'OddsRatio_working_3-way'!X42^(1/3)*COS(('OddsRatio_working_3-way'!Y42+4*PI())/3)</f>
        <v>-0.22719566787764123</v>
      </c>
      <c r="AC42" s="11">
        <f>'OddsRatio_working_3-way'!X42^(1/3)*SIN('OddsRatio_working_3-way'!Y42/3)</f>
        <v>3.8876680196142453E-2</v>
      </c>
      <c r="AD42" s="11">
        <f>'OddsRatio_working_3-way'!X42^(1/3)*SIN(('OddsRatio_working_3-way'!Y42+2*PI())/3)</f>
        <v>0.43239112021976117</v>
      </c>
      <c r="AE42" s="11">
        <f>'OddsRatio_working_3-way'!X42^(1/3)*SIN(('OddsRatio_working_3-way'!Y42+4*PI())/3)</f>
        <v>-0.47126780041590349</v>
      </c>
      <c r="AF42" s="11">
        <f>-'OddsRatio_working_3-way'!U42/(3*'OddsRatio_working_3-way'!X42^(1/3))*COS(('OddsRatio_working_3-way'!Y42)/3)</f>
        <v>0.52172772108460763</v>
      </c>
      <c r="AG42" s="11">
        <f>-'OddsRatio_working_3-way'!U42/(3*'OddsRatio_working_3-way'!X42^(1/3))*COS(('OddsRatio_working_3-way'!Y42+2*PI())/3)</f>
        <v>-0.29453205320696652</v>
      </c>
      <c r="AH42" s="11">
        <f>-'OddsRatio_working_3-way'!U42/(3*'OddsRatio_working_3-way'!X42^(1/3))*COS(('OddsRatio_working_3-way'!Y42+4*PI())/3)</f>
        <v>-0.22719566787764117</v>
      </c>
      <c r="AI42" s="11">
        <f>'OddsRatio_working_3-way'!U42/(3*'OddsRatio_working_3-way'!X42^(1/3))*SIN(('OddsRatio_working_3-way'!Y42)/3)</f>
        <v>-3.8876680196142439E-2</v>
      </c>
      <c r="AJ42" s="11">
        <f>'OddsRatio_working_3-way'!U42/(3*'OddsRatio_working_3-way'!X42^(1/3))*SIN(('OddsRatio_working_3-way'!Y42+2*PI())/3)</f>
        <v>-0.43239112021976106</v>
      </c>
      <c r="AK42" s="11">
        <f>'OddsRatio_working_3-way'!U42/(3*'OddsRatio_working_3-way'!X42^(1/3))*SIN(('OddsRatio_working_3-way'!Y42+4*PI())/3)</f>
        <v>0.47126780041590344</v>
      </c>
      <c r="AL42" s="11">
        <f>'OddsRatio_working_3-way'!Z42+'OddsRatio_working_3-way'!AF42</f>
        <v>1.0434554421692153</v>
      </c>
      <c r="AM42" s="11">
        <f>'OddsRatio_working_3-way'!AA42+'OddsRatio_working_3-way'!AG42</f>
        <v>-0.58906410641393303</v>
      </c>
      <c r="AN42" s="11">
        <f>'OddsRatio_working_3-way'!AB42+'OddsRatio_working_3-way'!AH42</f>
        <v>-0.4543913357552824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1.0434554421692153</v>
      </c>
      <c r="AS42" s="11">
        <f>IF(('OddsRatio_working_3-way'!X42=0),IF(Q42&gt;0,-Q42^(1/3),(-Q42)^(1/3)),'OddsRatio_working_3-way'!AM42-'OddsRatio_working_3-way'!R42/3)</f>
        <v>-0.58906410641393303</v>
      </c>
      <c r="AT42" s="11">
        <f>IF(('OddsRatio_working_3-way'!X42=0),IF(Q42&gt;0,-Q42^(1/3),(-Q42)^(1/3)),'OddsRatio_working_3-way'!AN42-'OddsRatio_working_3-way'!R42/3)</f>
        <v>-0.4543913357552824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</v>
      </c>
      <c r="B43" s="4">
        <f>IF('True_Odds_Calculator_3-way'!B44="","",'True_Odds_Calculator_3-way'!B44)</f>
        <v>3.43</v>
      </c>
      <c r="C43" s="4">
        <f>IF('True_Odds_Calculator_3-way'!C44="","",'True_Odds_Calculator_3-way'!C44)</f>
        <v>4.74</v>
      </c>
      <c r="D43" s="9">
        <f t="shared" si="13"/>
        <v>0.51467853354405013</v>
      </c>
      <c r="E43" s="9">
        <f t="shared" si="14"/>
        <v>0.28200845048338596</v>
      </c>
      <c r="F43" s="9">
        <f t="shared" si="15"/>
        <v>0.20331301597256357</v>
      </c>
      <c r="G43" s="9">
        <f t="shared" si="16"/>
        <v>1.0477337574713355</v>
      </c>
      <c r="H43" s="9">
        <f t="shared" si="17"/>
        <v>1.9429603817242016</v>
      </c>
      <c r="I43" s="9">
        <f t="shared" si="18"/>
        <v>3.5459930306553464</v>
      </c>
      <c r="J43" s="9">
        <f t="shared" si="19"/>
        <v>4.9185242529427962</v>
      </c>
      <c r="K43" s="11">
        <f t="shared" si="20"/>
        <v>0.52631578947368418</v>
      </c>
      <c r="L43" s="11">
        <f t="shared" si="21"/>
        <v>0.29154518950437314</v>
      </c>
      <c r="M43" s="11">
        <f t="shared" si="22"/>
        <v>0.21097046413502107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-0.2647855754084254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0.22887236173616682</v>
      </c>
      <c r="Q43" s="11">
        <f>2*'OddsRatio_working_3-way'!K43*'OddsRatio_working_3-way'!L43*'OddsRatio_working_3-way'!M43</f>
        <v>6.4744656785337126E-2</v>
      </c>
      <c r="R43" s="11">
        <f t="shared" si="23"/>
        <v>0</v>
      </c>
      <c r="S43" s="11">
        <f t="shared" si="24"/>
        <v>-0.86436869298161989</v>
      </c>
      <c r="T43" s="11">
        <f t="shared" si="25"/>
        <v>-0.24451731060300413</v>
      </c>
      <c r="U43" s="11">
        <f>'OddsRatio_working_3-way'!S43-'OddsRatio_working_3-way'!R43^2/3</f>
        <v>-0.86436869298161989</v>
      </c>
      <c r="V43" s="11">
        <f>'OddsRatio_working_3-way'!S43*'OddsRatio_working_3-way'!R43/3-2*'OddsRatio_working_3-way'!R43^3/27-'OddsRatio_working_3-way'!T43</f>
        <v>0.24451731060300413</v>
      </c>
      <c r="W43" s="11">
        <f>'OddsRatio_working_3-way'!V43^2+4*'OddsRatio_working_3-way'!U43^3/27</f>
        <v>-3.5885148504422468E-2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0.154655959866528</v>
      </c>
      <c r="Y43" s="11">
        <f>IF('OddsRatio_working_3-way'!W43&gt;=0,IF('OddsRatio_working_3-way'!V43+SQRT('OddsRatio_working_3-way'!W43)&gt;0,0,PI()),ACOS('OddsRatio_working_3-way'!V43/(2*'OddsRatio_working_3-way'!X43)))</f>
        <v>0.65913845252058989</v>
      </c>
      <c r="Z43" s="11">
        <f>'OddsRatio_working_3-way'!X43^(1/3)*COS('OddsRatio_working_3-way'!Y43/3)</f>
        <v>0.52386687873566773</v>
      </c>
      <c r="AA43" s="11">
        <f>'OddsRatio_working_3-way'!X43^(1/3)*COS(('OddsRatio_working_3-way'!Y43+2*PI())/3)</f>
        <v>-0.36324875542723811</v>
      </c>
      <c r="AB43" s="11">
        <f>'OddsRatio_working_3-way'!X43^(1/3)*COS(('OddsRatio_working_3-way'!Y43+4*PI())/3)</f>
        <v>-0.1606181233084297</v>
      </c>
      <c r="AC43" s="11">
        <f>'OddsRatio_working_3-way'!X43^(1/3)*SIN('OddsRatio_working_3-way'!Y43/3)</f>
        <v>0.11698884999985816</v>
      </c>
      <c r="AD43" s="11">
        <f>'OddsRatio_working_3-way'!X43^(1/3)*SIN(('OddsRatio_working_3-way'!Y43+2*PI())/3)</f>
        <v>0.39518760018642113</v>
      </c>
      <c r="AE43" s="11">
        <f>'OddsRatio_working_3-way'!X43^(1/3)*SIN(('OddsRatio_working_3-way'!Y43+4*PI())/3)</f>
        <v>-0.51217645018627911</v>
      </c>
      <c r="AF43" s="11">
        <f>-'OddsRatio_working_3-way'!U43/(3*'OddsRatio_working_3-way'!X43^(1/3))*COS(('OddsRatio_working_3-way'!Y43)/3)</f>
        <v>0.52386687873566762</v>
      </c>
      <c r="AG43" s="11">
        <f>-'OddsRatio_working_3-way'!U43/(3*'OddsRatio_working_3-way'!X43^(1/3))*COS(('OddsRatio_working_3-way'!Y43+2*PI())/3)</f>
        <v>-0.36324875542723806</v>
      </c>
      <c r="AH43" s="11">
        <f>-'OddsRatio_working_3-way'!U43/(3*'OddsRatio_working_3-way'!X43^(1/3))*COS(('OddsRatio_working_3-way'!Y43+4*PI())/3)</f>
        <v>-0.16061812330842967</v>
      </c>
      <c r="AI43" s="11">
        <f>'OddsRatio_working_3-way'!U43/(3*'OddsRatio_working_3-way'!X43^(1/3))*SIN(('OddsRatio_working_3-way'!Y43)/3)</f>
        <v>-0.11698884999985813</v>
      </c>
      <c r="AJ43" s="11">
        <f>'OddsRatio_working_3-way'!U43/(3*'OddsRatio_working_3-way'!X43^(1/3))*SIN(('OddsRatio_working_3-way'!Y43+2*PI())/3)</f>
        <v>-0.39518760018642102</v>
      </c>
      <c r="AK43" s="11">
        <f>'OddsRatio_working_3-way'!U43/(3*'OddsRatio_working_3-way'!X43^(1/3))*SIN(('OddsRatio_working_3-way'!Y43+4*PI())/3)</f>
        <v>0.512176450186279</v>
      </c>
      <c r="AL43" s="11">
        <f>'OddsRatio_working_3-way'!Z43+'OddsRatio_working_3-way'!AF43</f>
        <v>1.0477337574713355</v>
      </c>
      <c r="AM43" s="11">
        <f>'OddsRatio_working_3-way'!AA43+'OddsRatio_working_3-way'!AG43</f>
        <v>-0.72649751085447623</v>
      </c>
      <c r="AN43" s="11">
        <f>'OddsRatio_working_3-way'!AB43+'OddsRatio_working_3-way'!AH43</f>
        <v>-0.32123624661685934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1.0477337574713355</v>
      </c>
      <c r="AS43" s="11">
        <f>IF(('OddsRatio_working_3-way'!X43=0),IF(Q43&gt;0,-Q43^(1/3),(-Q43)^(1/3)),'OddsRatio_working_3-way'!AM43-'OddsRatio_working_3-way'!R43/3)</f>
        <v>-0.72649751085447623</v>
      </c>
      <c r="AT43" s="11">
        <f>IF(('OddsRatio_working_3-way'!X43=0),IF(Q43&gt;0,-Q43^(1/3),(-Q43)^(1/3)),'OddsRatio_working_3-way'!AN43-'OddsRatio_working_3-way'!R43/3)</f>
        <v>-0.32123624661685934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2.2999999999999998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3.53</v>
      </c>
      <c r="D44" s="9">
        <f t="shared" si="13"/>
        <v>0.42483467579966977</v>
      </c>
      <c r="E44" s="9">
        <f t="shared" si="14"/>
        <v>0.30004805740110252</v>
      </c>
      <c r="F44" s="9">
        <f t="shared" si="15"/>
        <v>0.27511726679922788</v>
      </c>
      <c r="G44" s="9">
        <f t="shared" si="16"/>
        <v>1.0414283248811695</v>
      </c>
      <c r="H44" s="9">
        <f t="shared" si="17"/>
        <v>2.3538568223455205</v>
      </c>
      <c r="I44" s="9">
        <f t="shared" si="18"/>
        <v>3.3327994477338199</v>
      </c>
      <c r="J44" s="9">
        <f t="shared" si="19"/>
        <v>3.6348136619493578</v>
      </c>
      <c r="K44" s="11">
        <f t="shared" si="20"/>
        <v>0.43478260869565222</v>
      </c>
      <c r="L44" s="11">
        <f t="shared" si="21"/>
        <v>0.30864197530864196</v>
      </c>
      <c r="M44" s="11">
        <f t="shared" si="22"/>
        <v>0.28328611898016998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-0.28006854824607441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0.23074969702222653</v>
      </c>
      <c r="Q44" s="11">
        <f>2*'OddsRatio_working_3-way'!K44*'OddsRatio_working_3-way'!L44*'OddsRatio_working_3-way'!M44</f>
        <v>7.6029554208311867E-2</v>
      </c>
      <c r="R44" s="11">
        <f t="shared" si="23"/>
        <v>0</v>
      </c>
      <c r="S44" s="11">
        <f t="shared" si="24"/>
        <v>-0.82390435651305172</v>
      </c>
      <c r="T44" s="11">
        <f t="shared" si="25"/>
        <v>-0.27146766277201045</v>
      </c>
      <c r="U44" s="11">
        <f>'OddsRatio_working_3-way'!S44-'OddsRatio_working_3-way'!R44^2/3</f>
        <v>-0.82390435651305172</v>
      </c>
      <c r="V44" s="11">
        <f>'OddsRatio_working_3-way'!S44*'OddsRatio_working_3-way'!R44/3-2*'OddsRatio_working_3-way'!R44^3/27-'OddsRatio_working_3-way'!T44</f>
        <v>0.27146766277201045</v>
      </c>
      <c r="W44" s="11">
        <f>'OddsRatio_working_3-way'!V44^2+4*'OddsRatio_working_3-way'!U44^3/27</f>
        <v>-9.1618158788203952E-3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0.14392403187942449</v>
      </c>
      <c r="Y44" s="11">
        <f>IF('OddsRatio_working_3-way'!W44&gt;=0,IF('OddsRatio_working_3-way'!V44+SQRT('OddsRatio_working_3-way'!W44)&gt;0,0,PI()),ACOS('OddsRatio_working_3-way'!V44/(2*'OddsRatio_working_3-way'!X44)))</f>
        <v>0.33898224204821203</v>
      </c>
      <c r="Z44" s="11">
        <f>'OddsRatio_working_3-way'!X44^(1/3)*COS('OddsRatio_working_3-way'!Y44/3)</f>
        <v>0.52071416244058477</v>
      </c>
      <c r="AA44" s="11">
        <f>'OddsRatio_working_3-way'!X44^(1/3)*COS(('OddsRatio_working_3-way'!Y44+2*PI())/3)</f>
        <v>-0.31152992463956297</v>
      </c>
      <c r="AB44" s="11">
        <f>'OddsRatio_working_3-way'!X44^(1/3)*COS(('OddsRatio_working_3-way'!Y44+4*PI())/3)</f>
        <v>-0.20918423780102188</v>
      </c>
      <c r="AC44" s="11">
        <f>'OddsRatio_working_3-way'!X44^(1/3)*SIN('OddsRatio_working_3-way'!Y44/3)</f>
        <v>5.9089309846628975E-2</v>
      </c>
      <c r="AD44" s="11">
        <f>'OddsRatio_working_3-way'!X44^(1/3)*SIN(('OddsRatio_working_3-way'!Y44+2*PI())/3)</f>
        <v>0.42140703786056871</v>
      </c>
      <c r="AE44" s="11">
        <f>'OddsRatio_working_3-way'!X44^(1/3)*SIN(('OddsRatio_working_3-way'!Y44+4*PI())/3)</f>
        <v>-0.48049634770719757</v>
      </c>
      <c r="AF44" s="11">
        <f>-'OddsRatio_working_3-way'!U44/(3*'OddsRatio_working_3-way'!X44^(1/3))*COS(('OddsRatio_working_3-way'!Y44)/3)</f>
        <v>0.52071416244058477</v>
      </c>
      <c r="AG44" s="11">
        <f>-'OddsRatio_working_3-way'!U44/(3*'OddsRatio_working_3-way'!X44^(1/3))*COS(('OddsRatio_working_3-way'!Y44+2*PI())/3)</f>
        <v>-0.31152992463956297</v>
      </c>
      <c r="AH44" s="11">
        <f>-'OddsRatio_working_3-way'!U44/(3*'OddsRatio_working_3-way'!X44^(1/3))*COS(('OddsRatio_working_3-way'!Y44+4*PI())/3)</f>
        <v>-0.20918423780102188</v>
      </c>
      <c r="AI44" s="11">
        <f>'OddsRatio_working_3-way'!U44/(3*'OddsRatio_working_3-way'!X44^(1/3))*SIN(('OddsRatio_working_3-way'!Y44)/3)</f>
        <v>-5.9089309846628975E-2</v>
      </c>
      <c r="AJ44" s="11">
        <f>'OddsRatio_working_3-way'!U44/(3*'OddsRatio_working_3-way'!X44^(1/3))*SIN(('OddsRatio_working_3-way'!Y44+2*PI())/3)</f>
        <v>-0.42140703786056871</v>
      </c>
      <c r="AK44" s="11">
        <f>'OddsRatio_working_3-way'!U44/(3*'OddsRatio_working_3-way'!X44^(1/3))*SIN(('OddsRatio_working_3-way'!Y44+4*PI())/3)</f>
        <v>0.48049634770719757</v>
      </c>
      <c r="AL44" s="11">
        <f>'OddsRatio_working_3-way'!Z44+'OddsRatio_working_3-way'!AF44</f>
        <v>1.0414283248811695</v>
      </c>
      <c r="AM44" s="11">
        <f>'OddsRatio_working_3-way'!AA44+'OddsRatio_working_3-way'!AG44</f>
        <v>-0.62305984927912594</v>
      </c>
      <c r="AN44" s="11">
        <f>'OddsRatio_working_3-way'!AB44+'OddsRatio_working_3-way'!AH44</f>
        <v>-0.41836847560204377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1.0414283248811695</v>
      </c>
      <c r="AS44" s="11">
        <f>IF(('OddsRatio_working_3-way'!X44=0),IF(Q44&gt;0,-Q44^(1/3),(-Q44)^(1/3)),'OddsRatio_working_3-way'!AM44-'OddsRatio_working_3-way'!R44/3)</f>
        <v>-0.62305984927912594</v>
      </c>
      <c r="AT44" s="11">
        <f>IF(('OddsRatio_working_3-way'!X44=0),IF(Q44&gt;0,-Q44^(1/3),(-Q44)^(1/3)),'OddsRatio_working_3-way'!AN44-'OddsRatio_working_3-way'!R44/3)</f>
        <v>-0.41836847560204377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6.48</v>
      </c>
      <c r="B45" s="4">
        <f>IF('True_Odds_Calculator_3-way'!B46="","",'True_Odds_Calculator_3-way'!B46)</f>
        <v>4.4000000000000004</v>
      </c>
      <c r="C45" s="4">
        <f>IF('True_Odds_Calculator_3-way'!C46="","",'True_Odds_Calculator_3-way'!C46)</f>
        <v>1.54</v>
      </c>
      <c r="D45" s="9">
        <f t="shared" si="13"/>
        <v>0.14685884502714305</v>
      </c>
      <c r="E45" s="9">
        <f t="shared" si="14"/>
        <v>0.21718898092227623</v>
      </c>
      <c r="F45" s="9">
        <f t="shared" si="15"/>
        <v>0.63595217405058058</v>
      </c>
      <c r="G45" s="9">
        <f t="shared" si="16"/>
        <v>1.0600838681832281</v>
      </c>
      <c r="H45" s="9">
        <f t="shared" si="17"/>
        <v>6.8092595976440906</v>
      </c>
      <c r="I45" s="9">
        <f t="shared" si="18"/>
        <v>4.6042851518229755</v>
      </c>
      <c r="J45" s="9">
        <f t="shared" si="19"/>
        <v>1.5724452888189431</v>
      </c>
      <c r="K45" s="11">
        <f t="shared" si="20"/>
        <v>0.15432098765432098</v>
      </c>
      <c r="L45" s="11">
        <f t="shared" si="21"/>
        <v>0.22727272727272727</v>
      </c>
      <c r="M45" s="11">
        <f t="shared" si="22"/>
        <v>0.64935064935064934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-0.22914207005116094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0.21453714635532822</v>
      </c>
      <c r="Q45" s="11">
        <f>2*'OddsRatio_working_3-way'!K45*'OddsRatio_working_3-way'!L45*'OddsRatio_working_3-way'!M45</f>
        <v>4.5549287973530396E-2</v>
      </c>
      <c r="R45" s="11">
        <f t="shared" si="23"/>
        <v>0</v>
      </c>
      <c r="S45" s="11">
        <f t="shared" si="24"/>
        <v>-0.9362625828920379</v>
      </c>
      <c r="T45" s="11">
        <f t="shared" si="25"/>
        <v>-0.1987818647329167</v>
      </c>
      <c r="U45" s="11">
        <f>'OddsRatio_working_3-way'!S45-'OddsRatio_working_3-way'!R45^2/3</f>
        <v>-0.9362625828920379</v>
      </c>
      <c r="V45" s="11">
        <f>'OddsRatio_working_3-way'!S45*'OddsRatio_working_3-way'!R45/3-2*'OddsRatio_working_3-way'!R45^3/27-'OddsRatio_working_3-way'!T45</f>
        <v>0.1987818647329167</v>
      </c>
      <c r="W45" s="11">
        <f>'OddsRatio_working_3-way'!V45^2+4*'OddsRatio_working_3-way'!U45^3/27</f>
        <v>-8.2073354415263255E-2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0.17434705630004113</v>
      </c>
      <c r="Y45" s="11">
        <f>IF('OddsRatio_working_3-way'!W45&gt;=0,IF('OddsRatio_working_3-way'!V45+SQRT('OddsRatio_working_3-way'!W45)&gt;0,0,PI()),ACOS('OddsRatio_working_3-way'!V45/(2*'OddsRatio_working_3-way'!X45)))</f>
        <v>0.96419894928073147</v>
      </c>
      <c r="Z45" s="11">
        <f>'OddsRatio_working_3-way'!X45^(1/3)*COS('OddsRatio_working_3-way'!Y45/3)</f>
        <v>0.53004193409161404</v>
      </c>
      <c r="AA45" s="11">
        <f>'OddsRatio_working_3-way'!X45^(1/3)*COS(('OddsRatio_working_3-way'!Y45+2*PI())/3)</f>
        <v>-0.41785194165934963</v>
      </c>
      <c r="AB45" s="11">
        <f>'OddsRatio_working_3-way'!X45^(1/3)*COS(('OddsRatio_working_3-way'!Y45+4*PI())/3)</f>
        <v>-0.11218999243226445</v>
      </c>
      <c r="AC45" s="11">
        <f>'OddsRatio_working_3-way'!X45^(1/3)*SIN('OddsRatio_working_3-way'!Y45/3)</f>
        <v>0.17647400866728333</v>
      </c>
      <c r="AD45" s="11">
        <f>'OddsRatio_working_3-way'!X45^(1/3)*SIN(('OddsRatio_working_3-way'!Y45+2*PI())/3)</f>
        <v>0.3707927756607331</v>
      </c>
      <c r="AE45" s="11">
        <f>'OddsRatio_working_3-way'!X45^(1/3)*SIN(('OddsRatio_working_3-way'!Y45+4*PI())/3)</f>
        <v>-0.54726678432801645</v>
      </c>
      <c r="AF45" s="11">
        <f>-'OddsRatio_working_3-way'!U45/(3*'OddsRatio_working_3-way'!X45^(1/3))*COS(('OddsRatio_working_3-way'!Y45)/3)</f>
        <v>0.53004193409161404</v>
      </c>
      <c r="AG45" s="11">
        <f>-'OddsRatio_working_3-way'!U45/(3*'OddsRatio_working_3-way'!X45^(1/3))*COS(('OddsRatio_working_3-way'!Y45+2*PI())/3)</f>
        <v>-0.41785194165934963</v>
      </c>
      <c r="AH45" s="11">
        <f>-'OddsRatio_working_3-way'!U45/(3*'OddsRatio_working_3-way'!X45^(1/3))*COS(('OddsRatio_working_3-way'!Y45+4*PI())/3)</f>
        <v>-0.11218999243226445</v>
      </c>
      <c r="AI45" s="11">
        <f>'OddsRatio_working_3-way'!U45/(3*'OddsRatio_working_3-way'!X45^(1/3))*SIN(('OddsRatio_working_3-way'!Y45)/3)</f>
        <v>-0.17647400866728333</v>
      </c>
      <c r="AJ45" s="11">
        <f>'OddsRatio_working_3-way'!U45/(3*'OddsRatio_working_3-way'!X45^(1/3))*SIN(('OddsRatio_working_3-way'!Y45+2*PI())/3)</f>
        <v>-0.3707927756607331</v>
      </c>
      <c r="AK45" s="11">
        <f>'OddsRatio_working_3-way'!U45/(3*'OddsRatio_working_3-way'!X45^(1/3))*SIN(('OddsRatio_working_3-way'!Y45+4*PI())/3)</f>
        <v>0.54726678432801645</v>
      </c>
      <c r="AL45" s="11">
        <f>'OddsRatio_working_3-way'!Z45+'OddsRatio_working_3-way'!AF45</f>
        <v>1.0600838681832281</v>
      </c>
      <c r="AM45" s="11">
        <f>'OddsRatio_working_3-way'!AA45+'OddsRatio_working_3-way'!AG45</f>
        <v>-0.83570388331869927</v>
      </c>
      <c r="AN45" s="11">
        <f>'OddsRatio_working_3-way'!AB45+'OddsRatio_working_3-way'!AH45</f>
        <v>-0.2243799848645289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1.0600838681832281</v>
      </c>
      <c r="AS45" s="11">
        <f>IF(('OddsRatio_working_3-way'!X45=0),IF(Q45&gt;0,-Q45^(1/3),(-Q45)^(1/3)),'OddsRatio_working_3-way'!AM45-'OddsRatio_working_3-way'!R45/3)</f>
        <v>-0.83570388331869927</v>
      </c>
      <c r="AT45" s="11">
        <f>IF(('OddsRatio_working_3-way'!X45=0),IF(Q45&gt;0,-Q45^(1/3),(-Q45)^(1/3)),'OddsRatio_working_3-way'!AN45-'OddsRatio_working_3-way'!R45/3)</f>
        <v>-0.2243799848645289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1.83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4.97</v>
      </c>
      <c r="D46" s="9">
        <f t="shared" si="13"/>
        <v>0.53444038957568074</v>
      </c>
      <c r="E46" s="9">
        <f t="shared" si="14"/>
        <v>0.27201110842723519</v>
      </c>
      <c r="F46" s="9">
        <f t="shared" si="15"/>
        <v>0.19354850199708409</v>
      </c>
      <c r="G46" s="9">
        <f t="shared" si="16"/>
        <v>1.0495374305966119</v>
      </c>
      <c r="H46" s="9">
        <f t="shared" si="17"/>
        <v>1.8711160673951881</v>
      </c>
      <c r="I46" s="9">
        <f t="shared" si="18"/>
        <v>3.67632044802136</v>
      </c>
      <c r="J46" s="9">
        <f t="shared" si="19"/>
        <v>5.1666635994685484</v>
      </c>
      <c r="K46" s="11">
        <f t="shared" si="20"/>
        <v>0.54644808743169393</v>
      </c>
      <c r="L46" s="11">
        <f t="shared" si="21"/>
        <v>0.28169014084507044</v>
      </c>
      <c r="M46" s="11">
        <f t="shared" si="22"/>
        <v>0.2012072434607646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-0.26023933952363454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0.22764153612508578</v>
      </c>
      <c r="Q46" s="11">
        <f>2*'OddsRatio_working_3-way'!K46*'OddsRatio_working_3-way'!L46*'OddsRatio_working_3-way'!M46</f>
        <v>6.1943275136077759E-2</v>
      </c>
      <c r="R46" s="11">
        <f t="shared" si="23"/>
        <v>0</v>
      </c>
      <c r="S46" s="11">
        <f t="shared" si="24"/>
        <v>-0.87473914029209143</v>
      </c>
      <c r="T46" s="11">
        <f t="shared" si="25"/>
        <v>-0.23802425586179357</v>
      </c>
      <c r="U46" s="11">
        <f>'OddsRatio_working_3-way'!S46-'OddsRatio_working_3-way'!R46^2/3</f>
        <v>-0.87473914029209143</v>
      </c>
      <c r="V46" s="11">
        <f>'OddsRatio_working_3-way'!S46*'OddsRatio_working_3-way'!R46/3-2*'OddsRatio_working_3-way'!R46^3/27-'OddsRatio_working_3-way'!T46</f>
        <v>0.23802425586179357</v>
      </c>
      <c r="W46" s="11">
        <f>'OddsRatio_working_3-way'!V46^2+4*'OddsRatio_working_3-way'!U46^3/27</f>
        <v>-4.2503400505304323E-2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0.15744756816466307</v>
      </c>
      <c r="Y46" s="11">
        <f>IF('OddsRatio_working_3-way'!W46&gt;=0,IF('OddsRatio_working_3-way'!V46+SQRT('OddsRatio_working_3-way'!W46)&gt;0,0,PI()),ACOS('OddsRatio_working_3-way'!V46/(2*'OddsRatio_working_3-way'!X46)))</f>
        <v>0.71379273830117185</v>
      </c>
      <c r="Z46" s="11">
        <f>'OddsRatio_working_3-way'!X46^(1/3)*COS('OddsRatio_working_3-way'!Y46/3)</f>
        <v>0.52476871529830593</v>
      </c>
      <c r="AA46" s="11">
        <f>'OddsRatio_working_3-way'!X46^(1/3)*COS(('OddsRatio_working_3-way'!Y46+2*PI())/3)</f>
        <v>-0.37260292076874274</v>
      </c>
      <c r="AB46" s="11">
        <f>'OddsRatio_working_3-way'!X46^(1/3)*COS(('OddsRatio_working_3-way'!Y46+4*PI())/3)</f>
        <v>-0.15216579452956355</v>
      </c>
      <c r="AC46" s="11">
        <f>'OddsRatio_working_3-way'!X46^(1/3)*SIN('OddsRatio_working_3-way'!Y46/3)</f>
        <v>0.12726943417357783</v>
      </c>
      <c r="AD46" s="11">
        <f>'OddsRatio_working_3-way'!X46^(1/3)*SIN(('OddsRatio_working_3-way'!Y46+2*PI())/3)</f>
        <v>0.39082832147286767</v>
      </c>
      <c r="AE46" s="11">
        <f>'OddsRatio_working_3-way'!X46^(1/3)*SIN(('OddsRatio_working_3-way'!Y46+4*PI())/3)</f>
        <v>-0.51809775564644533</v>
      </c>
      <c r="AF46" s="11">
        <f>-'OddsRatio_working_3-way'!U46/(3*'OddsRatio_working_3-way'!X46^(1/3))*COS(('OddsRatio_working_3-way'!Y46)/3)</f>
        <v>0.52476871529830593</v>
      </c>
      <c r="AG46" s="11">
        <f>-'OddsRatio_working_3-way'!U46/(3*'OddsRatio_working_3-way'!X46^(1/3))*COS(('OddsRatio_working_3-way'!Y46+2*PI())/3)</f>
        <v>-0.37260292076874274</v>
      </c>
      <c r="AH46" s="11">
        <f>-'OddsRatio_working_3-way'!U46/(3*'OddsRatio_working_3-way'!X46^(1/3))*COS(('OddsRatio_working_3-way'!Y46+4*PI())/3)</f>
        <v>-0.15216579452956355</v>
      </c>
      <c r="AI46" s="11">
        <f>'OddsRatio_working_3-way'!U46/(3*'OddsRatio_working_3-way'!X46^(1/3))*SIN(('OddsRatio_working_3-way'!Y46)/3)</f>
        <v>-0.12726943417357783</v>
      </c>
      <c r="AJ46" s="11">
        <f>'OddsRatio_working_3-way'!U46/(3*'OddsRatio_working_3-way'!X46^(1/3))*SIN(('OddsRatio_working_3-way'!Y46+2*PI())/3)</f>
        <v>-0.39082832147286767</v>
      </c>
      <c r="AK46" s="11">
        <f>'OddsRatio_working_3-way'!U46/(3*'OddsRatio_working_3-way'!X46^(1/3))*SIN(('OddsRatio_working_3-way'!Y46+4*PI())/3)</f>
        <v>0.51809775564644533</v>
      </c>
      <c r="AL46" s="11">
        <f>'OddsRatio_working_3-way'!Z46+'OddsRatio_working_3-way'!AF46</f>
        <v>1.0495374305966119</v>
      </c>
      <c r="AM46" s="11">
        <f>'OddsRatio_working_3-way'!AA46+'OddsRatio_working_3-way'!AG46</f>
        <v>-0.74520584153748548</v>
      </c>
      <c r="AN46" s="11">
        <f>'OddsRatio_working_3-way'!AB46+'OddsRatio_working_3-way'!AH46</f>
        <v>-0.30433158905912711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1.0495374305966119</v>
      </c>
      <c r="AS46" s="11">
        <f>IF(('OddsRatio_working_3-way'!X46=0),IF(Q46&gt;0,-Q46^(1/3),(-Q46)^(1/3)),'OddsRatio_working_3-way'!AM46-'OddsRatio_working_3-way'!R46/3)</f>
        <v>-0.74520584153748548</v>
      </c>
      <c r="AT46" s="11">
        <f>IF(('OddsRatio_working_3-way'!X46=0),IF(Q46&gt;0,-Q46^(1/3),(-Q46)^(1/3)),'OddsRatio_working_3-way'!AN46-'OddsRatio_working_3-way'!R46/3)</f>
        <v>-0.30433158905912711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3.04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2.4900000000000002</v>
      </c>
      <c r="D47" s="9">
        <f t="shared" si="13"/>
        <v>0.31995884769577987</v>
      </c>
      <c r="E47" s="9">
        <f t="shared" si="14"/>
        <v>0.28824948542497825</v>
      </c>
      <c r="F47" s="9">
        <f t="shared" si="15"/>
        <v>0.39179166687924211</v>
      </c>
      <c r="G47" s="9">
        <f t="shared" si="16"/>
        <v>1.0418636910095276</v>
      </c>
      <c r="H47" s="9">
        <f t="shared" si="17"/>
        <v>3.1254019296594362</v>
      </c>
      <c r="I47" s="9">
        <f t="shared" si="18"/>
        <v>3.4692169476925803</v>
      </c>
      <c r="J47" s="9">
        <f t="shared" si="19"/>
        <v>2.5523768996041962</v>
      </c>
      <c r="K47" s="11">
        <f t="shared" si="20"/>
        <v>0.32894736842105265</v>
      </c>
      <c r="L47" s="11">
        <f t="shared" si="21"/>
        <v>0.29673590504451036</v>
      </c>
      <c r="M47" s="11">
        <f t="shared" si="22"/>
        <v>0.40160642570281119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-0.28239821695026246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0.23128591203796914</v>
      </c>
      <c r="Q47" s="11">
        <f>2*'OddsRatio_working_3-way'!K47*'OddsRatio_working_3-way'!L47*'OddsRatio_working_3-way'!M47</f>
        <v>7.8402004080667498E-2</v>
      </c>
      <c r="R47" s="11">
        <f t="shared" si="23"/>
        <v>0</v>
      </c>
      <c r="S47" s="11">
        <f t="shared" si="24"/>
        <v>-0.81900627608673782</v>
      </c>
      <c r="T47" s="11">
        <f t="shared" si="25"/>
        <v>-0.27762924613109752</v>
      </c>
      <c r="U47" s="11">
        <f>'OddsRatio_working_3-way'!S47-'OddsRatio_working_3-way'!R47^2/3</f>
        <v>-0.81900627608673782</v>
      </c>
      <c r="V47" s="11">
        <f>'OddsRatio_working_3-way'!S47*'OddsRatio_working_3-way'!R47/3-2*'OddsRatio_working_3-way'!R47^3/27-'OddsRatio_working_3-way'!T47</f>
        <v>0.27762924613109752</v>
      </c>
      <c r="W47" s="11">
        <f>'OddsRatio_working_3-way'!V47^2+4*'OddsRatio_working_3-way'!U47^3/27</f>
        <v>-4.3095407088901416E-3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0.14264250682756846</v>
      </c>
      <c r="Y47" s="11">
        <f>IF('OddsRatio_working_3-way'!W47&gt;=0,IF('OddsRatio_working_3-way'!V47+SQRT('OddsRatio_working_3-way'!W47)&gt;0,0,PI()),ACOS('OddsRatio_working_3-way'!V47/(2*'OddsRatio_working_3-way'!X47)))</f>
        <v>0.2321912825461796</v>
      </c>
      <c r="Z47" s="11">
        <f>'OddsRatio_working_3-way'!X47^(1/3)*COS('OddsRatio_working_3-way'!Y47/3)</f>
        <v>0.5209318455047639</v>
      </c>
      <c r="AA47" s="11">
        <f>'OddsRatio_working_3-way'!X47^(1/3)*COS(('OddsRatio_working_3-way'!Y47+2*PI())/3)</f>
        <v>-0.29545275278791183</v>
      </c>
      <c r="AB47" s="11">
        <f>'OddsRatio_working_3-way'!X47^(1/3)*COS(('OddsRatio_working_3-way'!Y47+4*PI())/3)</f>
        <v>-0.22547909271685224</v>
      </c>
      <c r="AC47" s="11">
        <f>'OddsRatio_working_3-way'!X47^(1/3)*SIN('OddsRatio_working_3-way'!Y47/3)</f>
        <v>4.0399311478209798E-2</v>
      </c>
      <c r="AD47" s="11">
        <f>'OddsRatio_working_3-way'!X47^(1/3)*SIN(('OddsRatio_working_3-way'!Y47+2*PI())/3)</f>
        <v>0.43094055610833121</v>
      </c>
      <c r="AE47" s="11">
        <f>'OddsRatio_working_3-way'!X47^(1/3)*SIN(('OddsRatio_working_3-way'!Y47+4*PI())/3)</f>
        <v>-0.47133986758654078</v>
      </c>
      <c r="AF47" s="11">
        <f>-'OddsRatio_working_3-way'!U47/(3*'OddsRatio_working_3-way'!X47^(1/3))*COS(('OddsRatio_working_3-way'!Y47)/3)</f>
        <v>0.52093184550476379</v>
      </c>
      <c r="AG47" s="11">
        <f>-'OddsRatio_working_3-way'!U47/(3*'OddsRatio_working_3-way'!X47^(1/3))*COS(('OddsRatio_working_3-way'!Y47+2*PI())/3)</f>
        <v>-0.29545275278791172</v>
      </c>
      <c r="AH47" s="11">
        <f>-'OddsRatio_working_3-way'!U47/(3*'OddsRatio_working_3-way'!X47^(1/3))*COS(('OddsRatio_working_3-way'!Y47+4*PI())/3)</f>
        <v>-0.22547909271685218</v>
      </c>
      <c r="AI47" s="11">
        <f>'OddsRatio_working_3-way'!U47/(3*'OddsRatio_working_3-way'!X47^(1/3))*SIN(('OddsRatio_working_3-way'!Y47)/3)</f>
        <v>-4.0399311478209785E-2</v>
      </c>
      <c r="AJ47" s="11">
        <f>'OddsRatio_working_3-way'!U47/(3*'OddsRatio_working_3-way'!X47^(1/3))*SIN(('OddsRatio_working_3-way'!Y47+2*PI())/3)</f>
        <v>-0.4309405561083311</v>
      </c>
      <c r="AK47" s="11">
        <f>'OddsRatio_working_3-way'!U47/(3*'OddsRatio_working_3-way'!X47^(1/3))*SIN(('OddsRatio_working_3-way'!Y47+4*PI())/3)</f>
        <v>0.47133986758654067</v>
      </c>
      <c r="AL47" s="11">
        <f>'OddsRatio_working_3-way'!Z47+'OddsRatio_working_3-way'!AF47</f>
        <v>1.0418636910095276</v>
      </c>
      <c r="AM47" s="11">
        <f>'OddsRatio_working_3-way'!AA47+'OddsRatio_working_3-way'!AG47</f>
        <v>-0.59090550557582355</v>
      </c>
      <c r="AN47" s="11">
        <f>'OddsRatio_working_3-way'!AB47+'OddsRatio_working_3-way'!AH47</f>
        <v>-0.45095818543370442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1.0418636910095276</v>
      </c>
      <c r="AS47" s="11">
        <f>IF(('OddsRatio_working_3-way'!X47=0),IF(Q47&gt;0,-Q47^(1/3),(-Q47)^(1/3)),'OddsRatio_working_3-way'!AM47-'OddsRatio_working_3-way'!R47/3)</f>
        <v>-0.59090550557582355</v>
      </c>
      <c r="AT47" s="11">
        <f>IF(('OddsRatio_working_3-way'!X47=0),IF(Q47&gt;0,-Q47^(1/3),(-Q47)^(1/3)),'OddsRatio_working_3-way'!AN47-'OddsRatio_working_3-way'!R47/3)</f>
        <v>-0.45095818543370442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1.79</v>
      </c>
      <c r="B48" s="4">
        <f>IF('True_Odds_Calculator_3-way'!B49="","",'True_Odds_Calculator_3-way'!B49)</f>
        <v>3.62</v>
      </c>
      <c r="C48" s="4">
        <f>IF('True_Odds_Calculator_3-way'!C49="","",'True_Odds_Calculator_3-way'!C49)</f>
        <v>5.34</v>
      </c>
      <c r="D48" s="9">
        <f t="shared" si="13"/>
        <v>0.54946572709705188</v>
      </c>
      <c r="E48" s="9">
        <f t="shared" si="14"/>
        <v>0.26886585004385055</v>
      </c>
      <c r="F48" s="9">
        <f t="shared" si="15"/>
        <v>0.18166842285909771</v>
      </c>
      <c r="G48" s="9">
        <f t="shared" si="16"/>
        <v>1.037911046775233</v>
      </c>
      <c r="H48" s="9">
        <f t="shared" si="17"/>
        <v>1.8199497269524336</v>
      </c>
      <c r="I48" s="9">
        <f t="shared" si="18"/>
        <v>3.7193269425511102</v>
      </c>
      <c r="J48" s="9">
        <f t="shared" si="19"/>
        <v>5.5045339430045113</v>
      </c>
      <c r="K48" s="11">
        <f t="shared" si="20"/>
        <v>0.55865921787709494</v>
      </c>
      <c r="L48" s="11">
        <f t="shared" si="21"/>
        <v>0.27624309392265195</v>
      </c>
      <c r="M48" s="11">
        <f t="shared" si="22"/>
        <v>0.18726591760299627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-0.25960631558772151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0.22397463832575404</v>
      </c>
      <c r="Q48" s="11">
        <f>2*'OddsRatio_working_3-way'!K48*'OddsRatio_working_3-way'!L48*'OddsRatio_working_3-way'!M48</f>
        <v>5.7799906664710722E-2</v>
      </c>
      <c r="R48" s="11">
        <f t="shared" si="23"/>
        <v>0</v>
      </c>
      <c r="S48" s="11">
        <f t="shared" si="24"/>
        <v>-0.86274726336568086</v>
      </c>
      <c r="T48" s="11">
        <f t="shared" si="25"/>
        <v>-0.2226444550621112</v>
      </c>
      <c r="U48" s="11">
        <f>'OddsRatio_working_3-way'!S48-'OddsRatio_working_3-way'!R48^2/3</f>
        <v>-0.86274726336568086</v>
      </c>
      <c r="V48" s="11">
        <f>'OddsRatio_working_3-way'!S48*'OddsRatio_working_3-way'!R48/3-2*'OddsRatio_working_3-way'!R48^3/27-'OddsRatio_working_3-way'!T48</f>
        <v>0.2226444550621112</v>
      </c>
      <c r="W48" s="11">
        <f>'OddsRatio_working_3-way'!V48^2+4*'OddsRatio_working_3-way'!U48^3/27</f>
        <v>-4.5565909019296018E-2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0.15422099596779978</v>
      </c>
      <c r="Y48" s="11">
        <f>IF('OddsRatio_working_3-way'!W48&gt;=0,IF('OddsRatio_working_3-way'!V48+SQRT('OddsRatio_working_3-way'!W48)&gt;0,0,PI()),ACOS('OddsRatio_working_3-way'!V48/(2*'OddsRatio_working_3-way'!X48)))</f>
        <v>0.76434510015674084</v>
      </c>
      <c r="Z48" s="11">
        <f>'OddsRatio_working_3-way'!X48^(1/3)*COS('OddsRatio_working_3-way'!Y48/3)</f>
        <v>0.51895552338761652</v>
      </c>
      <c r="AA48" s="11">
        <f>'OddsRatio_working_3-way'!X48^(1/3)*COS(('OddsRatio_working_3-way'!Y48+2*PI())/3)</f>
        <v>-0.37652770573708383</v>
      </c>
      <c r="AB48" s="11">
        <f>'OddsRatio_working_3-way'!X48^(1/3)*COS(('OddsRatio_working_3-way'!Y48+4*PI())/3)</f>
        <v>-0.14242781765053314</v>
      </c>
      <c r="AC48" s="11">
        <f>'OddsRatio_working_3-way'!X48^(1/3)*SIN('OddsRatio_working_3-way'!Y48/3)</f>
        <v>0.13515763340403147</v>
      </c>
      <c r="AD48" s="11">
        <f>'OddsRatio_working_3-way'!X48^(1/3)*SIN(('OddsRatio_working_3-way'!Y48+2*PI())/3)</f>
        <v>0.38184984998590954</v>
      </c>
      <c r="AE48" s="11">
        <f>'OddsRatio_working_3-way'!X48^(1/3)*SIN(('OddsRatio_working_3-way'!Y48+4*PI())/3)</f>
        <v>-0.51700748338994096</v>
      </c>
      <c r="AF48" s="11">
        <f>-'OddsRatio_working_3-way'!U48/(3*'OddsRatio_working_3-way'!X48^(1/3))*COS(('OddsRatio_working_3-way'!Y48)/3)</f>
        <v>0.51895552338761652</v>
      </c>
      <c r="AG48" s="11">
        <f>-'OddsRatio_working_3-way'!U48/(3*'OddsRatio_working_3-way'!X48^(1/3))*COS(('OddsRatio_working_3-way'!Y48+2*PI())/3)</f>
        <v>-0.37652770573708383</v>
      </c>
      <c r="AH48" s="11">
        <f>-'OddsRatio_working_3-way'!U48/(3*'OddsRatio_working_3-way'!X48^(1/3))*COS(('OddsRatio_working_3-way'!Y48+4*PI())/3)</f>
        <v>-0.14242781765053314</v>
      </c>
      <c r="AI48" s="11">
        <f>'OddsRatio_working_3-way'!U48/(3*'OddsRatio_working_3-way'!X48^(1/3))*SIN(('OddsRatio_working_3-way'!Y48)/3)</f>
        <v>-0.13515763340403147</v>
      </c>
      <c r="AJ48" s="11">
        <f>'OddsRatio_working_3-way'!U48/(3*'OddsRatio_working_3-way'!X48^(1/3))*SIN(('OddsRatio_working_3-way'!Y48+2*PI())/3)</f>
        <v>-0.38184984998590954</v>
      </c>
      <c r="AK48" s="11">
        <f>'OddsRatio_working_3-way'!U48/(3*'OddsRatio_working_3-way'!X48^(1/3))*SIN(('OddsRatio_working_3-way'!Y48+4*PI())/3)</f>
        <v>0.51700748338994096</v>
      </c>
      <c r="AL48" s="11">
        <f>'OddsRatio_working_3-way'!Z48+'OddsRatio_working_3-way'!AF48</f>
        <v>1.037911046775233</v>
      </c>
      <c r="AM48" s="11">
        <f>'OddsRatio_working_3-way'!AA48+'OddsRatio_working_3-way'!AG48</f>
        <v>-0.75305541147416766</v>
      </c>
      <c r="AN48" s="11">
        <f>'OddsRatio_working_3-way'!AB48+'OddsRatio_working_3-way'!AH48</f>
        <v>-0.28485563530106628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1.037911046775233</v>
      </c>
      <c r="AS48" s="11">
        <f>IF(('OddsRatio_working_3-way'!X48=0),IF(Q48&gt;0,-Q48^(1/3),(-Q48)^(1/3)),'OddsRatio_working_3-way'!AM48-'OddsRatio_working_3-way'!R48/3)</f>
        <v>-0.75305541147416766</v>
      </c>
      <c r="AT48" s="11">
        <f>IF(('OddsRatio_working_3-way'!X48=0),IF(Q48&gt;0,-Q48^(1/3),(-Q48)^(1/3)),'OddsRatio_working_3-way'!AN48-'OddsRatio_working_3-way'!R48/3)</f>
        <v>-0.28485563530106628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9.31</v>
      </c>
      <c r="B49" s="4">
        <f>IF('True_Odds_Calculator_3-way'!B50="","",'True_Odds_Calculator_3-way'!B50)</f>
        <v>5.93</v>
      </c>
      <c r="C49" s="4">
        <f>IF('True_Odds_Calculator_3-way'!C50="","",'True_Odds_Calculator_3-way'!C50)</f>
        <v>1.33</v>
      </c>
      <c r="D49" s="9">
        <f t="shared" si="13"/>
        <v>0.10120399546502579</v>
      </c>
      <c r="E49" s="9">
        <f t="shared" si="14"/>
        <v>0.15952088673510786</v>
      </c>
      <c r="F49" s="9">
        <f t="shared" si="15"/>
        <v>0.73927511779986643</v>
      </c>
      <c r="G49" s="9">
        <f t="shared" si="16"/>
        <v>1.0687163433253151</v>
      </c>
      <c r="H49" s="9">
        <f t="shared" si="17"/>
        <v>9.881032813033368</v>
      </c>
      <c r="I49" s="9">
        <f t="shared" si="18"/>
        <v>6.2687715725938027</v>
      </c>
      <c r="J49" s="9">
        <f t="shared" si="19"/>
        <v>1.3526763932973542</v>
      </c>
      <c r="K49" s="11">
        <f t="shared" si="20"/>
        <v>0.10741138560687433</v>
      </c>
      <c r="L49" s="11">
        <f t="shared" si="21"/>
        <v>0.16863406408094436</v>
      </c>
      <c r="M49" s="11">
        <f t="shared" si="22"/>
        <v>0.75187969924812026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-0.18412207797184921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0.18480930437628024</v>
      </c>
      <c r="Q49" s="11">
        <f>2*'OddsRatio_working_3-way'!K49*'OddsRatio_working_3-way'!L49*'OddsRatio_working_3-way'!M49</f>
        <v>2.7237922531507773E-2</v>
      </c>
      <c r="R49" s="11">
        <f t="shared" si="23"/>
        <v>0</v>
      </c>
      <c r="S49" s="11">
        <f t="shared" si="24"/>
        <v>-1.0037324497529085</v>
      </c>
      <c r="T49" s="11">
        <f t="shared" si="25"/>
        <v>-0.14793403828340582</v>
      </c>
      <c r="U49" s="11">
        <f>'OddsRatio_working_3-way'!S49-'OddsRatio_working_3-way'!R49^2/3</f>
        <v>-1.0037324497529085</v>
      </c>
      <c r="V49" s="11">
        <f>'OddsRatio_working_3-way'!S49*'OddsRatio_working_3-way'!R49/3-2*'OddsRatio_working_3-way'!R49^3/27-'OddsRatio_working_3-way'!T49</f>
        <v>0.14793403828340582</v>
      </c>
      <c r="W49" s="11">
        <f>'OddsRatio_working_3-way'!V49^2+4*'OddsRatio_working_3-way'!U49^3/27</f>
        <v>-0.12792873436155394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0.19352855993650533</v>
      </c>
      <c r="Y49" s="11">
        <f>IF('OddsRatio_working_3-way'!W49&gt;=0,IF('OddsRatio_working_3-way'!V49+SQRT('OddsRatio_working_3-way'!W49)&gt;0,0,PI()),ACOS('OddsRatio_working_3-way'!V49/(2*'OddsRatio_working_3-way'!X49)))</f>
        <v>1.1786181953962156</v>
      </c>
      <c r="Z49" s="11">
        <f>'OddsRatio_working_3-way'!X49^(1/3)*COS('OddsRatio_working_3-way'!Y49/3)</f>
        <v>0.53435817166265764</v>
      </c>
      <c r="AA49" s="11">
        <f>'OddsRatio_working_3-way'!X49^(1/3)*COS(('OddsRatio_working_3-way'!Y49+2*PI())/3)</f>
        <v>-0.45895791866027658</v>
      </c>
      <c r="AB49" s="11">
        <f>'OddsRatio_working_3-way'!X49^(1/3)*COS(('OddsRatio_working_3-way'!Y49+4*PI())/3)</f>
        <v>-7.540025300238129E-2</v>
      </c>
      <c r="AC49" s="11">
        <f>'OddsRatio_working_3-way'!X49^(1/3)*SIN('OddsRatio_working_3-way'!Y49/3)</f>
        <v>0.22144712151733048</v>
      </c>
      <c r="AD49" s="11">
        <f>'OddsRatio_working_3-way'!X49^(1/3)*SIN(('OddsRatio_working_3-way'!Y49+2*PI())/3)</f>
        <v>0.35204419062100228</v>
      </c>
      <c r="AE49" s="11">
        <f>'OddsRatio_working_3-way'!X49^(1/3)*SIN(('OddsRatio_working_3-way'!Y49+4*PI())/3)</f>
        <v>-0.57349131213833271</v>
      </c>
      <c r="AF49" s="11">
        <f>-'OddsRatio_working_3-way'!U49/(3*'OddsRatio_working_3-way'!X49^(1/3))*COS(('OddsRatio_working_3-way'!Y49)/3)</f>
        <v>0.53435817166265742</v>
      </c>
      <c r="AG49" s="11">
        <f>-'OddsRatio_working_3-way'!U49/(3*'OddsRatio_working_3-way'!X49^(1/3))*COS(('OddsRatio_working_3-way'!Y49+2*PI())/3)</f>
        <v>-0.45895791866027641</v>
      </c>
      <c r="AH49" s="11">
        <f>-'OddsRatio_working_3-way'!U49/(3*'OddsRatio_working_3-way'!X49^(1/3))*COS(('OddsRatio_working_3-way'!Y49+4*PI())/3)</f>
        <v>-7.5400253002381262E-2</v>
      </c>
      <c r="AI49" s="11">
        <f>'OddsRatio_working_3-way'!U49/(3*'OddsRatio_working_3-way'!X49^(1/3))*SIN(('OddsRatio_working_3-way'!Y49)/3)</f>
        <v>-0.2214471215173304</v>
      </c>
      <c r="AJ49" s="11">
        <f>'OddsRatio_working_3-way'!U49/(3*'OddsRatio_working_3-way'!X49^(1/3))*SIN(('OddsRatio_working_3-way'!Y49+2*PI())/3)</f>
        <v>-0.35204419062100217</v>
      </c>
      <c r="AK49" s="11">
        <f>'OddsRatio_working_3-way'!U49/(3*'OddsRatio_working_3-way'!X49^(1/3))*SIN(('OddsRatio_working_3-way'!Y49+4*PI())/3)</f>
        <v>0.57349131213833249</v>
      </c>
      <c r="AL49" s="11">
        <f>'OddsRatio_working_3-way'!Z49+'OddsRatio_working_3-way'!AF49</f>
        <v>1.0687163433253151</v>
      </c>
      <c r="AM49" s="11">
        <f>'OddsRatio_working_3-way'!AA49+'OddsRatio_working_3-way'!AG49</f>
        <v>-0.91791583732055293</v>
      </c>
      <c r="AN49" s="11">
        <f>'OddsRatio_working_3-way'!AB49+'OddsRatio_working_3-way'!AH49</f>
        <v>-0.15080050600476255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1.0687163433253151</v>
      </c>
      <c r="AS49" s="11">
        <f>IF(('OddsRatio_working_3-way'!X49=0),IF(Q49&gt;0,-Q49^(1/3),(-Q49)^(1/3)),'OddsRatio_working_3-way'!AM49-'OddsRatio_working_3-way'!R49/3)</f>
        <v>-0.91791583732055293</v>
      </c>
      <c r="AT49" s="11">
        <f>IF(('OddsRatio_working_3-way'!X49=0),IF(Q49&gt;0,-Q49^(1/3),(-Q49)^(1/3)),'OddsRatio_working_3-way'!AN49-'OddsRatio_working_3-way'!R49/3)</f>
        <v>-0.15080050600476255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1.87</v>
      </c>
      <c r="B50" s="4">
        <f>IF('True_Odds_Calculator_3-way'!B51="","",'True_Odds_Calculator_3-way'!B51)</f>
        <v>3.33</v>
      </c>
      <c r="C50" s="4">
        <f>IF('True_Odds_Calculator_3-way'!C51="","",'True_Odds_Calculator_3-way'!C51)</f>
        <v>4.7</v>
      </c>
      <c r="D50" s="9">
        <f t="shared" si="13"/>
        <v>0.51552457172109056</v>
      </c>
      <c r="E50" s="9">
        <f t="shared" si="14"/>
        <v>0.28434455972711747</v>
      </c>
      <c r="F50" s="9">
        <f t="shared" si="15"/>
        <v>0.20013086855179171</v>
      </c>
      <c r="G50" s="9">
        <f t="shared" si="16"/>
        <v>1.0801974123317626</v>
      </c>
      <c r="H50" s="9">
        <f t="shared" si="17"/>
        <v>1.9397717487286341</v>
      </c>
      <c r="I50" s="9">
        <f t="shared" si="18"/>
        <v>3.5168599707330066</v>
      </c>
      <c r="J50" s="9">
        <f t="shared" si="19"/>
        <v>4.9967304256275229</v>
      </c>
      <c r="K50" s="11">
        <f t="shared" si="20"/>
        <v>0.53475935828876997</v>
      </c>
      <c r="L50" s="11">
        <f t="shared" si="21"/>
        <v>0.3003003003003003</v>
      </c>
      <c r="M50" s="11">
        <f t="shared" si="22"/>
        <v>0.21276595744680851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-0.25626730382675311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0.23575743225305176</v>
      </c>
      <c r="Q50" s="11">
        <f>2*'OddsRatio_working_3-way'!K50*'OddsRatio_working_3-way'!L50*'OddsRatio_working_3-way'!M50</f>
        <v>6.833548760958022E-2</v>
      </c>
      <c r="R50" s="11">
        <f t="shared" si="23"/>
        <v>0</v>
      </c>
      <c r="S50" s="11">
        <f t="shared" si="24"/>
        <v>-0.9199668811922771</v>
      </c>
      <c r="T50" s="11">
        <f t="shared" si="25"/>
        <v>-0.26665706701225422</v>
      </c>
      <c r="U50" s="11">
        <f>'OddsRatio_working_3-way'!S50-'OddsRatio_working_3-way'!R50^2/3</f>
        <v>-0.9199668811922771</v>
      </c>
      <c r="V50" s="11">
        <f>'OddsRatio_working_3-way'!S50*'OddsRatio_working_3-way'!R50/3-2*'OddsRatio_working_3-way'!R50^3/27-'OddsRatio_working_3-way'!T50</f>
        <v>0.26665706701225422</v>
      </c>
      <c r="W50" s="11">
        <f>'OddsRatio_working_3-way'!V50^2+4*'OddsRatio_working_3-way'!U50^3/27</f>
        <v>-4.4242735686602114E-2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0.16981513998623618</v>
      </c>
      <c r="Y50" s="11">
        <f>IF('OddsRatio_working_3-way'!W50&gt;=0,IF('OddsRatio_working_3-way'!V50+SQRT('OddsRatio_working_3-way'!W50)&gt;0,0,PI()),ACOS('OddsRatio_working_3-way'!V50/(2*'OddsRatio_working_3-way'!X50)))</f>
        <v>0.66787537047640166</v>
      </c>
      <c r="Z50" s="11">
        <f>'OddsRatio_working_3-way'!X50^(1/3)*COS('OddsRatio_working_3-way'!Y50/3)</f>
        <v>0.54009870616588118</v>
      </c>
      <c r="AA50" s="11">
        <f>'OddsRatio_working_3-way'!X50^(1/3)*COS(('OddsRatio_working_3-way'!Y50+2*PI())/3)</f>
        <v>-0.37593495643167296</v>
      </c>
      <c r="AB50" s="11">
        <f>'OddsRatio_working_3-way'!X50^(1/3)*COS(('OddsRatio_working_3-way'!Y50+4*PI())/3)</f>
        <v>-0.16416374973420816</v>
      </c>
      <c r="AC50" s="11">
        <f>'OddsRatio_working_3-way'!X50^(1/3)*SIN('OddsRatio_working_3-way'!Y50/3)</f>
        <v>0.12226616319339306</v>
      </c>
      <c r="AD50" s="11">
        <f>'OddsRatio_working_3-way'!X50^(1/3)*SIN(('OddsRatio_working_3-way'!Y50+2*PI())/3)</f>
        <v>0.40660611849406358</v>
      </c>
      <c r="AE50" s="11">
        <f>'OddsRatio_working_3-way'!X50^(1/3)*SIN(('OddsRatio_working_3-way'!Y50+4*PI())/3)</f>
        <v>-0.52887228168745681</v>
      </c>
      <c r="AF50" s="11">
        <f>-'OddsRatio_working_3-way'!U50/(3*'OddsRatio_working_3-way'!X50^(1/3))*COS(('OddsRatio_working_3-way'!Y50)/3)</f>
        <v>0.54009870616588129</v>
      </c>
      <c r="AG50" s="11">
        <f>-'OddsRatio_working_3-way'!U50/(3*'OddsRatio_working_3-way'!X50^(1/3))*COS(('OddsRatio_working_3-way'!Y50+2*PI())/3)</f>
        <v>-0.37593495643167302</v>
      </c>
      <c r="AH50" s="11">
        <f>-'OddsRatio_working_3-way'!U50/(3*'OddsRatio_working_3-way'!X50^(1/3))*COS(('OddsRatio_working_3-way'!Y50+4*PI())/3)</f>
        <v>-0.16416374973420822</v>
      </c>
      <c r="AI50" s="11">
        <f>'OddsRatio_working_3-way'!U50/(3*'OddsRatio_working_3-way'!X50^(1/3))*SIN(('OddsRatio_working_3-way'!Y50)/3)</f>
        <v>-0.12226616319339309</v>
      </c>
      <c r="AJ50" s="11">
        <f>'OddsRatio_working_3-way'!U50/(3*'OddsRatio_working_3-way'!X50^(1/3))*SIN(('OddsRatio_working_3-way'!Y50+2*PI())/3)</f>
        <v>-0.4066061184940637</v>
      </c>
      <c r="AK50" s="11">
        <f>'OddsRatio_working_3-way'!U50/(3*'OddsRatio_working_3-way'!X50^(1/3))*SIN(('OddsRatio_working_3-way'!Y50+4*PI())/3)</f>
        <v>0.52887228168745681</v>
      </c>
      <c r="AL50" s="11">
        <f>'OddsRatio_working_3-way'!Z50+'OddsRatio_working_3-way'!AF50</f>
        <v>1.0801974123317626</v>
      </c>
      <c r="AM50" s="11">
        <f>'OddsRatio_working_3-way'!AA50+'OddsRatio_working_3-way'!AG50</f>
        <v>-0.75186991286334592</v>
      </c>
      <c r="AN50" s="11">
        <f>'OddsRatio_working_3-way'!AB50+'OddsRatio_working_3-way'!AH50</f>
        <v>-0.32832749946841638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1.0801974123317626</v>
      </c>
      <c r="AS50" s="11">
        <f>IF(('OddsRatio_working_3-way'!X50=0),IF(Q50&gt;0,-Q50^(1/3),(-Q50)^(1/3)),'OddsRatio_working_3-way'!AM50-'OddsRatio_working_3-way'!R50/3)</f>
        <v>-0.75186991286334592</v>
      </c>
      <c r="AT50" s="11">
        <f>IF(('OddsRatio_working_3-way'!X50=0),IF(Q50&gt;0,-Q50^(1/3),(-Q50)^(1/3)),'OddsRatio_working_3-way'!AN50-'OddsRatio_working_3-way'!R50/3)</f>
        <v>-0.32832749946841638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1.87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4.87</v>
      </c>
      <c r="D51" s="9">
        <f t="shared" si="13"/>
        <v>0.51587009187878463</v>
      </c>
      <c r="E51" s="9">
        <f t="shared" si="14"/>
        <v>0.29087768381699386</v>
      </c>
      <c r="F51" s="9">
        <f t="shared" si="15"/>
        <v>0.19325222430422159</v>
      </c>
      <c r="G51" s="9">
        <f t="shared" si="16"/>
        <v>1.0787040526683083</v>
      </c>
      <c r="H51" s="9">
        <f t="shared" si="17"/>
        <v>1.9384725258214284</v>
      </c>
      <c r="I51" s="9">
        <f t="shared" si="18"/>
        <v>3.4378711590303763</v>
      </c>
      <c r="J51" s="9">
        <f t="shared" si="19"/>
        <v>5.1745846838263532</v>
      </c>
      <c r="K51" s="11">
        <f t="shared" si="20"/>
        <v>0.53475935828876997</v>
      </c>
      <c r="L51" s="11">
        <f t="shared" si="21"/>
        <v>0.30674846625766872</v>
      </c>
      <c r="M51" s="11">
        <f t="shared" si="22"/>
        <v>0.20533880903490759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-0.25630111113079712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0.23578157922055593</v>
      </c>
      <c r="Q51" s="11">
        <f>2*'OddsRatio_working_3-way'!K51*'OddsRatio_working_3-way'!L51*'OddsRatio_working_3-way'!M51</f>
        <v>6.7366165491587401E-2</v>
      </c>
      <c r="R51" s="11">
        <f t="shared" si="23"/>
        <v>0</v>
      </c>
      <c r="S51" s="11">
        <f t="shared" si="24"/>
        <v>-0.91993974657499811</v>
      </c>
      <c r="T51" s="11">
        <f t="shared" si="25"/>
        <v>-0.26283992759285657</v>
      </c>
      <c r="U51" s="11">
        <f>'OddsRatio_working_3-way'!S51-'OddsRatio_working_3-way'!R51^2/3</f>
        <v>-0.91993974657499811</v>
      </c>
      <c r="V51" s="11">
        <f>'OddsRatio_working_3-way'!S51*'OddsRatio_working_3-way'!R51/3-2*'OddsRatio_working_3-way'!R51^3/27-'OddsRatio_working_3-way'!T51</f>
        <v>0.26283992759285657</v>
      </c>
      <c r="W51" s="11">
        <f>'OddsRatio_working_3-way'!V51^2+4*'OddsRatio_working_3-way'!U51^3/27</f>
        <v>-4.6253693133074966E-2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0.16980762694155779</v>
      </c>
      <c r="Y51" s="11">
        <f>IF('OddsRatio_working_3-way'!W51&gt;=0,IF('OddsRatio_working_3-way'!V51+SQRT('OddsRatio_working_3-way'!W51)&gt;0,0,PI()),ACOS('OddsRatio_working_3-way'!V51/(2*'OddsRatio_working_3-way'!X51)))</f>
        <v>0.68576567290617763</v>
      </c>
      <c r="Z51" s="11">
        <f>'OddsRatio_working_3-way'!X51^(1/3)*COS('OddsRatio_working_3-way'!Y51/3)</f>
        <v>0.53935202633415413</v>
      </c>
      <c r="AA51" s="11">
        <f>'OddsRatio_working_3-way'!X51^(1/3)*COS(('OddsRatio_working_3-way'!Y51+2*PI())/3)</f>
        <v>-0.37834744644501345</v>
      </c>
      <c r="AB51" s="11">
        <f>'OddsRatio_working_3-way'!X51^(1/3)*COS(('OddsRatio_working_3-way'!Y51+4*PI())/3)</f>
        <v>-0.16100457988914102</v>
      </c>
      <c r="AC51" s="11">
        <f>'OddsRatio_working_3-way'!X51^(1/3)*SIN('OddsRatio_working_3-way'!Y51/3)</f>
        <v>0.12548296251247806</v>
      </c>
      <c r="AD51" s="11">
        <f>'OddsRatio_working_3-way'!X51^(1/3)*SIN(('OddsRatio_working_3-way'!Y51+2*PI())/3)</f>
        <v>0.40435107513175195</v>
      </c>
      <c r="AE51" s="11">
        <f>'OddsRatio_working_3-way'!X51^(1/3)*SIN(('OddsRatio_working_3-way'!Y51+4*PI())/3)</f>
        <v>-0.52983403764422998</v>
      </c>
      <c r="AF51" s="11">
        <f>-'OddsRatio_working_3-way'!U51/(3*'OddsRatio_working_3-way'!X51^(1/3))*COS(('OddsRatio_working_3-way'!Y51)/3)</f>
        <v>0.53935202633415413</v>
      </c>
      <c r="AG51" s="11">
        <f>-'OddsRatio_working_3-way'!U51/(3*'OddsRatio_working_3-way'!X51^(1/3))*COS(('OddsRatio_working_3-way'!Y51+2*PI())/3)</f>
        <v>-0.37834744644501345</v>
      </c>
      <c r="AH51" s="11">
        <f>-'OddsRatio_working_3-way'!U51/(3*'OddsRatio_working_3-way'!X51^(1/3))*COS(('OddsRatio_working_3-way'!Y51+4*PI())/3)</f>
        <v>-0.16100457988914102</v>
      </c>
      <c r="AI51" s="11">
        <f>'OddsRatio_working_3-way'!U51/(3*'OddsRatio_working_3-way'!X51^(1/3))*SIN(('OddsRatio_working_3-way'!Y51)/3)</f>
        <v>-0.12548296251247806</v>
      </c>
      <c r="AJ51" s="11">
        <f>'OddsRatio_working_3-way'!U51/(3*'OddsRatio_working_3-way'!X51^(1/3))*SIN(('OddsRatio_working_3-way'!Y51+2*PI())/3)</f>
        <v>-0.40435107513175195</v>
      </c>
      <c r="AK51" s="11">
        <f>'OddsRatio_working_3-way'!U51/(3*'OddsRatio_working_3-way'!X51^(1/3))*SIN(('OddsRatio_working_3-way'!Y51+4*PI())/3)</f>
        <v>0.52983403764422998</v>
      </c>
      <c r="AL51" s="11">
        <f>'OddsRatio_working_3-way'!Z51+'OddsRatio_working_3-way'!AF51</f>
        <v>1.0787040526683083</v>
      </c>
      <c r="AM51" s="11">
        <f>'OddsRatio_working_3-way'!AA51+'OddsRatio_working_3-way'!AG51</f>
        <v>-0.75669489289002689</v>
      </c>
      <c r="AN51" s="11">
        <f>'OddsRatio_working_3-way'!AB51+'OddsRatio_working_3-way'!AH51</f>
        <v>-0.32200915977828204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1.0787040526683083</v>
      </c>
      <c r="AS51" s="11">
        <f>IF(('OddsRatio_working_3-way'!X51=0),IF(Q51&gt;0,-Q51^(1/3),(-Q51)^(1/3)),'OddsRatio_working_3-way'!AM51-'OddsRatio_working_3-way'!R51/3)</f>
        <v>-0.75669489289002689</v>
      </c>
      <c r="AT51" s="11">
        <f>IF(('OddsRatio_working_3-way'!X51=0),IF(Q51&gt;0,-Q51^(1/3),(-Q51)^(1/3)),'OddsRatio_working_3-way'!AN51-'OddsRatio_working_3-way'!R51/3)</f>
        <v>-0.32200915977828204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2.15</v>
      </c>
      <c r="B52" s="4">
        <f>IF('True_Odds_Calculator_3-way'!B53="","",'True_Odds_Calculator_3-way'!B53)</f>
        <v>2.96</v>
      </c>
      <c r="C52" s="4">
        <f>IF('True_Odds_Calculator_3-way'!C53="","",'True_Odds_Calculator_3-way'!C53)</f>
        <v>4.1500000000000004</v>
      </c>
      <c r="D52" s="9">
        <f t="shared" si="13"/>
        <v>0.44832649994326851</v>
      </c>
      <c r="E52" s="9">
        <f t="shared" si="14"/>
        <v>0.32286920364397398</v>
      </c>
      <c r="F52" s="9">
        <f t="shared" si="15"/>
        <v>0.22880429641275754</v>
      </c>
      <c r="G52" s="9">
        <f t="shared" si="16"/>
        <v>1.0700150159907056</v>
      </c>
      <c r="H52" s="9">
        <f t="shared" si="17"/>
        <v>2.2305172683893111</v>
      </c>
      <c r="I52" s="9">
        <f t="shared" si="18"/>
        <v>3.0972294313417836</v>
      </c>
      <c r="J52" s="9">
        <f t="shared" si="19"/>
        <v>4.3705473003707223</v>
      </c>
      <c r="K52" s="11">
        <f t="shared" si="20"/>
        <v>0.46511627906976744</v>
      </c>
      <c r="L52" s="11">
        <f t="shared" si="21"/>
        <v>0.33783783783783783</v>
      </c>
      <c r="M52" s="11">
        <f t="shared" si="22"/>
        <v>0.24096385542168672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-0.26883524039590168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0.23702604257381504</v>
      </c>
      <c r="Q52" s="11">
        <f>2*'OddsRatio_working_3-way'!K52*'OddsRatio_working_3-way'!L52*'OddsRatio_working_3-way'!M52</f>
        <v>7.5727170151378601E-2</v>
      </c>
      <c r="R52" s="11">
        <f t="shared" si="23"/>
        <v>0</v>
      </c>
      <c r="S52" s="11">
        <f t="shared" si="24"/>
        <v>-0.88167772284897383</v>
      </c>
      <c r="T52" s="11">
        <f t="shared" si="25"/>
        <v>-0.2816861734341769</v>
      </c>
      <c r="U52" s="11">
        <f>'OddsRatio_working_3-way'!S52-'OddsRatio_working_3-way'!R52^2/3</f>
        <v>-0.88167772284897383</v>
      </c>
      <c r="V52" s="11">
        <f>'OddsRatio_working_3-way'!S52*'OddsRatio_working_3-way'!R52/3-2*'OddsRatio_working_3-way'!R52^3/27-'OddsRatio_working_3-way'!T52</f>
        <v>0.2816861734341769</v>
      </c>
      <c r="W52" s="11">
        <f>'OddsRatio_working_3-way'!V52^2+4*'OddsRatio_working_3-way'!U52^3/27</f>
        <v>-2.2190251013871856E-2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0.15932463032897726</v>
      </c>
      <c r="Y52" s="11">
        <f>IF('OddsRatio_working_3-way'!W52&gt;=0,IF('OddsRatio_working_3-way'!V52+SQRT('OddsRatio_working_3-way'!W52)&gt;0,0,PI()),ACOS('OddsRatio_working_3-way'!V52/(2*'OddsRatio_working_3-way'!X52)))</f>
        <v>0.48644423469485476</v>
      </c>
      <c r="Z52" s="11">
        <f>'OddsRatio_working_3-way'!X52^(1/3)*COS('OddsRatio_working_3-way'!Y52/3)</f>
        <v>0.53500750799535279</v>
      </c>
      <c r="AA52" s="11">
        <f>'OddsRatio_working_3-way'!X52^(1/3)*COS(('OddsRatio_working_3-way'!Y52+2*PI())/3)</f>
        <v>-0.34329725968052066</v>
      </c>
      <c r="AB52" s="11">
        <f>'OddsRatio_working_3-way'!X52^(1/3)*COS(('OddsRatio_working_3-way'!Y52+4*PI())/3)</f>
        <v>-0.19171024831483205</v>
      </c>
      <c r="AC52" s="11">
        <f>'OddsRatio_working_3-way'!X52^(1/3)*SIN('OddsRatio_working_3-way'!Y52/3)</f>
        <v>8.7518801817631206E-2</v>
      </c>
      <c r="AD52" s="11">
        <f>'OddsRatio_working_3-way'!X52^(1/3)*SIN(('OddsRatio_working_3-way'!Y52+2*PI())/3)</f>
        <v>0.41957069223056614</v>
      </c>
      <c r="AE52" s="11">
        <f>'OddsRatio_working_3-way'!X52^(1/3)*SIN(('OddsRatio_working_3-way'!Y52+4*PI())/3)</f>
        <v>-0.50708949404819725</v>
      </c>
      <c r="AF52" s="11">
        <f>-'OddsRatio_working_3-way'!U52/(3*'OddsRatio_working_3-way'!X52^(1/3))*COS(('OddsRatio_working_3-way'!Y52)/3)</f>
        <v>0.53500750799535279</v>
      </c>
      <c r="AG52" s="11">
        <f>-'OddsRatio_working_3-way'!U52/(3*'OddsRatio_working_3-way'!X52^(1/3))*COS(('OddsRatio_working_3-way'!Y52+2*PI())/3)</f>
        <v>-0.34329725968052066</v>
      </c>
      <c r="AH52" s="11">
        <f>-'OddsRatio_working_3-way'!U52/(3*'OddsRatio_working_3-way'!X52^(1/3))*COS(('OddsRatio_working_3-way'!Y52+4*PI())/3)</f>
        <v>-0.19171024831483205</v>
      </c>
      <c r="AI52" s="11">
        <f>'OddsRatio_working_3-way'!U52/(3*'OddsRatio_working_3-way'!X52^(1/3))*SIN(('OddsRatio_working_3-way'!Y52)/3)</f>
        <v>-8.7518801817631206E-2</v>
      </c>
      <c r="AJ52" s="11">
        <f>'OddsRatio_working_3-way'!U52/(3*'OddsRatio_working_3-way'!X52^(1/3))*SIN(('OddsRatio_working_3-way'!Y52+2*PI())/3)</f>
        <v>-0.41957069223056614</v>
      </c>
      <c r="AK52" s="11">
        <f>'OddsRatio_working_3-way'!U52/(3*'OddsRatio_working_3-way'!X52^(1/3))*SIN(('OddsRatio_working_3-way'!Y52+4*PI())/3)</f>
        <v>0.50708949404819725</v>
      </c>
      <c r="AL52" s="11">
        <f>'OddsRatio_working_3-way'!Z52+'OddsRatio_working_3-way'!AF52</f>
        <v>1.0700150159907056</v>
      </c>
      <c r="AM52" s="11">
        <f>'OddsRatio_working_3-way'!AA52+'OddsRatio_working_3-way'!AG52</f>
        <v>-0.68659451936104132</v>
      </c>
      <c r="AN52" s="11">
        <f>'OddsRatio_working_3-way'!AB52+'OddsRatio_working_3-way'!AH52</f>
        <v>-0.3834204966296641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1.0700150159907056</v>
      </c>
      <c r="AS52" s="11">
        <f>IF(('OddsRatio_working_3-way'!X52=0),IF(Q52&gt;0,-Q52^(1/3),(-Q52)^(1/3)),'OddsRatio_working_3-way'!AM52-'OddsRatio_working_3-way'!R52/3)</f>
        <v>-0.68659451936104132</v>
      </c>
      <c r="AT52" s="11">
        <f>IF(('OddsRatio_working_3-way'!X52=0),IF(Q52&gt;0,-Q52^(1/3),(-Q52)^(1/3)),'OddsRatio_working_3-way'!AN52-'OddsRatio_working_3-way'!R52/3)</f>
        <v>-0.3834204966296641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2.94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2.64</v>
      </c>
      <c r="D53" s="9">
        <f t="shared" si="13"/>
        <v>0.32573238036024721</v>
      </c>
      <c r="E53" s="9">
        <f t="shared" si="14"/>
        <v>0.31061816986457597</v>
      </c>
      <c r="F53" s="9">
        <f t="shared" si="15"/>
        <v>0.36364944977517727</v>
      </c>
      <c r="G53" s="9">
        <f t="shared" si="16"/>
        <v>1.0670128290466443</v>
      </c>
      <c r="H53" s="9">
        <f t="shared" si="17"/>
        <v>3.0700048883504896</v>
      </c>
      <c r="I53" s="9">
        <f t="shared" si="18"/>
        <v>3.21938668441702</v>
      </c>
      <c r="J53" s="9">
        <f t="shared" si="19"/>
        <v>2.7499010396364967</v>
      </c>
      <c r="K53" s="11">
        <f t="shared" si="20"/>
        <v>0.3401360544217687</v>
      </c>
      <c r="L53" s="11">
        <f t="shared" si="21"/>
        <v>0.32467532467532467</v>
      </c>
      <c r="M53" s="11">
        <f t="shared" si="22"/>
        <v>0.37878787878787878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-0.27682603934923078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0.23676333973179983</v>
      </c>
      <c r="Q53" s="11">
        <f>2*'OddsRatio_working_3-way'!K53*'OddsRatio_working_3-way'!L53*'OddsRatio_working_3-way'!M53</f>
        <v>8.3661957502402767E-2</v>
      </c>
      <c r="R53" s="11">
        <f t="shared" si="23"/>
        <v>0</v>
      </c>
      <c r="S53" s="11">
        <f t="shared" si="24"/>
        <v>-0.85527842788340547</v>
      </c>
      <c r="T53" s="11">
        <f t="shared" si="25"/>
        <v>-0.3022185257538535</v>
      </c>
      <c r="U53" s="11">
        <f>'OddsRatio_working_3-way'!S53-'OddsRatio_working_3-way'!R53^2/3</f>
        <v>-0.85527842788340547</v>
      </c>
      <c r="V53" s="11">
        <f>'OddsRatio_working_3-way'!S53*'OddsRatio_working_3-way'!R53/3-2*'OddsRatio_working_3-way'!R53^3/27-'OddsRatio_working_3-way'!T53</f>
        <v>0.3022185257538535</v>
      </c>
      <c r="W53" s="11">
        <f>'OddsRatio_working_3-way'!V53^2+4*'OddsRatio_working_3-way'!U53^3/27</f>
        <v>-1.3509533720762884E-3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0.1522226910490917</v>
      </c>
      <c r="Y53" s="11">
        <f>IF('OddsRatio_working_3-way'!W53&gt;=0,IF('OddsRatio_working_3-way'!V53+SQRT('OddsRatio_working_3-way'!W53)&gt;0,0,PI()),ACOS('OddsRatio_working_3-way'!V53/(2*'OddsRatio_working_3-way'!X53)))</f>
        <v>0.12102399313880485</v>
      </c>
      <c r="Z53" s="11">
        <f>'OddsRatio_working_3-way'!X53^(1/3)*COS('OddsRatio_working_3-way'!Y53/3)</f>
        <v>0.53350641452332215</v>
      </c>
      <c r="AA53" s="11">
        <f>'OddsRatio_working_3-way'!X53^(1/3)*COS(('OddsRatio_working_3-way'!Y53+2*PI())/3)</f>
        <v>-0.28540223452056063</v>
      </c>
      <c r="AB53" s="11">
        <f>'OddsRatio_working_3-way'!X53^(1/3)*COS(('OddsRatio_working_3-way'!Y53+4*PI())/3)</f>
        <v>-0.24810418000276169</v>
      </c>
      <c r="AC53" s="11">
        <f>'OddsRatio_working_3-way'!X53^(1/3)*SIN('OddsRatio_working_3-way'!Y53/3)</f>
        <v>2.1534041816100691E-2</v>
      </c>
      <c r="AD53" s="11">
        <f>'OddsRatio_working_3-way'!X53^(1/3)*SIN(('OddsRatio_working_3-way'!Y53+2*PI())/3)</f>
        <v>0.45126308715109792</v>
      </c>
      <c r="AE53" s="11">
        <f>'OddsRatio_working_3-way'!X53^(1/3)*SIN(('OddsRatio_working_3-way'!Y53+4*PI())/3)</f>
        <v>-0.47279712896719844</v>
      </c>
      <c r="AF53" s="11">
        <f>-'OddsRatio_working_3-way'!U53/(3*'OddsRatio_working_3-way'!X53^(1/3))*COS(('OddsRatio_working_3-way'!Y53)/3)</f>
        <v>0.53350641452332226</v>
      </c>
      <c r="AG53" s="11">
        <f>-'OddsRatio_working_3-way'!U53/(3*'OddsRatio_working_3-way'!X53^(1/3))*COS(('OddsRatio_working_3-way'!Y53+2*PI())/3)</f>
        <v>-0.28540223452056068</v>
      </c>
      <c r="AH53" s="11">
        <f>-'OddsRatio_working_3-way'!U53/(3*'OddsRatio_working_3-way'!X53^(1/3))*COS(('OddsRatio_working_3-way'!Y53+4*PI())/3)</f>
        <v>-0.24810418000276174</v>
      </c>
      <c r="AI53" s="11">
        <f>'OddsRatio_working_3-way'!U53/(3*'OddsRatio_working_3-way'!X53^(1/3))*SIN(('OddsRatio_working_3-way'!Y53)/3)</f>
        <v>-2.1534041816100698E-2</v>
      </c>
      <c r="AJ53" s="11">
        <f>'OddsRatio_working_3-way'!U53/(3*'OddsRatio_working_3-way'!X53^(1/3))*SIN(('OddsRatio_working_3-way'!Y53+2*PI())/3)</f>
        <v>-0.45126308715109797</v>
      </c>
      <c r="AK53" s="11">
        <f>'OddsRatio_working_3-way'!U53/(3*'OddsRatio_working_3-way'!X53^(1/3))*SIN(('OddsRatio_working_3-way'!Y53+4*PI())/3)</f>
        <v>0.47279712896719855</v>
      </c>
      <c r="AL53" s="11">
        <f>'OddsRatio_working_3-way'!Z53+'OddsRatio_working_3-way'!AF53</f>
        <v>1.0670128290466443</v>
      </c>
      <c r="AM53" s="11">
        <f>'OddsRatio_working_3-way'!AA53+'OddsRatio_working_3-way'!AG53</f>
        <v>-0.57080446904112137</v>
      </c>
      <c r="AN53" s="11">
        <f>'OddsRatio_working_3-way'!AB53+'OddsRatio_working_3-way'!AH53</f>
        <v>-0.49620836000552343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1.0670128290466443</v>
      </c>
      <c r="AS53" s="11">
        <f>IF(('OddsRatio_working_3-way'!X53=0),IF(Q53&gt;0,-Q53^(1/3),(-Q53)^(1/3)),'OddsRatio_working_3-way'!AM53-'OddsRatio_working_3-way'!R53/3)</f>
        <v>-0.57080446904112137</v>
      </c>
      <c r="AT53" s="11">
        <f>IF(('OddsRatio_working_3-way'!X53=0),IF(Q53&gt;0,-Q53^(1/3),(-Q53)^(1/3)),'OddsRatio_working_3-way'!AN53-'OddsRatio_working_3-way'!R53/3)</f>
        <v>-0.49620836000552343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2.1800000000000002</v>
      </c>
      <c r="B54" s="4">
        <f>IF('True_Odds_Calculator_3-way'!B55="","",'True_Odds_Calculator_3-way'!B55)</f>
        <v>2.99</v>
      </c>
      <c r="C54" s="4">
        <f>IF('True_Odds_Calculator_3-way'!C55="","",'True_Odds_Calculator_3-way'!C55)</f>
        <v>3.97</v>
      </c>
      <c r="D54" s="9">
        <f t="shared" si="13"/>
        <v>0.44163179246841056</v>
      </c>
      <c r="E54" s="9">
        <f t="shared" si="14"/>
        <v>0.31926267210822418</v>
      </c>
      <c r="F54" s="9">
        <f t="shared" si="15"/>
        <v>0.23910553542336521</v>
      </c>
      <c r="G54" s="9">
        <f t="shared" si="16"/>
        <v>1.0714658778716852</v>
      </c>
      <c r="H54" s="9">
        <f t="shared" si="17"/>
        <v>2.2643297358885883</v>
      </c>
      <c r="I54" s="9">
        <f t="shared" si="18"/>
        <v>3.1322170969646534</v>
      </c>
      <c r="J54" s="9">
        <f t="shared" si="19"/>
        <v>4.1822536572789053</v>
      </c>
      <c r="K54" s="11">
        <f t="shared" si="20"/>
        <v>0.4587155963302752</v>
      </c>
      <c r="L54" s="11">
        <f t="shared" si="21"/>
        <v>0.33444816053511706</v>
      </c>
      <c r="M54" s="11">
        <f t="shared" si="22"/>
        <v>0.25188916876574308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-0.2695090445068089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0.23727401678709803</v>
      </c>
      <c r="Q54" s="11">
        <f>2*'OddsRatio_working_3-way'!K54*'OddsRatio_working_3-way'!L54*'OddsRatio_working_3-way'!M54</f>
        <v>7.7287953350846261E-2</v>
      </c>
      <c r="R54" s="11">
        <f t="shared" si="23"/>
        <v>0</v>
      </c>
      <c r="S54" s="11">
        <f t="shared" si="24"/>
        <v>-0.88039352156548323</v>
      </c>
      <c r="T54" s="11">
        <f t="shared" si="25"/>
        <v>-0.28677313406041799</v>
      </c>
      <c r="U54" s="11">
        <f>'OddsRatio_working_3-way'!S54-'OddsRatio_working_3-way'!R54^2/3</f>
        <v>-0.88039352156548323</v>
      </c>
      <c r="V54" s="11">
        <f>'OddsRatio_working_3-way'!S54*'OddsRatio_working_3-way'!R54/3-2*'OddsRatio_working_3-way'!R54^3/27-'OddsRatio_working_3-way'!T54</f>
        <v>0.28677313406041799</v>
      </c>
      <c r="W54" s="11">
        <f>'OddsRatio_working_3-way'!V54^2+4*'OddsRatio_working_3-way'!U54^3/27</f>
        <v>-1.8855486350086798E-2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0.15897666241379682</v>
      </c>
      <c r="Y54" s="11">
        <f>IF('OddsRatio_working_3-way'!W54&gt;=0,IF('OddsRatio_working_3-way'!V54+SQRT('OddsRatio_working_3-way'!W54)&gt;0,0,PI()),ACOS('OddsRatio_working_3-way'!V54/(2*'OddsRatio_working_3-way'!X54)))</f>
        <v>0.44656778291527477</v>
      </c>
      <c r="Z54" s="11">
        <f>'OddsRatio_working_3-way'!X54^(1/3)*COS('OddsRatio_working_3-way'!Y54/3)</f>
        <v>0.53573293893584273</v>
      </c>
      <c r="AA54" s="11">
        <f>'OddsRatio_working_3-way'!X54^(1/3)*COS(('OddsRatio_working_3-way'!Y54+2*PI())/3)</f>
        <v>-0.33744408077891963</v>
      </c>
      <c r="AB54" s="11">
        <f>'OddsRatio_working_3-way'!X54^(1/3)*COS(('OddsRatio_working_3-way'!Y54+4*PI())/3)</f>
        <v>-0.19828885815692321</v>
      </c>
      <c r="AC54" s="11">
        <f>'OddsRatio_working_3-way'!X54^(1/3)*SIN('OddsRatio_working_3-way'!Y54/3)</f>
        <v>8.0341305239952088E-2</v>
      </c>
      <c r="AD54" s="11">
        <f>'OddsRatio_working_3-way'!X54^(1/3)*SIN(('OddsRatio_working_3-way'!Y54+2*PI())/3)</f>
        <v>0.42378768214256124</v>
      </c>
      <c r="AE54" s="11">
        <f>'OddsRatio_working_3-way'!X54^(1/3)*SIN(('OddsRatio_working_3-way'!Y54+4*PI())/3)</f>
        <v>-0.50412898738251311</v>
      </c>
      <c r="AF54" s="11">
        <f>-'OddsRatio_working_3-way'!U54/(3*'OddsRatio_working_3-way'!X54^(1/3))*COS(('OddsRatio_working_3-way'!Y54)/3)</f>
        <v>0.53573293893584251</v>
      </c>
      <c r="AG54" s="11">
        <f>-'OddsRatio_working_3-way'!U54/(3*'OddsRatio_working_3-way'!X54^(1/3))*COS(('OddsRatio_working_3-way'!Y54+2*PI())/3)</f>
        <v>-0.33744408077891946</v>
      </c>
      <c r="AH54" s="11">
        <f>-'OddsRatio_working_3-way'!U54/(3*'OddsRatio_working_3-way'!X54^(1/3))*COS(('OddsRatio_working_3-way'!Y54+4*PI())/3)</f>
        <v>-0.19828885815692313</v>
      </c>
      <c r="AI54" s="11">
        <f>'OddsRatio_working_3-way'!U54/(3*'OddsRatio_working_3-way'!X54^(1/3))*SIN(('OddsRatio_working_3-way'!Y54)/3)</f>
        <v>-8.034130523995206E-2</v>
      </c>
      <c r="AJ54" s="11">
        <f>'OddsRatio_working_3-way'!U54/(3*'OddsRatio_working_3-way'!X54^(1/3))*SIN(('OddsRatio_working_3-way'!Y54+2*PI())/3)</f>
        <v>-0.42378768214256102</v>
      </c>
      <c r="AK54" s="11">
        <f>'OddsRatio_working_3-way'!U54/(3*'OddsRatio_working_3-way'!X54^(1/3))*SIN(('OddsRatio_working_3-way'!Y54+4*PI())/3)</f>
        <v>0.50412898738251288</v>
      </c>
      <c r="AL54" s="11">
        <f>'OddsRatio_working_3-way'!Z54+'OddsRatio_working_3-way'!AF54</f>
        <v>1.0714658778716852</v>
      </c>
      <c r="AM54" s="11">
        <f>'OddsRatio_working_3-way'!AA54+'OddsRatio_working_3-way'!AG54</f>
        <v>-0.67488816155783904</v>
      </c>
      <c r="AN54" s="11">
        <f>'OddsRatio_working_3-way'!AB54+'OddsRatio_working_3-way'!AH54</f>
        <v>-0.39657771631384631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1.0714658778716852</v>
      </c>
      <c r="AS54" s="11">
        <f>IF(('OddsRatio_working_3-way'!X54=0),IF(Q54&gt;0,-Q54^(1/3),(-Q54)^(1/3)),'OddsRatio_working_3-way'!AM54-'OddsRatio_working_3-way'!R54/3)</f>
        <v>-0.67488816155783904</v>
      </c>
      <c r="AT54" s="11">
        <f>IF(('OddsRatio_working_3-way'!X54=0),IF(Q54&gt;0,-Q54^(1/3),(-Q54)^(1/3)),'OddsRatio_working_3-way'!AN54-'OddsRatio_working_3-way'!R54/3)</f>
        <v>-0.39657771631384631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2.38</v>
      </c>
      <c r="B55" s="4">
        <f>IF('True_Odds_Calculator_3-way'!B56="","",'True_Odds_Calculator_3-way'!B56)</f>
        <v>2.99</v>
      </c>
      <c r="C55" s="4">
        <f>IF('True_Odds_Calculator_3-way'!C56="","",'True_Odds_Calculator_3-way'!C56)</f>
        <v>3.46</v>
      </c>
      <c r="D55" s="9">
        <f t="shared" si="13"/>
        <v>0.40427166370551226</v>
      </c>
      <c r="E55" s="9">
        <f t="shared" si="14"/>
        <v>0.32000500441523605</v>
      </c>
      <c r="F55" s="9">
        <f t="shared" si="15"/>
        <v>0.2757233318792518</v>
      </c>
      <c r="G55" s="9">
        <f t="shared" si="16"/>
        <v>1.0678146379506213</v>
      </c>
      <c r="H55" s="9">
        <f t="shared" si="17"/>
        <v>2.4735842003718576</v>
      </c>
      <c r="I55" s="9">
        <f t="shared" si="18"/>
        <v>3.1249511295217358</v>
      </c>
      <c r="J55" s="9">
        <f t="shared" si="19"/>
        <v>3.6268240093585278</v>
      </c>
      <c r="K55" s="11">
        <f t="shared" si="20"/>
        <v>0.42016806722689076</v>
      </c>
      <c r="L55" s="11">
        <f t="shared" si="21"/>
        <v>0.33444816053511706</v>
      </c>
      <c r="M55" s="11">
        <f t="shared" si="22"/>
        <v>0.28901734104046245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-0.27437404486027406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0.23677961528145586</v>
      </c>
      <c r="Q55" s="11">
        <f>2*'OddsRatio_working_3-way'!K55*'OddsRatio_working_3-way'!L55*'OddsRatio_working_3-way'!M55</f>
        <v>8.1227998381288455E-2</v>
      </c>
      <c r="R55" s="11">
        <f t="shared" si="23"/>
        <v>0</v>
      </c>
      <c r="S55" s="11">
        <f t="shared" si="24"/>
        <v>-0.86298110086191537</v>
      </c>
      <c r="T55" s="11">
        <f t="shared" si="25"/>
        <v>-0.29604840509842723</v>
      </c>
      <c r="U55" s="11">
        <f>'OddsRatio_working_3-way'!S55-'OddsRatio_working_3-way'!R55^2/3</f>
        <v>-0.86298110086191537</v>
      </c>
      <c r="V55" s="11">
        <f>'OddsRatio_working_3-way'!S55*'OddsRatio_working_3-way'!R55/3-2*'OddsRatio_working_3-way'!R55^3/27-'OddsRatio_working_3-way'!T55</f>
        <v>0.29604840509842723</v>
      </c>
      <c r="W55" s="11">
        <f>'OddsRatio_working_3-way'!V55^2+4*'OddsRatio_working_3-way'!U55^3/27</f>
        <v>-7.5691820532270415E-3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0.15428369989612439</v>
      </c>
      <c r="Y55" s="11">
        <f>IF('OddsRatio_working_3-way'!W55&gt;=0,IF('OddsRatio_working_3-way'!V55+SQRT('OddsRatio_working_3-way'!W55)&gt;0,0,PI()),ACOS('OddsRatio_working_3-way'!V55/(2*'OddsRatio_working_3-way'!X55)))</f>
        <v>0.28582754317064429</v>
      </c>
      <c r="Z55" s="11">
        <f>'OddsRatio_working_3-way'!X55^(1/3)*COS('OddsRatio_working_3-way'!Y55/3)</f>
        <v>0.53390731897531063</v>
      </c>
      <c r="AA55" s="11">
        <f>'OddsRatio_working_3-way'!X55^(1/3)*COS(('OddsRatio_working_3-way'!Y55+2*PI())/3)</f>
        <v>-0.31114083267089626</v>
      </c>
      <c r="AB55" s="11">
        <f>'OddsRatio_working_3-way'!X55^(1/3)*COS(('OddsRatio_working_3-way'!Y55+4*PI())/3)</f>
        <v>-0.22276648630441453</v>
      </c>
      <c r="AC55" s="11">
        <f>'OddsRatio_working_3-way'!X55^(1/3)*SIN('OddsRatio_working_3-way'!Y55/3)</f>
        <v>5.1022952664145547E-2</v>
      </c>
      <c r="AD55" s="11">
        <f>'OddsRatio_working_3-way'!X55^(1/3)*SIN(('OddsRatio_working_3-way'!Y55+2*PI())/3)</f>
        <v>0.43686582516698774</v>
      </c>
      <c r="AE55" s="11">
        <f>'OddsRatio_working_3-way'!X55^(1/3)*SIN(('OddsRatio_working_3-way'!Y55+4*PI())/3)</f>
        <v>-0.48788877783113321</v>
      </c>
      <c r="AF55" s="11">
        <f>-'OddsRatio_working_3-way'!U55/(3*'OddsRatio_working_3-way'!X55^(1/3))*COS(('OddsRatio_working_3-way'!Y55)/3)</f>
        <v>0.53390731897531063</v>
      </c>
      <c r="AG55" s="11">
        <f>-'OddsRatio_working_3-way'!U55/(3*'OddsRatio_working_3-way'!X55^(1/3))*COS(('OddsRatio_working_3-way'!Y55+2*PI())/3)</f>
        <v>-0.31114083267089626</v>
      </c>
      <c r="AH55" s="11">
        <f>-'OddsRatio_working_3-way'!U55/(3*'OddsRatio_working_3-way'!X55^(1/3))*COS(('OddsRatio_working_3-way'!Y55+4*PI())/3)</f>
        <v>-0.22276648630441453</v>
      </c>
      <c r="AI55" s="11">
        <f>'OddsRatio_working_3-way'!U55/(3*'OddsRatio_working_3-way'!X55^(1/3))*SIN(('OddsRatio_working_3-way'!Y55)/3)</f>
        <v>-5.1022952664145547E-2</v>
      </c>
      <c r="AJ55" s="11">
        <f>'OddsRatio_working_3-way'!U55/(3*'OddsRatio_working_3-way'!X55^(1/3))*SIN(('OddsRatio_working_3-way'!Y55+2*PI())/3)</f>
        <v>-0.43686582516698774</v>
      </c>
      <c r="AK55" s="11">
        <f>'OddsRatio_working_3-way'!U55/(3*'OddsRatio_working_3-way'!X55^(1/3))*SIN(('OddsRatio_working_3-way'!Y55+4*PI())/3)</f>
        <v>0.48788877783113321</v>
      </c>
      <c r="AL55" s="11">
        <f>'OddsRatio_working_3-way'!Z55+'OddsRatio_working_3-way'!AF55</f>
        <v>1.0678146379506213</v>
      </c>
      <c r="AM55" s="11">
        <f>'OddsRatio_working_3-way'!AA55+'OddsRatio_working_3-way'!AG55</f>
        <v>-0.62228166534179252</v>
      </c>
      <c r="AN55" s="11">
        <f>'OddsRatio_working_3-way'!AB55+'OddsRatio_working_3-way'!AH55</f>
        <v>-0.44553297260882907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1.0678146379506213</v>
      </c>
      <c r="AS55" s="11">
        <f>IF(('OddsRatio_working_3-way'!X55=0),IF(Q55&gt;0,-Q55^(1/3),(-Q55)^(1/3)),'OddsRatio_working_3-way'!AM55-'OddsRatio_working_3-way'!R55/3)</f>
        <v>-0.62228166534179252</v>
      </c>
      <c r="AT55" s="11">
        <f>IF(('OddsRatio_working_3-way'!X55=0),IF(Q55&gt;0,-Q55^(1/3),(-Q55)^(1/3)),'OddsRatio_working_3-way'!AN55-'OddsRatio_working_3-way'!R55/3)</f>
        <v>-0.44553297260882907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2.12</v>
      </c>
      <c r="B56" s="4">
        <f>IF('True_Odds_Calculator_3-way'!B57="","",'True_Odds_Calculator_3-way'!B57)</f>
        <v>3.19</v>
      </c>
      <c r="C56" s="4">
        <f>IF('True_Odds_Calculator_3-way'!C57="","",'True_Odds_Calculator_3-way'!C57)</f>
        <v>3.84</v>
      </c>
      <c r="D56" s="9">
        <f t="shared" si="13"/>
        <v>0.45426756006305902</v>
      </c>
      <c r="E56" s="9">
        <f t="shared" si="14"/>
        <v>0.29859123278446087</v>
      </c>
      <c r="F56" s="9">
        <f t="shared" si="15"/>
        <v>0.24714120715248014</v>
      </c>
      <c r="G56" s="9">
        <f t="shared" si="16"/>
        <v>1.0726302072261453</v>
      </c>
      <c r="H56" s="9">
        <f t="shared" si="17"/>
        <v>2.2013458320932831</v>
      </c>
      <c r="I56" s="9">
        <f t="shared" si="18"/>
        <v>3.349060153825258</v>
      </c>
      <c r="J56" s="9">
        <f t="shared" si="19"/>
        <v>4.0462697885222525</v>
      </c>
      <c r="K56" s="11">
        <f t="shared" si="20"/>
        <v>0.47169811320754712</v>
      </c>
      <c r="L56" s="11">
        <f t="shared" si="21"/>
        <v>0.31347962382445144</v>
      </c>
      <c r="M56" s="11">
        <f t="shared" si="22"/>
        <v>0.26041666666666669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-0.26823948660318198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0.23681943869403205</v>
      </c>
      <c r="Q56" s="11">
        <f>2*'OddsRatio_working_3-way'!K56*'OddsRatio_working_3-way'!L56*'OddsRatio_working_3-way'!M56</f>
        <v>7.7014451607815296E-2</v>
      </c>
      <c r="R56" s="11">
        <f t="shared" si="23"/>
        <v>0</v>
      </c>
      <c r="S56" s="11">
        <f t="shared" si="24"/>
        <v>-0.88286568727433135</v>
      </c>
      <c r="T56" s="11">
        <f t="shared" si="25"/>
        <v>-0.28711079260953865</v>
      </c>
      <c r="U56" s="11">
        <f>'OddsRatio_working_3-way'!S56-'OddsRatio_working_3-way'!R56^2/3</f>
        <v>-0.88286568727433135</v>
      </c>
      <c r="V56" s="11">
        <f>'OddsRatio_working_3-way'!S56*'OddsRatio_working_3-way'!R56/3-2*'OddsRatio_working_3-way'!R56^3/27-'OddsRatio_working_3-way'!T56</f>
        <v>0.28711079260953865</v>
      </c>
      <c r="W56" s="11">
        <f>'OddsRatio_working_3-way'!V56^2+4*'OddsRatio_working_3-way'!U56^3/27</f>
        <v>-1.951572881467839E-2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0.15964674757692052</v>
      </c>
      <c r="Y56" s="11">
        <f>IF('OddsRatio_working_3-way'!W56&gt;=0,IF('OddsRatio_working_3-way'!V56+SQRT('OddsRatio_working_3-way'!W56)&gt;0,0,PI()),ACOS('OddsRatio_working_3-way'!V56/(2*'OddsRatio_working_3-way'!X56)))</f>
        <v>0.45284377273730669</v>
      </c>
      <c r="Z56" s="11">
        <f>'OddsRatio_working_3-way'!X56^(1/3)*COS('OddsRatio_working_3-way'!Y56/3)</f>
        <v>0.53631510361307277</v>
      </c>
      <c r="AA56" s="11">
        <f>'OddsRatio_working_3-way'!X56^(1/3)*COS(('OddsRatio_working_3-way'!Y56+2*PI())/3)</f>
        <v>-0.33880459028627086</v>
      </c>
      <c r="AB56" s="11">
        <f>'OddsRatio_working_3-way'!X56^(1/3)*COS(('OddsRatio_working_3-way'!Y56+4*PI())/3)</f>
        <v>-0.19751051332680208</v>
      </c>
      <c r="AC56" s="11">
        <f>'OddsRatio_working_3-way'!X56^(1/3)*SIN('OddsRatio_working_3-way'!Y56/3)</f>
        <v>8.1576173367449017E-2</v>
      </c>
      <c r="AD56" s="11">
        <f>'OddsRatio_working_3-way'!X56^(1/3)*SIN(('OddsRatio_working_3-way'!Y56+2*PI())/3)</f>
        <v>0.42367441747847989</v>
      </c>
      <c r="AE56" s="11">
        <f>'OddsRatio_working_3-way'!X56^(1/3)*SIN(('OddsRatio_working_3-way'!Y56+4*PI())/3)</f>
        <v>-0.50525059084592894</v>
      </c>
      <c r="AF56" s="11">
        <f>-'OddsRatio_working_3-way'!U56/(3*'OddsRatio_working_3-way'!X56^(1/3))*COS(('OddsRatio_working_3-way'!Y56)/3)</f>
        <v>0.53631510361307266</v>
      </c>
      <c r="AG56" s="11">
        <f>-'OddsRatio_working_3-way'!U56/(3*'OddsRatio_working_3-way'!X56^(1/3))*COS(('OddsRatio_working_3-way'!Y56+2*PI())/3)</f>
        <v>-0.3388045902862708</v>
      </c>
      <c r="AH56" s="11">
        <f>-'OddsRatio_working_3-way'!U56/(3*'OddsRatio_working_3-way'!X56^(1/3))*COS(('OddsRatio_working_3-way'!Y56+4*PI())/3)</f>
        <v>-0.19751051332680206</v>
      </c>
      <c r="AI56" s="11">
        <f>'OddsRatio_working_3-way'!U56/(3*'OddsRatio_working_3-way'!X56^(1/3))*SIN(('OddsRatio_working_3-way'!Y56)/3)</f>
        <v>-8.1576173367449004E-2</v>
      </c>
      <c r="AJ56" s="11">
        <f>'OddsRatio_working_3-way'!U56/(3*'OddsRatio_working_3-way'!X56^(1/3))*SIN(('OddsRatio_working_3-way'!Y56+2*PI())/3)</f>
        <v>-0.42367441747847978</v>
      </c>
      <c r="AK56" s="11">
        <f>'OddsRatio_working_3-way'!U56/(3*'OddsRatio_working_3-way'!X56^(1/3))*SIN(('OddsRatio_working_3-way'!Y56+4*PI())/3)</f>
        <v>0.50525059084592883</v>
      </c>
      <c r="AL56" s="11">
        <f>'OddsRatio_working_3-way'!Z56+'OddsRatio_working_3-way'!AF56</f>
        <v>1.0726302072261453</v>
      </c>
      <c r="AM56" s="11">
        <f>'OddsRatio_working_3-way'!AA56+'OddsRatio_working_3-way'!AG56</f>
        <v>-0.67760918057254171</v>
      </c>
      <c r="AN56" s="11">
        <f>'OddsRatio_working_3-way'!AB56+'OddsRatio_working_3-way'!AH56</f>
        <v>-0.39502102665360417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1.0726302072261453</v>
      </c>
      <c r="AS56" s="11">
        <f>IF(('OddsRatio_working_3-way'!X56=0),IF(Q56&gt;0,-Q56^(1/3),(-Q56)^(1/3)),'OddsRatio_working_3-way'!AM56-'OddsRatio_working_3-way'!R56/3)</f>
        <v>-0.67760918057254171</v>
      </c>
      <c r="AT56" s="11">
        <f>IF(('OddsRatio_working_3-way'!X56=0),IF(Q56&gt;0,-Q56^(1/3),(-Q56)^(1/3)),'OddsRatio_working_3-way'!AN56-'OddsRatio_working_3-way'!R56/3)</f>
        <v>-0.39502102665360417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2.63</v>
      </c>
      <c r="B57" s="4">
        <f>IF('True_Odds_Calculator_3-way'!B58="","",'True_Odds_Calculator_3-way'!B58)</f>
        <v>3.01</v>
      </c>
      <c r="C57" s="4">
        <f>IF('True_Odds_Calculator_3-way'!C58="","",'True_Odds_Calculator_3-way'!C58)</f>
        <v>3.02</v>
      </c>
      <c r="D57" s="9">
        <f t="shared" si="13"/>
        <v>0.36507217267147662</v>
      </c>
      <c r="E57" s="9">
        <f t="shared" si="14"/>
        <v>0.31800158330762113</v>
      </c>
      <c r="F57" s="9">
        <f t="shared" si="15"/>
        <v>0.31692624402090219</v>
      </c>
      <c r="G57" s="9">
        <f t="shared" si="16"/>
        <v>1.0669842940486349</v>
      </c>
      <c r="H57" s="9">
        <f t="shared" si="17"/>
        <v>2.7391843992992753</v>
      </c>
      <c r="I57" s="9">
        <f t="shared" si="18"/>
        <v>3.1446384310377562</v>
      </c>
      <c r="J57" s="9">
        <f t="shared" si="19"/>
        <v>3.1553082739782421</v>
      </c>
      <c r="K57" s="11">
        <f t="shared" si="20"/>
        <v>0.38022813688212931</v>
      </c>
      <c r="L57" s="11">
        <f t="shared" si="21"/>
        <v>0.33222591362126247</v>
      </c>
      <c r="M57" s="11">
        <f t="shared" si="22"/>
        <v>0.33112582781456956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-0.27682534142606086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0.23674850440615738</v>
      </c>
      <c r="Q57" s="11">
        <f>2*'OddsRatio_working_3-way'!K57*'OddsRatio_working_3-way'!L57*'OddsRatio_working_3-way'!M57</f>
        <v>8.3656715337864812E-2</v>
      </c>
      <c r="R57" s="11">
        <f t="shared" si="23"/>
        <v>0</v>
      </c>
      <c r="S57" s="11">
        <f t="shared" si="24"/>
        <v>-0.85522699326063012</v>
      </c>
      <c r="T57" s="11">
        <f t="shared" si="25"/>
        <v>-0.3022003509754877</v>
      </c>
      <c r="U57" s="11">
        <f>'OddsRatio_working_3-way'!S57-'OddsRatio_working_3-way'!R57^2/3</f>
        <v>-0.85522699326063012</v>
      </c>
      <c r="V57" s="11">
        <f>'OddsRatio_working_3-way'!S57*'OddsRatio_working_3-way'!R57/3-2*'OddsRatio_working_3-way'!R57^3/27-'OddsRatio_working_3-way'!T57</f>
        <v>0.3022003509754877</v>
      </c>
      <c r="W57" s="11">
        <f>'OddsRatio_working_3-way'!V57^2+4*'OddsRatio_working_3-way'!U57^3/27</f>
        <v>-1.3452175622608586E-3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0.15220895973296775</v>
      </c>
      <c r="Y57" s="11">
        <f>IF('OddsRatio_working_3-way'!W57&gt;=0,IF('OddsRatio_working_3-way'!V57+SQRT('OddsRatio_working_3-way'!W57)&gt;0,0,PI()),ACOS('OddsRatio_working_3-way'!V57/(2*'OddsRatio_working_3-way'!X57)))</f>
        <v>0.12077649001865631</v>
      </c>
      <c r="Z57" s="11">
        <f>'OddsRatio_working_3-way'!X57^(1/3)*COS('OddsRatio_working_3-way'!Y57/3)</f>
        <v>0.53349214702431758</v>
      </c>
      <c r="AA57" s="11">
        <f>'OddsRatio_working_3-way'!X57^(1/3)*COS(('OddsRatio_working_3-way'!Y57+2*PI())/3)</f>
        <v>-0.28535642312455373</v>
      </c>
      <c r="AB57" s="11">
        <f>'OddsRatio_working_3-way'!X57^(1/3)*COS(('OddsRatio_working_3-way'!Y57+4*PI())/3)</f>
        <v>-0.24813572389976388</v>
      </c>
      <c r="AC57" s="11">
        <f>'OddsRatio_working_3-way'!X57^(1/3)*SIN('OddsRatio_working_3-way'!Y57/3)</f>
        <v>2.1489380716858606E-2</v>
      </c>
      <c r="AD57" s="11">
        <f>'OddsRatio_working_3-way'!X57^(1/3)*SIN(('OddsRatio_working_3-way'!Y57+2*PI())/3)</f>
        <v>0.45127306168413239</v>
      </c>
      <c r="AE57" s="11">
        <f>'OddsRatio_working_3-way'!X57^(1/3)*SIN(('OddsRatio_working_3-way'!Y57+4*PI())/3)</f>
        <v>-0.47276244240099091</v>
      </c>
      <c r="AF57" s="11">
        <f>-'OddsRatio_working_3-way'!U57/(3*'OddsRatio_working_3-way'!X57^(1/3))*COS(('OddsRatio_working_3-way'!Y57)/3)</f>
        <v>0.53349214702431746</v>
      </c>
      <c r="AG57" s="11">
        <f>-'OddsRatio_working_3-way'!U57/(3*'OddsRatio_working_3-way'!X57^(1/3))*COS(('OddsRatio_working_3-way'!Y57+2*PI())/3)</f>
        <v>-0.28535642312455367</v>
      </c>
      <c r="AH57" s="11">
        <f>-'OddsRatio_working_3-way'!U57/(3*'OddsRatio_working_3-way'!X57^(1/3))*COS(('OddsRatio_working_3-way'!Y57+4*PI())/3)</f>
        <v>-0.24813572389976382</v>
      </c>
      <c r="AI57" s="11">
        <f>'OddsRatio_working_3-way'!U57/(3*'OddsRatio_working_3-way'!X57^(1/3))*SIN(('OddsRatio_working_3-way'!Y57)/3)</f>
        <v>-2.1489380716858603E-2</v>
      </c>
      <c r="AJ57" s="11">
        <f>'OddsRatio_working_3-way'!U57/(3*'OddsRatio_working_3-way'!X57^(1/3))*SIN(('OddsRatio_working_3-way'!Y57+2*PI())/3)</f>
        <v>-0.45127306168413228</v>
      </c>
      <c r="AK57" s="11">
        <f>'OddsRatio_working_3-way'!U57/(3*'OddsRatio_working_3-way'!X57^(1/3))*SIN(('OddsRatio_working_3-way'!Y57+4*PI())/3)</f>
        <v>0.4727624424009908</v>
      </c>
      <c r="AL57" s="11">
        <f>'OddsRatio_working_3-way'!Z57+'OddsRatio_working_3-way'!AF57</f>
        <v>1.0669842940486349</v>
      </c>
      <c r="AM57" s="11">
        <f>'OddsRatio_working_3-way'!AA57+'OddsRatio_working_3-way'!AG57</f>
        <v>-0.57071284624910734</v>
      </c>
      <c r="AN57" s="11">
        <f>'OddsRatio_working_3-way'!AB57+'OddsRatio_working_3-way'!AH57</f>
        <v>-0.4962714477995277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1.0669842940486349</v>
      </c>
      <c r="AS57" s="11">
        <f>IF(('OddsRatio_working_3-way'!X57=0),IF(Q57&gt;0,-Q57^(1/3),(-Q57)^(1/3)),'OddsRatio_working_3-way'!AM57-'OddsRatio_working_3-way'!R57/3)</f>
        <v>-0.57071284624910734</v>
      </c>
      <c r="AT57" s="11">
        <f>IF(('OddsRatio_working_3-way'!X57=0),IF(Q57&gt;0,-Q57^(1/3),(-Q57)^(1/3)),'OddsRatio_working_3-way'!AN57-'OddsRatio_working_3-way'!R57/3)</f>
        <v>-0.4962714477995277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1.98</v>
      </c>
      <c r="B58" s="4">
        <f>IF('True_Odds_Calculator_3-way'!B59="","",'True_Odds_Calculator_3-way'!B59)</f>
        <v>3.07</v>
      </c>
      <c r="C58" s="4">
        <f>IF('True_Odds_Calculator_3-way'!C59="","",'True_Odds_Calculator_3-way'!C59)</f>
        <v>4.62</v>
      </c>
      <c r="D58" s="9">
        <f t="shared" si="13"/>
        <v>0.48638969079061745</v>
      </c>
      <c r="E58" s="9">
        <f t="shared" si="14"/>
        <v>0.30955383115639912</v>
      </c>
      <c r="F58" s="9">
        <f t="shared" si="15"/>
        <v>0.20405647805298324</v>
      </c>
      <c r="G58" s="9">
        <f t="shared" si="16"/>
        <v>1.0775149271822966</v>
      </c>
      <c r="H58" s="9">
        <f t="shared" si="17"/>
        <v>2.0559646286386508</v>
      </c>
      <c r="I58" s="9">
        <f t="shared" si="18"/>
        <v>3.230455899267354</v>
      </c>
      <c r="J58" s="9">
        <f t="shared" si="19"/>
        <v>4.9006040363999137</v>
      </c>
      <c r="K58" s="11">
        <f t="shared" si="20"/>
        <v>0.50505050505050508</v>
      </c>
      <c r="L58" s="11">
        <f t="shared" si="21"/>
        <v>0.32573289902280134</v>
      </c>
      <c r="M58" s="11">
        <f t="shared" si="22"/>
        <v>0.21645021645021645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-0.26149262838632092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0.23750912113363998</v>
      </c>
      <c r="Q58" s="11">
        <f>2*'OddsRatio_working_3-way'!K58*'OddsRatio_working_3-way'!L58*'OddsRatio_working_3-way'!M58</f>
        <v>7.1217127776203884E-2</v>
      </c>
      <c r="R58" s="11">
        <f t="shared" si="23"/>
        <v>0</v>
      </c>
      <c r="S58" s="11">
        <f t="shared" si="24"/>
        <v>-0.90828228160509183</v>
      </c>
      <c r="T58" s="11">
        <f t="shared" si="25"/>
        <v>-0.27234851022641432</v>
      </c>
      <c r="U58" s="11">
        <f>'OddsRatio_working_3-way'!S58-'OddsRatio_working_3-way'!R58^2/3</f>
        <v>-0.90828228160509183</v>
      </c>
      <c r="V58" s="11">
        <f>'OddsRatio_working_3-way'!S58*'OddsRatio_working_3-way'!R58/3-2*'OddsRatio_working_3-way'!R58^3/27-'OddsRatio_working_3-way'!T58</f>
        <v>0.27234851022641432</v>
      </c>
      <c r="W58" s="11">
        <f>'OddsRatio_working_3-way'!V58^2+4*'OddsRatio_working_3-way'!U58^3/27</f>
        <v>-3.683543299856476E-2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0.16659017379568944</v>
      </c>
      <c r="Y58" s="11">
        <f>IF('OddsRatio_working_3-way'!W58&gt;=0,IF('OddsRatio_working_3-way'!V58+SQRT('OddsRatio_working_3-way'!W58)&gt;0,0,PI()),ACOS('OddsRatio_working_3-way'!V58/(2*'OddsRatio_working_3-way'!X58)))</f>
        <v>0.61387728530008412</v>
      </c>
      <c r="Z58" s="11">
        <f>'OddsRatio_working_3-way'!X58^(1/3)*COS('OddsRatio_working_3-way'!Y58/3)</f>
        <v>0.53875746359114829</v>
      </c>
      <c r="AA58" s="11">
        <f>'OddsRatio_working_3-way'!X58^(1/3)*COS(('OddsRatio_working_3-way'!Y58+2*PI())/3)</f>
        <v>-0.36620779236055834</v>
      </c>
      <c r="AB58" s="11">
        <f>'OddsRatio_working_3-way'!X58^(1/3)*COS(('OddsRatio_working_3-way'!Y58+4*PI())/3)</f>
        <v>-0.17254967123059006</v>
      </c>
      <c r="AC58" s="11">
        <f>'OddsRatio_working_3-way'!X58^(1/3)*SIN('OddsRatio_working_3-way'!Y58/3)</f>
        <v>0.11180856836514431</v>
      </c>
      <c r="AD58" s="11">
        <f>'OddsRatio_working_3-way'!X58^(1/3)*SIN(('OddsRatio_working_3-way'!Y58+2*PI())/3)</f>
        <v>0.41067336576583197</v>
      </c>
      <c r="AE58" s="11">
        <f>'OddsRatio_working_3-way'!X58^(1/3)*SIN(('OddsRatio_working_3-way'!Y58+4*PI())/3)</f>
        <v>-0.52248193413097632</v>
      </c>
      <c r="AF58" s="11">
        <f>-'OddsRatio_working_3-way'!U58/(3*'OddsRatio_working_3-way'!X58^(1/3))*COS(('OddsRatio_working_3-way'!Y58)/3)</f>
        <v>0.53875746359114829</v>
      </c>
      <c r="AG58" s="11">
        <f>-'OddsRatio_working_3-way'!U58/(3*'OddsRatio_working_3-way'!X58^(1/3))*COS(('OddsRatio_working_3-way'!Y58+2*PI())/3)</f>
        <v>-0.36620779236055834</v>
      </c>
      <c r="AH58" s="11">
        <f>-'OddsRatio_working_3-way'!U58/(3*'OddsRatio_working_3-way'!X58^(1/3))*COS(('OddsRatio_working_3-way'!Y58+4*PI())/3)</f>
        <v>-0.17254967123059006</v>
      </c>
      <c r="AI58" s="11">
        <f>'OddsRatio_working_3-way'!U58/(3*'OddsRatio_working_3-way'!X58^(1/3))*SIN(('OddsRatio_working_3-way'!Y58)/3)</f>
        <v>-0.11180856836514431</v>
      </c>
      <c r="AJ58" s="11">
        <f>'OddsRatio_working_3-way'!U58/(3*'OddsRatio_working_3-way'!X58^(1/3))*SIN(('OddsRatio_working_3-way'!Y58+2*PI())/3)</f>
        <v>-0.41067336576583197</v>
      </c>
      <c r="AK58" s="11">
        <f>'OddsRatio_working_3-way'!U58/(3*'OddsRatio_working_3-way'!X58^(1/3))*SIN(('OddsRatio_working_3-way'!Y58+4*PI())/3)</f>
        <v>0.52248193413097632</v>
      </c>
      <c r="AL58" s="11">
        <f>'OddsRatio_working_3-way'!Z58+'OddsRatio_working_3-way'!AF58</f>
        <v>1.0775149271822966</v>
      </c>
      <c r="AM58" s="11">
        <f>'OddsRatio_working_3-way'!AA58+'OddsRatio_working_3-way'!AG58</f>
        <v>-0.73241558472111667</v>
      </c>
      <c r="AN58" s="11">
        <f>'OddsRatio_working_3-way'!AB58+'OddsRatio_working_3-way'!AH58</f>
        <v>-0.34509934246118013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1.0775149271822966</v>
      </c>
      <c r="AS58" s="11">
        <f>IF(('OddsRatio_working_3-way'!X58=0),IF(Q58&gt;0,-Q58^(1/3),(-Q58)^(1/3)),'OddsRatio_working_3-way'!AM58-'OddsRatio_working_3-way'!R58/3)</f>
        <v>-0.73241558472111667</v>
      </c>
      <c r="AT58" s="11">
        <f>IF(('OddsRatio_working_3-way'!X58=0),IF(Q58&gt;0,-Q58^(1/3),(-Q58)^(1/3)),'OddsRatio_working_3-way'!AN58-'OddsRatio_working_3-way'!R58/3)</f>
        <v>-0.34509934246118013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6.25</v>
      </c>
      <c r="B59" s="4">
        <f>IF('True_Odds_Calculator_3-way'!B60="","",'True_Odds_Calculator_3-way'!B60)</f>
        <v>3.58</v>
      </c>
      <c r="C59" s="4">
        <f>IF('True_Odds_Calculator_3-way'!C60="","",'True_Odds_Calculator_3-way'!C60)</f>
        <v>1.64</v>
      </c>
      <c r="D59" s="9">
        <f t="shared" si="13"/>
        <v>0.14872336782689638</v>
      </c>
      <c r="E59" s="9">
        <f t="shared" si="14"/>
        <v>0.26226863010107831</v>
      </c>
      <c r="F59" s="9">
        <f t="shared" si="15"/>
        <v>0.58900800207202508</v>
      </c>
      <c r="G59" s="9">
        <f t="shared" si="16"/>
        <v>1.0902653181338855</v>
      </c>
      <c r="H59" s="9">
        <f t="shared" si="17"/>
        <v>6.7238929202028981</v>
      </c>
      <c r="I59" s="9">
        <f t="shared" si="18"/>
        <v>3.8128845207854254</v>
      </c>
      <c r="J59" s="9">
        <f t="shared" si="19"/>
        <v>1.6977698036056867</v>
      </c>
      <c r="K59" s="11">
        <f t="shared" si="20"/>
        <v>0.16</v>
      </c>
      <c r="L59" s="11">
        <f t="shared" si="21"/>
        <v>0.27932960893854747</v>
      </c>
      <c r="M59" s="11">
        <f t="shared" si="22"/>
        <v>0.6097560975609756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-0.23623926965526632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0.23082163782531678</v>
      </c>
      <c r="Q59" s="11">
        <f>2*'OddsRatio_working_3-way'!K59*'OddsRatio_working_3-way'!L59*'OddsRatio_working_3-way'!M59</f>
        <v>5.4503338329472684E-2</v>
      </c>
      <c r="R59" s="11">
        <f t="shared" si="23"/>
        <v>0</v>
      </c>
      <c r="S59" s="11">
        <f t="shared" si="24"/>
        <v>-0.97706718346253252</v>
      </c>
      <c r="T59" s="11">
        <f t="shared" si="25"/>
        <v>-0.23071244001476568</v>
      </c>
      <c r="U59" s="11">
        <f>'OddsRatio_working_3-way'!S59-'OddsRatio_working_3-way'!R59^2/3</f>
        <v>-0.97706718346253252</v>
      </c>
      <c r="V59" s="11">
        <f>'OddsRatio_working_3-way'!S59*'OddsRatio_working_3-way'!R59/3-2*'OddsRatio_working_3-way'!R59^3/27-'OddsRatio_working_3-way'!T59</f>
        <v>0.23071244001476568</v>
      </c>
      <c r="W59" s="11">
        <f>'OddsRatio_working_3-way'!V59^2+4*'OddsRatio_working_3-way'!U59^3/27</f>
        <v>-8.4959508084601981E-2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0.18586805673795109</v>
      </c>
      <c r="Y59" s="11">
        <f>IF('OddsRatio_working_3-way'!W59&gt;=0,IF('OddsRatio_working_3-way'!V59+SQRT('OddsRatio_working_3-way'!W59)&gt;0,0,PI()),ACOS('OddsRatio_working_3-way'!V59/(2*'OddsRatio_working_3-way'!X59)))</f>
        <v>0.90124404632374433</v>
      </c>
      <c r="Z59" s="11">
        <f>'OddsRatio_working_3-way'!X59^(1/3)*COS('OddsRatio_working_3-way'!Y59/3)</f>
        <v>0.54513265906694264</v>
      </c>
      <c r="AA59" s="11">
        <f>'OddsRatio_working_3-way'!X59^(1/3)*COS(('OddsRatio_working_3-way'!Y59+2*PI())/3)</f>
        <v>-0.41881811201692165</v>
      </c>
      <c r="AB59" s="11">
        <f>'OddsRatio_working_3-way'!X59^(1/3)*COS(('OddsRatio_working_3-way'!Y59+4*PI())/3)</f>
        <v>-0.12631454705002113</v>
      </c>
      <c r="AC59" s="11">
        <f>'OddsRatio_working_3-way'!X59^(1/3)*SIN('OddsRatio_working_3-way'!Y59/3)</f>
        <v>0.16887701197256527</v>
      </c>
      <c r="AD59" s="11">
        <f>'OddsRatio_working_3-way'!X59^(1/3)*SIN(('OddsRatio_working_3-way'!Y59+2*PI())/3)</f>
        <v>0.38766022519825105</v>
      </c>
      <c r="AE59" s="11">
        <f>'OddsRatio_working_3-way'!X59^(1/3)*SIN(('OddsRatio_working_3-way'!Y59+4*PI())/3)</f>
        <v>-0.55653723717081638</v>
      </c>
      <c r="AF59" s="11">
        <f>-'OddsRatio_working_3-way'!U59/(3*'OddsRatio_working_3-way'!X59^(1/3))*COS(('OddsRatio_working_3-way'!Y59)/3)</f>
        <v>0.54513265906694275</v>
      </c>
      <c r="AG59" s="11">
        <f>-'OddsRatio_working_3-way'!U59/(3*'OddsRatio_working_3-way'!X59^(1/3))*COS(('OddsRatio_working_3-way'!Y59+2*PI())/3)</f>
        <v>-0.41881811201692176</v>
      </c>
      <c r="AH59" s="11">
        <f>-'OddsRatio_working_3-way'!U59/(3*'OddsRatio_working_3-way'!X59^(1/3))*COS(('OddsRatio_working_3-way'!Y59+4*PI())/3)</f>
        <v>-0.12631454705002115</v>
      </c>
      <c r="AI59" s="11">
        <f>'OddsRatio_working_3-way'!U59/(3*'OddsRatio_working_3-way'!X59^(1/3))*SIN(('OddsRatio_working_3-way'!Y59)/3)</f>
        <v>-0.1688770119725653</v>
      </c>
      <c r="AJ59" s="11">
        <f>'OddsRatio_working_3-way'!U59/(3*'OddsRatio_working_3-way'!X59^(1/3))*SIN(('OddsRatio_working_3-way'!Y59+2*PI())/3)</f>
        <v>-0.38766022519825116</v>
      </c>
      <c r="AK59" s="11">
        <f>'OddsRatio_working_3-way'!U59/(3*'OddsRatio_working_3-way'!X59^(1/3))*SIN(('OddsRatio_working_3-way'!Y59+4*PI())/3)</f>
        <v>0.55653723717081649</v>
      </c>
      <c r="AL59" s="11">
        <f>'OddsRatio_working_3-way'!Z59+'OddsRatio_working_3-way'!AF59</f>
        <v>1.0902653181338855</v>
      </c>
      <c r="AM59" s="11">
        <f>'OddsRatio_working_3-way'!AA59+'OddsRatio_working_3-way'!AG59</f>
        <v>-0.83763622403384341</v>
      </c>
      <c r="AN59" s="11">
        <f>'OddsRatio_working_3-way'!AB59+'OddsRatio_working_3-way'!AH59</f>
        <v>-0.25262909410004231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1.0902653181338855</v>
      </c>
      <c r="AS59" s="11">
        <f>IF(('OddsRatio_working_3-way'!X59=0),IF(Q59&gt;0,-Q59^(1/3),(-Q59)^(1/3)),'OddsRatio_working_3-way'!AM59-'OddsRatio_working_3-way'!R59/3)</f>
        <v>-0.83763622403384341</v>
      </c>
      <c r="AT59" s="11">
        <f>IF(('OddsRatio_working_3-way'!X59=0),IF(Q59&gt;0,-Q59^(1/3),(-Q59)^(1/3)),'OddsRatio_working_3-way'!AN59-'OddsRatio_working_3-way'!R59/3)</f>
        <v>-0.25262909410004231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1.83</v>
      </c>
      <c r="B60" s="4">
        <f>IF('True_Odds_Calculator_3-way'!B61="","",'True_Odds_Calculator_3-way'!B61)</f>
        <v>3.5</v>
      </c>
      <c r="C60" s="4">
        <f>IF('True_Odds_Calculator_3-way'!C61="","",'True_Odds_Calculator_3-way'!C61)</f>
        <v>4.4000000000000004</v>
      </c>
      <c r="D60" s="9">
        <f t="shared" si="13"/>
        <v>0.52258561923590574</v>
      </c>
      <c r="E60" s="9">
        <f t="shared" si="14"/>
        <v>0.26654633906975078</v>
      </c>
      <c r="F60" s="9">
        <f t="shared" si="15"/>
        <v>0.21086804169434359</v>
      </c>
      <c r="G60" s="9">
        <f t="shared" si="16"/>
        <v>1.1006771482812474</v>
      </c>
      <c r="H60" s="9">
        <f t="shared" si="17"/>
        <v>1.9135620330734355</v>
      </c>
      <c r="I60" s="9">
        <f t="shared" si="18"/>
        <v>3.7516928707031183</v>
      </c>
      <c r="J60" s="9">
        <f t="shared" si="19"/>
        <v>4.7423023041562411</v>
      </c>
      <c r="K60" s="11">
        <f t="shared" si="20"/>
        <v>0.54644808743169393</v>
      </c>
      <c r="L60" s="11">
        <f t="shared" si="21"/>
        <v>0.2857142857142857</v>
      </c>
      <c r="M60" s="11">
        <f t="shared" si="22"/>
        <v>0.22727272727272727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-0.2503370945993898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0.23880491093605843</v>
      </c>
      <c r="Q60" s="11">
        <f>2*'OddsRatio_working_3-way'!K60*'OddsRatio_working_3-way'!L60*'OddsRatio_working_3-way'!M60</f>
        <v>7.0967284082038173E-2</v>
      </c>
      <c r="R60" s="11">
        <f t="shared" si="23"/>
        <v>0</v>
      </c>
      <c r="S60" s="11">
        <f t="shared" si="24"/>
        <v>-0.95393338058114752</v>
      </c>
      <c r="T60" s="11">
        <f t="shared" si="25"/>
        <v>-0.28348688873139599</v>
      </c>
      <c r="U60" s="11">
        <f>'OddsRatio_working_3-way'!S60-'OddsRatio_working_3-way'!R60^2/3</f>
        <v>-0.95393338058114752</v>
      </c>
      <c r="V60" s="11">
        <f>'OddsRatio_working_3-way'!S60*'OddsRatio_working_3-way'!R60/3-2*'OddsRatio_working_3-way'!R60^3/27-'OddsRatio_working_3-way'!T60</f>
        <v>0.28348688873139599</v>
      </c>
      <c r="W60" s="11">
        <f>'OddsRatio_working_3-way'!V60^2+4*'OddsRatio_working_3-way'!U60^3/27</f>
        <v>-4.8237966510675481E-2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0.17930615061486482</v>
      </c>
      <c r="Y60" s="11">
        <f>IF('OddsRatio_working_3-way'!W60&gt;=0,IF('OddsRatio_working_3-way'!V60+SQRT('OddsRatio_working_3-way'!W60)&gt;0,0,PI()),ACOS('OddsRatio_working_3-way'!V60/(2*'OddsRatio_working_3-way'!X60)))</f>
        <v>0.65915378613830422</v>
      </c>
      <c r="Z60" s="11">
        <f>'OddsRatio_working_3-way'!X60^(1/3)*COS('OddsRatio_working_3-way'!Y60/3)</f>
        <v>0.5503385741406237</v>
      </c>
      <c r="AA60" s="11">
        <f>'OddsRatio_working_3-way'!X60^(1/3)*COS(('OddsRatio_working_3-way'!Y60+2*PI())/3)</f>
        <v>-0.38160675934833915</v>
      </c>
      <c r="AB60" s="11">
        <f>'OddsRatio_working_3-way'!X60^(1/3)*COS(('OddsRatio_working_3-way'!Y60+4*PI())/3)</f>
        <v>-0.16873181479228469</v>
      </c>
      <c r="AC60" s="11">
        <f>'OddsRatio_working_3-way'!X60^(1/3)*SIN('OddsRatio_working_3-way'!Y60/3)</f>
        <v>0.12290340654316485</v>
      </c>
      <c r="AD60" s="11">
        <f>'OddsRatio_working_3-way'!X60^(1/3)*SIN(('OddsRatio_working_3-way'!Y60+2*PI())/3)</f>
        <v>0.41515548261670349</v>
      </c>
      <c r="AE60" s="11">
        <f>'OddsRatio_working_3-way'!X60^(1/3)*SIN(('OddsRatio_working_3-way'!Y60+4*PI())/3)</f>
        <v>-0.53805888915986821</v>
      </c>
      <c r="AF60" s="11">
        <f>-'OddsRatio_working_3-way'!U60/(3*'OddsRatio_working_3-way'!X60^(1/3))*COS(('OddsRatio_working_3-way'!Y60)/3)</f>
        <v>0.55033857414062359</v>
      </c>
      <c r="AG60" s="11">
        <f>-'OddsRatio_working_3-way'!U60/(3*'OddsRatio_working_3-way'!X60^(1/3))*COS(('OddsRatio_working_3-way'!Y60+2*PI())/3)</f>
        <v>-0.38160675934833904</v>
      </c>
      <c r="AH60" s="11">
        <f>-'OddsRatio_working_3-way'!U60/(3*'OddsRatio_working_3-way'!X60^(1/3))*COS(('OddsRatio_working_3-way'!Y60+4*PI())/3)</f>
        <v>-0.16873181479228466</v>
      </c>
      <c r="AI60" s="11">
        <f>'OddsRatio_working_3-way'!U60/(3*'OddsRatio_working_3-way'!X60^(1/3))*SIN(('OddsRatio_working_3-way'!Y60)/3)</f>
        <v>-0.12290340654316483</v>
      </c>
      <c r="AJ60" s="11">
        <f>'OddsRatio_working_3-way'!U60/(3*'OddsRatio_working_3-way'!X60^(1/3))*SIN(('OddsRatio_working_3-way'!Y60+2*PI())/3)</f>
        <v>-0.41515548261670343</v>
      </c>
      <c r="AK60" s="11">
        <f>'OddsRatio_working_3-way'!U60/(3*'OddsRatio_working_3-way'!X60^(1/3))*SIN(('OddsRatio_working_3-way'!Y60+4*PI())/3)</f>
        <v>0.5380588891598681</v>
      </c>
      <c r="AL60" s="11">
        <f>'OddsRatio_working_3-way'!Z60+'OddsRatio_working_3-way'!AF60</f>
        <v>1.1006771482812474</v>
      </c>
      <c r="AM60" s="11">
        <f>'OddsRatio_working_3-way'!AA60+'OddsRatio_working_3-way'!AG60</f>
        <v>-0.76321351869667819</v>
      </c>
      <c r="AN60" s="11">
        <f>'OddsRatio_working_3-way'!AB60+'OddsRatio_working_3-way'!AH60</f>
        <v>-0.33746362958456932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1.1006771482812474</v>
      </c>
      <c r="AS60" s="11">
        <f>IF(('OddsRatio_working_3-way'!X60=0),IF(Q60&gt;0,-Q60^(1/3),(-Q60)^(1/3)),'OddsRatio_working_3-way'!AM60-'OddsRatio_working_3-way'!R60/3)</f>
        <v>-0.76321351869667819</v>
      </c>
      <c r="AT60" s="11">
        <f>IF(('OddsRatio_working_3-way'!X60=0),IF(Q60&gt;0,-Q60^(1/3),(-Q60)^(1/3)),'OddsRatio_working_3-way'!AN60-'OddsRatio_working_3-way'!R60/3)</f>
        <v>-0.33746362958456932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2.17</v>
      </c>
      <c r="B61" s="4">
        <f>IF('True_Odds_Calculator_3-way'!B62="","",'True_Odds_Calculator_3-way'!B62)</f>
        <v>3.21</v>
      </c>
      <c r="C61" s="4">
        <f>IF('True_Odds_Calculator_3-way'!C62="","",'True_Odds_Calculator_3-way'!C62)</f>
        <v>3.54</v>
      </c>
      <c r="D61" s="9">
        <f t="shared" si="13"/>
        <v>0.44018491381483588</v>
      </c>
      <c r="E61" s="9">
        <f t="shared" si="14"/>
        <v>0.29392426035486369</v>
      </c>
      <c r="F61" s="9">
        <f t="shared" si="15"/>
        <v>0.26589082583030027</v>
      </c>
      <c r="G61" s="9">
        <f t="shared" si="16"/>
        <v>1.0869850774535246</v>
      </c>
      <c r="H61" s="9">
        <f t="shared" si="17"/>
        <v>2.2717725406206237</v>
      </c>
      <c r="I61" s="9">
        <f t="shared" si="18"/>
        <v>3.4022370211722897</v>
      </c>
      <c r="J61" s="9">
        <f t="shared" si="19"/>
        <v>3.7609420967319531</v>
      </c>
      <c r="K61" s="11">
        <f t="shared" si="20"/>
        <v>0.46082949308755761</v>
      </c>
      <c r="L61" s="11">
        <f t="shared" si="21"/>
        <v>0.3115264797507788</v>
      </c>
      <c r="M61" s="11">
        <f t="shared" si="22"/>
        <v>0.2824858757062147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-0.26634455563495985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0.24007872635640215</v>
      </c>
      <c r="Q61" s="11">
        <f>2*'OddsRatio_working_3-way'!K61*'OddsRatio_working_3-way'!L61*'OddsRatio_working_3-way'!M61</f>
        <v>8.1107677823108848E-2</v>
      </c>
      <c r="R61" s="11">
        <f t="shared" si="23"/>
        <v>0</v>
      </c>
      <c r="S61" s="11">
        <f t="shared" si="24"/>
        <v>-0.9013840203493535</v>
      </c>
      <c r="T61" s="11">
        <f t="shared" si="25"/>
        <v>-0.30452162849640324</v>
      </c>
      <c r="U61" s="11">
        <f>'OddsRatio_working_3-way'!S61-'OddsRatio_working_3-way'!R61^2/3</f>
        <v>-0.9013840203493535</v>
      </c>
      <c r="V61" s="11">
        <f>'OddsRatio_working_3-way'!S61*'OddsRatio_working_3-way'!R61/3-2*'OddsRatio_working_3-way'!R61^3/27-'OddsRatio_working_3-way'!T61</f>
        <v>0.30452162849640324</v>
      </c>
      <c r="W61" s="11">
        <f>'OddsRatio_working_3-way'!V61^2+4*'OddsRatio_working_3-way'!U61^3/27</f>
        <v>-1.576559170135354E-2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0.16469594251487724</v>
      </c>
      <c r="Y61" s="11">
        <f>IF('OddsRatio_working_3-way'!W61&gt;=0,IF('OddsRatio_working_3-way'!V61+SQRT('OddsRatio_working_3-way'!W61)&gt;0,0,PI()),ACOS('OddsRatio_working_3-way'!V61/(2*'OddsRatio_working_3-way'!X61)))</f>
        <v>0.39108384757963988</v>
      </c>
      <c r="Z61" s="11">
        <f>'OddsRatio_working_3-way'!X61^(1/3)*COS('OddsRatio_working_3-way'!Y61/3)</f>
        <v>0.54349253872676229</v>
      </c>
      <c r="AA61" s="11">
        <f>'OddsRatio_working_3-way'!X61^(1/3)*COS(('OddsRatio_working_3-way'!Y61+2*PI())/3)</f>
        <v>-0.33345445641009708</v>
      </c>
      <c r="AB61" s="11">
        <f>'OddsRatio_working_3-way'!X61^(1/3)*COS(('OddsRatio_working_3-way'!Y61+4*PI())/3)</f>
        <v>-0.21003808231666532</v>
      </c>
      <c r="AC61" s="11">
        <f>'OddsRatio_working_3-way'!X61^(1/3)*SIN('OddsRatio_working_3-way'!Y61/3)</f>
        <v>7.1254476805250488E-2</v>
      </c>
      <c r="AD61" s="11">
        <f>'OddsRatio_working_3-way'!X61^(1/3)*SIN(('OddsRatio_working_3-way'!Y61+2*PI())/3)</f>
        <v>0.43505110690204879</v>
      </c>
      <c r="AE61" s="11">
        <f>'OddsRatio_working_3-way'!X61^(1/3)*SIN(('OddsRatio_working_3-way'!Y61+4*PI())/3)</f>
        <v>-0.50630558370729917</v>
      </c>
      <c r="AF61" s="11">
        <f>-'OddsRatio_working_3-way'!U61/(3*'OddsRatio_working_3-way'!X61^(1/3))*COS(('OddsRatio_working_3-way'!Y61)/3)</f>
        <v>0.54349253872676229</v>
      </c>
      <c r="AG61" s="11">
        <f>-'OddsRatio_working_3-way'!U61/(3*'OddsRatio_working_3-way'!X61^(1/3))*COS(('OddsRatio_working_3-way'!Y61+2*PI())/3)</f>
        <v>-0.33345445641009708</v>
      </c>
      <c r="AH61" s="11">
        <f>-'OddsRatio_working_3-way'!U61/(3*'OddsRatio_working_3-way'!X61^(1/3))*COS(('OddsRatio_working_3-way'!Y61+4*PI())/3)</f>
        <v>-0.21003808231666532</v>
      </c>
      <c r="AI61" s="11">
        <f>'OddsRatio_working_3-way'!U61/(3*'OddsRatio_working_3-way'!X61^(1/3))*SIN(('OddsRatio_working_3-way'!Y61)/3)</f>
        <v>-7.1254476805250488E-2</v>
      </c>
      <c r="AJ61" s="11">
        <f>'OddsRatio_working_3-way'!U61/(3*'OddsRatio_working_3-way'!X61^(1/3))*SIN(('OddsRatio_working_3-way'!Y61+2*PI())/3)</f>
        <v>-0.43505110690204879</v>
      </c>
      <c r="AK61" s="11">
        <f>'OddsRatio_working_3-way'!U61/(3*'OddsRatio_working_3-way'!X61^(1/3))*SIN(('OddsRatio_working_3-way'!Y61+4*PI())/3)</f>
        <v>0.50630558370729917</v>
      </c>
      <c r="AL61" s="11">
        <f>'OddsRatio_working_3-way'!Z61+'OddsRatio_working_3-way'!AF61</f>
        <v>1.0869850774535246</v>
      </c>
      <c r="AM61" s="11">
        <f>'OddsRatio_working_3-way'!AA61+'OddsRatio_working_3-way'!AG61</f>
        <v>-0.66690891282019416</v>
      </c>
      <c r="AN61" s="11">
        <f>'OddsRatio_working_3-way'!AB61+'OddsRatio_working_3-way'!AH61</f>
        <v>-0.42007616463333064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1.0869850774535246</v>
      </c>
      <c r="AS61" s="11">
        <f>IF(('OddsRatio_working_3-way'!X61=0),IF(Q61&gt;0,-Q61^(1/3),(-Q61)^(1/3)),'OddsRatio_working_3-way'!AM61-'OddsRatio_working_3-way'!R61/3)</f>
        <v>-0.66690891282019416</v>
      </c>
      <c r="AT61" s="11">
        <f>IF(('OddsRatio_working_3-way'!X61=0),IF(Q61&gt;0,-Q61^(1/3),(-Q61)^(1/3)),'OddsRatio_working_3-way'!AN61-'OddsRatio_working_3-way'!R61/3)</f>
        <v>-0.42007616463333064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8.8699999999999992</v>
      </c>
      <c r="B62" s="4">
        <f>IF('True_Odds_Calculator_3-way'!B63="","",'True_Odds_Calculator_3-way'!B63)</f>
        <v>4.13</v>
      </c>
      <c r="C62" s="4">
        <f>IF('True_Odds_Calculator_3-way'!C63="","",'True_Odds_Calculator_3-way'!C63)</f>
        <v>1.41</v>
      </c>
      <c r="D62" s="9">
        <f t="shared" si="13"/>
        <v>0.10015742966065574</v>
      </c>
      <c r="E62" s="9">
        <f t="shared" si="14"/>
        <v>0.21866698071596427</v>
      </c>
      <c r="F62" s="9">
        <f t="shared" si="15"/>
        <v>0.68117558962337976</v>
      </c>
      <c r="G62" s="9">
        <f t="shared" si="16"/>
        <v>1.1415859948000366</v>
      </c>
      <c r="H62" s="9">
        <f t="shared" si="17"/>
        <v>9.9842817790762872</v>
      </c>
      <c r="I62" s="9">
        <f t="shared" si="18"/>
        <v>4.5731641637241154</v>
      </c>
      <c r="J62" s="9">
        <f t="shared" si="19"/>
        <v>1.4680502578680152</v>
      </c>
      <c r="K62" s="11">
        <f t="shared" si="20"/>
        <v>0.11273957158962797</v>
      </c>
      <c r="L62" s="11">
        <f t="shared" si="21"/>
        <v>0.24213075060532688</v>
      </c>
      <c r="M62" s="11">
        <f t="shared" si="22"/>
        <v>0.70921985815602839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-0.19552853326791164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0.22089854753106572</v>
      </c>
      <c r="Q62" s="11">
        <f>2*'OddsRatio_working_3-way'!K62*'OddsRatio_working_3-way'!L62*'OddsRatio_working_3-way'!M62</f>
        <v>3.872016608782923E-2</v>
      </c>
      <c r="R62" s="11">
        <f t="shared" si="23"/>
        <v>0</v>
      </c>
      <c r="S62" s="11">
        <f t="shared" si="24"/>
        <v>-1.1297509567485595</v>
      </c>
      <c r="T62" s="11">
        <f t="shared" si="25"/>
        <v>-0.198028213277574</v>
      </c>
      <c r="U62" s="11">
        <f>'OddsRatio_working_3-way'!S62-'OddsRatio_working_3-way'!R62^2/3</f>
        <v>-1.1297509567485595</v>
      </c>
      <c r="V62" s="11">
        <f>'OddsRatio_working_3-way'!S62*'OddsRatio_working_3-way'!R62/3-2*'OddsRatio_working_3-way'!R62^3/27-'OddsRatio_working_3-way'!T62</f>
        <v>0.198028213277574</v>
      </c>
      <c r="W62" s="11">
        <f>'OddsRatio_working_3-way'!V62^2+4*'OddsRatio_working_3-way'!U62^3/27</f>
        <v>-0.17440604159908057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0.23109587558683783</v>
      </c>
      <c r="Y62" s="11">
        <f>IF('OddsRatio_working_3-way'!W62&gt;=0,IF('OddsRatio_working_3-way'!V62+SQRT('OddsRatio_working_3-way'!W62)&gt;0,0,PI()),ACOS('OddsRatio_working_3-way'!V62/(2*'OddsRatio_working_3-way'!X62)))</f>
        <v>1.1280145090894991</v>
      </c>
      <c r="Z62" s="11">
        <f>'OddsRatio_working_3-way'!X62^(1/3)*COS('OddsRatio_working_3-way'!Y62/3)</f>
        <v>0.57079299740001843</v>
      </c>
      <c r="AA62" s="11">
        <f>'OddsRatio_working_3-way'!X62^(1/3)*COS(('OddsRatio_working_3-way'!Y62+2*PI())/3)</f>
        <v>-0.48054837487973451</v>
      </c>
      <c r="AB62" s="11">
        <f>'OddsRatio_working_3-way'!X62^(1/3)*COS(('OddsRatio_working_3-way'!Y62+4*PI())/3)</f>
        <v>-9.0244622520283591E-2</v>
      </c>
      <c r="AC62" s="11">
        <f>'OddsRatio_working_3-way'!X62^(1/3)*SIN('OddsRatio_working_3-way'!Y62/3)</f>
        <v>0.22534197649044993</v>
      </c>
      <c r="AD62" s="11">
        <f>'OddsRatio_working_3-way'!X62^(1/3)*SIN(('OddsRatio_working_3-way'!Y62+2*PI())/3)</f>
        <v>0.38165024780545614</v>
      </c>
      <c r="AE62" s="11">
        <f>'OddsRatio_working_3-way'!X62^(1/3)*SIN(('OddsRatio_working_3-way'!Y62+4*PI())/3)</f>
        <v>-0.60699222429590605</v>
      </c>
      <c r="AF62" s="11">
        <f>-'OddsRatio_working_3-way'!U62/(3*'OddsRatio_working_3-way'!X62^(1/3))*COS(('OddsRatio_working_3-way'!Y62)/3)</f>
        <v>0.57079299740001832</v>
      </c>
      <c r="AG62" s="11">
        <f>-'OddsRatio_working_3-way'!U62/(3*'OddsRatio_working_3-way'!X62^(1/3))*COS(('OddsRatio_working_3-way'!Y62+2*PI())/3)</f>
        <v>-0.4805483748797344</v>
      </c>
      <c r="AH62" s="11">
        <f>-'OddsRatio_working_3-way'!U62/(3*'OddsRatio_working_3-way'!X62^(1/3))*COS(('OddsRatio_working_3-way'!Y62+4*PI())/3)</f>
        <v>-9.0244622520283577E-2</v>
      </c>
      <c r="AI62" s="11">
        <f>'OddsRatio_working_3-way'!U62/(3*'OddsRatio_working_3-way'!X62^(1/3))*SIN(('OddsRatio_working_3-way'!Y62)/3)</f>
        <v>-0.2253419764904499</v>
      </c>
      <c r="AJ62" s="11">
        <f>'OddsRatio_working_3-way'!U62/(3*'OddsRatio_working_3-way'!X62^(1/3))*SIN(('OddsRatio_working_3-way'!Y62+2*PI())/3)</f>
        <v>-0.38165024780545609</v>
      </c>
      <c r="AK62" s="11">
        <f>'OddsRatio_working_3-way'!U62/(3*'OddsRatio_working_3-way'!X62^(1/3))*SIN(('OddsRatio_working_3-way'!Y62+4*PI())/3)</f>
        <v>0.60699222429590594</v>
      </c>
      <c r="AL62" s="11">
        <f>'OddsRatio_working_3-way'!Z62+'OddsRatio_working_3-way'!AF62</f>
        <v>1.1415859948000366</v>
      </c>
      <c r="AM62" s="11">
        <f>'OddsRatio_working_3-way'!AA62+'OddsRatio_working_3-way'!AG62</f>
        <v>-0.9610967497594689</v>
      </c>
      <c r="AN62" s="11">
        <f>'OddsRatio_working_3-way'!AB62+'OddsRatio_working_3-way'!AH62</f>
        <v>-0.18048924504056718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1.1415859948000366</v>
      </c>
      <c r="AS62" s="11">
        <f>IF(('OddsRatio_working_3-way'!X62=0),IF(Q62&gt;0,-Q62^(1/3),(-Q62)^(1/3)),'OddsRatio_working_3-way'!AM62-'OddsRatio_working_3-way'!R62/3)</f>
        <v>-0.9610967497594689</v>
      </c>
      <c r="AT62" s="11">
        <f>IF(('OddsRatio_working_3-way'!X62=0),IF(Q62&gt;0,-Q62^(1/3),(-Q62)^(1/3)),'OddsRatio_working_3-way'!AN62-'OddsRatio_working_3-way'!R62/3)</f>
        <v>-0.18048924504056718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3.73</v>
      </c>
      <c r="B63" s="4">
        <f>IF('True_Odds_Calculator_3-way'!B64="","",'True_Odds_Calculator_3-way'!B64)</f>
        <v>3.64</v>
      </c>
      <c r="C63" s="4">
        <f>IF('True_Odds_Calculator_3-way'!C64="","",'True_Odds_Calculator_3-way'!C64)</f>
        <v>2.08</v>
      </c>
      <c r="D63" s="9">
        <f t="shared" si="13"/>
        <v>0.26094299729890336</v>
      </c>
      <c r="E63" s="9">
        <f t="shared" si="14"/>
        <v>0.26745951918661554</v>
      </c>
      <c r="F63" s="9">
        <f t="shared" si="15"/>
        <v>0.47159748351448116</v>
      </c>
      <c r="G63" s="9">
        <f t="shared" si="16"/>
        <v>1.0374558949982606</v>
      </c>
      <c r="H63" s="9">
        <f t="shared" si="17"/>
        <v>3.8322545933452519</v>
      </c>
      <c r="I63" s="9">
        <f t="shared" si="18"/>
        <v>3.7388835627954085</v>
      </c>
      <c r="J63" s="9">
        <f t="shared" si="19"/>
        <v>2.120452366598121</v>
      </c>
      <c r="K63" s="11">
        <f t="shared" si="20"/>
        <v>0.26809651474530832</v>
      </c>
      <c r="L63" s="11">
        <f t="shared" si="21"/>
        <v>0.27472527472527469</v>
      </c>
      <c r="M63" s="11">
        <f t="shared" si="22"/>
        <v>0.48076923076923073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-0.27562383996700357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0.22839477495076588</v>
      </c>
      <c r="Q63" s="11">
        <f>2*'OddsRatio_working_3-way'!K63*'OddsRatio_working_3-way'!L63*'OddsRatio_working_3-way'!M63</f>
        <v>7.0820085256051435E-2</v>
      </c>
      <c r="R63" s="11">
        <f t="shared" si="23"/>
        <v>0</v>
      </c>
      <c r="S63" s="11">
        <f t="shared" si="24"/>
        <v>-0.82864666197999515</v>
      </c>
      <c r="T63" s="11">
        <f t="shared" si="25"/>
        <v>-0.25694470138914577</v>
      </c>
      <c r="U63" s="11">
        <f>'OddsRatio_working_3-way'!S63-'OddsRatio_working_3-way'!R63^2/3</f>
        <v>-0.82864666197999515</v>
      </c>
      <c r="V63" s="11">
        <f>'OddsRatio_working_3-way'!S63*'OddsRatio_working_3-way'!R63/3-2*'OddsRatio_working_3-way'!R63^3/27-'OddsRatio_working_3-way'!T63</f>
        <v>0.25694470138914577</v>
      </c>
      <c r="W63" s="11">
        <f>'OddsRatio_working_3-way'!V63^2+4*'OddsRatio_working_3-way'!U63^3/27</f>
        <v>-1.8274918847248384E-2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0.14516843529087656</v>
      </c>
      <c r="Y63" s="11">
        <f>IF('OddsRatio_working_3-way'!W63&gt;=0,IF('OddsRatio_working_3-way'!V63+SQRT('OddsRatio_working_3-way'!W63)&gt;0,0,PI()),ACOS('OddsRatio_working_3-way'!V63/(2*'OddsRatio_working_3-way'!X63)))</f>
        <v>0.48432768220304445</v>
      </c>
      <c r="Z63" s="11">
        <f>'OddsRatio_working_3-way'!X63^(1/3)*COS('OddsRatio_working_3-way'!Y63/3)</f>
        <v>0.51872794749913032</v>
      </c>
      <c r="AA63" s="11">
        <f>'OddsRatio_working_3-way'!X63^(1/3)*COS(('OddsRatio_working_3-way'!Y63+2*PI())/3)</f>
        <v>-0.33252580025426254</v>
      </c>
      <c r="AB63" s="11">
        <f>'OddsRatio_working_3-way'!X63^(1/3)*COS(('OddsRatio_working_3-way'!Y63+4*PI())/3)</f>
        <v>-0.18620214724486767</v>
      </c>
      <c r="AC63" s="11">
        <f>'OddsRatio_working_3-way'!X63^(1/3)*SIN('OddsRatio_working_3-way'!Y63/3)</f>
        <v>8.4480000453783455E-2</v>
      </c>
      <c r="AD63" s="11">
        <f>'OddsRatio_working_3-way'!X63^(1/3)*SIN(('OddsRatio_working_3-way'!Y63+2*PI())/3)</f>
        <v>0.40699157996031565</v>
      </c>
      <c r="AE63" s="11">
        <f>'OddsRatio_working_3-way'!X63^(1/3)*SIN(('OddsRatio_working_3-way'!Y63+4*PI())/3)</f>
        <v>-0.49147158041409922</v>
      </c>
      <c r="AF63" s="11">
        <f>-'OddsRatio_working_3-way'!U63/(3*'OddsRatio_working_3-way'!X63^(1/3))*COS(('OddsRatio_working_3-way'!Y63)/3)</f>
        <v>0.51872794749913032</v>
      </c>
      <c r="AG63" s="11">
        <f>-'OddsRatio_working_3-way'!U63/(3*'OddsRatio_working_3-way'!X63^(1/3))*COS(('OddsRatio_working_3-way'!Y63+2*PI())/3)</f>
        <v>-0.33252580025426254</v>
      </c>
      <c r="AH63" s="11">
        <f>-'OddsRatio_working_3-way'!U63/(3*'OddsRatio_working_3-way'!X63^(1/3))*COS(('OddsRatio_working_3-way'!Y63+4*PI())/3)</f>
        <v>-0.18620214724486767</v>
      </c>
      <c r="AI63" s="11">
        <f>'OddsRatio_working_3-way'!U63/(3*'OddsRatio_working_3-way'!X63^(1/3))*SIN(('OddsRatio_working_3-way'!Y63)/3)</f>
        <v>-8.4480000453783455E-2</v>
      </c>
      <c r="AJ63" s="11">
        <f>'OddsRatio_working_3-way'!U63/(3*'OddsRatio_working_3-way'!X63^(1/3))*SIN(('OddsRatio_working_3-way'!Y63+2*PI())/3)</f>
        <v>-0.40699157996031565</v>
      </c>
      <c r="AK63" s="11">
        <f>'OddsRatio_working_3-way'!U63/(3*'OddsRatio_working_3-way'!X63^(1/3))*SIN(('OddsRatio_working_3-way'!Y63+4*PI())/3)</f>
        <v>0.49147158041409922</v>
      </c>
      <c r="AL63" s="11">
        <f>'OddsRatio_working_3-way'!Z63+'OddsRatio_working_3-way'!AF63</f>
        <v>1.0374558949982606</v>
      </c>
      <c r="AM63" s="11">
        <f>'OddsRatio_working_3-way'!AA63+'OddsRatio_working_3-way'!AG63</f>
        <v>-0.66505160050852508</v>
      </c>
      <c r="AN63" s="11">
        <f>'OddsRatio_working_3-way'!AB63+'OddsRatio_working_3-way'!AH63</f>
        <v>-0.37240429448973533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1.0374558949982606</v>
      </c>
      <c r="AS63" s="11">
        <f>IF(('OddsRatio_working_3-way'!X63=0),IF(Q63&gt;0,-Q63^(1/3),(-Q63)^(1/3)),'OddsRatio_working_3-way'!AM63-'OddsRatio_working_3-way'!R63/3)</f>
        <v>-0.66505160050852508</v>
      </c>
      <c r="AT63" s="11">
        <f>IF(('OddsRatio_working_3-way'!X63=0),IF(Q63&gt;0,-Q63^(1/3),(-Q63)^(1/3)),'OddsRatio_working_3-way'!AN63-'OddsRatio_working_3-way'!R63/3)</f>
        <v>-0.37240429448973533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1.64</v>
      </c>
      <c r="B64" s="4">
        <f>IF('True_Odds_Calculator_3-way'!B65="","",'True_Odds_Calculator_3-way'!B65)</f>
        <v>4.0599999999999996</v>
      </c>
      <c r="C64" s="4">
        <f>IF('True_Odds_Calculator_3-way'!C65="","",'True_Odds_Calculator_3-way'!C65)</f>
        <v>5.91</v>
      </c>
      <c r="D64" s="9">
        <f t="shared" si="13"/>
        <v>0.59898958696386473</v>
      </c>
      <c r="E64" s="9">
        <f t="shared" si="14"/>
        <v>0.23804183822249894</v>
      </c>
      <c r="F64" s="9">
        <f t="shared" si="15"/>
        <v>0.16296857481363614</v>
      </c>
      <c r="G64" s="9">
        <f t="shared" si="16"/>
        <v>1.0460595376038833</v>
      </c>
      <c r="H64" s="9">
        <f t="shared" si="17"/>
        <v>1.6694781040664852</v>
      </c>
      <c r="I64" s="9">
        <f t="shared" si="18"/>
        <v>4.2009421850678823</v>
      </c>
      <c r="J64" s="9">
        <f t="shared" si="19"/>
        <v>6.1361523296350668</v>
      </c>
      <c r="K64" s="11">
        <f t="shared" si="20"/>
        <v>0.6097560975609756</v>
      </c>
      <c r="L64" s="11">
        <f t="shared" si="21"/>
        <v>0.24630541871921185</v>
      </c>
      <c r="M64" s="11">
        <f t="shared" si="22"/>
        <v>0.16920473773265651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-0.24435741944376499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0.21879922982671107</v>
      </c>
      <c r="Q64" s="11">
        <f>2*'OddsRatio_working_3-way'!K64*'OddsRatio_working_3-way'!L64*'OddsRatio_working_3-way'!M64</f>
        <v>5.0824443629898033E-2</v>
      </c>
      <c r="R64" s="11">
        <f t="shared" si="23"/>
        <v>0</v>
      </c>
      <c r="S64" s="11">
        <f t="shared" si="24"/>
        <v>-0.89540653328541253</v>
      </c>
      <c r="T64" s="11">
        <f t="shared" si="25"/>
        <v>-0.20799222608255805</v>
      </c>
      <c r="U64" s="11">
        <f>'OddsRatio_working_3-way'!S64-'OddsRatio_working_3-way'!R64^2/3</f>
        <v>-0.89540653328541253</v>
      </c>
      <c r="V64" s="11">
        <f>'OddsRatio_working_3-way'!S64*'OddsRatio_working_3-way'!R64/3-2*'OddsRatio_working_3-way'!R64^3/27-'OddsRatio_working_3-way'!T64</f>
        <v>0.20799222608255805</v>
      </c>
      <c r="W64" s="11">
        <f>'OddsRatio_working_3-way'!V64^2+4*'OddsRatio_working_3-way'!U64^3/27</f>
        <v>-6.3094011487760338E-2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0.16306040107774347</v>
      </c>
      <c r="Y64" s="11">
        <f>IF('OddsRatio_working_3-way'!W64&gt;=0,IF('OddsRatio_working_3-way'!V64+SQRT('OddsRatio_working_3-way'!W64)&gt;0,0,PI()),ACOS('OddsRatio_working_3-way'!V64/(2*'OddsRatio_working_3-way'!X64)))</f>
        <v>0.87918818737691773</v>
      </c>
      <c r="Z64" s="11">
        <f>'OddsRatio_working_3-way'!X64^(1/3)*COS('OddsRatio_working_3-way'!Y64/3)</f>
        <v>0.52302976880194152</v>
      </c>
      <c r="AA64" s="11">
        <f>'OddsRatio_working_3-way'!X64^(1/3)*COS(('OddsRatio_working_3-way'!Y64+2*PI())/3)</f>
        <v>-0.39819527447794478</v>
      </c>
      <c r="AB64" s="11">
        <f>'OddsRatio_working_3-way'!X64^(1/3)*COS(('OddsRatio_working_3-way'!Y64+4*PI())/3)</f>
        <v>-0.12483449432399664</v>
      </c>
      <c r="AC64" s="11">
        <f>'OddsRatio_working_3-way'!X64^(1/3)*SIN('OddsRatio_working_3-way'!Y64/3)</f>
        <v>0.1578249200077681</v>
      </c>
      <c r="AD64" s="11">
        <f>'OddsRatio_working_3-way'!X64^(1/3)*SIN(('OddsRatio_working_3-way'!Y64+2*PI())/3)</f>
        <v>0.374044606714099</v>
      </c>
      <c r="AE64" s="11">
        <f>'OddsRatio_working_3-way'!X64^(1/3)*SIN(('OddsRatio_working_3-way'!Y64+4*PI())/3)</f>
        <v>-0.53186952672186705</v>
      </c>
      <c r="AF64" s="11">
        <f>-'OddsRatio_working_3-way'!U64/(3*'OddsRatio_working_3-way'!X64^(1/3))*COS(('OddsRatio_working_3-way'!Y64)/3)</f>
        <v>0.52302976880194163</v>
      </c>
      <c r="AG64" s="11">
        <f>-'OddsRatio_working_3-way'!U64/(3*'OddsRatio_working_3-way'!X64^(1/3))*COS(('OddsRatio_working_3-way'!Y64+2*PI())/3)</f>
        <v>-0.39819527447794489</v>
      </c>
      <c r="AH64" s="11">
        <f>-'OddsRatio_working_3-way'!U64/(3*'OddsRatio_working_3-way'!X64^(1/3))*COS(('OddsRatio_working_3-way'!Y64+4*PI())/3)</f>
        <v>-0.12483449432399665</v>
      </c>
      <c r="AI64" s="11">
        <f>'OddsRatio_working_3-way'!U64/(3*'OddsRatio_working_3-way'!X64^(1/3))*SIN(('OddsRatio_working_3-way'!Y64)/3)</f>
        <v>-0.15782492000776813</v>
      </c>
      <c r="AJ64" s="11">
        <f>'OddsRatio_working_3-way'!U64/(3*'OddsRatio_working_3-way'!X64^(1/3))*SIN(('OddsRatio_working_3-way'!Y64+2*PI())/3)</f>
        <v>-0.37404460671409911</v>
      </c>
      <c r="AK64" s="11">
        <f>'OddsRatio_working_3-way'!U64/(3*'OddsRatio_working_3-way'!X64^(1/3))*SIN(('OddsRatio_working_3-way'!Y64+4*PI())/3)</f>
        <v>0.53186952672186716</v>
      </c>
      <c r="AL64" s="11">
        <f>'OddsRatio_working_3-way'!Z64+'OddsRatio_working_3-way'!AF64</f>
        <v>1.0460595376038833</v>
      </c>
      <c r="AM64" s="11">
        <f>'OddsRatio_working_3-way'!AA64+'OddsRatio_working_3-way'!AG64</f>
        <v>-0.79639054895588968</v>
      </c>
      <c r="AN64" s="11">
        <f>'OddsRatio_working_3-way'!AB64+'OddsRatio_working_3-way'!AH64</f>
        <v>-0.24966898864799331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1.0460595376038833</v>
      </c>
      <c r="AS64" s="11">
        <f>IF(('OddsRatio_working_3-way'!X64=0),IF(Q64&gt;0,-Q64^(1/3),(-Q64)^(1/3)),'OddsRatio_working_3-way'!AM64-'OddsRatio_working_3-way'!R64/3)</f>
        <v>-0.79639054895588968</v>
      </c>
      <c r="AT64" s="11">
        <f>IF(('OddsRatio_working_3-way'!X64=0),IF(Q64&gt;0,-Q64^(1/3),(-Q64)^(1/3)),'OddsRatio_working_3-way'!AN64-'OddsRatio_working_3-way'!R64/3)</f>
        <v>-0.24966898864799331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6.1</v>
      </c>
      <c r="B65" s="4">
        <f>IF('True_Odds_Calculator_3-way'!B66="","",'True_Odds_Calculator_3-way'!B66)</f>
        <v>4.6500000000000004</v>
      </c>
      <c r="C65" s="4">
        <f>IF('True_Odds_Calculator_3-way'!C66="","",'True_Odds_Calculator_3-way'!C66)</f>
        <v>1.55</v>
      </c>
      <c r="D65" s="9">
        <f t="shared" si="13"/>
        <v>0.15780735626471368</v>
      </c>
      <c r="E65" s="9">
        <f t="shared" si="14"/>
        <v>0.20749026215199082</v>
      </c>
      <c r="F65" s="9">
        <f t="shared" si="15"/>
        <v>0.63470238158329573</v>
      </c>
      <c r="G65" s="9">
        <f t="shared" si="16"/>
        <v>1.0464392561022833</v>
      </c>
      <c r="H65" s="9">
        <f t="shared" si="17"/>
        <v>6.3368402061216447</v>
      </c>
      <c r="I65" s="9">
        <f t="shared" si="18"/>
        <v>4.8195032847733348</v>
      </c>
      <c r="J65" s="9">
        <f t="shared" si="19"/>
        <v>1.5755415908562558</v>
      </c>
      <c r="K65" s="11">
        <f t="shared" si="20"/>
        <v>0.16393442622950821</v>
      </c>
      <c r="L65" s="11">
        <f t="shared" si="21"/>
        <v>0.21505376344086019</v>
      </c>
      <c r="M65" s="11">
        <f t="shared" si="22"/>
        <v>0.64516129032258063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-0.23286876716535043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0.21152829190904282</v>
      </c>
      <c r="Q65" s="11">
        <f>2*'OddsRatio_working_3-way'!K65*'OddsRatio_working_3-way'!L65*'OddsRatio_working_3-way'!M65</f>
        <v>4.5489955249256524E-2</v>
      </c>
      <c r="R65" s="11">
        <f t="shared" si="23"/>
        <v>0</v>
      </c>
      <c r="S65" s="11">
        <f t="shared" si="24"/>
        <v>-0.9083583620247595</v>
      </c>
      <c r="T65" s="11">
        <f t="shared" si="25"/>
        <v>-0.1953458843063999</v>
      </c>
      <c r="U65" s="11">
        <f>'OddsRatio_working_3-way'!S65-'OddsRatio_working_3-way'!R65^2/3</f>
        <v>-0.9083583620247595</v>
      </c>
      <c r="V65" s="11">
        <f>'OddsRatio_working_3-way'!S65*'OddsRatio_working_3-way'!R65/3-2*'OddsRatio_working_3-way'!R65^3/27-'OddsRatio_working_3-way'!T65</f>
        <v>0.1953458843063999</v>
      </c>
      <c r="W65" s="11">
        <f>'OddsRatio_working_3-way'!V65^2+4*'OddsRatio_working_3-way'!U65^3/27</f>
        <v>-7.2877027208453765E-2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0.166611105365086</v>
      </c>
      <c r="Y65" s="11">
        <f>IF('OddsRatio_working_3-way'!W65&gt;=0,IF('OddsRatio_working_3-way'!V65+SQRT('OddsRatio_working_3-way'!W65)&gt;0,0,PI()),ACOS('OddsRatio_working_3-way'!V65/(2*'OddsRatio_working_3-way'!X65)))</f>
        <v>0.94439504724684675</v>
      </c>
      <c r="Z65" s="11">
        <f>'OddsRatio_working_3-way'!X65^(1/3)*COS('OddsRatio_working_3-way'!Y65/3)</f>
        <v>0.52321962805114164</v>
      </c>
      <c r="AA65" s="11">
        <f>'OddsRatio_working_3-way'!X65^(1/3)*COS(('OddsRatio_working_3-way'!Y65+2*PI())/3)</f>
        <v>-0.4091581319512882</v>
      </c>
      <c r="AB65" s="11">
        <f>'OddsRatio_working_3-way'!X65^(1/3)*COS(('OddsRatio_working_3-way'!Y65+4*PI())/3)</f>
        <v>-0.11406149609985336</v>
      </c>
      <c r="AC65" s="11">
        <f>'OddsRatio_working_3-way'!X65^(1/3)*SIN('OddsRatio_working_3-way'!Y65/3)</f>
        <v>0.17037412214577891</v>
      </c>
      <c r="AD65" s="11">
        <f>'OddsRatio_working_3-way'!X65^(1/3)*SIN(('OddsRatio_working_3-way'!Y65+2*PI())/3)</f>
        <v>0.36793442857804437</v>
      </c>
      <c r="AE65" s="11">
        <f>'OddsRatio_working_3-way'!X65^(1/3)*SIN(('OddsRatio_working_3-way'!Y65+4*PI())/3)</f>
        <v>-0.53830855072382322</v>
      </c>
      <c r="AF65" s="11">
        <f>-'OddsRatio_working_3-way'!U65/(3*'OddsRatio_working_3-way'!X65^(1/3))*COS(('OddsRatio_working_3-way'!Y65)/3)</f>
        <v>0.52321962805114164</v>
      </c>
      <c r="AG65" s="11">
        <f>-'OddsRatio_working_3-way'!U65/(3*'OddsRatio_working_3-way'!X65^(1/3))*COS(('OddsRatio_working_3-way'!Y65+2*PI())/3)</f>
        <v>-0.4091581319512882</v>
      </c>
      <c r="AH65" s="11">
        <f>-'OddsRatio_working_3-way'!U65/(3*'OddsRatio_working_3-way'!X65^(1/3))*COS(('OddsRatio_working_3-way'!Y65+4*PI())/3)</f>
        <v>-0.11406149609985336</v>
      </c>
      <c r="AI65" s="11">
        <f>'OddsRatio_working_3-way'!U65/(3*'OddsRatio_working_3-way'!X65^(1/3))*SIN(('OddsRatio_working_3-way'!Y65)/3)</f>
        <v>-0.17037412214577891</v>
      </c>
      <c r="AJ65" s="11">
        <f>'OddsRatio_working_3-way'!U65/(3*'OddsRatio_working_3-way'!X65^(1/3))*SIN(('OddsRatio_working_3-way'!Y65+2*PI())/3)</f>
        <v>-0.36793442857804437</v>
      </c>
      <c r="AK65" s="11">
        <f>'OddsRatio_working_3-way'!U65/(3*'OddsRatio_working_3-way'!X65^(1/3))*SIN(('OddsRatio_working_3-way'!Y65+4*PI())/3)</f>
        <v>0.53830855072382322</v>
      </c>
      <c r="AL65" s="11">
        <f>'OddsRatio_working_3-way'!Z65+'OddsRatio_working_3-way'!AF65</f>
        <v>1.0464392561022833</v>
      </c>
      <c r="AM65" s="11">
        <f>'OddsRatio_working_3-way'!AA65+'OddsRatio_working_3-way'!AG65</f>
        <v>-0.81831626390257639</v>
      </c>
      <c r="AN65" s="11">
        <f>'OddsRatio_working_3-way'!AB65+'OddsRatio_working_3-way'!AH65</f>
        <v>-0.22812299219970672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1.0464392561022833</v>
      </c>
      <c r="AS65" s="11">
        <f>IF(('OddsRatio_working_3-way'!X65=0),IF(Q65&gt;0,-Q65^(1/3),(-Q65)^(1/3)),'OddsRatio_working_3-way'!AM65-'OddsRatio_working_3-way'!R65/3)</f>
        <v>-0.81831626390257639</v>
      </c>
      <c r="AT65" s="11">
        <f>IF(('OddsRatio_working_3-way'!X65=0),IF(Q65&gt;0,-Q65^(1/3),(-Q65)^(1/3)),'OddsRatio_working_3-way'!AN65-'OddsRatio_working_3-way'!R65/3)</f>
        <v>-0.22812299219970672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3.27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2.4</v>
      </c>
      <c r="D66" s="9">
        <f t="shared" si="13"/>
        <v>0.29712179543420442</v>
      </c>
      <c r="E66" s="9">
        <f t="shared" si="14"/>
        <v>0.29620463340375991</v>
      </c>
      <c r="F66" s="9">
        <f t="shared" si="15"/>
        <v>0.40667357116203567</v>
      </c>
      <c r="G66" s="9">
        <f t="shared" si="16"/>
        <v>1.0421247459384473</v>
      </c>
      <c r="H66" s="9">
        <f t="shared" si="17"/>
        <v>3.3656231732802757</v>
      </c>
      <c r="I66" s="9">
        <f t="shared" si="18"/>
        <v>3.3760444207396603</v>
      </c>
      <c r="J66" s="9">
        <f t="shared" si="19"/>
        <v>2.4589746443138258</v>
      </c>
      <c r="K66" s="11">
        <f t="shared" si="20"/>
        <v>0.3058103975535168</v>
      </c>
      <c r="L66" s="11">
        <f t="shared" si="21"/>
        <v>0.3048780487804878</v>
      </c>
      <c r="M66" s="11">
        <f t="shared" si="22"/>
        <v>0.41666666666666669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-0.2814854180651899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0.23114479998010989</v>
      </c>
      <c r="Q66" s="11">
        <f>2*'OddsRatio_working_3-way'!K66*'OddsRatio_working_3-way'!L66*'OddsRatio_working_3-way'!M66</f>
        <v>7.7695731085751216E-2</v>
      </c>
      <c r="R66" s="11">
        <f t="shared" si="23"/>
        <v>0</v>
      </c>
      <c r="S66" s="11">
        <f t="shared" si="24"/>
        <v>-0.82116083159440434</v>
      </c>
      <c r="T66" s="11">
        <f t="shared" si="25"/>
        <v>-0.27602044759475775</v>
      </c>
      <c r="U66" s="11">
        <f>'OddsRatio_working_3-way'!S66-'OddsRatio_working_3-way'!R66^2/3</f>
        <v>-0.82116083159440434</v>
      </c>
      <c r="V66" s="11">
        <f>'OddsRatio_working_3-way'!S66*'OddsRatio_working_3-way'!R66/3-2*'OddsRatio_working_3-way'!R66^3/27-'OddsRatio_working_3-way'!T66</f>
        <v>0.27602044759475775</v>
      </c>
      <c r="W66" s="11">
        <f>'OddsRatio_working_3-way'!V66^2+4*'OddsRatio_working_3-way'!U66^3/27</f>
        <v>-5.8442600622213708E-3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0.14320575019236464</v>
      </c>
      <c r="Y66" s="11">
        <f>IF('OddsRatio_working_3-way'!W66&gt;=0,IF('OddsRatio_working_3-way'!V66+SQRT('OddsRatio_working_3-way'!W66)&gt;0,0,PI()),ACOS('OddsRatio_working_3-way'!V66/(2*'OddsRatio_working_3-way'!X66)))</f>
        <v>0.27019131904113181</v>
      </c>
      <c r="Z66" s="11">
        <f>'OddsRatio_working_3-way'!X66^(1/3)*COS('OddsRatio_working_3-way'!Y66/3)</f>
        <v>0.52106237296922364</v>
      </c>
      <c r="AA66" s="11">
        <f>'OddsRatio_working_3-way'!X66^(1/3)*COS(('OddsRatio_working_3-way'!Y66+2*PI())/3)</f>
        <v>-0.30128300246086465</v>
      </c>
      <c r="AB66" s="11">
        <f>'OddsRatio_working_3-way'!X66^(1/3)*COS(('OddsRatio_working_3-way'!Y66+4*PI())/3)</f>
        <v>-0.21977937050835911</v>
      </c>
      <c r="AC66" s="11">
        <f>'OddsRatio_working_3-way'!X66^(1/3)*SIN('OddsRatio_working_3-way'!Y66/3)</f>
        <v>4.7056143847711451E-2</v>
      </c>
      <c r="AD66" s="11">
        <f>'OddsRatio_working_3-way'!X66^(1/3)*SIN(('OddsRatio_working_3-way'!Y66+2*PI())/3)</f>
        <v>0.42772518002369403</v>
      </c>
      <c r="AE66" s="11">
        <f>'OddsRatio_working_3-way'!X66^(1/3)*SIN(('OddsRatio_working_3-way'!Y66+4*PI())/3)</f>
        <v>-0.47478132387140531</v>
      </c>
      <c r="AF66" s="11">
        <f>-'OddsRatio_working_3-way'!U66/(3*'OddsRatio_working_3-way'!X66^(1/3))*COS(('OddsRatio_working_3-way'!Y66)/3)</f>
        <v>0.52106237296922353</v>
      </c>
      <c r="AG66" s="11">
        <f>-'OddsRatio_working_3-way'!U66/(3*'OddsRatio_working_3-way'!X66^(1/3))*COS(('OddsRatio_working_3-way'!Y66+2*PI())/3)</f>
        <v>-0.30128300246086459</v>
      </c>
      <c r="AH66" s="11">
        <f>-'OddsRatio_working_3-way'!U66/(3*'OddsRatio_working_3-way'!X66^(1/3))*COS(('OddsRatio_working_3-way'!Y66+4*PI())/3)</f>
        <v>-0.21977937050835905</v>
      </c>
      <c r="AI66" s="11">
        <f>'OddsRatio_working_3-way'!U66/(3*'OddsRatio_working_3-way'!X66^(1/3))*SIN(('OddsRatio_working_3-way'!Y66)/3)</f>
        <v>-4.7056143847711444E-2</v>
      </c>
      <c r="AJ66" s="11">
        <f>'OddsRatio_working_3-way'!U66/(3*'OddsRatio_working_3-way'!X66^(1/3))*SIN(('OddsRatio_working_3-way'!Y66+2*PI())/3)</f>
        <v>-0.42772518002369397</v>
      </c>
      <c r="AK66" s="11">
        <f>'OddsRatio_working_3-way'!U66/(3*'OddsRatio_working_3-way'!X66^(1/3))*SIN(('OddsRatio_working_3-way'!Y66+4*PI())/3)</f>
        <v>0.47478132387140526</v>
      </c>
      <c r="AL66" s="11">
        <f>'OddsRatio_working_3-way'!Z66+'OddsRatio_working_3-way'!AF66</f>
        <v>1.0421247459384473</v>
      </c>
      <c r="AM66" s="11">
        <f>'OddsRatio_working_3-way'!AA66+'OddsRatio_working_3-way'!AG66</f>
        <v>-0.60256600492172918</v>
      </c>
      <c r="AN66" s="11">
        <f>'OddsRatio_working_3-way'!AB66+'OddsRatio_working_3-way'!AH66</f>
        <v>-0.43955874101671816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1.0421247459384473</v>
      </c>
      <c r="AS66" s="11">
        <f>IF(('OddsRatio_working_3-way'!X66=0),IF(Q66&gt;0,-Q66^(1/3),(-Q66)^(1/3)),'OddsRatio_working_3-way'!AM66-'OddsRatio_working_3-way'!R66/3)</f>
        <v>-0.60256600492172918</v>
      </c>
      <c r="AT66" s="11">
        <f>IF(('OddsRatio_working_3-way'!X66=0),IF(Q66&gt;0,-Q66^(1/3),(-Q66)^(1/3)),'OddsRatio_working_3-way'!AN66-'OddsRatio_working_3-way'!R66/3)</f>
        <v>-0.43955874101671816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</v>
      </c>
      <c r="B67" s="4">
        <f>IF('True_Odds_Calculator_3-way'!B68="","",'True_Odds_Calculator_3-way'!B68)</f>
        <v>3.22</v>
      </c>
      <c r="C67" s="4">
        <f>IF('True_Odds_Calculator_3-way'!C68="","",'True_Odds_Calculator_3-way'!C68)</f>
        <v>3.34</v>
      </c>
      <c r="D67" s="9">
        <f t="shared" si="13"/>
        <v>0.40693523477555216</v>
      </c>
      <c r="E67" s="9">
        <f t="shared" si="14"/>
        <v>0.30202267397995658</v>
      </c>
      <c r="F67" s="9">
        <f t="shared" si="15"/>
        <v>0.29104209124449115</v>
      </c>
      <c r="G67" s="9">
        <f t="shared" si="16"/>
        <v>1.0409953556360958</v>
      </c>
      <c r="H67" s="9">
        <f t="shared" si="17"/>
        <v>2.4573934978905347</v>
      </c>
      <c r="I67" s="9">
        <f t="shared" si="18"/>
        <v>3.3110096895121321</v>
      </c>
      <c r="J67" s="9">
        <f t="shared" si="19"/>
        <v>3.4359291321884631</v>
      </c>
      <c r="K67" s="11">
        <f t="shared" si="20"/>
        <v>0.41666666666666669</v>
      </c>
      <c r="L67" s="11">
        <f t="shared" si="21"/>
        <v>0.3105590062111801</v>
      </c>
      <c r="M67" s="11">
        <f t="shared" si="22"/>
        <v>0.29940119760479045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-0.28176256183285597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0.23090465032667584</v>
      </c>
      <c r="Q67" s="11">
        <f>2*'OddsRatio_working_3-way'!K67*'OddsRatio_working_3-way'!L67*'OddsRatio_working_3-way'!M67</f>
        <v>7.7484781988817406E-2</v>
      </c>
      <c r="R67" s="11">
        <f t="shared" si="23"/>
        <v>0</v>
      </c>
      <c r="S67" s="11">
        <f t="shared" si="24"/>
        <v>-0.81950081950081965</v>
      </c>
      <c r="T67" s="11">
        <f t="shared" si="25"/>
        <v>-0.27500027500027507</v>
      </c>
      <c r="U67" s="11">
        <f>'OddsRatio_working_3-way'!S67-'OddsRatio_working_3-way'!R67^2/3</f>
        <v>-0.81950081950081965</v>
      </c>
      <c r="V67" s="11">
        <f>'OddsRatio_working_3-way'!S67*'OddsRatio_working_3-way'!R67/3-2*'OddsRatio_working_3-way'!R67^3/27-'OddsRatio_working_3-way'!T67</f>
        <v>0.27500027500027507</v>
      </c>
      <c r="W67" s="11">
        <f>'OddsRatio_working_3-way'!V67^2+4*'OddsRatio_working_3-way'!U67^3/27</f>
        <v>-5.9099103732319219E-3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0.14277172481224953</v>
      </c>
      <c r="Y67" s="11">
        <f>IF('OddsRatio_working_3-way'!W67&gt;=0,IF('OddsRatio_working_3-way'!V67+SQRT('OddsRatio_working_3-way'!W67)&gt;0,0,PI()),ACOS('OddsRatio_working_3-way'!V67/(2*'OddsRatio_working_3-way'!X67)))</f>
        <v>0.27259006951046283</v>
      </c>
      <c r="Z67" s="11">
        <f>'OddsRatio_working_3-way'!X67^(1/3)*COS('OddsRatio_working_3-way'!Y67/3)</f>
        <v>0.5204976778180479</v>
      </c>
      <c r="AA67" s="11">
        <f>'OddsRatio_working_3-way'!X67^(1/3)*COS(('OddsRatio_working_3-way'!Y67+2*PI())/3)</f>
        <v>-0.30131987998080195</v>
      </c>
      <c r="AB67" s="11">
        <f>'OddsRatio_working_3-way'!X67^(1/3)*COS(('OddsRatio_working_3-way'!Y67+4*PI())/3)</f>
        <v>-0.21917779783724603</v>
      </c>
      <c r="AC67" s="11">
        <f>'OddsRatio_working_3-way'!X67^(1/3)*SIN('OddsRatio_working_3-way'!Y67/3)</f>
        <v>4.7424753237378478E-2</v>
      </c>
      <c r="AD67" s="11">
        <f>'OddsRatio_working_3-way'!X67^(1/3)*SIN(('OddsRatio_working_3-way'!Y67+2*PI())/3)</f>
        <v>0.42705183498254834</v>
      </c>
      <c r="AE67" s="11">
        <f>'OddsRatio_working_3-way'!X67^(1/3)*SIN(('OddsRatio_working_3-way'!Y67+4*PI())/3)</f>
        <v>-0.47447658821992678</v>
      </c>
      <c r="AF67" s="11">
        <f>-'OddsRatio_working_3-way'!U67/(3*'OddsRatio_working_3-way'!X67^(1/3))*COS(('OddsRatio_working_3-way'!Y67)/3)</f>
        <v>0.52049767781804779</v>
      </c>
      <c r="AG67" s="11">
        <f>-'OddsRatio_working_3-way'!U67/(3*'OddsRatio_working_3-way'!X67^(1/3))*COS(('OddsRatio_working_3-way'!Y67+2*PI())/3)</f>
        <v>-0.3013198799808019</v>
      </c>
      <c r="AH67" s="11">
        <f>-'OddsRatio_working_3-way'!U67/(3*'OddsRatio_working_3-way'!X67^(1/3))*COS(('OddsRatio_working_3-way'!Y67+4*PI())/3)</f>
        <v>-0.21917779783724597</v>
      </c>
      <c r="AI67" s="11">
        <f>'OddsRatio_working_3-way'!U67/(3*'OddsRatio_working_3-way'!X67^(1/3))*SIN(('OddsRatio_working_3-way'!Y67)/3)</f>
        <v>-4.7424753237378464E-2</v>
      </c>
      <c r="AJ67" s="11">
        <f>'OddsRatio_working_3-way'!U67/(3*'OddsRatio_working_3-way'!X67^(1/3))*SIN(('OddsRatio_working_3-way'!Y67+2*PI())/3)</f>
        <v>-0.42705183498254828</v>
      </c>
      <c r="AK67" s="11">
        <f>'OddsRatio_working_3-way'!U67/(3*'OddsRatio_working_3-way'!X67^(1/3))*SIN(('OddsRatio_working_3-way'!Y67+4*PI())/3)</f>
        <v>0.47447658821992666</v>
      </c>
      <c r="AL67" s="11">
        <f>'OddsRatio_working_3-way'!Z67+'OddsRatio_working_3-way'!AF67</f>
        <v>1.0409953556360958</v>
      </c>
      <c r="AM67" s="11">
        <f>'OddsRatio_working_3-way'!AA67+'OddsRatio_working_3-way'!AG67</f>
        <v>-0.60263975996160379</v>
      </c>
      <c r="AN67" s="11">
        <f>'OddsRatio_working_3-way'!AB67+'OddsRatio_working_3-way'!AH67</f>
        <v>-0.438355595674492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1.0409953556360958</v>
      </c>
      <c r="AS67" s="11">
        <f>IF(('OddsRatio_working_3-way'!X67=0),IF(Q67&gt;0,-Q67^(1/3),(-Q67)^(1/3)),'OddsRatio_working_3-way'!AM67-'OddsRatio_working_3-way'!R67/3)</f>
        <v>-0.60263975996160379</v>
      </c>
      <c r="AT67" s="11">
        <f>IF(('OddsRatio_working_3-way'!X67=0),IF(Q67&gt;0,-Q67^(1/3),(-Q67)^(1/3)),'OddsRatio_working_3-way'!AN67-'OddsRatio_working_3-way'!R67/3)</f>
        <v>-0.438355595674492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2.66</v>
      </c>
      <c r="B68" s="4">
        <f>IF('True_Odds_Calculator_3-way'!B69="","",'True_Odds_Calculator_3-way'!B69)</f>
        <v>3.25</v>
      </c>
      <c r="C68" s="4">
        <f>IF('True_Odds_Calculator_3-way'!C69="","",'True_Odds_Calculator_3-way'!C69)</f>
        <v>2.91</v>
      </c>
      <c r="D68" s="9">
        <f t="shared" ref="D68:D131" si="26">(K68/(AR68+K68-(AR68*K68)))</f>
        <v>0.3664218551524403</v>
      </c>
      <c r="E68" s="9">
        <f t="shared" ref="E68:E131" si="27">(L68/(AR68+L68-(AR68*L68)))</f>
        <v>0.29907412636310632</v>
      </c>
      <c r="F68" s="9">
        <f t="shared" ref="F68:F131" si="28">(M68/(AR68+M68-(AR68*M68)))</f>
        <v>0.33450401848445327</v>
      </c>
      <c r="G68" s="9">
        <f t="shared" ref="G68:G131" si="29">AR68</f>
        <v>1.0416234071919215</v>
      </c>
      <c r="H68" s="9">
        <f t="shared" ref="H68:H131" si="30">IF(A68="","",1/D68)</f>
        <v>2.7290948559385901</v>
      </c>
      <c r="I68" s="9">
        <f t="shared" ref="I68:I131" si="31">IF(B68="","",1/E68)</f>
        <v>3.3436526661818236</v>
      </c>
      <c r="J68" s="9">
        <f t="shared" ref="J68:J131" si="32">IF(C68="","",1/F68)</f>
        <v>2.9895007077365707</v>
      </c>
      <c r="K68" s="11">
        <f t="shared" ref="K68:K131" si="33">1/A68</f>
        <v>0.37593984962406013</v>
      </c>
      <c r="L68" s="11">
        <f t="shared" ref="L68:L131" si="34">1/B68</f>
        <v>0.30769230769230771</v>
      </c>
      <c r="M68" s="11">
        <f t="shared" ref="M68:M131" si="35">1/C68</f>
        <v>0.3436426116838488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-0.28357372415972526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0.23134759976865243</v>
      </c>
      <c r="Q68" s="11">
        <f>2*'OddsRatio_working_3-way'!K68*'OddsRatio_working_3-way'!L68*'OddsRatio_working_3-way'!M68</f>
        <v>7.950089339128949E-2</v>
      </c>
      <c r="R68" s="11">
        <f t="shared" ref="R68:R131" si="36">O68/N68</f>
        <v>0</v>
      </c>
      <c r="S68" s="11">
        <f t="shared" ref="S68:S131" si="37">P68/N68</f>
        <v>-0.81582876006644389</v>
      </c>
      <c r="T68" s="11">
        <f t="shared" ref="T68:T131" si="38">Q68/N68</f>
        <v>-0.28035352579602879</v>
      </c>
      <c r="U68" s="11">
        <f>'OddsRatio_working_3-way'!S68-'OddsRatio_working_3-way'!R68^2/3</f>
        <v>-0.81582876006644389</v>
      </c>
      <c r="V68" s="11">
        <f>'OddsRatio_working_3-way'!S68*'OddsRatio_working_3-way'!R68/3-2*'OddsRatio_working_3-way'!R68^3/27-'OddsRatio_working_3-way'!T68</f>
        <v>0.28035352579602879</v>
      </c>
      <c r="W68" s="11">
        <f>'OddsRatio_working_3-way'!V68^2+4*'OddsRatio_working_3-way'!U68^3/27</f>
        <v>-1.8458271465309761E-3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0.14181319276851109</v>
      </c>
      <c r="Y68" s="11">
        <f>IF('OddsRatio_working_3-way'!W68&gt;=0,IF('OddsRatio_working_3-way'!V68+SQRT('OddsRatio_working_3-way'!W68)&gt;0,0,PI()),ACOS('OddsRatio_working_3-way'!V68/(2*'OddsRatio_working_3-way'!X68)))</f>
        <v>0.15206311696227748</v>
      </c>
      <c r="Z68" s="11">
        <f>'OddsRatio_working_3-way'!X68^(1/3)*COS('OddsRatio_working_3-way'!Y68/3)</f>
        <v>0.52081170359596074</v>
      </c>
      <c r="AA68" s="11">
        <f>'OddsRatio_working_3-way'!X68^(1/3)*COS(('OddsRatio_working_3-way'!Y68+2*PI())/3)</f>
        <v>-0.28328743969558429</v>
      </c>
      <c r="AB68" s="11">
        <f>'OddsRatio_working_3-way'!X68^(1/3)*COS(('OddsRatio_working_3-way'!Y68+4*PI())/3)</f>
        <v>-0.23752426390037623</v>
      </c>
      <c r="AC68" s="11">
        <f>'OddsRatio_working_3-way'!X68^(1/3)*SIN('OddsRatio_working_3-way'!Y68/3)</f>
        <v>2.64213818643355E-2</v>
      </c>
      <c r="AD68" s="11">
        <f>'OddsRatio_working_3-way'!X68^(1/3)*SIN(('OddsRatio_working_3-way'!Y68+2*PI())/3)</f>
        <v>0.43782547497018565</v>
      </c>
      <c r="AE68" s="11">
        <f>'OddsRatio_working_3-way'!X68^(1/3)*SIN(('OddsRatio_working_3-way'!Y68+4*PI())/3)</f>
        <v>-0.46424685683452116</v>
      </c>
      <c r="AF68" s="11">
        <f>-'OddsRatio_working_3-way'!U68/(3*'OddsRatio_working_3-way'!X68^(1/3))*COS(('OddsRatio_working_3-way'!Y68)/3)</f>
        <v>0.52081170359596074</v>
      </c>
      <c r="AG68" s="11">
        <f>-'OddsRatio_working_3-way'!U68/(3*'OddsRatio_working_3-way'!X68^(1/3))*COS(('OddsRatio_working_3-way'!Y68+2*PI())/3)</f>
        <v>-0.28328743969558429</v>
      </c>
      <c r="AH68" s="11">
        <f>-'OddsRatio_working_3-way'!U68/(3*'OddsRatio_working_3-way'!X68^(1/3))*COS(('OddsRatio_working_3-way'!Y68+4*PI())/3)</f>
        <v>-0.23752426390037623</v>
      </c>
      <c r="AI68" s="11">
        <f>'OddsRatio_working_3-way'!U68/(3*'OddsRatio_working_3-way'!X68^(1/3))*SIN(('OddsRatio_working_3-way'!Y68)/3)</f>
        <v>-2.64213818643355E-2</v>
      </c>
      <c r="AJ68" s="11">
        <f>'OddsRatio_working_3-way'!U68/(3*'OddsRatio_working_3-way'!X68^(1/3))*SIN(('OddsRatio_working_3-way'!Y68+2*PI())/3)</f>
        <v>-0.43782547497018565</v>
      </c>
      <c r="AK68" s="11">
        <f>'OddsRatio_working_3-way'!U68/(3*'OddsRatio_working_3-way'!X68^(1/3))*SIN(('OddsRatio_working_3-way'!Y68+4*PI())/3)</f>
        <v>0.46424685683452116</v>
      </c>
      <c r="AL68" s="11">
        <f>'OddsRatio_working_3-way'!Z68+'OddsRatio_working_3-way'!AF68</f>
        <v>1.0416234071919215</v>
      </c>
      <c r="AM68" s="11">
        <f>'OddsRatio_working_3-way'!AA68+'OddsRatio_working_3-way'!AG68</f>
        <v>-0.56657487939116857</v>
      </c>
      <c r="AN68" s="11">
        <f>'OddsRatio_working_3-way'!AB68+'OddsRatio_working_3-way'!AH68</f>
        <v>-0.47504852780075246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1.0416234071919215</v>
      </c>
      <c r="AS68" s="11">
        <f>IF(('OddsRatio_working_3-way'!X68=0),IF(Q68&gt;0,-Q68^(1/3),(-Q68)^(1/3)),'OddsRatio_working_3-way'!AM68-'OddsRatio_working_3-way'!R68/3)</f>
        <v>-0.56657487939116857</v>
      </c>
      <c r="AT68" s="11">
        <f>IF(('OddsRatio_working_3-way'!X68=0),IF(Q68&gt;0,-Q68^(1/3),(-Q68)^(1/3)),'OddsRatio_working_3-way'!AN68-'OddsRatio_working_3-way'!R68/3)</f>
        <v>-0.47504852780075246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2.13</v>
      </c>
      <c r="B69" s="4">
        <f>IF('True_Odds_Calculator_3-way'!B70="","",'True_Odds_Calculator_3-way'!B70)</f>
        <v>3.16</v>
      </c>
      <c r="C69" s="4">
        <f>IF('True_Odds_Calculator_3-way'!C70="","",'True_Odds_Calculator_3-way'!C70)</f>
        <v>4.12</v>
      </c>
      <c r="D69" s="9">
        <f t="shared" si="26"/>
        <v>0.45843266841622415</v>
      </c>
      <c r="E69" s="9">
        <f t="shared" si="27"/>
        <v>0.30692292362625406</v>
      </c>
      <c r="F69" s="9">
        <f t="shared" si="28"/>
        <v>0.23464440795752176</v>
      </c>
      <c r="G69" s="9">
        <f t="shared" si="29"/>
        <v>1.0454384216358683</v>
      </c>
      <c r="H69" s="9">
        <f t="shared" si="30"/>
        <v>2.1813454164485315</v>
      </c>
      <c r="I69" s="9">
        <f t="shared" si="31"/>
        <v>3.2581469907334757</v>
      </c>
      <c r="J69" s="9">
        <f t="shared" si="32"/>
        <v>4.2617678755039092</v>
      </c>
      <c r="K69" s="11">
        <f t="shared" si="33"/>
        <v>0.46948356807511737</v>
      </c>
      <c r="L69" s="11">
        <f t="shared" si="34"/>
        <v>0.31645569620253161</v>
      </c>
      <c r="M69" s="11">
        <f t="shared" si="35"/>
        <v>0.24271844660194175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-0.2746141343575772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0.23115012223189618</v>
      </c>
      <c r="Q69" s="11">
        <f>2*'OddsRatio_working_3-way'!K69*'OddsRatio_working_3-way'!L69*'OddsRatio_working_3-way'!M69</f>
        <v>7.2121723005271796E-2</v>
      </c>
      <c r="R69" s="11">
        <f t="shared" si="36"/>
        <v>0</v>
      </c>
      <c r="S69" s="11">
        <f t="shared" si="37"/>
        <v>-0.84172696635823485</v>
      </c>
      <c r="T69" s="11">
        <f t="shared" si="38"/>
        <v>-0.26262931867651629</v>
      </c>
      <c r="U69" s="11">
        <f>'OddsRatio_working_3-way'!S69-'OddsRatio_working_3-way'!R69^2/3</f>
        <v>-0.84172696635823485</v>
      </c>
      <c r="V69" s="11">
        <f>'OddsRatio_working_3-way'!S69*'OddsRatio_working_3-way'!R69/3-2*'OddsRatio_working_3-way'!R69^3/27-'OddsRatio_working_3-way'!T69</f>
        <v>0.26262931867651629</v>
      </c>
      <c r="W69" s="11">
        <f>'OddsRatio_working_3-way'!V69^2+4*'OddsRatio_working_3-way'!U69^3/27</f>
        <v>-1.9376531818605186E-2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0.14861922053279006</v>
      </c>
      <c r="Y69" s="11">
        <f>IF('OddsRatio_working_3-way'!W69&gt;=0,IF('OddsRatio_working_3-way'!V69+SQRT('OddsRatio_working_3-way'!W69)&gt;0,0,PI()),ACOS('OddsRatio_working_3-way'!V69/(2*'OddsRatio_working_3-way'!X69)))</f>
        <v>0.48737663071213477</v>
      </c>
      <c r="Z69" s="11">
        <f>'OddsRatio_working_3-way'!X69^(1/3)*COS('OddsRatio_working_3-way'!Y69/3)</f>
        <v>0.52271921081793415</v>
      </c>
      <c r="AA69" s="11">
        <f>'OddsRatio_working_3-way'!X69^(1/3)*COS(('OddsRatio_working_3-way'!Y69+2*PI())/3)</f>
        <v>-0.3355567183646998</v>
      </c>
      <c r="AB69" s="11">
        <f>'OddsRatio_working_3-way'!X69^(1/3)*COS(('OddsRatio_working_3-way'!Y69+4*PI())/3)</f>
        <v>-0.18716249245323424</v>
      </c>
      <c r="AC69" s="11">
        <f>'OddsRatio_working_3-way'!X69^(1/3)*SIN('OddsRatio_working_3-way'!Y69/3)</f>
        <v>8.5675446276170866E-2</v>
      </c>
      <c r="AD69" s="11">
        <f>'OddsRatio_working_3-way'!X69^(1/3)*SIN(('OddsRatio_working_3-way'!Y69+2*PI())/3)</f>
        <v>0.40985039247639915</v>
      </c>
      <c r="AE69" s="11">
        <f>'OddsRatio_working_3-way'!X69^(1/3)*SIN(('OddsRatio_working_3-way'!Y69+4*PI())/3)</f>
        <v>-0.49552583875256995</v>
      </c>
      <c r="AF69" s="11">
        <f>-'OddsRatio_working_3-way'!U69/(3*'OddsRatio_working_3-way'!X69^(1/3))*COS(('OddsRatio_working_3-way'!Y69)/3)</f>
        <v>0.52271921081793427</v>
      </c>
      <c r="AG69" s="11">
        <f>-'OddsRatio_working_3-way'!U69/(3*'OddsRatio_working_3-way'!X69^(1/3))*COS(('OddsRatio_working_3-way'!Y69+2*PI())/3)</f>
        <v>-0.33555671836469991</v>
      </c>
      <c r="AH69" s="11">
        <f>-'OddsRatio_working_3-way'!U69/(3*'OddsRatio_working_3-way'!X69^(1/3))*COS(('OddsRatio_working_3-way'!Y69+4*PI())/3)</f>
        <v>-0.18716249245323427</v>
      </c>
      <c r="AI69" s="11">
        <f>'OddsRatio_working_3-way'!U69/(3*'OddsRatio_working_3-way'!X69^(1/3))*SIN(('OddsRatio_working_3-way'!Y69)/3)</f>
        <v>-8.567544627617088E-2</v>
      </c>
      <c r="AJ69" s="11">
        <f>'OddsRatio_working_3-way'!U69/(3*'OddsRatio_working_3-way'!X69^(1/3))*SIN(('OddsRatio_working_3-way'!Y69+2*PI())/3)</f>
        <v>-0.40985039247639926</v>
      </c>
      <c r="AK69" s="11">
        <f>'OddsRatio_working_3-way'!U69/(3*'OddsRatio_working_3-way'!X69^(1/3))*SIN(('OddsRatio_working_3-way'!Y69+4*PI())/3)</f>
        <v>0.49552583875257006</v>
      </c>
      <c r="AL69" s="11">
        <f>'OddsRatio_working_3-way'!Z69+'OddsRatio_working_3-way'!AF69</f>
        <v>1.0454384216358683</v>
      </c>
      <c r="AM69" s="11">
        <f>'OddsRatio_working_3-way'!AA69+'OddsRatio_working_3-way'!AG69</f>
        <v>-0.67111343672939971</v>
      </c>
      <c r="AN69" s="11">
        <f>'OddsRatio_working_3-way'!AB69+'OddsRatio_working_3-way'!AH69</f>
        <v>-0.37432498490646848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1.0454384216358683</v>
      </c>
      <c r="AS69" s="11">
        <f>IF(('OddsRatio_working_3-way'!X69=0),IF(Q69&gt;0,-Q69^(1/3),(-Q69)^(1/3)),'OddsRatio_working_3-way'!AM69-'OddsRatio_working_3-way'!R69/3)</f>
        <v>-0.67111343672939971</v>
      </c>
      <c r="AT69" s="11">
        <f>IF(('OddsRatio_working_3-way'!X69=0),IF(Q69&gt;0,-Q69^(1/3),(-Q69)^(1/3)),'OddsRatio_working_3-way'!AN69-'OddsRatio_working_3-way'!R69/3)</f>
        <v>-0.37432498490646848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1.61</v>
      </c>
      <c r="B70" s="4">
        <f>IF('True_Odds_Calculator_3-way'!B71="","",'True_Odds_Calculator_3-way'!B71)</f>
        <v>4.0999999999999996</v>
      </c>
      <c r="C70" s="4">
        <f>IF('True_Odds_Calculator_3-way'!C71="","",'True_Odds_Calculator_3-way'!C71)</f>
        <v>6.05</v>
      </c>
      <c r="D70" s="9">
        <f t="shared" si="26"/>
        <v>0.6081630530096328</v>
      </c>
      <c r="E70" s="9">
        <f t="shared" si="27"/>
        <v>0.23395695634940269</v>
      </c>
      <c r="F70" s="9">
        <f t="shared" si="28"/>
        <v>0.15787999064096461</v>
      </c>
      <c r="G70" s="9">
        <f t="shared" si="29"/>
        <v>1.0562227475428476</v>
      </c>
      <c r="H70" s="9">
        <f t="shared" si="30"/>
        <v>1.6442958760011368</v>
      </c>
      <c r="I70" s="9">
        <f t="shared" si="31"/>
        <v>4.2742905173828269</v>
      </c>
      <c r="J70" s="9">
        <f t="shared" si="32"/>
        <v>6.3339248750913795</v>
      </c>
      <c r="K70" s="11">
        <f t="shared" si="33"/>
        <v>0.6211180124223602</v>
      </c>
      <c r="L70" s="11">
        <f t="shared" si="34"/>
        <v>0.24390243902439027</v>
      </c>
      <c r="M70" s="11">
        <f t="shared" si="35"/>
        <v>0.16528925619834711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-0.23912104477032659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0.21935068691069848</v>
      </c>
      <c r="Q70" s="11">
        <f>2*'OddsRatio_working_3-way'!K70*'OddsRatio_working_3-way'!L70*'OddsRatio_working_3-way'!M70</f>
        <v>5.0080065504725685E-2</v>
      </c>
      <c r="R70" s="11">
        <f t="shared" si="36"/>
        <v>0</v>
      </c>
      <c r="S70" s="11">
        <f t="shared" si="37"/>
        <v>-0.91732071144713612</v>
      </c>
      <c r="T70" s="11">
        <f t="shared" si="38"/>
        <v>-0.20943395238519091</v>
      </c>
      <c r="U70" s="11">
        <f>'OddsRatio_working_3-way'!S70-'OddsRatio_working_3-way'!R70^2/3</f>
        <v>-0.91732071144713612</v>
      </c>
      <c r="V70" s="11">
        <f>'OddsRatio_working_3-way'!S70*'OddsRatio_working_3-way'!R70/3-2*'OddsRatio_working_3-way'!R70^3/27-'OddsRatio_working_3-way'!T70</f>
        <v>0.20943395238519091</v>
      </c>
      <c r="W70" s="11">
        <f>'OddsRatio_working_3-way'!V70^2+4*'OddsRatio_working_3-way'!U70^3/27</f>
        <v>-7.0493648354776006E-2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0.16908298906635938</v>
      </c>
      <c r="Y70" s="11">
        <f>IF('OddsRatio_working_3-way'!W70&gt;=0,IF('OddsRatio_working_3-way'!V70+SQRT('OddsRatio_working_3-way'!W70)&gt;0,0,PI()),ACOS('OddsRatio_working_3-way'!V70/(2*'OddsRatio_working_3-way'!X70)))</f>
        <v>0.90291624689471994</v>
      </c>
      <c r="Z70" s="11">
        <f>'OddsRatio_working_3-way'!X70^(1/3)*COS('OddsRatio_working_3-way'!Y70/3)</f>
        <v>0.52811137377142381</v>
      </c>
      <c r="AA70" s="11">
        <f>'OddsRatio_working_3-way'!X70^(1/3)*COS(('OddsRatio_working_3-way'!Y70+2*PI())/3)</f>
        <v>-0.40602033224408496</v>
      </c>
      <c r="AB70" s="11">
        <f>'OddsRatio_working_3-way'!X70^(1/3)*COS(('OddsRatio_working_3-way'!Y70+4*PI())/3)</f>
        <v>-0.12209104152733895</v>
      </c>
      <c r="AC70" s="11">
        <f>'OddsRatio_working_3-way'!X70^(1/3)*SIN('OddsRatio_working_3-way'!Y70/3)</f>
        <v>0.163926652426133</v>
      </c>
      <c r="AD70" s="11">
        <f>'OddsRatio_working_3-way'!X70^(1/3)*SIN(('OddsRatio_working_3-way'!Y70+2*PI())/3)</f>
        <v>0.37539453950048546</v>
      </c>
      <c r="AE70" s="11">
        <f>'OddsRatio_working_3-way'!X70^(1/3)*SIN(('OddsRatio_working_3-way'!Y70+4*PI())/3)</f>
        <v>-0.53932119192661832</v>
      </c>
      <c r="AF70" s="11">
        <f>-'OddsRatio_working_3-way'!U70/(3*'OddsRatio_working_3-way'!X70^(1/3))*COS(('OddsRatio_working_3-way'!Y70)/3)</f>
        <v>0.52811137377142392</v>
      </c>
      <c r="AG70" s="11">
        <f>-'OddsRatio_working_3-way'!U70/(3*'OddsRatio_working_3-way'!X70^(1/3))*COS(('OddsRatio_working_3-way'!Y70+2*PI())/3)</f>
        <v>-0.40602033224408507</v>
      </c>
      <c r="AH70" s="11">
        <f>-'OddsRatio_working_3-way'!U70/(3*'OddsRatio_working_3-way'!X70^(1/3))*COS(('OddsRatio_working_3-way'!Y70+4*PI())/3)</f>
        <v>-0.12209104152733898</v>
      </c>
      <c r="AI70" s="11">
        <f>'OddsRatio_working_3-way'!U70/(3*'OddsRatio_working_3-way'!X70^(1/3))*SIN(('OddsRatio_working_3-way'!Y70)/3)</f>
        <v>-0.16392665242613302</v>
      </c>
      <c r="AJ70" s="11">
        <f>'OddsRatio_working_3-way'!U70/(3*'OddsRatio_working_3-way'!X70^(1/3))*SIN(('OddsRatio_working_3-way'!Y70+2*PI())/3)</f>
        <v>-0.37539453950048551</v>
      </c>
      <c r="AK70" s="11">
        <f>'OddsRatio_working_3-way'!U70/(3*'OddsRatio_working_3-way'!X70^(1/3))*SIN(('OddsRatio_working_3-way'!Y70+4*PI())/3)</f>
        <v>0.53932119192661843</v>
      </c>
      <c r="AL70" s="11">
        <f>'OddsRatio_working_3-way'!Z70+'OddsRatio_working_3-way'!AF70</f>
        <v>1.0562227475428476</v>
      </c>
      <c r="AM70" s="11">
        <f>'OddsRatio_working_3-way'!AA70+'OddsRatio_working_3-way'!AG70</f>
        <v>-0.81204066448817003</v>
      </c>
      <c r="AN70" s="11">
        <f>'OddsRatio_working_3-way'!AB70+'OddsRatio_working_3-way'!AH70</f>
        <v>-0.24418208305467792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1.0562227475428476</v>
      </c>
      <c r="AS70" s="11">
        <f>IF(('OddsRatio_working_3-way'!X70=0),IF(Q70&gt;0,-Q70^(1/3),(-Q70)^(1/3)),'OddsRatio_working_3-way'!AM70-'OddsRatio_working_3-way'!R70/3)</f>
        <v>-0.81204066448817003</v>
      </c>
      <c r="AT70" s="11">
        <f>IF(('OddsRatio_working_3-way'!X70=0),IF(Q70&gt;0,-Q70^(1/3),(-Q70)^(1/3)),'OddsRatio_working_3-way'!AN70-'OddsRatio_working_3-way'!R70/3)</f>
        <v>-0.24418208305467792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2.1800000000000002</v>
      </c>
      <c r="B71" s="4">
        <f>IF('True_Odds_Calculator_3-way'!B72="","",'True_Odds_Calculator_3-way'!B72)</f>
        <v>3.4</v>
      </c>
      <c r="C71" s="4">
        <f>IF('True_Odds_Calculator_3-way'!C72="","",'True_Odds_Calculator_3-way'!C72)</f>
        <v>3.65</v>
      </c>
      <c r="D71" s="9">
        <f t="shared" si="26"/>
        <v>0.44850617102240331</v>
      </c>
      <c r="E71" s="9">
        <f t="shared" si="27"/>
        <v>0.28563841921674338</v>
      </c>
      <c r="F71" s="9">
        <f t="shared" si="28"/>
        <v>0.26585540976085342</v>
      </c>
      <c r="G71" s="9">
        <f t="shared" si="29"/>
        <v>1.0420540047654863</v>
      </c>
      <c r="H71" s="9">
        <f t="shared" si="30"/>
        <v>2.2296237256232736</v>
      </c>
      <c r="I71" s="9">
        <f t="shared" si="31"/>
        <v>3.5009296114371669</v>
      </c>
      <c r="J71" s="9">
        <f t="shared" si="32"/>
        <v>3.7614431126285384</v>
      </c>
      <c r="K71" s="11">
        <f t="shared" si="33"/>
        <v>0.4587155963302752</v>
      </c>
      <c r="L71" s="11">
        <f t="shared" si="34"/>
        <v>0.29411764705882354</v>
      </c>
      <c r="M71" s="11">
        <f t="shared" si="35"/>
        <v>0.27397260273972601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-0.27740280478158341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0.23028188276693107</v>
      </c>
      <c r="Q71" s="11">
        <f>2*'OddsRatio_working_3-way'!K71*'OddsRatio_working_3-way'!L71*'OddsRatio_working_3-way'!M71</f>
        <v>7.3926768143477053E-2</v>
      </c>
      <c r="R71" s="11">
        <f t="shared" si="36"/>
        <v>0</v>
      </c>
      <c r="S71" s="11">
        <f t="shared" si="37"/>
        <v>-0.83013538002345144</v>
      </c>
      <c r="T71" s="11">
        <f t="shared" si="38"/>
        <v>-0.26649610915680622</v>
      </c>
      <c r="U71" s="11">
        <f>'OddsRatio_working_3-way'!S71-'OddsRatio_working_3-way'!R71^2/3</f>
        <v>-0.83013538002345144</v>
      </c>
      <c r="V71" s="11">
        <f>'OddsRatio_working_3-way'!S71*'OddsRatio_working_3-way'!R71/3-2*'OddsRatio_working_3-way'!R71^3/27-'OddsRatio_working_3-way'!T71</f>
        <v>0.26649610915680622</v>
      </c>
      <c r="W71" s="11">
        <f>'OddsRatio_working_3-way'!V71^2+4*'OddsRatio_working_3-way'!U71^3/27</f>
        <v>-1.3730466105475861E-2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0.14555981785952488</v>
      </c>
      <c r="Y71" s="11">
        <f>IF('OddsRatio_working_3-way'!W71&gt;=0,IF('OddsRatio_working_3-way'!V71+SQRT('OddsRatio_working_3-way'!W71)&gt;0,0,PI()),ACOS('OddsRatio_working_3-way'!V71/(2*'OddsRatio_working_3-way'!X71)))</f>
        <v>0.41425152034955315</v>
      </c>
      <c r="Z71" s="11">
        <f>'OddsRatio_working_3-way'!X71^(1/3)*COS('OddsRatio_working_3-way'!Y71/3)</f>
        <v>0.52102700238274313</v>
      </c>
      <c r="AA71" s="11">
        <f>'OddsRatio_working_3-way'!X71^(1/3)*COS(('OddsRatio_working_3-way'!Y71+2*PI())/3)</f>
        <v>-0.3232190998002884</v>
      </c>
      <c r="AB71" s="11">
        <f>'OddsRatio_working_3-way'!X71^(1/3)*COS(('OddsRatio_working_3-way'!Y71+4*PI())/3)</f>
        <v>-0.19780790258245448</v>
      </c>
      <c r="AC71" s="11">
        <f>'OddsRatio_working_3-way'!X71^(1/3)*SIN('OddsRatio_working_3-way'!Y71/3)</f>
        <v>7.2406188473109617E-2</v>
      </c>
      <c r="AD71" s="11">
        <f>'OddsRatio_working_3-way'!X71^(1/3)*SIN(('OddsRatio_working_3-way'!Y71+2*PI())/3)</f>
        <v>0.41501952588455604</v>
      </c>
      <c r="AE71" s="11">
        <f>'OddsRatio_working_3-way'!X71^(1/3)*SIN(('OddsRatio_working_3-way'!Y71+4*PI())/3)</f>
        <v>-0.48742571435766568</v>
      </c>
      <c r="AF71" s="11">
        <f>-'OddsRatio_working_3-way'!U71/(3*'OddsRatio_working_3-way'!X71^(1/3))*COS(('OddsRatio_working_3-way'!Y71)/3)</f>
        <v>0.52102700238274313</v>
      </c>
      <c r="AG71" s="11">
        <f>-'OddsRatio_working_3-way'!U71/(3*'OddsRatio_working_3-way'!X71^(1/3))*COS(('OddsRatio_working_3-way'!Y71+2*PI())/3)</f>
        <v>-0.3232190998002884</v>
      </c>
      <c r="AH71" s="11">
        <f>-'OddsRatio_working_3-way'!U71/(3*'OddsRatio_working_3-way'!X71^(1/3))*COS(('OddsRatio_working_3-way'!Y71+4*PI())/3)</f>
        <v>-0.19780790258245448</v>
      </c>
      <c r="AI71" s="11">
        <f>'OddsRatio_working_3-way'!U71/(3*'OddsRatio_working_3-way'!X71^(1/3))*SIN(('OddsRatio_working_3-way'!Y71)/3)</f>
        <v>-7.2406188473109617E-2</v>
      </c>
      <c r="AJ71" s="11">
        <f>'OddsRatio_working_3-way'!U71/(3*'OddsRatio_working_3-way'!X71^(1/3))*SIN(('OddsRatio_working_3-way'!Y71+2*PI())/3)</f>
        <v>-0.41501952588455604</v>
      </c>
      <c r="AK71" s="11">
        <f>'OddsRatio_working_3-way'!U71/(3*'OddsRatio_working_3-way'!X71^(1/3))*SIN(('OddsRatio_working_3-way'!Y71+4*PI())/3)</f>
        <v>0.48742571435766568</v>
      </c>
      <c r="AL71" s="11">
        <f>'OddsRatio_working_3-way'!Z71+'OddsRatio_working_3-way'!AF71</f>
        <v>1.0420540047654863</v>
      </c>
      <c r="AM71" s="11">
        <f>'OddsRatio_working_3-way'!AA71+'OddsRatio_working_3-way'!AG71</f>
        <v>-0.6464381996005768</v>
      </c>
      <c r="AN71" s="11">
        <f>'OddsRatio_working_3-way'!AB71+'OddsRatio_working_3-way'!AH71</f>
        <v>-0.39561580516490896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1.0420540047654863</v>
      </c>
      <c r="AS71" s="11">
        <f>IF(('OddsRatio_working_3-way'!X71=0),IF(Q71&gt;0,-Q71^(1/3),(-Q71)^(1/3)),'OddsRatio_working_3-way'!AM71-'OddsRatio_working_3-way'!R71/3)</f>
        <v>-0.6464381996005768</v>
      </c>
      <c r="AT71" s="11">
        <f>IF(('OddsRatio_working_3-way'!X71=0),IF(Q71&gt;0,-Q71^(1/3),(-Q71)^(1/3)),'OddsRatio_working_3-way'!AN71-'OddsRatio_working_3-way'!R71/3)</f>
        <v>-0.39561580516490896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2.33</v>
      </c>
      <c r="B72" s="4">
        <f>IF('True_Odds_Calculator_3-way'!B73="","",'True_Odds_Calculator_3-way'!B73)</f>
        <v>3.47</v>
      </c>
      <c r="C72" s="4">
        <f>IF('True_Odds_Calculator_3-way'!C73="","",'True_Odds_Calculator_3-way'!C73)</f>
        <v>3.22</v>
      </c>
      <c r="D72" s="9">
        <f t="shared" si="26"/>
        <v>0.41884853802731153</v>
      </c>
      <c r="E72" s="9">
        <f t="shared" si="27"/>
        <v>0.27958093561996661</v>
      </c>
      <c r="F72" s="9">
        <f t="shared" si="28"/>
        <v>0.30157052635272186</v>
      </c>
      <c r="G72" s="9">
        <f t="shared" si="29"/>
        <v>1.0432314948587411</v>
      </c>
      <c r="H72" s="9">
        <f t="shared" si="30"/>
        <v>2.3874978881621254</v>
      </c>
      <c r="I72" s="9">
        <f t="shared" si="31"/>
        <v>3.5767817923010905</v>
      </c>
      <c r="J72" s="9">
        <f t="shared" si="32"/>
        <v>3.3159739185864057</v>
      </c>
      <c r="K72" s="11">
        <f t="shared" si="33"/>
        <v>0.42918454935622319</v>
      </c>
      <c r="L72" s="11">
        <f t="shared" si="34"/>
        <v>0.28818443804034583</v>
      </c>
      <c r="M72" s="11">
        <f t="shared" si="35"/>
        <v>0.3105590062111801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-0.28013043854691377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0.23123588049514598</v>
      </c>
      <c r="Q72" s="11">
        <f>2*'OddsRatio_working_3-way'!K72*'OddsRatio_working_3-way'!L72*'OddsRatio_working_3-way'!M72</f>
        <v>7.6822551659516916E-2</v>
      </c>
      <c r="R72" s="11">
        <f t="shared" si="36"/>
        <v>0</v>
      </c>
      <c r="S72" s="11">
        <f t="shared" si="37"/>
        <v>-0.82545788916980056</v>
      </c>
      <c r="T72" s="11">
        <f t="shared" si="38"/>
        <v>-0.27423850138531575</v>
      </c>
      <c r="U72" s="11">
        <f>'OddsRatio_working_3-way'!S72-'OddsRatio_working_3-way'!R72^2/3</f>
        <v>-0.82545788916980056</v>
      </c>
      <c r="V72" s="11">
        <f>'OddsRatio_working_3-way'!S72*'OddsRatio_working_3-way'!R72/3-2*'OddsRatio_working_3-way'!R72^3/27-'OddsRatio_working_3-way'!T72</f>
        <v>0.27423850138531575</v>
      </c>
      <c r="W72" s="11">
        <f>'OddsRatio_working_3-way'!V72^2+4*'OddsRatio_working_3-way'!U72^3/27</f>
        <v>-8.1193327222703754E-3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0.14433129283382573</v>
      </c>
      <c r="Y72" s="11">
        <f>IF('OddsRatio_working_3-way'!W72&gt;=0,IF('OddsRatio_working_3-way'!V72+SQRT('OddsRatio_working_3-way'!W72)&gt;0,0,PI()),ACOS('OddsRatio_working_3-way'!V72/(2*'OddsRatio_working_3-way'!X72)))</f>
        <v>0.31746006432855189</v>
      </c>
      <c r="Z72" s="11">
        <f>'OddsRatio_working_3-way'!X72^(1/3)*COS('OddsRatio_working_3-way'!Y72/3)</f>
        <v>0.52161574742937056</v>
      </c>
      <c r="AA72" s="11">
        <f>'OddsRatio_working_3-way'!X72^(1/3)*COS(('OddsRatio_working_3-way'!Y72+2*PI())/3)</f>
        <v>-0.3087894464038381</v>
      </c>
      <c r="AB72" s="11">
        <f>'OddsRatio_working_3-way'!X72^(1/3)*COS(('OddsRatio_working_3-way'!Y72+4*PI())/3)</f>
        <v>-0.21282630102553263</v>
      </c>
      <c r="AC72" s="11">
        <f>'OddsRatio_working_3-way'!X72^(1/3)*SIN('OddsRatio_working_3-way'!Y72/3)</f>
        <v>5.5404347816448055E-2</v>
      </c>
      <c r="AD72" s="11">
        <f>'OddsRatio_working_3-way'!X72^(1/3)*SIN(('OddsRatio_working_3-way'!Y72+2*PI())/3)</f>
        <v>0.42403031437961852</v>
      </c>
      <c r="AE72" s="11">
        <f>'OddsRatio_working_3-way'!X72^(1/3)*SIN(('OddsRatio_working_3-way'!Y72+4*PI())/3)</f>
        <v>-0.4794346621960664</v>
      </c>
      <c r="AF72" s="11">
        <f>-'OddsRatio_working_3-way'!U72/(3*'OddsRatio_working_3-way'!X72^(1/3))*COS(('OddsRatio_working_3-way'!Y72)/3)</f>
        <v>0.52161574742937045</v>
      </c>
      <c r="AG72" s="11">
        <f>-'OddsRatio_working_3-way'!U72/(3*'OddsRatio_working_3-way'!X72^(1/3))*COS(('OddsRatio_working_3-way'!Y72+2*PI())/3)</f>
        <v>-0.30878944640383804</v>
      </c>
      <c r="AH72" s="11">
        <f>-'OddsRatio_working_3-way'!U72/(3*'OddsRatio_working_3-way'!X72^(1/3))*COS(('OddsRatio_working_3-way'!Y72+4*PI())/3)</f>
        <v>-0.2128263010255326</v>
      </c>
      <c r="AI72" s="11">
        <f>'OddsRatio_working_3-way'!U72/(3*'OddsRatio_working_3-way'!X72^(1/3))*SIN(('OddsRatio_working_3-way'!Y72)/3)</f>
        <v>-5.5404347816448041E-2</v>
      </c>
      <c r="AJ72" s="11">
        <f>'OddsRatio_working_3-way'!U72/(3*'OddsRatio_working_3-way'!X72^(1/3))*SIN(('OddsRatio_working_3-way'!Y72+2*PI())/3)</f>
        <v>-0.42403031437961841</v>
      </c>
      <c r="AK72" s="11">
        <f>'OddsRatio_working_3-way'!U72/(3*'OddsRatio_working_3-way'!X72^(1/3))*SIN(('OddsRatio_working_3-way'!Y72+4*PI())/3)</f>
        <v>0.47943466219606629</v>
      </c>
      <c r="AL72" s="11">
        <f>'OddsRatio_working_3-way'!Z72+'OddsRatio_working_3-way'!AF72</f>
        <v>1.0432314948587411</v>
      </c>
      <c r="AM72" s="11">
        <f>'OddsRatio_working_3-way'!AA72+'OddsRatio_working_3-way'!AG72</f>
        <v>-0.61757889280767619</v>
      </c>
      <c r="AN72" s="11">
        <f>'OddsRatio_working_3-way'!AB72+'OddsRatio_working_3-way'!AH72</f>
        <v>-0.42565260205106525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1.0432314948587411</v>
      </c>
      <c r="AS72" s="11">
        <f>IF(('OddsRatio_working_3-way'!X72=0),IF(Q72&gt;0,-Q72^(1/3),(-Q72)^(1/3)),'OddsRatio_working_3-way'!AM72-'OddsRatio_working_3-way'!R72/3)</f>
        <v>-0.61757889280767619</v>
      </c>
      <c r="AT72" s="11">
        <f>IF(('OddsRatio_working_3-way'!X72=0),IF(Q72&gt;0,-Q72^(1/3),(-Q72)^(1/3)),'OddsRatio_working_3-way'!AN72-'OddsRatio_working_3-way'!R72/3)</f>
        <v>-0.42565260205106525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2.19</v>
      </c>
      <c r="B73" s="4">
        <f>IF('True_Odds_Calculator_3-way'!B74="","",'True_Odds_Calculator_3-way'!B74)</f>
        <v>3.61</v>
      </c>
      <c r="C73" s="4">
        <f>IF('True_Odds_Calculator_3-way'!C74="","",'True_Odds_Calculator_3-way'!C74)</f>
        <v>3.4</v>
      </c>
      <c r="D73" s="9">
        <f t="shared" si="26"/>
        <v>0.44607913298132662</v>
      </c>
      <c r="E73" s="9">
        <f t="shared" si="27"/>
        <v>0.26856362508299031</v>
      </c>
      <c r="F73" s="9">
        <f t="shared" si="28"/>
        <v>0.28535724193568301</v>
      </c>
      <c r="G73" s="9">
        <f t="shared" si="29"/>
        <v>1.0434913578511749</v>
      </c>
      <c r="H73" s="9">
        <f t="shared" si="30"/>
        <v>2.2417547158428976</v>
      </c>
      <c r="I73" s="9">
        <f t="shared" si="31"/>
        <v>3.7235124439915666</v>
      </c>
      <c r="J73" s="9">
        <f t="shared" si="32"/>
        <v>3.5043792588428198</v>
      </c>
      <c r="K73" s="11">
        <f t="shared" si="33"/>
        <v>0.45662100456621008</v>
      </c>
      <c r="L73" s="11">
        <f t="shared" si="34"/>
        <v>0.2770083102493075</v>
      </c>
      <c r="M73" s="11">
        <f t="shared" si="35"/>
        <v>0.29411764705882354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-0.2773118810002656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0.23065424705153187</v>
      </c>
      <c r="Q73" s="11">
        <f>2*'OddsRatio_working_3-way'!K73*'OddsRatio_working_3-way'!L73*'OddsRatio_working_3-way'!M73</f>
        <v>7.4404595823074807E-2</v>
      </c>
      <c r="R73" s="11">
        <f t="shared" si="36"/>
        <v>0</v>
      </c>
      <c r="S73" s="11">
        <f t="shared" si="37"/>
        <v>-0.83175032465093324</v>
      </c>
      <c r="T73" s="11">
        <f t="shared" si="38"/>
        <v>-0.26830655633901074</v>
      </c>
      <c r="U73" s="11">
        <f>'OddsRatio_working_3-way'!S73-'OddsRatio_working_3-way'!R73^2/3</f>
        <v>-0.83175032465093324</v>
      </c>
      <c r="V73" s="11">
        <f>'OddsRatio_working_3-way'!S73*'OddsRatio_working_3-way'!R73/3-2*'OddsRatio_working_3-way'!R73^3/27-'OddsRatio_working_3-way'!T73</f>
        <v>0.26830655633901074</v>
      </c>
      <c r="W73" s="11">
        <f>'OddsRatio_working_3-way'!V73^2+4*'OddsRatio_working_3-way'!U73^3/27</f>
        <v>-1.3257818458543846E-2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0.14598478228315664</v>
      </c>
      <c r="Y73" s="11">
        <f>IF('OddsRatio_working_3-way'!W73&gt;=0,IF('OddsRatio_working_3-way'!V73+SQRT('OddsRatio_working_3-way'!W73)&gt;0,0,PI()),ACOS('OddsRatio_working_3-way'!V73/(2*'OddsRatio_working_3-way'!X73)))</f>
        <v>0.40537683189567009</v>
      </c>
      <c r="Z73" s="11">
        <f>'OddsRatio_working_3-way'!X73^(1/3)*COS('OddsRatio_working_3-way'!Y73/3)</f>
        <v>0.52174567892558743</v>
      </c>
      <c r="AA73" s="11">
        <f>'OddsRatio_working_3-way'!X73^(1/3)*COS(('OddsRatio_working_3-way'!Y73+2*PI())/3)</f>
        <v>-0.32230301164708569</v>
      </c>
      <c r="AB73" s="11">
        <f>'OddsRatio_working_3-way'!X73^(1/3)*COS(('OddsRatio_working_3-way'!Y73+4*PI())/3)</f>
        <v>-0.1994426672785018</v>
      </c>
      <c r="AC73" s="11">
        <f>'OddsRatio_working_3-way'!X73^(1/3)*SIN('OddsRatio_working_3-way'!Y73/3)</f>
        <v>7.0933452893932075E-2</v>
      </c>
      <c r="AD73" s="11">
        <f>'OddsRatio_working_3-way'!X73^(1/3)*SIN(('OddsRatio_working_3-way'!Y73+2*PI())/3)</f>
        <v>0.41637828581735187</v>
      </c>
      <c r="AE73" s="11">
        <f>'OddsRatio_working_3-way'!X73^(1/3)*SIN(('OddsRatio_working_3-way'!Y73+4*PI())/3)</f>
        <v>-0.48731173871128391</v>
      </c>
      <c r="AF73" s="11">
        <f>-'OddsRatio_working_3-way'!U73/(3*'OddsRatio_working_3-way'!X73^(1/3))*COS(('OddsRatio_working_3-way'!Y73)/3)</f>
        <v>0.52174567892558732</v>
      </c>
      <c r="AG73" s="11">
        <f>-'OddsRatio_working_3-way'!U73/(3*'OddsRatio_working_3-way'!X73^(1/3))*COS(('OddsRatio_working_3-way'!Y73+2*PI())/3)</f>
        <v>-0.32230301164708564</v>
      </c>
      <c r="AH73" s="11">
        <f>-'OddsRatio_working_3-way'!U73/(3*'OddsRatio_working_3-way'!X73^(1/3))*COS(('OddsRatio_working_3-way'!Y73+4*PI())/3)</f>
        <v>-0.19944266727850174</v>
      </c>
      <c r="AI73" s="11">
        <f>'OddsRatio_working_3-way'!U73/(3*'OddsRatio_working_3-way'!X73^(1/3))*SIN(('OddsRatio_working_3-way'!Y73)/3)</f>
        <v>-7.0933452893932061E-2</v>
      </c>
      <c r="AJ73" s="11">
        <f>'OddsRatio_working_3-way'!U73/(3*'OddsRatio_working_3-way'!X73^(1/3))*SIN(('OddsRatio_working_3-way'!Y73+2*PI())/3)</f>
        <v>-0.41637828581735176</v>
      </c>
      <c r="AK73" s="11">
        <f>'OddsRatio_working_3-way'!U73/(3*'OddsRatio_working_3-way'!X73^(1/3))*SIN(('OddsRatio_working_3-way'!Y73+4*PI())/3)</f>
        <v>0.48731173871128386</v>
      </c>
      <c r="AL73" s="11">
        <f>'OddsRatio_working_3-way'!Z73+'OddsRatio_working_3-way'!AF73</f>
        <v>1.0434913578511749</v>
      </c>
      <c r="AM73" s="11">
        <f>'OddsRatio_working_3-way'!AA73+'OddsRatio_working_3-way'!AG73</f>
        <v>-0.64460602329417127</v>
      </c>
      <c r="AN73" s="11">
        <f>'OddsRatio_working_3-way'!AB73+'OddsRatio_working_3-way'!AH73</f>
        <v>-0.39888533455700353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1.0434913578511749</v>
      </c>
      <c r="AS73" s="11">
        <f>IF(('OddsRatio_working_3-way'!X73=0),IF(Q73&gt;0,-Q73^(1/3),(-Q73)^(1/3)),'OddsRatio_working_3-way'!AM73-'OddsRatio_working_3-way'!R73/3)</f>
        <v>-0.64460602329417127</v>
      </c>
      <c r="AT73" s="11">
        <f>IF(('OddsRatio_working_3-way'!X73=0),IF(Q73&gt;0,-Q73^(1/3),(-Q73)^(1/3)),'OddsRatio_working_3-way'!AN73-'OddsRatio_working_3-way'!R73/3)</f>
        <v>-0.39888533455700353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2.19</v>
      </c>
      <c r="B74" s="4">
        <f>IF('True_Odds_Calculator_3-way'!B75="","",'True_Odds_Calculator_3-way'!B75)</f>
        <v>3.62</v>
      </c>
      <c r="C74" s="4">
        <f>IF('True_Odds_Calculator_3-way'!C75="","",'True_Odds_Calculator_3-way'!C75)</f>
        <v>3.39</v>
      </c>
      <c r="D74" s="9">
        <f t="shared" si="26"/>
        <v>0.4460403172802187</v>
      </c>
      <c r="E74" s="9">
        <f t="shared" si="27"/>
        <v>0.26778229268511905</v>
      </c>
      <c r="F74" s="9">
        <f t="shared" si="28"/>
        <v>0.2861773900346623</v>
      </c>
      <c r="G74" s="9">
        <f t="shared" si="29"/>
        <v>1.0436552938947281</v>
      </c>
      <c r="H74" s="9">
        <f t="shared" si="30"/>
        <v>2.241949799734726</v>
      </c>
      <c r="I74" s="9">
        <f t="shared" si="31"/>
        <v>3.7343768700041871</v>
      </c>
      <c r="J74" s="9">
        <f t="shared" si="32"/>
        <v>3.4943361524084007</v>
      </c>
      <c r="K74" s="11">
        <f t="shared" si="33"/>
        <v>0.45662100456621008</v>
      </c>
      <c r="L74" s="11">
        <f t="shared" si="34"/>
        <v>0.27624309392265195</v>
      </c>
      <c r="M74" s="11">
        <f t="shared" si="35"/>
        <v>0.29498525073746312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-0.27726418240252493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0.23069559708522816</v>
      </c>
      <c r="Q74" s="11">
        <f>2*'OddsRatio_working_3-way'!K74*'OddsRatio_working_3-way'!L74*'OddsRatio_working_3-way'!M74</f>
        <v>7.4417934543621972E-2</v>
      </c>
      <c r="R74" s="11">
        <f t="shared" si="36"/>
        <v>0</v>
      </c>
      <c r="S74" s="11">
        <f t="shared" si="37"/>
        <v>-0.83204254904555353</v>
      </c>
      <c r="T74" s="11">
        <f t="shared" si="38"/>
        <v>-0.26840082227275919</v>
      </c>
      <c r="U74" s="11">
        <f>'OddsRatio_working_3-way'!S74-'OddsRatio_working_3-way'!R74^2/3</f>
        <v>-0.83204254904555353</v>
      </c>
      <c r="V74" s="11">
        <f>'OddsRatio_working_3-way'!S74*'OddsRatio_working_3-way'!R74/3-2*'OddsRatio_working_3-way'!R74^3/27-'OddsRatio_working_3-way'!T74</f>
        <v>0.26840082227275919</v>
      </c>
      <c r="W74" s="11">
        <f>'OddsRatio_working_3-way'!V74^2+4*'OddsRatio_working_3-way'!U74^3/27</f>
        <v>-1.3297107185590629E-2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0.14606172375256624</v>
      </c>
      <c r="Y74" s="11">
        <f>IF('OddsRatio_working_3-way'!W74&gt;=0,IF('OddsRatio_working_3-way'!V74+SQRT('OddsRatio_working_3-way'!W74)&gt;0,0,PI()),ACOS('OddsRatio_working_3-way'!V74/(2*'OddsRatio_working_3-way'!X74)))</f>
        <v>0.40578587343281902</v>
      </c>
      <c r="Z74" s="11">
        <f>'OddsRatio_working_3-way'!X74^(1/3)*COS('OddsRatio_working_3-way'!Y74/3)</f>
        <v>0.52182764694736405</v>
      </c>
      <c r="AA74" s="11">
        <f>'OddsRatio_working_3-way'!X74^(1/3)*COS(('OddsRatio_working_3-way'!Y74+2*PI())/3)</f>
        <v>-0.32241640408963029</v>
      </c>
      <c r="AB74" s="11">
        <f>'OddsRatio_working_3-way'!X74^(1/3)*COS(('OddsRatio_working_3-way'!Y74+4*PI())/3)</f>
        <v>-0.19941124285773387</v>
      </c>
      <c r="AC74" s="11">
        <f>'OddsRatio_working_3-way'!X74^(1/3)*SIN('OddsRatio_working_3-way'!Y74/3)</f>
        <v>7.1017062948948897E-2</v>
      </c>
      <c r="AD74" s="11">
        <f>'OddsRatio_working_3-way'!X74^(1/3)*SIN(('OddsRatio_working_3-way'!Y74+2*PI())/3)</f>
        <v>0.41640746717900007</v>
      </c>
      <c r="AE74" s="11">
        <f>'OddsRatio_working_3-way'!X74^(1/3)*SIN(('OddsRatio_working_3-way'!Y74+4*PI())/3)</f>
        <v>-0.48742453012794884</v>
      </c>
      <c r="AF74" s="11">
        <f>-'OddsRatio_working_3-way'!U74/(3*'OddsRatio_working_3-way'!X74^(1/3))*COS(('OddsRatio_working_3-way'!Y74)/3)</f>
        <v>0.52182764694736405</v>
      </c>
      <c r="AG74" s="11">
        <f>-'OddsRatio_working_3-way'!U74/(3*'OddsRatio_working_3-way'!X74^(1/3))*COS(('OddsRatio_working_3-way'!Y74+2*PI())/3)</f>
        <v>-0.32241640408963029</v>
      </c>
      <c r="AH74" s="11">
        <f>-'OddsRatio_working_3-way'!U74/(3*'OddsRatio_working_3-way'!X74^(1/3))*COS(('OddsRatio_working_3-way'!Y74+4*PI())/3)</f>
        <v>-0.19941124285773387</v>
      </c>
      <c r="AI74" s="11">
        <f>'OddsRatio_working_3-way'!U74/(3*'OddsRatio_working_3-way'!X74^(1/3))*SIN(('OddsRatio_working_3-way'!Y74)/3)</f>
        <v>-7.1017062948948897E-2</v>
      </c>
      <c r="AJ74" s="11">
        <f>'OddsRatio_working_3-way'!U74/(3*'OddsRatio_working_3-way'!X74^(1/3))*SIN(('OddsRatio_working_3-way'!Y74+2*PI())/3)</f>
        <v>-0.41640746717900007</v>
      </c>
      <c r="AK74" s="11">
        <f>'OddsRatio_working_3-way'!U74/(3*'OddsRatio_working_3-way'!X74^(1/3))*SIN(('OddsRatio_working_3-way'!Y74+4*PI())/3)</f>
        <v>0.48742453012794884</v>
      </c>
      <c r="AL74" s="11">
        <f>'OddsRatio_working_3-way'!Z74+'OddsRatio_working_3-way'!AF74</f>
        <v>1.0436552938947281</v>
      </c>
      <c r="AM74" s="11">
        <f>'OddsRatio_working_3-way'!AA74+'OddsRatio_working_3-way'!AG74</f>
        <v>-0.64483280817926059</v>
      </c>
      <c r="AN74" s="11">
        <f>'OddsRatio_working_3-way'!AB74+'OddsRatio_working_3-way'!AH74</f>
        <v>-0.39882248571546774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1.0436552938947281</v>
      </c>
      <c r="AS74" s="11">
        <f>IF(('OddsRatio_working_3-way'!X74=0),IF(Q74&gt;0,-Q74^(1/3),(-Q74)^(1/3)),'OddsRatio_working_3-way'!AM74-'OddsRatio_working_3-way'!R74/3)</f>
        <v>-0.64483280817926059</v>
      </c>
      <c r="AT74" s="11">
        <f>IF(('OddsRatio_working_3-way'!X74=0),IF(Q74&gt;0,-Q74^(1/3),(-Q74)^(1/3)),'OddsRatio_working_3-way'!AN74-'OddsRatio_working_3-way'!R74/3)</f>
        <v>-0.39882248571546774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2.63</v>
      </c>
      <c r="B75" s="4">
        <f>IF('True_Odds_Calculator_3-way'!B76="","",'True_Odds_Calculator_3-way'!B76)</f>
        <v>3.25</v>
      </c>
      <c r="C75" s="4">
        <f>IF('True_Odds_Calculator_3-way'!C76="","",'True_Odds_Calculator_3-way'!C76)</f>
        <v>2.94</v>
      </c>
      <c r="D75" s="9">
        <f t="shared" si="26"/>
        <v>0.3703908112284312</v>
      </c>
      <c r="E75" s="9">
        <f t="shared" si="27"/>
        <v>0.29882679843641369</v>
      </c>
      <c r="F75" s="9">
        <f t="shared" si="28"/>
        <v>0.33078239033515527</v>
      </c>
      <c r="G75" s="9">
        <f t="shared" si="29"/>
        <v>1.0428533707781626</v>
      </c>
      <c r="H75" s="9">
        <f t="shared" si="30"/>
        <v>2.6998509943684046</v>
      </c>
      <c r="I75" s="9">
        <f t="shared" si="31"/>
        <v>3.346420084250866</v>
      </c>
      <c r="J75" s="9">
        <f t="shared" si="32"/>
        <v>3.0231355393096355</v>
      </c>
      <c r="K75" s="11">
        <f t="shared" si="33"/>
        <v>0.38022813688212931</v>
      </c>
      <c r="L75" s="11">
        <f t="shared" si="34"/>
        <v>0.30769230769230771</v>
      </c>
      <c r="M75" s="11">
        <f t="shared" si="35"/>
        <v>0.3401360544217687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-0.2831296894306129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0.23159892795960152</v>
      </c>
      <c r="Q75" s="11">
        <f>2*'OddsRatio_working_3-way'!K75*'OddsRatio_working_3-way'!L75*'OddsRatio_working_3-way'!M75</f>
        <v>7.9587260467217022E-2</v>
      </c>
      <c r="R75" s="11">
        <f t="shared" si="36"/>
        <v>0</v>
      </c>
      <c r="S75" s="11">
        <f t="shared" si="37"/>
        <v>-0.8179959100204498</v>
      </c>
      <c r="T75" s="11">
        <f t="shared" si="38"/>
        <v>-0.28109825086613399</v>
      </c>
      <c r="U75" s="11">
        <f>'OddsRatio_working_3-way'!S75-'OddsRatio_working_3-way'!R75^2/3</f>
        <v>-0.8179959100204498</v>
      </c>
      <c r="V75" s="11">
        <f>'OddsRatio_working_3-way'!S75*'OddsRatio_working_3-way'!R75/3-2*'OddsRatio_working_3-way'!R75^3/27-'OddsRatio_working_3-way'!T75</f>
        <v>0.28109825086613399</v>
      </c>
      <c r="W75" s="11">
        <f>'OddsRatio_working_3-way'!V75^2+4*'OddsRatio_working_3-way'!U75^3/27</f>
        <v>-2.0704729052771348E-3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0.14237863212687249</v>
      </c>
      <c r="Y75" s="11">
        <f>IF('OddsRatio_working_3-way'!W75&gt;=0,IF('OddsRatio_working_3-way'!V75+SQRT('OddsRatio_working_3-way'!W75)&gt;0,0,PI()),ACOS('OddsRatio_working_3-way'!V75/(2*'OddsRatio_working_3-way'!X75)))</f>
        <v>0.1604817799659517</v>
      </c>
      <c r="Z75" s="11">
        <f>'OddsRatio_working_3-way'!X75^(1/3)*COS('OddsRatio_working_3-way'!Y75/3)</f>
        <v>0.52142668538908132</v>
      </c>
      <c r="AA75" s="11">
        <f>'OddsRatio_working_3-way'!X75^(1/3)*COS(('OddsRatio_working_3-way'!Y75+2*PI())/3)</f>
        <v>-0.28489259678207263</v>
      </c>
      <c r="AB75" s="11">
        <f>'OddsRatio_working_3-way'!X75^(1/3)*COS(('OddsRatio_working_3-way'!Y75+4*PI())/3)</f>
        <v>-0.23653408860700886</v>
      </c>
      <c r="AC75" s="11">
        <f>'OddsRatio_working_3-way'!X75^(1/3)*SIN('OddsRatio_working_3-way'!Y75/3)</f>
        <v>2.7919797712481865E-2</v>
      </c>
      <c r="AD75" s="11">
        <f>'OddsRatio_working_3-way'!X75^(1/3)*SIN(('OddsRatio_working_3-way'!Y75+2*PI())/3)</f>
        <v>0.43760885690181972</v>
      </c>
      <c r="AE75" s="11">
        <f>'OddsRatio_working_3-way'!X75^(1/3)*SIN(('OddsRatio_working_3-way'!Y75+4*PI())/3)</f>
        <v>-0.46552865461430148</v>
      </c>
      <c r="AF75" s="11">
        <f>-'OddsRatio_working_3-way'!U75/(3*'OddsRatio_working_3-way'!X75^(1/3))*COS(('OddsRatio_working_3-way'!Y75)/3)</f>
        <v>0.52142668538908132</v>
      </c>
      <c r="AG75" s="11">
        <f>-'OddsRatio_working_3-way'!U75/(3*'OddsRatio_working_3-way'!X75^(1/3))*COS(('OddsRatio_working_3-way'!Y75+2*PI())/3)</f>
        <v>-0.28489259678207263</v>
      </c>
      <c r="AH75" s="11">
        <f>-'OddsRatio_working_3-way'!U75/(3*'OddsRatio_working_3-way'!X75^(1/3))*COS(('OddsRatio_working_3-way'!Y75+4*PI())/3)</f>
        <v>-0.23653408860700886</v>
      </c>
      <c r="AI75" s="11">
        <f>'OddsRatio_working_3-way'!U75/(3*'OddsRatio_working_3-way'!X75^(1/3))*SIN(('OddsRatio_working_3-way'!Y75)/3)</f>
        <v>-2.7919797712481865E-2</v>
      </c>
      <c r="AJ75" s="11">
        <f>'OddsRatio_working_3-way'!U75/(3*'OddsRatio_working_3-way'!X75^(1/3))*SIN(('OddsRatio_working_3-way'!Y75+2*PI())/3)</f>
        <v>-0.43760885690181972</v>
      </c>
      <c r="AK75" s="11">
        <f>'OddsRatio_working_3-way'!U75/(3*'OddsRatio_working_3-way'!X75^(1/3))*SIN(('OddsRatio_working_3-way'!Y75+4*PI())/3)</f>
        <v>0.46552865461430148</v>
      </c>
      <c r="AL75" s="11">
        <f>'OddsRatio_working_3-way'!Z75+'OddsRatio_working_3-way'!AF75</f>
        <v>1.0428533707781626</v>
      </c>
      <c r="AM75" s="11">
        <f>'OddsRatio_working_3-way'!AA75+'OddsRatio_working_3-way'!AG75</f>
        <v>-0.56978519356414525</v>
      </c>
      <c r="AN75" s="11">
        <f>'OddsRatio_working_3-way'!AB75+'OddsRatio_working_3-way'!AH75</f>
        <v>-0.47306817721401773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1.0428533707781626</v>
      </c>
      <c r="AS75" s="11">
        <f>IF(('OddsRatio_working_3-way'!X75=0),IF(Q75&gt;0,-Q75^(1/3),(-Q75)^(1/3)),'OddsRatio_working_3-way'!AM75-'OddsRatio_working_3-way'!R75/3)</f>
        <v>-0.56978519356414525</v>
      </c>
      <c r="AT75" s="11">
        <f>IF(('OddsRatio_working_3-way'!X75=0),IF(Q75&gt;0,-Q75^(1/3),(-Q75)^(1/3)),'OddsRatio_working_3-way'!AN75-'OddsRatio_working_3-way'!R75/3)</f>
        <v>-0.47306817721401773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2.02</v>
      </c>
      <c r="B76" s="4">
        <f>IF('True_Odds_Calculator_3-way'!B77="","",'True_Odds_Calculator_3-way'!B77)</f>
        <v>3.28</v>
      </c>
      <c r="C76" s="4">
        <f>IF('True_Odds_Calculator_3-way'!C77="","",'True_Odds_Calculator_3-way'!C77)</f>
        <v>4.37</v>
      </c>
      <c r="D76" s="9">
        <f t="shared" si="26"/>
        <v>0.4837178700344823</v>
      </c>
      <c r="E76" s="9">
        <f t="shared" si="27"/>
        <v>0.29535328001010908</v>
      </c>
      <c r="F76" s="9">
        <f t="shared" si="28"/>
        <v>0.22092884995540865</v>
      </c>
      <c r="G76" s="9">
        <f t="shared" si="29"/>
        <v>1.0463929126920699</v>
      </c>
      <c r="H76" s="9">
        <f t="shared" si="30"/>
        <v>2.0673207709459112</v>
      </c>
      <c r="I76" s="9">
        <f t="shared" si="31"/>
        <v>3.3857758409379199</v>
      </c>
      <c r="J76" s="9">
        <f t="shared" si="32"/>
        <v>4.5263441157722761</v>
      </c>
      <c r="K76" s="11">
        <f t="shared" si="33"/>
        <v>0.49504950495049505</v>
      </c>
      <c r="L76" s="11">
        <f t="shared" si="34"/>
        <v>0.3048780487804878</v>
      </c>
      <c r="M76" s="11">
        <f t="shared" si="35"/>
        <v>0.22883295194508008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-0.27068130991253958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0.23036642560276566</v>
      </c>
      <c r="Q76" s="11">
        <f>2*'OddsRatio_working_3-way'!K76*'OddsRatio_working_3-way'!L76*'OddsRatio_working_3-way'!M76</f>
        <v>6.9075389985836774E-2</v>
      </c>
      <c r="R76" s="11">
        <f t="shared" si="36"/>
        <v>0</v>
      </c>
      <c r="S76" s="11">
        <f t="shared" si="37"/>
        <v>-0.85106144076663381</v>
      </c>
      <c r="T76" s="11">
        <f t="shared" si="38"/>
        <v>-0.25519083681158433</v>
      </c>
      <c r="U76" s="11">
        <f>'OddsRatio_working_3-way'!S76-'OddsRatio_working_3-way'!R76^2/3</f>
        <v>-0.85106144076663381</v>
      </c>
      <c r="V76" s="11">
        <f>'OddsRatio_working_3-way'!S76*'OddsRatio_working_3-way'!R76/3-2*'OddsRatio_working_3-way'!R76^3/27-'OddsRatio_working_3-way'!T76</f>
        <v>0.25519083681158433</v>
      </c>
      <c r="W76" s="11">
        <f>'OddsRatio_working_3-way'!V76^2+4*'OddsRatio_working_3-way'!U76^3/27</f>
        <v>-2.6200384515793804E-2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0.15109826910688823</v>
      </c>
      <c r="Y76" s="11">
        <f>IF('OddsRatio_working_3-way'!W76&gt;=0,IF('OddsRatio_working_3-way'!V76+SQRT('OddsRatio_working_3-way'!W76)&gt;0,0,PI()),ACOS('OddsRatio_working_3-way'!V76/(2*'OddsRatio_working_3-way'!X76)))</f>
        <v>0.56525281885622669</v>
      </c>
      <c r="Z76" s="11">
        <f>'OddsRatio_working_3-way'!X76^(1/3)*COS('OddsRatio_working_3-way'!Y76/3)</f>
        <v>0.52319645634603495</v>
      </c>
      <c r="AA76" s="11">
        <f>'OddsRatio_working_3-way'!X76^(1/3)*COS(('OddsRatio_working_3-way'!Y76+2*PI())/3)</f>
        <v>-0.34799534179304592</v>
      </c>
      <c r="AB76" s="11">
        <f>'OddsRatio_working_3-way'!X76^(1/3)*COS(('OddsRatio_working_3-way'!Y76+4*PI())/3)</f>
        <v>-0.17520111455298912</v>
      </c>
      <c r="AC76" s="11">
        <f>'OddsRatio_working_3-way'!X76^(1/3)*SIN('OddsRatio_working_3-way'!Y76/3)</f>
        <v>9.9762793611460385E-2</v>
      </c>
      <c r="AD76" s="11">
        <f>'OddsRatio_working_3-way'!X76^(1/3)*SIN(('OddsRatio_working_3-way'!Y76+2*PI())/3)</f>
        <v>0.40322002555993219</v>
      </c>
      <c r="AE76" s="11">
        <f>'OddsRatio_working_3-way'!X76^(1/3)*SIN(('OddsRatio_working_3-way'!Y76+4*PI())/3)</f>
        <v>-0.50298281917139243</v>
      </c>
      <c r="AF76" s="11">
        <f>-'OddsRatio_working_3-way'!U76/(3*'OddsRatio_working_3-way'!X76^(1/3))*COS(('OddsRatio_working_3-way'!Y76)/3)</f>
        <v>0.52319645634603495</v>
      </c>
      <c r="AG76" s="11">
        <f>-'OddsRatio_working_3-way'!U76/(3*'OddsRatio_working_3-way'!X76^(1/3))*COS(('OddsRatio_working_3-way'!Y76+2*PI())/3)</f>
        <v>-0.34799534179304592</v>
      </c>
      <c r="AH76" s="11">
        <f>-'OddsRatio_working_3-way'!U76/(3*'OddsRatio_working_3-way'!X76^(1/3))*COS(('OddsRatio_working_3-way'!Y76+4*PI())/3)</f>
        <v>-0.17520111455298912</v>
      </c>
      <c r="AI76" s="11">
        <f>'OddsRatio_working_3-way'!U76/(3*'OddsRatio_working_3-way'!X76^(1/3))*SIN(('OddsRatio_working_3-way'!Y76)/3)</f>
        <v>-9.9762793611460385E-2</v>
      </c>
      <c r="AJ76" s="11">
        <f>'OddsRatio_working_3-way'!U76/(3*'OddsRatio_working_3-way'!X76^(1/3))*SIN(('OddsRatio_working_3-way'!Y76+2*PI())/3)</f>
        <v>-0.40322002555993219</v>
      </c>
      <c r="AK76" s="11">
        <f>'OddsRatio_working_3-way'!U76/(3*'OddsRatio_working_3-way'!X76^(1/3))*SIN(('OddsRatio_working_3-way'!Y76+4*PI())/3)</f>
        <v>0.50298281917139243</v>
      </c>
      <c r="AL76" s="11">
        <f>'OddsRatio_working_3-way'!Z76+'OddsRatio_working_3-way'!AF76</f>
        <v>1.0463929126920699</v>
      </c>
      <c r="AM76" s="11">
        <f>'OddsRatio_working_3-way'!AA76+'OddsRatio_working_3-way'!AG76</f>
        <v>-0.69599068358609184</v>
      </c>
      <c r="AN76" s="11">
        <f>'OddsRatio_working_3-way'!AB76+'OddsRatio_working_3-way'!AH76</f>
        <v>-0.35040222910597824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1.0463929126920699</v>
      </c>
      <c r="AS76" s="11">
        <f>IF(('OddsRatio_working_3-way'!X76=0),IF(Q76&gt;0,-Q76^(1/3),(-Q76)^(1/3)),'OddsRatio_working_3-way'!AM76-'OddsRatio_working_3-way'!R76/3)</f>
        <v>-0.69599068358609184</v>
      </c>
      <c r="AT76" s="11">
        <f>IF(('OddsRatio_working_3-way'!X76=0),IF(Q76&gt;0,-Q76^(1/3),(-Q76)^(1/3)),'OddsRatio_working_3-way'!AN76-'OddsRatio_working_3-way'!R76/3)</f>
        <v>-0.35040222910597824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1.52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6.99</v>
      </c>
      <c r="D77" s="9">
        <f t="shared" si="26"/>
        <v>0.64490965078911844</v>
      </c>
      <c r="E77" s="9">
        <f t="shared" si="27"/>
        <v>0.21889776613357592</v>
      </c>
      <c r="F77" s="9">
        <f t="shared" si="28"/>
        <v>0.13619258307730553</v>
      </c>
      <c r="G77" s="9">
        <f t="shared" si="29"/>
        <v>1.0588553843770363</v>
      </c>
      <c r="H77" s="9">
        <f t="shared" si="30"/>
        <v>1.5506047998760588</v>
      </c>
      <c r="I77" s="9">
        <f t="shared" si="31"/>
        <v>4.5683426453506124</v>
      </c>
      <c r="J77" s="9">
        <f t="shared" si="32"/>
        <v>7.3425437524184467</v>
      </c>
      <c r="K77" s="11">
        <f t="shared" si="33"/>
        <v>0.65789473684210531</v>
      </c>
      <c r="L77" s="11">
        <f t="shared" si="34"/>
        <v>0.22883295194508008</v>
      </c>
      <c r="M77" s="11">
        <f t="shared" si="35"/>
        <v>0.14306151645207438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-0.22607777287868613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0.21279172927654086</v>
      </c>
      <c r="Q77" s="11">
        <f>2*'OddsRatio_working_3-way'!K77*'OddsRatio_working_3-way'!L77*'OddsRatio_working_3-way'!M77</f>
        <v>4.3075248841405026E-2</v>
      </c>
      <c r="R77" s="11">
        <f t="shared" si="36"/>
        <v>0</v>
      </c>
      <c r="S77" s="11">
        <f t="shared" si="37"/>
        <v>-0.94123242000762897</v>
      </c>
      <c r="T77" s="11">
        <f t="shared" si="38"/>
        <v>-0.19053287854405443</v>
      </c>
      <c r="U77" s="11">
        <f>'OddsRatio_working_3-way'!S77-'OddsRatio_working_3-way'!R77^2/3</f>
        <v>-0.94123242000762897</v>
      </c>
      <c r="V77" s="11">
        <f>'OddsRatio_working_3-way'!S77*'OddsRatio_working_3-way'!R77/3-2*'OddsRatio_working_3-way'!R77^3/27-'OddsRatio_working_3-way'!T77</f>
        <v>0.19053287854405443</v>
      </c>
      <c r="W77" s="11">
        <f>'OddsRatio_working_3-way'!V77^2+4*'OddsRatio_working_3-way'!U77^3/27</f>
        <v>-8.7231323528633234E-2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0.1757370915137984</v>
      </c>
      <c r="Y77" s="11">
        <f>IF('OddsRatio_working_3-way'!W77&gt;=0,IF('OddsRatio_working_3-way'!V77+SQRT('OddsRatio_working_3-way'!W77)&gt;0,0,PI()),ACOS('OddsRatio_working_3-way'!V77/(2*'OddsRatio_working_3-way'!X77)))</f>
        <v>0.99786648073319917</v>
      </c>
      <c r="Z77" s="11">
        <f>'OddsRatio_working_3-way'!X77^(1/3)*COS('OddsRatio_working_3-way'!Y77/3)</f>
        <v>0.52942769218851815</v>
      </c>
      <c r="AA77" s="11">
        <f>'OddsRatio_working_3-way'!X77^(1/3)*COS(('OddsRatio_working_3-way'!Y77+2*PI())/3)</f>
        <v>-0.42310527281888344</v>
      </c>
      <c r="AB77" s="11">
        <f>'OddsRatio_working_3-way'!X77^(1/3)*COS(('OddsRatio_working_3-way'!Y77+4*PI())/3)</f>
        <v>-0.10632241936963482</v>
      </c>
      <c r="AC77" s="11">
        <f>'OddsRatio_working_3-way'!X77^(1/3)*SIN('OddsRatio_working_3-way'!Y77/3)</f>
        <v>0.18289466571358162</v>
      </c>
      <c r="AD77" s="11">
        <f>'OddsRatio_working_3-way'!X77^(1/3)*SIN(('OddsRatio_working_3-way'!Y77+2*PI())/3)</f>
        <v>0.36705049804543416</v>
      </c>
      <c r="AE77" s="11">
        <f>'OddsRatio_working_3-way'!X77^(1/3)*SIN(('OddsRatio_working_3-way'!Y77+4*PI())/3)</f>
        <v>-0.54994516375901559</v>
      </c>
      <c r="AF77" s="11">
        <f>-'OddsRatio_working_3-way'!U77/(3*'OddsRatio_working_3-way'!X77^(1/3))*COS(('OddsRatio_working_3-way'!Y77)/3)</f>
        <v>0.52942769218851804</v>
      </c>
      <c r="AG77" s="11">
        <f>-'OddsRatio_working_3-way'!U77/(3*'OddsRatio_working_3-way'!X77^(1/3))*COS(('OddsRatio_working_3-way'!Y77+2*PI())/3)</f>
        <v>-0.42310527281888338</v>
      </c>
      <c r="AH77" s="11">
        <f>-'OddsRatio_working_3-way'!U77/(3*'OddsRatio_working_3-way'!X77^(1/3))*COS(('OddsRatio_working_3-way'!Y77+4*PI())/3)</f>
        <v>-0.10632241936963481</v>
      </c>
      <c r="AI77" s="11">
        <f>'OddsRatio_working_3-way'!U77/(3*'OddsRatio_working_3-way'!X77^(1/3))*SIN(('OddsRatio_working_3-way'!Y77)/3)</f>
        <v>-0.18289466571358159</v>
      </c>
      <c r="AJ77" s="11">
        <f>'OddsRatio_working_3-way'!U77/(3*'OddsRatio_working_3-way'!X77^(1/3))*SIN(('OddsRatio_working_3-way'!Y77+2*PI())/3)</f>
        <v>-0.3670504980454341</v>
      </c>
      <c r="AK77" s="11">
        <f>'OddsRatio_working_3-way'!U77/(3*'OddsRatio_working_3-way'!X77^(1/3))*SIN(('OddsRatio_working_3-way'!Y77+4*PI())/3)</f>
        <v>0.54994516375901548</v>
      </c>
      <c r="AL77" s="11">
        <f>'OddsRatio_working_3-way'!Z77+'OddsRatio_working_3-way'!AF77</f>
        <v>1.0588553843770363</v>
      </c>
      <c r="AM77" s="11">
        <f>'OddsRatio_working_3-way'!AA77+'OddsRatio_working_3-way'!AG77</f>
        <v>-0.84621054563776688</v>
      </c>
      <c r="AN77" s="11">
        <f>'OddsRatio_working_3-way'!AB77+'OddsRatio_working_3-way'!AH77</f>
        <v>-0.21264483873926965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1.0588553843770363</v>
      </c>
      <c r="AS77" s="11">
        <f>IF(('OddsRatio_working_3-way'!X77=0),IF(Q77&gt;0,-Q77^(1/3),(-Q77)^(1/3)),'OddsRatio_working_3-way'!AM77-'OddsRatio_working_3-way'!R77/3)</f>
        <v>-0.84621054563776688</v>
      </c>
      <c r="AT77" s="11">
        <f>IF(('OddsRatio_working_3-way'!X77=0),IF(Q77&gt;0,-Q77^(1/3),(-Q77)^(1/3)),'OddsRatio_working_3-way'!AN77-'OddsRatio_working_3-way'!R77/3)</f>
        <v>-0.21264483873926965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5.05</v>
      </c>
      <c r="D78" s="9">
        <f t="shared" si="26"/>
        <v>0.54694077907332816</v>
      </c>
      <c r="E78" s="9">
        <f t="shared" si="27"/>
        <v>0.26246003690910108</v>
      </c>
      <c r="F78" s="9">
        <f t="shared" si="28"/>
        <v>0.19059918401757106</v>
      </c>
      <c r="G78" s="9">
        <f t="shared" si="29"/>
        <v>1.0485462168115618</v>
      </c>
      <c r="H78" s="9">
        <f t="shared" si="30"/>
        <v>1.8283515112811333</v>
      </c>
      <c r="I78" s="9">
        <f t="shared" si="31"/>
        <v>3.8101038610549853</v>
      </c>
      <c r="J78" s="9">
        <f t="shared" si="32"/>
        <v>5.2466121780868242</v>
      </c>
      <c r="K78" s="11">
        <f t="shared" si="33"/>
        <v>0.55865921787709494</v>
      </c>
      <c r="L78" s="11">
        <f t="shared" si="34"/>
        <v>0.27173913043478259</v>
      </c>
      <c r="M78" s="11">
        <f t="shared" si="35"/>
        <v>0.19801980198019803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-0.25776543527561413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0.22606098355767079</v>
      </c>
      <c r="Q78" s="11">
        <f>2*'OddsRatio_working_3-way'!K78*'OddsRatio_working_3-way'!L78*'OddsRatio_working_3-way'!M78</f>
        <v>6.0122602010018823E-2</v>
      </c>
      <c r="R78" s="11">
        <f t="shared" si="36"/>
        <v>0</v>
      </c>
      <c r="S78" s="11">
        <f t="shared" si="37"/>
        <v>-0.87700270331418351</v>
      </c>
      <c r="T78" s="11">
        <f t="shared" si="38"/>
        <v>-0.23324539981760198</v>
      </c>
      <c r="U78" s="11">
        <f>'OddsRatio_working_3-way'!S78-'OddsRatio_working_3-way'!R78^2/3</f>
        <v>-0.87700270331418351</v>
      </c>
      <c r="V78" s="11">
        <f>'OddsRatio_working_3-way'!S78*'OddsRatio_working_3-way'!R78/3-2*'OddsRatio_working_3-way'!R78^3/27-'OddsRatio_working_3-way'!T78</f>
        <v>0.23324539981760198</v>
      </c>
      <c r="W78" s="11">
        <f>'OddsRatio_working_3-way'!V78^2+4*'OddsRatio_working_3-way'!U78^3/27</f>
        <v>-4.5527305035961224E-2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0.15805910411301385</v>
      </c>
      <c r="Y78" s="11">
        <f>IF('OddsRatio_working_3-way'!W78&gt;=0,IF('OddsRatio_working_3-way'!V78+SQRT('OddsRatio_working_3-way'!W78)&gt;0,0,PI()),ACOS('OddsRatio_working_3-way'!V78/(2*'OddsRatio_working_3-way'!X78)))</f>
        <v>0.74092823320751688</v>
      </c>
      <c r="Z78" s="11">
        <f>'OddsRatio_working_3-way'!X78^(1/3)*COS('OddsRatio_working_3-way'!Y78/3)</f>
        <v>0.5242731084057809</v>
      </c>
      <c r="AA78" s="11">
        <f>'OddsRatio_working_3-way'!X78^(1/3)*COS(('OddsRatio_working_3-way'!Y78+2*PI())/3)</f>
        <v>-0.37660906915932491</v>
      </c>
      <c r="AB78" s="11">
        <f>'OddsRatio_working_3-way'!X78^(1/3)*COS(('OddsRatio_working_3-way'!Y78+4*PI())/3)</f>
        <v>-0.14766403924645613</v>
      </c>
      <c r="AC78" s="11">
        <f>'OddsRatio_working_3-way'!X78^(1/3)*SIN('OddsRatio_working_3-way'!Y78/3)</f>
        <v>0.13218147464982177</v>
      </c>
      <c r="AD78" s="11">
        <f>'OddsRatio_working_3-way'!X78^(1/3)*SIN(('OddsRatio_working_3-way'!Y78+2*PI())/3)</f>
        <v>0.38794309307552832</v>
      </c>
      <c r="AE78" s="11">
        <f>'OddsRatio_working_3-way'!X78^(1/3)*SIN(('OddsRatio_working_3-way'!Y78+4*PI())/3)</f>
        <v>-0.5201245677253501</v>
      </c>
      <c r="AF78" s="11">
        <f>-'OddsRatio_working_3-way'!U78/(3*'OddsRatio_working_3-way'!X78^(1/3))*COS(('OddsRatio_working_3-way'!Y78)/3)</f>
        <v>0.5242731084057809</v>
      </c>
      <c r="AG78" s="11">
        <f>-'OddsRatio_working_3-way'!U78/(3*'OddsRatio_working_3-way'!X78^(1/3))*COS(('OddsRatio_working_3-way'!Y78+2*PI())/3)</f>
        <v>-0.37660906915932491</v>
      </c>
      <c r="AH78" s="11">
        <f>-'OddsRatio_working_3-way'!U78/(3*'OddsRatio_working_3-way'!X78^(1/3))*COS(('OddsRatio_working_3-way'!Y78+4*PI())/3)</f>
        <v>-0.14766403924645613</v>
      </c>
      <c r="AI78" s="11">
        <f>'OddsRatio_working_3-way'!U78/(3*'OddsRatio_working_3-way'!X78^(1/3))*SIN(('OddsRatio_working_3-way'!Y78)/3)</f>
        <v>-0.13218147464982177</v>
      </c>
      <c r="AJ78" s="11">
        <f>'OddsRatio_working_3-way'!U78/(3*'OddsRatio_working_3-way'!X78^(1/3))*SIN(('OddsRatio_working_3-way'!Y78+2*PI())/3)</f>
        <v>-0.38794309307552832</v>
      </c>
      <c r="AK78" s="11">
        <f>'OddsRatio_working_3-way'!U78/(3*'OddsRatio_working_3-way'!X78^(1/3))*SIN(('OddsRatio_working_3-way'!Y78+4*PI())/3)</f>
        <v>0.5201245677253501</v>
      </c>
      <c r="AL78" s="11">
        <f>'OddsRatio_working_3-way'!Z78+'OddsRatio_working_3-way'!AF78</f>
        <v>1.0485462168115618</v>
      </c>
      <c r="AM78" s="11">
        <f>'OddsRatio_working_3-way'!AA78+'OddsRatio_working_3-way'!AG78</f>
        <v>-0.75321813831864981</v>
      </c>
      <c r="AN78" s="11">
        <f>'OddsRatio_working_3-way'!AB78+'OddsRatio_working_3-way'!AH78</f>
        <v>-0.29532807849291226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1.0485462168115618</v>
      </c>
      <c r="AS78" s="11">
        <f>IF(('OddsRatio_working_3-way'!X78=0),IF(Q78&gt;0,-Q78^(1/3),(-Q78)^(1/3)),'OddsRatio_working_3-way'!AM78-'OddsRatio_working_3-way'!R78/3)</f>
        <v>-0.75321813831864981</v>
      </c>
      <c r="AT78" s="11">
        <f>IF(('OddsRatio_working_3-way'!X78=0),IF(Q78&gt;0,-Q78^(1/3),(-Q78)^(1/3)),'OddsRatio_working_3-way'!AN78-'OddsRatio_working_3-way'!R78/3)</f>
        <v>-0.29532807849291226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</v>
      </c>
      <c r="B79" s="4">
        <f>IF('True_Odds_Calculator_3-way'!B80="","",'True_Odds_Calculator_3-way'!B80)</f>
        <v>3.89</v>
      </c>
      <c r="C79" s="4">
        <f>IF('True_Odds_Calculator_3-way'!C80="","",'True_Odds_Calculator_3-way'!C80)</f>
        <v>5.4</v>
      </c>
      <c r="D79" s="9">
        <f t="shared" si="26"/>
        <v>0.57545094610166514</v>
      </c>
      <c r="E79" s="9">
        <f t="shared" si="27"/>
        <v>0.24716219698122371</v>
      </c>
      <c r="F79" s="9">
        <f t="shared" si="28"/>
        <v>0.17738685691711126</v>
      </c>
      <c r="G79" s="9">
        <f t="shared" si="29"/>
        <v>1.053953690640109</v>
      </c>
      <c r="H79" s="9">
        <f t="shared" si="30"/>
        <v>1.7377675834480766</v>
      </c>
      <c r="I79" s="9">
        <f t="shared" si="31"/>
        <v>4.0459261659499148</v>
      </c>
      <c r="J79" s="9">
        <f t="shared" si="32"/>
        <v>5.6373962388164793</v>
      </c>
      <c r="K79" s="11">
        <f t="shared" si="33"/>
        <v>0.58823529411764708</v>
      </c>
      <c r="L79" s="11">
        <f t="shared" si="34"/>
        <v>0.25706940874035988</v>
      </c>
      <c r="M79" s="11">
        <f t="shared" si="35"/>
        <v>0.18518518518518517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-0.24926211558602318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0.22374559649623915</v>
      </c>
      <c r="Q79" s="11">
        <f>2*'OddsRatio_working_3-way'!K79*'OddsRatio_working_3-way'!L79*'OddsRatio_working_3-way'!M79</f>
        <v>5.6006407132976013E-2</v>
      </c>
      <c r="R79" s="11">
        <f t="shared" si="36"/>
        <v>0</v>
      </c>
      <c r="S79" s="11">
        <f t="shared" si="37"/>
        <v>-0.89763177998472055</v>
      </c>
      <c r="T79" s="11">
        <f t="shared" si="38"/>
        <v>-0.22468880600368477</v>
      </c>
      <c r="U79" s="11">
        <f>'OddsRatio_working_3-way'!S79-'OddsRatio_working_3-way'!R79^2/3</f>
        <v>-0.89763177998472055</v>
      </c>
      <c r="V79" s="11">
        <f>'OddsRatio_working_3-way'!S79*'OddsRatio_working_3-way'!R79/3-2*'OddsRatio_working_3-way'!R79^3/27-'OddsRatio_working_3-way'!T79</f>
        <v>0.22468880600368477</v>
      </c>
      <c r="W79" s="11">
        <f>'OddsRatio_working_3-way'!V79^2+4*'OddsRatio_working_3-way'!U79^3/27</f>
        <v>-5.6664622669838439E-2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0.16366863032756149</v>
      </c>
      <c r="Y79" s="11">
        <f>IF('OddsRatio_working_3-way'!W79&gt;=0,IF('OddsRatio_working_3-way'!V79+SQRT('OddsRatio_working_3-way'!W79)&gt;0,0,PI()),ACOS('OddsRatio_working_3-way'!V79/(2*'OddsRatio_working_3-way'!X79)))</f>
        <v>0.81425029699672347</v>
      </c>
      <c r="Z79" s="11">
        <f>'OddsRatio_working_3-way'!X79^(1/3)*COS('OddsRatio_working_3-way'!Y79/3)</f>
        <v>0.52697684532005451</v>
      </c>
      <c r="AA79" s="11">
        <f>'OddsRatio_working_3-way'!X79^(1/3)*COS(('OddsRatio_working_3-way'!Y79+2*PI())/3)</f>
        <v>-0.39049038472586567</v>
      </c>
      <c r="AB79" s="11">
        <f>'OddsRatio_working_3-way'!X79^(1/3)*COS(('OddsRatio_working_3-way'!Y79+4*PI())/3)</f>
        <v>-0.13648646059418895</v>
      </c>
      <c r="AC79" s="11">
        <f>'OddsRatio_working_3-way'!X79^(1/3)*SIN('OddsRatio_working_3-way'!Y79/3)</f>
        <v>0.14664923397264484</v>
      </c>
      <c r="AD79" s="11">
        <f>'OddsRatio_working_3-way'!X79^(1/3)*SIN(('OddsRatio_working_3-way'!Y79+2*PI())/3)</f>
        <v>0.38305071826702741</v>
      </c>
      <c r="AE79" s="11">
        <f>'OddsRatio_working_3-way'!X79^(1/3)*SIN(('OddsRatio_working_3-way'!Y79+4*PI())/3)</f>
        <v>-0.52969995223967226</v>
      </c>
      <c r="AF79" s="11">
        <f>-'OddsRatio_working_3-way'!U79/(3*'OddsRatio_working_3-way'!X79^(1/3))*COS(('OddsRatio_working_3-way'!Y79)/3)</f>
        <v>0.52697684532005451</v>
      </c>
      <c r="AG79" s="11">
        <f>-'OddsRatio_working_3-way'!U79/(3*'OddsRatio_working_3-way'!X79^(1/3))*COS(('OddsRatio_working_3-way'!Y79+2*PI())/3)</f>
        <v>-0.39049038472586567</v>
      </c>
      <c r="AH79" s="11">
        <f>-'OddsRatio_working_3-way'!U79/(3*'OddsRatio_working_3-way'!X79^(1/3))*COS(('OddsRatio_working_3-way'!Y79+4*PI())/3)</f>
        <v>-0.13648646059418895</v>
      </c>
      <c r="AI79" s="11">
        <f>'OddsRatio_working_3-way'!U79/(3*'OddsRatio_working_3-way'!X79^(1/3))*SIN(('OddsRatio_working_3-way'!Y79)/3)</f>
        <v>-0.14664923397264484</v>
      </c>
      <c r="AJ79" s="11">
        <f>'OddsRatio_working_3-way'!U79/(3*'OddsRatio_working_3-way'!X79^(1/3))*SIN(('OddsRatio_working_3-way'!Y79+2*PI())/3)</f>
        <v>-0.38305071826702741</v>
      </c>
      <c r="AK79" s="11">
        <f>'OddsRatio_working_3-way'!U79/(3*'OddsRatio_working_3-way'!X79^(1/3))*SIN(('OddsRatio_working_3-way'!Y79+4*PI())/3)</f>
        <v>0.52969995223967226</v>
      </c>
      <c r="AL79" s="11">
        <f>'OddsRatio_working_3-way'!Z79+'OddsRatio_working_3-way'!AF79</f>
        <v>1.053953690640109</v>
      </c>
      <c r="AM79" s="11">
        <f>'OddsRatio_working_3-way'!AA79+'OddsRatio_working_3-way'!AG79</f>
        <v>-0.78098076945173134</v>
      </c>
      <c r="AN79" s="11">
        <f>'OddsRatio_working_3-way'!AB79+'OddsRatio_working_3-way'!AH79</f>
        <v>-0.2729729211883779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1.053953690640109</v>
      </c>
      <c r="AS79" s="11">
        <f>IF(('OddsRatio_working_3-way'!X79=0),IF(Q79&gt;0,-Q79^(1/3),(-Q79)^(1/3)),'OddsRatio_working_3-way'!AM79-'OddsRatio_working_3-way'!R79/3)</f>
        <v>-0.78098076945173134</v>
      </c>
      <c r="AT79" s="11">
        <f>IF(('OddsRatio_working_3-way'!X79=0),IF(Q79&gt;0,-Q79^(1/3),(-Q79)^(1/3)),'OddsRatio_working_3-way'!AN79-'OddsRatio_working_3-way'!R79/3)</f>
        <v>-0.2729729211883779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2.42</v>
      </c>
      <c r="B80" s="4">
        <f>IF('True_Odds_Calculator_3-way'!B81="","",'True_Odds_Calculator_3-way'!B81)</f>
        <v>3.15</v>
      </c>
      <c r="C80" s="4">
        <f>IF('True_Odds_Calculator_3-way'!C81="","",'True_Odds_Calculator_3-way'!C81)</f>
        <v>3.37</v>
      </c>
      <c r="D80" s="9">
        <f t="shared" si="26"/>
        <v>0.40324039428682723</v>
      </c>
      <c r="E80" s="9">
        <f t="shared" si="27"/>
        <v>0.30857442892539116</v>
      </c>
      <c r="F80" s="9">
        <f t="shared" si="28"/>
        <v>0.28818517678778166</v>
      </c>
      <c r="G80" s="9">
        <f t="shared" si="29"/>
        <v>1.0421903395944312</v>
      </c>
      <c r="H80" s="9">
        <f t="shared" si="30"/>
        <v>2.4799102822240924</v>
      </c>
      <c r="I80" s="9">
        <f t="shared" si="31"/>
        <v>3.2407092301280271</v>
      </c>
      <c r="J80" s="9">
        <f t="shared" si="32"/>
        <v>3.4699911048388024</v>
      </c>
      <c r="K80" s="11">
        <f t="shared" si="33"/>
        <v>0.41322314049586778</v>
      </c>
      <c r="L80" s="11">
        <f t="shared" si="34"/>
        <v>0.31746031746031744</v>
      </c>
      <c r="M80" s="11">
        <f t="shared" si="35"/>
        <v>0.29673590504451036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-0.28165620909079236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0.23122278315156647</v>
      </c>
      <c r="Q80" s="11">
        <f>2*'OddsRatio_working_3-way'!K80*'OddsRatio_working_3-way'!L80*'OddsRatio_working_3-way'!M80</f>
        <v>7.7852788939921383E-2</v>
      </c>
      <c r="R80" s="11">
        <f t="shared" si="36"/>
        <v>0</v>
      </c>
      <c r="S80" s="11">
        <f t="shared" si="37"/>
        <v>-0.82093976872716978</v>
      </c>
      <c r="T80" s="11">
        <f t="shared" si="38"/>
        <v>-0.27641069654113465</v>
      </c>
      <c r="U80" s="11">
        <f>'OddsRatio_working_3-way'!S80-'OddsRatio_working_3-way'!R80^2/3</f>
        <v>-0.82093976872716978</v>
      </c>
      <c r="V80" s="11">
        <f>'OddsRatio_working_3-way'!S80*'OddsRatio_working_3-way'!R80/3-2*'OddsRatio_working_3-way'!R80^3/27-'OddsRatio_working_3-way'!T80</f>
        <v>0.27641069654113465</v>
      </c>
      <c r="W80" s="11">
        <f>'OddsRatio_working_3-way'!V80^2+4*'OddsRatio_working_3-way'!U80^3/27</f>
        <v>-5.5624416366016616E-3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0.14314792593586265</v>
      </c>
      <c r="Y80" s="11">
        <f>IF('OddsRatio_working_3-way'!W80&gt;=0,IF('OddsRatio_working_3-way'!V80+SQRT('OddsRatio_working_3-way'!W80)&gt;0,0,PI()),ACOS('OddsRatio_working_3-way'!V80/(2*'OddsRatio_working_3-way'!X80)))</f>
        <v>0.26354622915755388</v>
      </c>
      <c r="Z80" s="11">
        <f>'OddsRatio_working_3-way'!X80^(1/3)*COS('OddsRatio_working_3-way'!Y80/3)</f>
        <v>0.5210951697972156</v>
      </c>
      <c r="AA80" s="11">
        <f>'OddsRatio_working_3-way'!X80^(1/3)*COS(('OddsRatio_working_3-way'!Y80+2*PI())/3)</f>
        <v>-0.3002944110901512</v>
      </c>
      <c r="AB80" s="11">
        <f>'OddsRatio_working_3-way'!X80^(1/3)*COS(('OddsRatio_working_3-way'!Y80+4*PI())/3)</f>
        <v>-0.22080075870706442</v>
      </c>
      <c r="AC80" s="11">
        <f>'OddsRatio_working_3-way'!X80^(1/3)*SIN('OddsRatio_working_3-way'!Y80/3)</f>
        <v>4.5895681602241688E-2</v>
      </c>
      <c r="AD80" s="11">
        <f>'OddsRatio_working_3-way'!X80^(1/3)*SIN(('OddsRatio_working_3-way'!Y80+2*PI())/3)</f>
        <v>0.42833381403263332</v>
      </c>
      <c r="AE80" s="11">
        <f>'OddsRatio_working_3-way'!X80^(1/3)*SIN(('OddsRatio_working_3-way'!Y80+4*PI())/3)</f>
        <v>-0.47422949563487504</v>
      </c>
      <c r="AF80" s="11">
        <f>-'OddsRatio_working_3-way'!U80/(3*'OddsRatio_working_3-way'!X80^(1/3))*COS(('OddsRatio_working_3-way'!Y80)/3)</f>
        <v>0.5210951697972156</v>
      </c>
      <c r="AG80" s="11">
        <f>-'OddsRatio_working_3-way'!U80/(3*'OddsRatio_working_3-way'!X80^(1/3))*COS(('OddsRatio_working_3-way'!Y80+2*PI())/3)</f>
        <v>-0.3002944110901512</v>
      </c>
      <c r="AH80" s="11">
        <f>-'OddsRatio_working_3-way'!U80/(3*'OddsRatio_working_3-way'!X80^(1/3))*COS(('OddsRatio_working_3-way'!Y80+4*PI())/3)</f>
        <v>-0.22080075870706442</v>
      </c>
      <c r="AI80" s="11">
        <f>'OddsRatio_working_3-way'!U80/(3*'OddsRatio_working_3-way'!X80^(1/3))*SIN(('OddsRatio_working_3-way'!Y80)/3)</f>
        <v>-4.5895681602241688E-2</v>
      </c>
      <c r="AJ80" s="11">
        <f>'OddsRatio_working_3-way'!U80/(3*'OddsRatio_working_3-way'!X80^(1/3))*SIN(('OddsRatio_working_3-way'!Y80+2*PI())/3)</f>
        <v>-0.42833381403263332</v>
      </c>
      <c r="AK80" s="11">
        <f>'OddsRatio_working_3-way'!U80/(3*'OddsRatio_working_3-way'!X80^(1/3))*SIN(('OddsRatio_working_3-way'!Y80+4*PI())/3)</f>
        <v>0.47422949563487504</v>
      </c>
      <c r="AL80" s="11">
        <f>'OddsRatio_working_3-way'!Z80+'OddsRatio_working_3-way'!AF80</f>
        <v>1.0421903395944312</v>
      </c>
      <c r="AM80" s="11">
        <f>'OddsRatio_working_3-way'!AA80+'OddsRatio_working_3-way'!AG80</f>
        <v>-0.60058882218030241</v>
      </c>
      <c r="AN80" s="11">
        <f>'OddsRatio_working_3-way'!AB80+'OddsRatio_working_3-way'!AH80</f>
        <v>-0.44160151741412884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1.0421903395944312</v>
      </c>
      <c r="AS80" s="11">
        <f>IF(('OddsRatio_working_3-way'!X80=0),IF(Q80&gt;0,-Q80^(1/3),(-Q80)^(1/3)),'OddsRatio_working_3-way'!AM80-'OddsRatio_working_3-way'!R80/3)</f>
        <v>-0.60058882218030241</v>
      </c>
      <c r="AT80" s="11">
        <f>IF(('OddsRatio_working_3-way'!X80=0),IF(Q80&gt;0,-Q80^(1/3),(-Q80)^(1/3)),'OddsRatio_working_3-way'!AN80-'OddsRatio_working_3-way'!R80/3)</f>
        <v>-0.44160151741412884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3.43</v>
      </c>
      <c r="B81" s="4">
        <f>IF('True_Odds_Calculator_3-way'!B82="","",'True_Odds_Calculator_3-way'!B82)</f>
        <v>3.05</v>
      </c>
      <c r="C81" s="4">
        <f>IF('True_Odds_Calculator_3-way'!C82="","",'True_Odds_Calculator_3-way'!C82)</f>
        <v>2.29</v>
      </c>
      <c r="D81" s="9">
        <f t="shared" si="26"/>
        <v>0.27442015421822946</v>
      </c>
      <c r="E81" s="9">
        <f t="shared" si="27"/>
        <v>0.30954243665037945</v>
      </c>
      <c r="F81" s="9">
        <f t="shared" si="28"/>
        <v>0.41603740913139098</v>
      </c>
      <c r="G81" s="9">
        <f t="shared" si="29"/>
        <v>1.0880852755838346</v>
      </c>
      <c r="H81" s="9">
        <f t="shared" si="30"/>
        <v>3.6440472196687184</v>
      </c>
      <c r="I81" s="9">
        <f t="shared" si="31"/>
        <v>3.2305748149468609</v>
      </c>
      <c r="J81" s="9">
        <f t="shared" si="32"/>
        <v>2.4036300055031461</v>
      </c>
      <c r="K81" s="11">
        <f t="shared" si="33"/>
        <v>0.29154518950437314</v>
      </c>
      <c r="L81" s="11">
        <f t="shared" si="34"/>
        <v>0.32786885245901642</v>
      </c>
      <c r="M81" s="11">
        <f t="shared" si="35"/>
        <v>0.4366812227074236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-0.26823806233168934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0.2408498451485766</v>
      </c>
      <c r="Q81" s="11">
        <f>2*'OddsRatio_working_3-way'!K81*'OddsRatio_working_3-way'!L81*'OddsRatio_working_3-way'!M81</f>
        <v>8.3483481853926025E-2</v>
      </c>
      <c r="R81" s="11">
        <f t="shared" si="36"/>
        <v>0</v>
      </c>
      <c r="S81" s="11">
        <f t="shared" si="37"/>
        <v>-0.89789585808577055</v>
      </c>
      <c r="T81" s="11">
        <f t="shared" si="38"/>
        <v>-0.31122906692747676</v>
      </c>
      <c r="U81" s="11">
        <f>'OddsRatio_working_3-way'!S81-'OddsRatio_working_3-way'!R81^2/3</f>
        <v>-0.89789585808577055</v>
      </c>
      <c r="V81" s="11">
        <f>'OddsRatio_working_3-way'!S81*'OddsRatio_working_3-way'!R81/3-2*'OddsRatio_working_3-way'!R81^3/27-'OddsRatio_working_3-way'!T81</f>
        <v>0.31122906692747676</v>
      </c>
      <c r="W81" s="11">
        <f>'OddsRatio_working_3-way'!V81^2+4*'OddsRatio_working_3-way'!U81^3/27</f>
        <v>-1.0380746395473497E-2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0.16374086119232831</v>
      </c>
      <c r="Y81" s="11">
        <f>IF('OddsRatio_working_3-way'!W81&gt;=0,IF('OddsRatio_working_3-way'!V81+SQRT('OddsRatio_working_3-way'!W81)&gt;0,0,PI()),ACOS('OddsRatio_working_3-way'!V81/(2*'OddsRatio_working_3-way'!X81)))</f>
        <v>0.31637076133148567</v>
      </c>
      <c r="Z81" s="11">
        <f>'OddsRatio_working_3-way'!X81^(1/3)*COS('OddsRatio_working_3-way'!Y81/3)</f>
        <v>0.54404263779191731</v>
      </c>
      <c r="AA81" s="11">
        <f>'OddsRatio_working_3-way'!X81^(1/3)*COS(('OddsRatio_working_3-way'!Y81+2*PI())/3)</f>
        <v>-0.32189286107937376</v>
      </c>
      <c r="AB81" s="11">
        <f>'OddsRatio_working_3-way'!X81^(1/3)*COS(('OddsRatio_working_3-way'!Y81+4*PI())/3)</f>
        <v>-0.22214977671254363</v>
      </c>
      <c r="AC81" s="11">
        <f>'OddsRatio_working_3-way'!X81^(1/3)*SIN('OddsRatio_working_3-way'!Y81/3)</f>
        <v>5.7586696608992932E-2</v>
      </c>
      <c r="AD81" s="11">
        <f>'OddsRatio_working_3-way'!X81^(1/3)*SIN(('OddsRatio_working_3-way'!Y81+2*PI())/3)</f>
        <v>0.44236139676519981</v>
      </c>
      <c r="AE81" s="11">
        <f>'OddsRatio_working_3-way'!X81^(1/3)*SIN(('OddsRatio_working_3-way'!Y81+4*PI())/3)</f>
        <v>-0.49994809337419271</v>
      </c>
      <c r="AF81" s="11">
        <f>-'OddsRatio_working_3-way'!U81/(3*'OddsRatio_working_3-way'!X81^(1/3))*COS(('OddsRatio_working_3-way'!Y81)/3)</f>
        <v>0.54404263779191731</v>
      </c>
      <c r="AG81" s="11">
        <f>-'OddsRatio_working_3-way'!U81/(3*'OddsRatio_working_3-way'!X81^(1/3))*COS(('OddsRatio_working_3-way'!Y81+2*PI())/3)</f>
        <v>-0.32189286107937376</v>
      </c>
      <c r="AH81" s="11">
        <f>-'OddsRatio_working_3-way'!U81/(3*'OddsRatio_working_3-way'!X81^(1/3))*COS(('OddsRatio_working_3-way'!Y81+4*PI())/3)</f>
        <v>-0.22214977671254363</v>
      </c>
      <c r="AI81" s="11">
        <f>'OddsRatio_working_3-way'!U81/(3*'OddsRatio_working_3-way'!X81^(1/3))*SIN(('OddsRatio_working_3-way'!Y81)/3)</f>
        <v>-5.7586696608992932E-2</v>
      </c>
      <c r="AJ81" s="11">
        <f>'OddsRatio_working_3-way'!U81/(3*'OddsRatio_working_3-way'!X81^(1/3))*SIN(('OddsRatio_working_3-way'!Y81+2*PI())/3)</f>
        <v>-0.44236139676519981</v>
      </c>
      <c r="AK81" s="11">
        <f>'OddsRatio_working_3-way'!U81/(3*'OddsRatio_working_3-way'!X81^(1/3))*SIN(('OddsRatio_working_3-way'!Y81+4*PI())/3)</f>
        <v>0.49994809337419271</v>
      </c>
      <c r="AL81" s="11">
        <f>'OddsRatio_working_3-way'!Z81+'OddsRatio_working_3-way'!AF81</f>
        <v>1.0880852755838346</v>
      </c>
      <c r="AM81" s="11">
        <f>'OddsRatio_working_3-way'!AA81+'OddsRatio_working_3-way'!AG81</f>
        <v>-0.64378572215874752</v>
      </c>
      <c r="AN81" s="11">
        <f>'OddsRatio_working_3-way'!AB81+'OddsRatio_working_3-way'!AH81</f>
        <v>-0.44429955342508726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1.0880852755838346</v>
      </c>
      <c r="AS81" s="11">
        <f>IF(('OddsRatio_working_3-way'!X81=0),IF(Q81&gt;0,-Q81^(1/3),(-Q81)^(1/3)),'OddsRatio_working_3-way'!AM81-'OddsRatio_working_3-way'!R81/3)</f>
        <v>-0.64378572215874752</v>
      </c>
      <c r="AT81" s="11">
        <f>IF(('OddsRatio_working_3-way'!X81=0),IF(Q81&gt;0,-Q81^(1/3),(-Q81)^(1/3)),'OddsRatio_working_3-way'!AN81-'OddsRatio_working_3-way'!R81/3)</f>
        <v>-0.44429955342508726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2.16</v>
      </c>
      <c r="B82" s="4">
        <f>IF('True_Odds_Calculator_3-way'!B83="","",'True_Odds_Calculator_3-way'!B83)</f>
        <v>3.38</v>
      </c>
      <c r="C82" s="4">
        <f>IF('True_Odds_Calculator_3-way'!C83="","",'True_Odds_Calculator_3-way'!C83)</f>
        <v>3.36</v>
      </c>
      <c r="D82" s="9">
        <f t="shared" si="26"/>
        <v>0.44170624633299171</v>
      </c>
      <c r="E82" s="9">
        <f t="shared" si="27"/>
        <v>0.27829782780872836</v>
      </c>
      <c r="F82" s="9">
        <f t="shared" si="28"/>
        <v>0.27999592585827981</v>
      </c>
      <c r="G82" s="9">
        <f t="shared" si="29"/>
        <v>1.0896103975754599</v>
      </c>
      <c r="H82" s="9">
        <f t="shared" si="30"/>
        <v>2.2639480611875342</v>
      </c>
      <c r="I82" s="9">
        <f t="shared" si="31"/>
        <v>3.5932727462295939</v>
      </c>
      <c r="J82" s="9">
        <f t="shared" si="32"/>
        <v>3.571480538278085</v>
      </c>
      <c r="K82" s="11">
        <f t="shared" si="33"/>
        <v>0.46296296296296291</v>
      </c>
      <c r="L82" s="11">
        <f t="shared" si="34"/>
        <v>0.29585798816568049</v>
      </c>
      <c r="M82" s="11">
        <f t="shared" si="35"/>
        <v>0.29761904761904762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-0.26560559573380083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0.240515064233013</v>
      </c>
      <c r="Q82" s="11">
        <f>2*'OddsRatio_working_3-way'!K82*'OddsRatio_working_3-way'!L82*'OddsRatio_working_3-way'!M82</f>
        <v>8.1530530248478963E-2</v>
      </c>
      <c r="R82" s="11">
        <f t="shared" si="36"/>
        <v>0</v>
      </c>
      <c r="S82" s="11">
        <f t="shared" si="37"/>
        <v>-0.90553462764416137</v>
      </c>
      <c r="T82" s="11">
        <f t="shared" si="38"/>
        <v>-0.3069608907268343</v>
      </c>
      <c r="U82" s="11">
        <f>'OddsRatio_working_3-way'!S82-'OddsRatio_working_3-way'!R82^2/3</f>
        <v>-0.90553462764416137</v>
      </c>
      <c r="V82" s="11">
        <f>'OddsRatio_working_3-way'!S82*'OddsRatio_working_3-way'!R82/3-2*'OddsRatio_working_3-way'!R82^3/27-'OddsRatio_working_3-way'!T82</f>
        <v>0.3069608907268343</v>
      </c>
      <c r="W82" s="11">
        <f>'OddsRatio_working_3-way'!V82^2+4*'OddsRatio_working_3-way'!U82^3/27</f>
        <v>-1.5779755473985205E-2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0.16583481533577074</v>
      </c>
      <c r="Y82" s="11">
        <f>IF('OddsRatio_working_3-way'!W82&gt;=0,IF('OddsRatio_working_3-way'!V82+SQRT('OddsRatio_working_3-way'!W82)&gt;0,0,PI()),ACOS('OddsRatio_working_3-way'!V82/(2*'OddsRatio_working_3-way'!X82)))</f>
        <v>0.38843755969655525</v>
      </c>
      <c r="Z82" s="11">
        <f>'OddsRatio_working_3-way'!X82^(1/3)*COS('OddsRatio_working_3-way'!Y82/3)</f>
        <v>0.54480519878772993</v>
      </c>
      <c r="AA82" s="11">
        <f>'OddsRatio_working_3-way'!X82^(1/3)*COS(('OddsRatio_working_3-way'!Y82+2*PI())/3)</f>
        <v>-0.33383653497866089</v>
      </c>
      <c r="AB82" s="11">
        <f>'OddsRatio_working_3-way'!X82^(1/3)*COS(('OddsRatio_working_3-way'!Y82+4*PI())/3)</f>
        <v>-0.21096866380906917</v>
      </c>
      <c r="AC82" s="11">
        <f>'OddsRatio_working_3-way'!X82^(1/3)*SIN('OddsRatio_working_3-way'!Y82/3)</f>
        <v>7.0937798494520185E-2</v>
      </c>
      <c r="AD82" s="11">
        <f>'OddsRatio_working_3-way'!X82^(1/3)*SIN(('OddsRatio_working_3-way'!Y82+2*PI())/3)</f>
        <v>0.43634624301674518</v>
      </c>
      <c r="AE82" s="11">
        <f>'OddsRatio_working_3-way'!X82^(1/3)*SIN(('OddsRatio_working_3-way'!Y82+4*PI())/3)</f>
        <v>-0.50728404151126527</v>
      </c>
      <c r="AF82" s="11">
        <f>-'OddsRatio_working_3-way'!U82/(3*'OddsRatio_working_3-way'!X82^(1/3))*COS(('OddsRatio_working_3-way'!Y82)/3)</f>
        <v>0.54480519878772993</v>
      </c>
      <c r="AG82" s="11">
        <f>-'OddsRatio_working_3-way'!U82/(3*'OddsRatio_working_3-way'!X82^(1/3))*COS(('OddsRatio_working_3-way'!Y82+2*PI())/3)</f>
        <v>-0.33383653497866089</v>
      </c>
      <c r="AH82" s="11">
        <f>-'OddsRatio_working_3-way'!U82/(3*'OddsRatio_working_3-way'!X82^(1/3))*COS(('OddsRatio_working_3-way'!Y82+4*PI())/3)</f>
        <v>-0.21096866380906917</v>
      </c>
      <c r="AI82" s="11">
        <f>'OddsRatio_working_3-way'!U82/(3*'OddsRatio_working_3-way'!X82^(1/3))*SIN(('OddsRatio_working_3-way'!Y82)/3)</f>
        <v>-7.0937798494520185E-2</v>
      </c>
      <c r="AJ82" s="11">
        <f>'OddsRatio_working_3-way'!U82/(3*'OddsRatio_working_3-way'!X82^(1/3))*SIN(('OddsRatio_working_3-way'!Y82+2*PI())/3)</f>
        <v>-0.43634624301674518</v>
      </c>
      <c r="AK82" s="11">
        <f>'OddsRatio_working_3-way'!U82/(3*'OddsRatio_working_3-way'!X82^(1/3))*SIN(('OddsRatio_working_3-way'!Y82+4*PI())/3)</f>
        <v>0.50728404151126527</v>
      </c>
      <c r="AL82" s="11">
        <f>'OddsRatio_working_3-way'!Z82+'OddsRatio_working_3-way'!AF82</f>
        <v>1.0896103975754599</v>
      </c>
      <c r="AM82" s="11">
        <f>'OddsRatio_working_3-way'!AA82+'OddsRatio_working_3-way'!AG82</f>
        <v>-0.66767306995732179</v>
      </c>
      <c r="AN82" s="11">
        <f>'OddsRatio_working_3-way'!AB82+'OddsRatio_working_3-way'!AH82</f>
        <v>-0.42193732761813835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1.0896103975754599</v>
      </c>
      <c r="AS82" s="11">
        <f>IF(('OddsRatio_working_3-way'!X82=0),IF(Q82&gt;0,-Q82^(1/3),(-Q82)^(1/3)),'OddsRatio_working_3-way'!AM82-'OddsRatio_working_3-way'!R82/3)</f>
        <v>-0.66767306995732179</v>
      </c>
      <c r="AT82" s="11">
        <f>IF(('OddsRatio_working_3-way'!X82=0),IF(Q82&gt;0,-Q82^(1/3),(-Q82)^(1/3)),'OddsRatio_working_3-way'!AN82-'OddsRatio_working_3-way'!R82/3)</f>
        <v>-0.42193732761813835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3.04</v>
      </c>
      <c r="B83" s="4">
        <f>IF('True_Odds_Calculator_3-way'!B84="","",'True_Odds_Calculator_3-way'!B84)</f>
        <v>3.64</v>
      </c>
      <c r="C83" s="4">
        <f>IF('True_Odds_Calculator_3-way'!C84="","",'True_Odds_Calculator_3-way'!C84)</f>
        <v>2.21</v>
      </c>
      <c r="D83" s="9">
        <f t="shared" si="26"/>
        <v>0.31042839230030989</v>
      </c>
      <c r="E83" s="9">
        <f t="shared" si="27"/>
        <v>0.25808486439848116</v>
      </c>
      <c r="F83" s="9">
        <f t="shared" si="28"/>
        <v>0.4314867433012089</v>
      </c>
      <c r="G83" s="9">
        <f t="shared" si="29"/>
        <v>1.0888994250403417</v>
      </c>
      <c r="H83" s="9">
        <f t="shared" si="30"/>
        <v>3.2213548270822963</v>
      </c>
      <c r="I83" s="9">
        <f t="shared" si="31"/>
        <v>3.874694482106503</v>
      </c>
      <c r="J83" s="9">
        <f t="shared" si="32"/>
        <v>2.3175683042988133</v>
      </c>
      <c r="K83" s="11">
        <f t="shared" si="33"/>
        <v>0.32894736842105265</v>
      </c>
      <c r="L83" s="11">
        <f t="shared" si="34"/>
        <v>0.27472527472527469</v>
      </c>
      <c r="M83" s="11">
        <f t="shared" si="35"/>
        <v>0.45248868778280543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-0.26647239400275846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0.24085077818109496</v>
      </c>
      <c r="Q83" s="11">
        <f>2*'OddsRatio_working_3-way'!K83*'OddsRatio_working_3-way'!L83*'OddsRatio_working_3-way'!M83</f>
        <v>8.178294675079624E-2</v>
      </c>
      <c r="R83" s="11">
        <f t="shared" si="36"/>
        <v>0</v>
      </c>
      <c r="S83" s="11">
        <f t="shared" si="37"/>
        <v>-0.90384889242448785</v>
      </c>
      <c r="T83" s="11">
        <f t="shared" si="38"/>
        <v>-0.30690964089116729</v>
      </c>
      <c r="U83" s="11">
        <f>'OddsRatio_working_3-way'!S83-'OddsRatio_working_3-way'!R83^2/3</f>
        <v>-0.90384889242448785</v>
      </c>
      <c r="V83" s="11">
        <f>'OddsRatio_working_3-way'!S83*'OddsRatio_working_3-way'!R83/3-2*'OddsRatio_working_3-way'!R83^3/27-'OddsRatio_working_3-way'!T83</f>
        <v>0.30690964089116729</v>
      </c>
      <c r="W83" s="11">
        <f>'OddsRatio_working_3-way'!V83^2+4*'OddsRatio_working_3-way'!U83^3/27</f>
        <v>-1.5198007637048927E-2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0.16537195598785348</v>
      </c>
      <c r="Y83" s="11">
        <f>IF('OddsRatio_working_3-way'!W83&gt;=0,IF('OddsRatio_working_3-way'!V83+SQRT('OddsRatio_working_3-way'!W83)&gt;0,0,PI()),ACOS('OddsRatio_working_3-way'!V83/(2*'OddsRatio_working_3-way'!X83)))</f>
        <v>0.3819558759712447</v>
      </c>
      <c r="Z83" s="11">
        <f>'OddsRatio_working_3-way'!X83^(1/3)*COS('OddsRatio_working_3-way'!Y83/3)</f>
        <v>0.54444971252017083</v>
      </c>
      <c r="AA83" s="11">
        <f>'OddsRatio_working_3-way'!X83^(1/3)*COS(('OddsRatio_working_3-way'!Y83+2*PI())/3)</f>
        <v>-0.33258300408330432</v>
      </c>
      <c r="AB83" s="11">
        <f>'OddsRatio_working_3-way'!X83^(1/3)*COS(('OddsRatio_working_3-way'!Y83+4*PI())/3)</f>
        <v>-0.21186670843686614</v>
      </c>
      <c r="AC83" s="11">
        <f>'OddsRatio_working_3-way'!X83^(1/3)*SIN('OddsRatio_working_3-way'!Y83/3)</f>
        <v>6.9695585787045516E-2</v>
      </c>
      <c r="AD83" s="11">
        <f>'OddsRatio_working_3-way'!X83^(1/3)*SIN(('OddsRatio_working_3-way'!Y83+2*PI())/3)</f>
        <v>0.43665948923207976</v>
      </c>
      <c r="AE83" s="11">
        <f>'OddsRatio_working_3-way'!X83^(1/3)*SIN(('OddsRatio_working_3-way'!Y83+4*PI())/3)</f>
        <v>-0.50635507501912524</v>
      </c>
      <c r="AF83" s="11">
        <f>-'OddsRatio_working_3-way'!U83/(3*'OddsRatio_working_3-way'!X83^(1/3))*COS(('OddsRatio_working_3-way'!Y83)/3)</f>
        <v>0.54444971252017071</v>
      </c>
      <c r="AG83" s="11">
        <f>-'OddsRatio_working_3-way'!U83/(3*'OddsRatio_working_3-way'!X83^(1/3))*COS(('OddsRatio_working_3-way'!Y83+2*PI())/3)</f>
        <v>-0.33258300408330427</v>
      </c>
      <c r="AH83" s="11">
        <f>-'OddsRatio_working_3-way'!U83/(3*'OddsRatio_working_3-way'!X83^(1/3))*COS(('OddsRatio_working_3-way'!Y83+4*PI())/3)</f>
        <v>-0.21186670843686611</v>
      </c>
      <c r="AI83" s="11">
        <f>'OddsRatio_working_3-way'!U83/(3*'OddsRatio_working_3-way'!X83^(1/3))*SIN(('OddsRatio_working_3-way'!Y83)/3)</f>
        <v>-6.9695585787045503E-2</v>
      </c>
      <c r="AJ83" s="11">
        <f>'OddsRatio_working_3-way'!U83/(3*'OddsRatio_working_3-way'!X83^(1/3))*SIN(('OddsRatio_working_3-way'!Y83+2*PI())/3)</f>
        <v>-0.43665948923207965</v>
      </c>
      <c r="AK83" s="11">
        <f>'OddsRatio_working_3-way'!U83/(3*'OddsRatio_working_3-way'!X83^(1/3))*SIN(('OddsRatio_working_3-way'!Y83+4*PI())/3)</f>
        <v>0.50635507501912513</v>
      </c>
      <c r="AL83" s="11">
        <f>'OddsRatio_working_3-way'!Z83+'OddsRatio_working_3-way'!AF83</f>
        <v>1.0888994250403417</v>
      </c>
      <c r="AM83" s="11">
        <f>'OddsRatio_working_3-way'!AA83+'OddsRatio_working_3-way'!AG83</f>
        <v>-0.66516600816660865</v>
      </c>
      <c r="AN83" s="11">
        <f>'OddsRatio_working_3-way'!AB83+'OddsRatio_working_3-way'!AH83</f>
        <v>-0.42373341687373223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1.0888994250403417</v>
      </c>
      <c r="AS83" s="11">
        <f>IF(('OddsRatio_working_3-way'!X83=0),IF(Q83&gt;0,-Q83^(1/3),(-Q83)^(1/3)),'OddsRatio_working_3-way'!AM83-'OddsRatio_working_3-way'!R83/3)</f>
        <v>-0.66516600816660865</v>
      </c>
      <c r="AT83" s="11">
        <f>IF(('OddsRatio_working_3-way'!X83=0),IF(Q83&gt;0,-Q83^(1/3),(-Q83)^(1/3)),'OddsRatio_working_3-way'!AN83-'OddsRatio_working_3-way'!R83/3)</f>
        <v>-0.42373341687373223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</v>
      </c>
      <c r="B84" s="4">
        <f>IF('True_Odds_Calculator_3-way'!B85="","",'True_Odds_Calculator_3-way'!B85)</f>
        <v>3.6</v>
      </c>
      <c r="C84" s="4">
        <f>IF('True_Odds_Calculator_3-way'!C85="","",'True_Odds_Calculator_3-way'!C85)</f>
        <v>3.57</v>
      </c>
      <c r="D84" s="9">
        <f t="shared" si="26"/>
        <v>0.47754238464510573</v>
      </c>
      <c r="E84" s="9">
        <f t="shared" si="27"/>
        <v>0.26010894555863828</v>
      </c>
      <c r="F84" s="9">
        <f t="shared" si="28"/>
        <v>0.26234866979625571</v>
      </c>
      <c r="G84" s="9">
        <f t="shared" si="29"/>
        <v>1.094054961724849</v>
      </c>
      <c r="H84" s="9">
        <f t="shared" si="30"/>
        <v>2.094054961724849</v>
      </c>
      <c r="I84" s="9">
        <f t="shared" si="31"/>
        <v>3.844542900484607</v>
      </c>
      <c r="J84" s="9">
        <f t="shared" si="32"/>
        <v>3.8117212516328611</v>
      </c>
      <c r="K84" s="11">
        <f t="shared" si="33"/>
        <v>0.5</v>
      </c>
      <c r="L84" s="11">
        <f t="shared" si="34"/>
        <v>0.27777777777777779</v>
      </c>
      <c r="M84" s="11">
        <f t="shared" si="35"/>
        <v>0.28011204481792717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-0.25995953937130389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0.24004046062869591</v>
      </c>
      <c r="Q84" s="11">
        <f>2*'OddsRatio_working_3-way'!K84*'OddsRatio_working_3-way'!L84*'OddsRatio_working_3-way'!M84</f>
        <v>7.7808901338313113E-2</v>
      </c>
      <c r="R84" s="11">
        <f t="shared" si="36"/>
        <v>0</v>
      </c>
      <c r="S84" s="11">
        <f t="shared" si="37"/>
        <v>-0.92337623466028196</v>
      </c>
      <c r="T84" s="11">
        <f t="shared" si="38"/>
        <v>-0.29931158335827623</v>
      </c>
      <c r="U84" s="11">
        <f>'OddsRatio_working_3-way'!S84-'OddsRatio_working_3-way'!R84^2/3</f>
        <v>-0.92337623466028196</v>
      </c>
      <c r="V84" s="11">
        <f>'OddsRatio_working_3-way'!S84*'OddsRatio_working_3-way'!R84/3-2*'OddsRatio_working_3-way'!R84^3/27-'OddsRatio_working_3-way'!T84</f>
        <v>0.29931158335827623</v>
      </c>
      <c r="W84" s="11">
        <f>'OddsRatio_working_3-way'!V84^2+4*'OddsRatio_working_3-way'!U84^3/27</f>
        <v>-2.7048492314358963E-2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0.17076000427998159</v>
      </c>
      <c r="Y84" s="11">
        <f>IF('OddsRatio_working_3-way'!W84&gt;=0,IF('OddsRatio_working_3-way'!V84+SQRT('OddsRatio_working_3-way'!W84)&gt;0,0,PI()),ACOS('OddsRatio_working_3-way'!V84/(2*'OddsRatio_working_3-way'!X84)))</f>
        <v>0.50244011780366349</v>
      </c>
      <c r="Z84" s="11">
        <f>'OddsRatio_working_3-way'!X84^(1/3)*COS('OddsRatio_working_3-way'!Y84/3)</f>
        <v>0.54702748086242436</v>
      </c>
      <c r="AA84" s="11">
        <f>'OddsRatio_working_3-way'!X84^(1/3)*COS(('OddsRatio_working_3-way'!Y84+2*PI())/3)</f>
        <v>-0.35360593762327913</v>
      </c>
      <c r="AB84" s="11">
        <f>'OddsRatio_working_3-way'!X84^(1/3)*COS(('OddsRatio_working_3-way'!Y84+4*PI())/3)</f>
        <v>-0.19342154323914537</v>
      </c>
      <c r="AC84" s="11">
        <f>'OddsRatio_working_3-way'!X84^(1/3)*SIN('OddsRatio_working_3-way'!Y84/3)</f>
        <v>9.2482503217656942E-2</v>
      </c>
      <c r="AD84" s="11">
        <f>'OddsRatio_working_3-way'!X84^(1/3)*SIN(('OddsRatio_working_3-way'!Y84+2*PI())/3)</f>
        <v>0.42749844338623688</v>
      </c>
      <c r="AE84" s="11">
        <f>'OddsRatio_working_3-way'!X84^(1/3)*SIN(('OddsRatio_working_3-way'!Y84+4*PI())/3)</f>
        <v>-0.51998094660389371</v>
      </c>
      <c r="AF84" s="11">
        <f>-'OddsRatio_working_3-way'!U84/(3*'OddsRatio_working_3-way'!X84^(1/3))*COS(('OddsRatio_working_3-way'!Y84)/3)</f>
        <v>0.54702748086242448</v>
      </c>
      <c r="AG84" s="11">
        <f>-'OddsRatio_working_3-way'!U84/(3*'OddsRatio_working_3-way'!X84^(1/3))*COS(('OddsRatio_working_3-way'!Y84+2*PI())/3)</f>
        <v>-0.35360593762327919</v>
      </c>
      <c r="AH84" s="11">
        <f>-'OddsRatio_working_3-way'!U84/(3*'OddsRatio_working_3-way'!X84^(1/3))*COS(('OddsRatio_working_3-way'!Y84+4*PI())/3)</f>
        <v>-0.1934215432391454</v>
      </c>
      <c r="AI84" s="11">
        <f>'OddsRatio_working_3-way'!U84/(3*'OddsRatio_working_3-way'!X84^(1/3))*SIN(('OddsRatio_working_3-way'!Y84)/3)</f>
        <v>-9.2482503217656956E-2</v>
      </c>
      <c r="AJ84" s="11">
        <f>'OddsRatio_working_3-way'!U84/(3*'OddsRatio_working_3-way'!X84^(1/3))*SIN(('OddsRatio_working_3-way'!Y84+2*PI())/3)</f>
        <v>-0.42749844338623699</v>
      </c>
      <c r="AK84" s="11">
        <f>'OddsRatio_working_3-way'!U84/(3*'OddsRatio_working_3-way'!X84^(1/3))*SIN(('OddsRatio_working_3-way'!Y84+4*PI())/3)</f>
        <v>0.51998094660389382</v>
      </c>
      <c r="AL84" s="11">
        <f>'OddsRatio_working_3-way'!Z84+'OddsRatio_working_3-way'!AF84</f>
        <v>1.094054961724849</v>
      </c>
      <c r="AM84" s="11">
        <f>'OddsRatio_working_3-way'!AA84+'OddsRatio_working_3-way'!AG84</f>
        <v>-0.70721187524655837</v>
      </c>
      <c r="AN84" s="11">
        <f>'OddsRatio_working_3-way'!AB84+'OddsRatio_working_3-way'!AH84</f>
        <v>-0.3868430864782908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1.094054961724849</v>
      </c>
      <c r="AS84" s="11">
        <f>IF(('OddsRatio_working_3-way'!X84=0),IF(Q84&gt;0,-Q84^(1/3),(-Q84)^(1/3)),'OddsRatio_working_3-way'!AM84-'OddsRatio_working_3-way'!R84/3)</f>
        <v>-0.70721187524655837</v>
      </c>
      <c r="AT84" s="11">
        <f>IF(('OddsRatio_working_3-way'!X84=0),IF(Q84&gt;0,-Q84^(1/3),(-Q84)^(1/3)),'OddsRatio_working_3-way'!AN84-'OddsRatio_working_3-way'!R84/3)</f>
        <v>-0.3868430864782908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3.62</v>
      </c>
      <c r="B85" s="4">
        <f>IF('True_Odds_Calculator_3-way'!B86="","",'True_Odds_Calculator_3-way'!B86)</f>
        <v>3.34</v>
      </c>
      <c r="C85" s="4">
        <f>IF('True_Odds_Calculator_3-way'!C86="","",'True_Odds_Calculator_3-way'!C86)</f>
        <v>2.08</v>
      </c>
      <c r="D85" s="9">
        <f t="shared" si="26"/>
        <v>0.25926061034391129</v>
      </c>
      <c r="E85" s="9">
        <f t="shared" si="27"/>
        <v>0.2815488593787524</v>
      </c>
      <c r="F85" s="9">
        <f t="shared" si="28"/>
        <v>0.45919053027733658</v>
      </c>
      <c r="G85" s="9">
        <f t="shared" si="29"/>
        <v>1.0905048688613612</v>
      </c>
      <c r="H85" s="9">
        <f t="shared" si="30"/>
        <v>3.8571227564167652</v>
      </c>
      <c r="I85" s="9">
        <f t="shared" si="31"/>
        <v>3.5517813931355846</v>
      </c>
      <c r="J85" s="9">
        <f t="shared" si="32"/>
        <v>2.1777452583702708</v>
      </c>
      <c r="K85" s="11">
        <f t="shared" si="33"/>
        <v>0.27624309392265195</v>
      </c>
      <c r="L85" s="11">
        <f t="shared" si="34"/>
        <v>0.29940119760479045</v>
      </c>
      <c r="M85" s="11">
        <f t="shared" si="35"/>
        <v>0.48076923076923073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-0.26328282661196956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0.24016989395624389</v>
      </c>
      <c r="Q85" s="11">
        <f>2*'OddsRatio_working_3-way'!K85*'OddsRatio_working_3-way'!L85*'OddsRatio_working_3-way'!M85</f>
        <v>7.9526454952398642E-2</v>
      </c>
      <c r="R85" s="11">
        <f t="shared" si="36"/>
        <v>0</v>
      </c>
      <c r="S85" s="11">
        <f t="shared" si="37"/>
        <v>-0.91221253222949528</v>
      </c>
      <c r="T85" s="11">
        <f t="shared" si="38"/>
        <v>-0.30205712987731631</v>
      </c>
      <c r="U85" s="11">
        <f>'OddsRatio_working_3-way'!S85-'OddsRatio_working_3-way'!R85^2/3</f>
        <v>-0.91221253222949528</v>
      </c>
      <c r="V85" s="11">
        <f>'OddsRatio_working_3-way'!S85*'OddsRatio_working_3-way'!R85/3-2*'OddsRatio_working_3-way'!R85^3/27-'OddsRatio_working_3-way'!T85</f>
        <v>0.30205712987731631</v>
      </c>
      <c r="W85" s="11">
        <f>'OddsRatio_working_3-way'!V85^2+4*'OddsRatio_working_3-way'!U85^3/27</f>
        <v>-2.1217930114670269E-2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0.16767262733105262</v>
      </c>
      <c r="Y85" s="11">
        <f>IF('OddsRatio_working_3-way'!W85&gt;=0,IF('OddsRatio_working_3-way'!V85+SQRT('OddsRatio_working_3-way'!W85)&gt;0,0,PI()),ACOS('OddsRatio_working_3-way'!V85/(2*'OddsRatio_working_3-way'!X85)))</f>
        <v>0.44933819578813394</v>
      </c>
      <c r="Z85" s="11">
        <f>'OddsRatio_working_3-way'!X85^(1/3)*COS('OddsRatio_working_3-way'!Y85/3)</f>
        <v>0.54525243443068061</v>
      </c>
      <c r="AA85" s="11">
        <f>'OddsRatio_working_3-way'!X85^(1/3)*COS(('OddsRatio_working_3-way'!Y85+2*PI())/3)</f>
        <v>-0.34388609455129976</v>
      </c>
      <c r="AB85" s="11">
        <f>'OddsRatio_working_3-way'!X85^(1/3)*COS(('OddsRatio_working_3-way'!Y85+4*PI())/3)</f>
        <v>-0.20136633987938105</v>
      </c>
      <c r="AC85" s="11">
        <f>'OddsRatio_working_3-way'!X85^(1/3)*SIN('OddsRatio_working_3-way'!Y85/3)</f>
        <v>8.2283818724671845E-2</v>
      </c>
      <c r="AD85" s="11">
        <f>'OddsRatio_working_3-way'!X85^(1/3)*SIN(('OddsRatio_working_3-way'!Y85+2*PI())/3)</f>
        <v>0.4310605503299425</v>
      </c>
      <c r="AE85" s="11">
        <f>'OddsRatio_working_3-way'!X85^(1/3)*SIN(('OddsRatio_working_3-way'!Y85+4*PI())/3)</f>
        <v>-0.51334436905461422</v>
      </c>
      <c r="AF85" s="11">
        <f>-'OddsRatio_working_3-way'!U85/(3*'OddsRatio_working_3-way'!X85^(1/3))*COS(('OddsRatio_working_3-way'!Y85)/3)</f>
        <v>0.54525243443068061</v>
      </c>
      <c r="AG85" s="11">
        <f>-'OddsRatio_working_3-way'!U85/(3*'OddsRatio_working_3-way'!X85^(1/3))*COS(('OddsRatio_working_3-way'!Y85+2*PI())/3)</f>
        <v>-0.34388609455129976</v>
      </c>
      <c r="AH85" s="11">
        <f>-'OddsRatio_working_3-way'!U85/(3*'OddsRatio_working_3-way'!X85^(1/3))*COS(('OddsRatio_working_3-way'!Y85+4*PI())/3)</f>
        <v>-0.20136633987938105</v>
      </c>
      <c r="AI85" s="11">
        <f>'OddsRatio_working_3-way'!U85/(3*'OddsRatio_working_3-way'!X85^(1/3))*SIN(('OddsRatio_working_3-way'!Y85)/3)</f>
        <v>-8.2283818724671845E-2</v>
      </c>
      <c r="AJ85" s="11">
        <f>'OddsRatio_working_3-way'!U85/(3*'OddsRatio_working_3-way'!X85^(1/3))*SIN(('OddsRatio_working_3-way'!Y85+2*PI())/3)</f>
        <v>-0.4310605503299425</v>
      </c>
      <c r="AK85" s="11">
        <f>'OddsRatio_working_3-way'!U85/(3*'OddsRatio_working_3-way'!X85^(1/3))*SIN(('OddsRatio_working_3-way'!Y85+4*PI())/3)</f>
        <v>0.51334436905461422</v>
      </c>
      <c r="AL85" s="11">
        <f>'OddsRatio_working_3-way'!Z85+'OddsRatio_working_3-way'!AF85</f>
        <v>1.0905048688613612</v>
      </c>
      <c r="AM85" s="11">
        <f>'OddsRatio_working_3-way'!AA85+'OddsRatio_working_3-way'!AG85</f>
        <v>-0.68777218910259952</v>
      </c>
      <c r="AN85" s="11">
        <f>'OddsRatio_working_3-way'!AB85+'OddsRatio_working_3-way'!AH85</f>
        <v>-0.40273267975876209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1.0905048688613612</v>
      </c>
      <c r="AS85" s="11">
        <f>IF(('OddsRatio_working_3-way'!X85=0),IF(Q85&gt;0,-Q85^(1/3),(-Q85)^(1/3)),'OddsRatio_working_3-way'!AM85-'OddsRatio_working_3-way'!R85/3)</f>
        <v>-0.68777218910259952</v>
      </c>
      <c r="AT85" s="11">
        <f>IF(('OddsRatio_working_3-way'!X85=0),IF(Q85&gt;0,-Q85^(1/3),(-Q85)^(1/3)),'OddsRatio_working_3-way'!AN85-'OddsRatio_working_3-way'!R85/3)</f>
        <v>-0.40273267975876209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1.83</v>
      </c>
      <c r="B86" s="4">
        <f>IF('True_Odds_Calculator_3-way'!B87="","",'True_Odds_Calculator_3-way'!B87)</f>
        <v>3.89</v>
      </c>
      <c r="C86" s="4">
        <f>IF('True_Odds_Calculator_3-way'!C87="","",'True_Odds_Calculator_3-way'!C87)</f>
        <v>3.65</v>
      </c>
      <c r="D86" s="9">
        <f t="shared" si="26"/>
        <v>0.51570064667776283</v>
      </c>
      <c r="E86" s="9">
        <f t="shared" si="27"/>
        <v>0.2341969059470653</v>
      </c>
      <c r="F86" s="9">
        <f t="shared" si="28"/>
        <v>0.25010244737517201</v>
      </c>
      <c r="G86" s="9">
        <f t="shared" si="29"/>
        <v>1.1314571748799398</v>
      </c>
      <c r="H86" s="9">
        <f t="shared" si="30"/>
        <v>1.9391094551503503</v>
      </c>
      <c r="I86" s="9">
        <f t="shared" si="31"/>
        <v>4.2699112354030264</v>
      </c>
      <c r="J86" s="9">
        <f t="shared" si="32"/>
        <v>3.9983615134318407</v>
      </c>
      <c r="K86" s="11">
        <f t="shared" si="33"/>
        <v>0.54644808743169393</v>
      </c>
      <c r="L86" s="11">
        <f t="shared" si="34"/>
        <v>0.25706940874035988</v>
      </c>
      <c r="M86" s="11">
        <f t="shared" si="35"/>
        <v>0.27397260273972601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-0.24464044246958294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0.24515789111102509</v>
      </c>
      <c r="Q86" s="11">
        <f>2*'OddsRatio_working_3-way'!K86*'OddsRatio_working_3-way'!L86*'OddsRatio_working_3-way'!M86</f>
        <v>7.6972650270337548E-2</v>
      </c>
      <c r="R86" s="11">
        <f t="shared" si="36"/>
        <v>0</v>
      </c>
      <c r="S86" s="11">
        <f t="shared" si="37"/>
        <v>-1.0021151394112053</v>
      </c>
      <c r="T86" s="11">
        <f t="shared" si="38"/>
        <v>-0.31463583654982902</v>
      </c>
      <c r="U86" s="11">
        <f>'OddsRatio_working_3-way'!S86-'OddsRatio_working_3-way'!R86^2/3</f>
        <v>-1.0021151394112053</v>
      </c>
      <c r="V86" s="11">
        <f>'OddsRatio_working_3-way'!S86*'OddsRatio_working_3-way'!R86/3-2*'OddsRatio_working_3-way'!R86^3/27-'OddsRatio_working_3-way'!T86</f>
        <v>0.31463583654982902</v>
      </c>
      <c r="W86" s="11">
        <f>'OddsRatio_working_3-way'!V86^2+4*'OddsRatio_working_3-way'!U86^3/27</f>
        <v>-5.0094490231262528E-2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0.1930610006401301</v>
      </c>
      <c r="Y86" s="11">
        <f>IF('OddsRatio_working_3-way'!W86&gt;=0,IF('OddsRatio_working_3-way'!V86+SQRT('OddsRatio_working_3-way'!W86)&gt;0,0,PI()),ACOS('OddsRatio_working_3-way'!V86/(2*'OddsRatio_working_3-way'!X86)))</f>
        <v>0.61830662788001522</v>
      </c>
      <c r="Z86" s="11">
        <f>'OddsRatio_working_3-way'!X86^(1/3)*COS('OddsRatio_working_3-way'!Y86/3)</f>
        <v>0.5657285874399699</v>
      </c>
      <c r="AA86" s="11">
        <f>'OddsRatio_working_3-way'!X86^(1/3)*COS(('OddsRatio_working_3-way'!Y86+2*PI())/3)</f>
        <v>-0.38529553342586564</v>
      </c>
      <c r="AB86" s="11">
        <f>'OddsRatio_working_3-way'!X86^(1/3)*COS(('OddsRatio_working_3-way'!Y86+4*PI())/3)</f>
        <v>-0.18043305401410439</v>
      </c>
      <c r="AC86" s="11">
        <f>'OddsRatio_working_3-way'!X86^(1/3)*SIN('OddsRatio_working_3-way'!Y86/3)</f>
        <v>0.11827740763523456</v>
      </c>
      <c r="AD86" s="11">
        <f>'OddsRatio_working_3-way'!X86^(1/3)*SIN(('OddsRatio_working_3-way'!Y86+2*PI())/3)</f>
        <v>0.4307966245524828</v>
      </c>
      <c r="AE86" s="11">
        <f>'OddsRatio_working_3-way'!X86^(1/3)*SIN(('OddsRatio_working_3-way'!Y86+4*PI())/3)</f>
        <v>-0.54907403218771733</v>
      </c>
      <c r="AF86" s="11">
        <f>-'OddsRatio_working_3-way'!U86/(3*'OddsRatio_working_3-way'!X86^(1/3))*COS(('OddsRatio_working_3-way'!Y86)/3)</f>
        <v>0.5657285874399699</v>
      </c>
      <c r="AG86" s="11">
        <f>-'OddsRatio_working_3-way'!U86/(3*'OddsRatio_working_3-way'!X86^(1/3))*COS(('OddsRatio_working_3-way'!Y86+2*PI())/3)</f>
        <v>-0.38529553342586564</v>
      </c>
      <c r="AH86" s="11">
        <f>-'OddsRatio_working_3-way'!U86/(3*'OddsRatio_working_3-way'!X86^(1/3))*COS(('OddsRatio_working_3-way'!Y86+4*PI())/3)</f>
        <v>-0.18043305401410439</v>
      </c>
      <c r="AI86" s="11">
        <f>'OddsRatio_working_3-way'!U86/(3*'OddsRatio_working_3-way'!X86^(1/3))*SIN(('OddsRatio_working_3-way'!Y86)/3)</f>
        <v>-0.11827740763523456</v>
      </c>
      <c r="AJ86" s="11">
        <f>'OddsRatio_working_3-way'!U86/(3*'OddsRatio_working_3-way'!X86^(1/3))*SIN(('OddsRatio_working_3-way'!Y86+2*PI())/3)</f>
        <v>-0.4307966245524828</v>
      </c>
      <c r="AK86" s="11">
        <f>'OddsRatio_working_3-way'!U86/(3*'OddsRatio_working_3-way'!X86^(1/3))*SIN(('OddsRatio_working_3-way'!Y86+4*PI())/3)</f>
        <v>0.54907403218771733</v>
      </c>
      <c r="AL86" s="11">
        <f>'OddsRatio_working_3-way'!Z86+'OddsRatio_working_3-way'!AF86</f>
        <v>1.1314571748799398</v>
      </c>
      <c r="AM86" s="11">
        <f>'OddsRatio_working_3-way'!AA86+'OddsRatio_working_3-way'!AG86</f>
        <v>-0.77059106685173129</v>
      </c>
      <c r="AN86" s="11">
        <f>'OddsRatio_working_3-way'!AB86+'OddsRatio_working_3-way'!AH86</f>
        <v>-0.36086610802820879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1.1314571748799398</v>
      </c>
      <c r="AS86" s="11">
        <f>IF(('OddsRatio_working_3-way'!X86=0),IF(Q86&gt;0,-Q86^(1/3),(-Q86)^(1/3)),'OddsRatio_working_3-way'!AM86-'OddsRatio_working_3-way'!R86/3)</f>
        <v>-0.77059106685173129</v>
      </c>
      <c r="AT86" s="11">
        <f>IF(('OddsRatio_working_3-way'!X86=0),IF(Q86&gt;0,-Q86^(1/3),(-Q86)^(1/3)),'OddsRatio_working_3-way'!AN86-'OddsRatio_working_3-way'!R86/3)</f>
        <v>-0.36086610802820879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2.08</v>
      </c>
      <c r="B87" s="4">
        <f>IF('True_Odds_Calculator_3-way'!B88="","",'True_Odds_Calculator_3-way'!B88)</f>
        <v>3.77</v>
      </c>
      <c r="C87" s="4">
        <f>IF('True_Odds_Calculator_3-way'!C88="","",'True_Odds_Calculator_3-way'!C88)</f>
        <v>3</v>
      </c>
      <c r="D87" s="9">
        <f t="shared" si="26"/>
        <v>0.45066050878699099</v>
      </c>
      <c r="E87" s="9">
        <f t="shared" si="27"/>
        <v>0.24234081354074449</v>
      </c>
      <c r="F87" s="9">
        <f t="shared" si="28"/>
        <v>0.30699867767226469</v>
      </c>
      <c r="G87" s="9">
        <f t="shared" si="29"/>
        <v>1.1286715102199012</v>
      </c>
      <c r="H87" s="9">
        <f t="shared" si="30"/>
        <v>2.2189652310374939</v>
      </c>
      <c r="I87" s="9">
        <f t="shared" si="31"/>
        <v>4.1264200833091254</v>
      </c>
      <c r="J87" s="9">
        <f t="shared" si="32"/>
        <v>3.2573430204398024</v>
      </c>
      <c r="K87" s="11">
        <f t="shared" si="33"/>
        <v>0.48076923076923073</v>
      </c>
      <c r="L87" s="11">
        <f t="shared" si="34"/>
        <v>0.26525198938992045</v>
      </c>
      <c r="M87" s="11">
        <f t="shared" si="35"/>
        <v>0.33333333333333331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-0.25433584982656621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0.2486737400530504</v>
      </c>
      <c r="Q87" s="11">
        <f>2*'OddsRatio_working_3-way'!K87*'OddsRatio_working_3-way'!L87*'OddsRatio_working_3-way'!M87</f>
        <v>8.5016663266000131E-2</v>
      </c>
      <c r="R87" s="11">
        <f t="shared" si="36"/>
        <v>0</v>
      </c>
      <c r="S87" s="11">
        <f t="shared" si="37"/>
        <v>-0.97773766546329643</v>
      </c>
      <c r="T87" s="11">
        <f t="shared" si="38"/>
        <v>-0.33426928733787914</v>
      </c>
      <c r="U87" s="11">
        <f>'OddsRatio_working_3-way'!S87-'OddsRatio_working_3-way'!R87^2/3</f>
        <v>-0.97773766546329643</v>
      </c>
      <c r="V87" s="11">
        <f>'OddsRatio_working_3-way'!S87*'OddsRatio_working_3-way'!R87/3-2*'OddsRatio_working_3-way'!R87^3/27-'OddsRatio_working_3-way'!T87</f>
        <v>0.33426928733787914</v>
      </c>
      <c r="W87" s="11">
        <f>'OddsRatio_working_3-way'!V87^2+4*'OddsRatio_working_3-way'!U87^3/27</f>
        <v>-2.6736457992564105E-2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0.18605940882547281</v>
      </c>
      <c r="Y87" s="11">
        <f>IF('OddsRatio_working_3-way'!W87&gt;=0,IF('OddsRatio_working_3-way'!V87+SQRT('OddsRatio_working_3-way'!W87)&gt;0,0,PI()),ACOS('OddsRatio_working_3-way'!V87/(2*'OddsRatio_working_3-way'!X87)))</f>
        <v>0.454942175613263</v>
      </c>
      <c r="Z87" s="11">
        <f>'OddsRatio_working_3-way'!X87^(1/3)*COS('OddsRatio_working_3-way'!Y87/3)</f>
        <v>0.5643357551099506</v>
      </c>
      <c r="AA87" s="11">
        <f>'OddsRatio_working_3-way'!X87^(1/3)*COS(('OddsRatio_working_3-way'!Y87+2*PI())/3)</f>
        <v>-0.35685578148985314</v>
      </c>
      <c r="AB87" s="11">
        <f>'OddsRatio_working_3-way'!X87^(1/3)*COS(('OddsRatio_working_3-way'!Y87+4*PI())/3)</f>
        <v>-0.2074799736200976</v>
      </c>
      <c r="AC87" s="11">
        <f>'OddsRatio_working_3-way'!X87^(1/3)*SIN('OddsRatio_working_3-way'!Y87/3)</f>
        <v>8.6242162884021145E-2</v>
      </c>
      <c r="AD87" s="11">
        <f>'OddsRatio_working_3-way'!X87^(1/3)*SIN(('OddsRatio_working_3-way'!Y87+2*PI())/3)</f>
        <v>0.44560801874708039</v>
      </c>
      <c r="AE87" s="11">
        <f>'OddsRatio_working_3-way'!X87^(1/3)*SIN(('OddsRatio_working_3-way'!Y87+4*PI())/3)</f>
        <v>-0.53185018163110165</v>
      </c>
      <c r="AF87" s="11">
        <f>-'OddsRatio_working_3-way'!U87/(3*'OddsRatio_working_3-way'!X87^(1/3))*COS(('OddsRatio_working_3-way'!Y87)/3)</f>
        <v>0.56433575510995049</v>
      </c>
      <c r="AG87" s="11">
        <f>-'OddsRatio_working_3-way'!U87/(3*'OddsRatio_working_3-way'!X87^(1/3))*COS(('OddsRatio_working_3-way'!Y87+2*PI())/3)</f>
        <v>-0.35685578148985309</v>
      </c>
      <c r="AH87" s="11">
        <f>-'OddsRatio_working_3-way'!U87/(3*'OddsRatio_working_3-way'!X87^(1/3))*COS(('OddsRatio_working_3-way'!Y87+4*PI())/3)</f>
        <v>-0.20747997362009754</v>
      </c>
      <c r="AI87" s="11">
        <f>'OddsRatio_working_3-way'!U87/(3*'OddsRatio_working_3-way'!X87^(1/3))*SIN(('OddsRatio_working_3-way'!Y87)/3)</f>
        <v>-8.6242162884021131E-2</v>
      </c>
      <c r="AJ87" s="11">
        <f>'OddsRatio_working_3-way'!U87/(3*'OddsRatio_working_3-way'!X87^(1/3))*SIN(('OddsRatio_working_3-way'!Y87+2*PI())/3)</f>
        <v>-0.44560801874708034</v>
      </c>
      <c r="AK87" s="11">
        <f>'OddsRatio_working_3-way'!U87/(3*'OddsRatio_working_3-way'!X87^(1/3))*SIN(('OddsRatio_working_3-way'!Y87+4*PI())/3)</f>
        <v>0.53185018163110154</v>
      </c>
      <c r="AL87" s="11">
        <f>'OddsRatio_working_3-way'!Z87+'OddsRatio_working_3-way'!AF87</f>
        <v>1.1286715102199012</v>
      </c>
      <c r="AM87" s="11">
        <f>'OddsRatio_working_3-way'!AA87+'OddsRatio_working_3-way'!AG87</f>
        <v>-0.71371156297970617</v>
      </c>
      <c r="AN87" s="11">
        <f>'OddsRatio_working_3-way'!AB87+'OddsRatio_working_3-way'!AH87</f>
        <v>-0.41495994724019514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1.1286715102199012</v>
      </c>
      <c r="AS87" s="11">
        <f>IF(('OddsRatio_working_3-way'!X87=0),IF(Q87&gt;0,-Q87^(1/3),(-Q87)^(1/3)),'OddsRatio_working_3-way'!AM87-'OddsRatio_working_3-way'!R87/3)</f>
        <v>-0.71371156297970617</v>
      </c>
      <c r="AT87" s="11">
        <f>IF(('OddsRatio_working_3-way'!X87=0),IF(Q87&gt;0,-Q87^(1/3),(-Q87)^(1/3)),'OddsRatio_working_3-way'!AN87-'OddsRatio_working_3-way'!R87/3)</f>
        <v>-0.41495994724019514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1.89</v>
      </c>
      <c r="B88" s="4">
        <f>IF('True_Odds_Calculator_3-way'!B89="","",'True_Odds_Calculator_3-way'!B89)</f>
        <v>3.41</v>
      </c>
      <c r="C88" s="4">
        <f>IF('True_Odds_Calculator_3-way'!C89="","",'True_Odds_Calculator_3-way'!C89)</f>
        <v>3.88</v>
      </c>
      <c r="D88" s="9">
        <f t="shared" si="26"/>
        <v>0.49769684459051877</v>
      </c>
      <c r="E88" s="9">
        <f t="shared" si="27"/>
        <v>0.26788628871393694</v>
      </c>
      <c r="F88" s="9">
        <f t="shared" si="28"/>
        <v>0.23441686669554418</v>
      </c>
      <c r="G88" s="9">
        <f t="shared" si="29"/>
        <v>1.1339946676579218</v>
      </c>
      <c r="H88" s="9">
        <f t="shared" si="30"/>
        <v>2.0092552542155504</v>
      </c>
      <c r="I88" s="9">
        <f t="shared" si="31"/>
        <v>3.7329271490555929</v>
      </c>
      <c r="J88" s="9">
        <f t="shared" si="32"/>
        <v>4.2659046428548146</v>
      </c>
      <c r="K88" s="11">
        <f t="shared" si="33"/>
        <v>0.52910052910052918</v>
      </c>
      <c r="L88" s="11">
        <f t="shared" si="34"/>
        <v>0.29325513196480935</v>
      </c>
      <c r="M88" s="11">
        <f t="shared" si="35"/>
        <v>0.25773195876288663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-0.24703109771284015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0.24713859100290758</v>
      </c>
      <c r="Q88" s="11">
        <f>2*'OddsRatio_working_3-way'!K88*'OddsRatio_working_3-way'!L88*'OddsRatio_working_3-way'!M88</f>
        <v>7.9980126538157809E-2</v>
      </c>
      <c r="R88" s="11">
        <f t="shared" si="36"/>
        <v>0</v>
      </c>
      <c r="S88" s="11">
        <f t="shared" si="37"/>
        <v>-1.0004351407214018</v>
      </c>
      <c r="T88" s="11">
        <f t="shared" si="38"/>
        <v>-0.32376541770919154</v>
      </c>
      <c r="U88" s="11">
        <f>'OddsRatio_working_3-way'!S88-'OddsRatio_working_3-way'!R88^2/3</f>
        <v>-1.0004351407214018</v>
      </c>
      <c r="V88" s="11">
        <f>'OddsRatio_working_3-way'!S88*'OddsRatio_working_3-way'!R88/3-2*'OddsRatio_working_3-way'!R88^3/27-'OddsRatio_working_3-way'!T88</f>
        <v>0.32376541770919154</v>
      </c>
      <c r="W88" s="11">
        <f>'OddsRatio_working_3-way'!V88^2+4*'OddsRatio_working_3-way'!U88^3/27</f>
        <v>-4.3517582486546871E-2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0.1925757177001777</v>
      </c>
      <c r="Y88" s="11">
        <f>IF('OddsRatio_working_3-way'!W88&gt;=0,IF('OddsRatio_working_3-way'!V88+SQRT('OddsRatio_working_3-way'!W88)&gt;0,0,PI()),ACOS('OddsRatio_working_3-way'!V88/(2*'OddsRatio_working_3-way'!X88)))</f>
        <v>0.57237220603377392</v>
      </c>
      <c r="Z88" s="11">
        <f>'OddsRatio_working_3-way'!X88^(1/3)*COS('OddsRatio_working_3-way'!Y88/3)</f>
        <v>0.566997333828961</v>
      </c>
      <c r="AA88" s="11">
        <f>'OddsRatio_working_3-way'!X88^(1/3)*COS(('OddsRatio_working_3-way'!Y88+2*PI())/3)</f>
        <v>-0.37833696484041207</v>
      </c>
      <c r="AB88" s="11">
        <f>'OddsRatio_working_3-way'!X88^(1/3)*COS(('OddsRatio_working_3-way'!Y88+4*PI())/3)</f>
        <v>-0.18866036898854863</v>
      </c>
      <c r="AC88" s="11">
        <f>'OddsRatio_working_3-way'!X88^(1/3)*SIN('OddsRatio_working_3-way'!Y88/3)</f>
        <v>0.10950983367404521</v>
      </c>
      <c r="AD88" s="11">
        <f>'OddsRatio_working_3-way'!X88^(1/3)*SIN(('OddsRatio_working_3-way'!Y88+2*PI())/3)</f>
        <v>0.4362791781369037</v>
      </c>
      <c r="AE88" s="11">
        <f>'OddsRatio_working_3-way'!X88^(1/3)*SIN(('OddsRatio_working_3-way'!Y88+4*PI())/3)</f>
        <v>-0.54578901181094885</v>
      </c>
      <c r="AF88" s="11">
        <f>-'OddsRatio_working_3-way'!U88/(3*'OddsRatio_working_3-way'!X88^(1/3))*COS(('OddsRatio_working_3-way'!Y88)/3)</f>
        <v>0.56699733382896089</v>
      </c>
      <c r="AG88" s="11">
        <f>-'OddsRatio_working_3-way'!U88/(3*'OddsRatio_working_3-way'!X88^(1/3))*COS(('OddsRatio_working_3-way'!Y88+2*PI())/3)</f>
        <v>-0.37833696484041202</v>
      </c>
      <c r="AH88" s="11">
        <f>-'OddsRatio_working_3-way'!U88/(3*'OddsRatio_working_3-way'!X88^(1/3))*COS(('OddsRatio_working_3-way'!Y88+4*PI())/3)</f>
        <v>-0.1886603689885486</v>
      </c>
      <c r="AI88" s="11">
        <f>'OddsRatio_working_3-way'!U88/(3*'OddsRatio_working_3-way'!X88^(1/3))*SIN(('OddsRatio_working_3-way'!Y88)/3)</f>
        <v>-0.10950983367404518</v>
      </c>
      <c r="AJ88" s="11">
        <f>'OddsRatio_working_3-way'!U88/(3*'OddsRatio_working_3-way'!X88^(1/3))*SIN(('OddsRatio_working_3-way'!Y88+2*PI())/3)</f>
        <v>-0.43627917813690359</v>
      </c>
      <c r="AK88" s="11">
        <f>'OddsRatio_working_3-way'!U88/(3*'OddsRatio_working_3-way'!X88^(1/3))*SIN(('OddsRatio_working_3-way'!Y88+4*PI())/3)</f>
        <v>0.54578901181094874</v>
      </c>
      <c r="AL88" s="11">
        <f>'OddsRatio_working_3-way'!Z88+'OddsRatio_working_3-way'!AF88</f>
        <v>1.1339946676579218</v>
      </c>
      <c r="AM88" s="11">
        <f>'OddsRatio_working_3-way'!AA88+'OddsRatio_working_3-way'!AG88</f>
        <v>-0.75667392968082403</v>
      </c>
      <c r="AN88" s="11">
        <f>'OddsRatio_working_3-way'!AB88+'OddsRatio_working_3-way'!AH88</f>
        <v>-0.3773207379770972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1.1339946676579218</v>
      </c>
      <c r="AS88" s="11">
        <f>IF(('OddsRatio_working_3-way'!X88=0),IF(Q88&gt;0,-Q88^(1/3),(-Q88)^(1/3)),'OddsRatio_working_3-way'!AM88-'OddsRatio_working_3-way'!R88/3)</f>
        <v>-0.75667392968082403</v>
      </c>
      <c r="AT88" s="11">
        <f>IF(('OddsRatio_working_3-way'!X88=0),IF(Q88&gt;0,-Q88^(1/3),(-Q88)^(1/3)),'OddsRatio_working_3-way'!AN88-'OddsRatio_working_3-way'!R88/3)</f>
        <v>-0.3773207379770972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2.64</v>
      </c>
      <c r="B89" s="4">
        <f>IF('True_Odds_Calculator_3-way'!B90="","",'True_Odds_Calculator_3-way'!B90)</f>
        <v>3.53</v>
      </c>
      <c r="C89" s="4">
        <f>IF('True_Odds_Calculator_3-way'!C90="","",'True_Odds_Calculator_3-way'!C90)</f>
        <v>2.4</v>
      </c>
      <c r="D89" s="9">
        <f t="shared" si="26"/>
        <v>0.35155037334265093</v>
      </c>
      <c r="E89" s="9">
        <f t="shared" si="27"/>
        <v>0.26004121051928858</v>
      </c>
      <c r="F89" s="9">
        <f t="shared" si="28"/>
        <v>0.38840841613806038</v>
      </c>
      <c r="G89" s="9">
        <f t="shared" si="29"/>
        <v>1.124721074979687</v>
      </c>
      <c r="H89" s="9">
        <f t="shared" si="30"/>
        <v>2.8445425629666872</v>
      </c>
      <c r="I89" s="9">
        <f t="shared" si="31"/>
        <v>3.8455443196986074</v>
      </c>
      <c r="J89" s="9">
        <f t="shared" si="32"/>
        <v>2.5746095049715616</v>
      </c>
      <c r="K89" s="11">
        <f t="shared" si="33"/>
        <v>0.37878787878787878</v>
      </c>
      <c r="L89" s="11">
        <f t="shared" si="34"/>
        <v>0.28328611898016998</v>
      </c>
      <c r="M89" s="11">
        <f t="shared" si="35"/>
        <v>0.41666666666666669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-0.25971828769279193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0.24903782871204969</v>
      </c>
      <c r="Q89" s="11">
        <f>2*'OddsRatio_working_3-way'!K89*'OddsRatio_working_3-way'!L89*'OddsRatio_working_3-way'!M89</f>
        <v>8.9421123415457701E-2</v>
      </c>
      <c r="R89" s="11">
        <f t="shared" si="36"/>
        <v>0</v>
      </c>
      <c r="S89" s="11">
        <f t="shared" si="37"/>
        <v>-0.95887675421079466</v>
      </c>
      <c r="T89" s="11">
        <f t="shared" si="38"/>
        <v>-0.34430045034498913</v>
      </c>
      <c r="U89" s="11">
        <f>'OddsRatio_working_3-way'!S89-'OddsRatio_working_3-way'!R89^2/3</f>
        <v>-0.95887675421079466</v>
      </c>
      <c r="V89" s="11">
        <f>'OddsRatio_working_3-way'!S89*'OddsRatio_working_3-way'!R89/3-2*'OddsRatio_working_3-way'!R89^3/27-'OddsRatio_working_3-way'!T89</f>
        <v>0.34430045034498913</v>
      </c>
      <c r="W89" s="11">
        <f>'OddsRatio_working_3-way'!V89^2+4*'OddsRatio_working_3-way'!U89^3/27</f>
        <v>-1.2069656524297478E-2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0.18070172704768195</v>
      </c>
      <c r="Y89" s="11">
        <f>IF('OddsRatio_working_3-way'!W89&gt;=0,IF('OddsRatio_working_3-way'!V89+SQRT('OddsRatio_working_3-way'!W89)&gt;0,0,PI()),ACOS('OddsRatio_working_3-way'!V89/(2*'OddsRatio_working_3-way'!X89)))</f>
        <v>0.30887503493275692</v>
      </c>
      <c r="Z89" s="11">
        <f>'OddsRatio_working_3-way'!X89^(1/3)*COS('OddsRatio_working_3-way'!Y89/3)</f>
        <v>0.56236053748984349</v>
      </c>
      <c r="AA89" s="11">
        <f>'OddsRatio_working_3-way'!X89^(1/3)*COS(('OddsRatio_working_3-way'!Y89+2*PI())/3)</f>
        <v>-0.33150082079176874</v>
      </c>
      <c r="AB89" s="11">
        <f>'OddsRatio_working_3-way'!X89^(1/3)*COS(('OddsRatio_working_3-way'!Y89+4*PI())/3)</f>
        <v>-0.23085971669807473</v>
      </c>
      <c r="AC89" s="11">
        <f>'OddsRatio_working_3-way'!X89^(1/3)*SIN('OddsRatio_working_3-way'!Y89/3)</f>
        <v>5.8105168540035411E-2</v>
      </c>
      <c r="AD89" s="11">
        <f>'OddsRatio_working_3-way'!X89^(1/3)*SIN(('OddsRatio_working_3-way'!Y89+2*PI())/3)</f>
        <v>0.45796592728205804</v>
      </c>
      <c r="AE89" s="11">
        <f>'OddsRatio_working_3-way'!X89^(1/3)*SIN(('OddsRatio_working_3-way'!Y89+4*PI())/3)</f>
        <v>-0.51607109582209343</v>
      </c>
      <c r="AF89" s="11">
        <f>-'OddsRatio_working_3-way'!U89/(3*'OddsRatio_working_3-way'!X89^(1/3))*COS(('OddsRatio_working_3-way'!Y89)/3)</f>
        <v>0.56236053748984338</v>
      </c>
      <c r="AG89" s="11">
        <f>-'OddsRatio_working_3-way'!U89/(3*'OddsRatio_working_3-way'!X89^(1/3))*COS(('OddsRatio_working_3-way'!Y89+2*PI())/3)</f>
        <v>-0.33150082079176862</v>
      </c>
      <c r="AH89" s="11">
        <f>-'OddsRatio_working_3-way'!U89/(3*'OddsRatio_working_3-way'!X89^(1/3))*COS(('OddsRatio_working_3-way'!Y89+4*PI())/3)</f>
        <v>-0.23085971669807467</v>
      </c>
      <c r="AI89" s="11">
        <f>'OddsRatio_working_3-way'!U89/(3*'OddsRatio_working_3-way'!X89^(1/3))*SIN(('OddsRatio_working_3-way'!Y89)/3)</f>
        <v>-5.8105168540035397E-2</v>
      </c>
      <c r="AJ89" s="11">
        <f>'OddsRatio_working_3-way'!U89/(3*'OddsRatio_working_3-way'!X89^(1/3))*SIN(('OddsRatio_working_3-way'!Y89+2*PI())/3)</f>
        <v>-0.45796592728205793</v>
      </c>
      <c r="AK89" s="11">
        <f>'OddsRatio_working_3-way'!U89/(3*'OddsRatio_working_3-way'!X89^(1/3))*SIN(('OddsRatio_working_3-way'!Y89+4*PI())/3)</f>
        <v>0.51607109582209332</v>
      </c>
      <c r="AL89" s="11">
        <f>'OddsRatio_working_3-way'!Z89+'OddsRatio_working_3-way'!AF89</f>
        <v>1.124721074979687</v>
      </c>
      <c r="AM89" s="11">
        <f>'OddsRatio_working_3-way'!AA89+'OddsRatio_working_3-way'!AG89</f>
        <v>-0.66300164158353736</v>
      </c>
      <c r="AN89" s="11">
        <f>'OddsRatio_working_3-way'!AB89+'OddsRatio_working_3-way'!AH89</f>
        <v>-0.4617194333961494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1.124721074979687</v>
      </c>
      <c r="AS89" s="11">
        <f>IF(('OddsRatio_working_3-way'!X89=0),IF(Q89&gt;0,-Q89^(1/3),(-Q89)^(1/3)),'OddsRatio_working_3-way'!AM89-'OddsRatio_working_3-way'!R89/3)</f>
        <v>-0.66300164158353736</v>
      </c>
      <c r="AT89" s="11">
        <f>IF(('OddsRatio_working_3-way'!X89=0),IF(Q89&gt;0,-Q89^(1/3),(-Q89)^(1/3)),'OddsRatio_working_3-way'!AN89-'OddsRatio_working_3-way'!R89/3)</f>
        <v>-0.4617194333961494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1.35</v>
      </c>
      <c r="B90" s="4">
        <f>IF('True_Odds_Calculator_3-way'!B91="","",'True_Odds_Calculator_3-way'!B91)</f>
        <v>4.9400000000000004</v>
      </c>
      <c r="C90" s="4">
        <f>IF('True_Odds_Calculator_3-way'!C91="","",'True_Odds_Calculator_3-way'!C91)</f>
        <v>7.36</v>
      </c>
      <c r="D90" s="9">
        <f t="shared" si="26"/>
        <v>0.70666482444485101</v>
      </c>
      <c r="E90" s="9">
        <f t="shared" si="27"/>
        <v>0.1762792378975849</v>
      </c>
      <c r="F90" s="9">
        <f t="shared" si="28"/>
        <v>0.11705593765756414</v>
      </c>
      <c r="G90" s="9">
        <f t="shared" si="29"/>
        <v>1.1859943676191089</v>
      </c>
      <c r="H90" s="9">
        <f t="shared" si="30"/>
        <v>1.4150980286666883</v>
      </c>
      <c r="I90" s="9">
        <f t="shared" si="31"/>
        <v>5.6728178084192891</v>
      </c>
      <c r="J90" s="9">
        <f t="shared" si="32"/>
        <v>8.5429241780575325</v>
      </c>
      <c r="K90" s="11">
        <f t="shared" si="33"/>
        <v>0.7407407407407407</v>
      </c>
      <c r="L90" s="11">
        <f t="shared" si="34"/>
        <v>0.20242914979757085</v>
      </c>
      <c r="M90" s="11">
        <f t="shared" si="35"/>
        <v>0.1358695652173913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-0.17868284144027857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0.21697568894365227</v>
      </c>
      <c r="Q90" s="11">
        <f>2*'OddsRatio_working_3-way'!K90*'OddsRatio_working_3-way'!L90*'OddsRatio_working_3-way'!M90</f>
        <v>4.0746608252329071E-2</v>
      </c>
      <c r="R90" s="11">
        <f t="shared" si="36"/>
        <v>0</v>
      </c>
      <c r="S90" s="11">
        <f t="shared" si="37"/>
        <v>-1.2143062377714224</v>
      </c>
      <c r="T90" s="11">
        <f t="shared" si="38"/>
        <v>-0.22803873009791972</v>
      </c>
      <c r="U90" s="11">
        <f>'OddsRatio_working_3-way'!S90-'OddsRatio_working_3-way'!R90^2/3</f>
        <v>-1.2143062377714224</v>
      </c>
      <c r="V90" s="11">
        <f>'OddsRatio_working_3-way'!S90*'OddsRatio_working_3-way'!R90/3-2*'OddsRatio_working_3-way'!R90^3/27-'OddsRatio_working_3-way'!T90</f>
        <v>0.22803873009791972</v>
      </c>
      <c r="W90" s="11">
        <f>'OddsRatio_working_3-way'!V90^2+4*'OddsRatio_working_3-way'!U90^3/27</f>
        <v>-0.21326392003294606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0.25751969946861247</v>
      </c>
      <c r="Y90" s="11">
        <f>IF('OddsRatio_working_3-way'!W90&gt;=0,IF('OddsRatio_working_3-way'!V90+SQRT('OddsRatio_working_3-way'!W90)&gt;0,0,PI()),ACOS('OddsRatio_working_3-way'!V90/(2*'OddsRatio_working_3-way'!X90)))</f>
        <v>1.1121220737318711</v>
      </c>
      <c r="Z90" s="11">
        <f>'OddsRatio_working_3-way'!X90^(1/3)*COS('OddsRatio_working_3-way'!Y90/3)</f>
        <v>0.59299718380955446</v>
      </c>
      <c r="AA90" s="11">
        <f>'OddsRatio_working_3-way'!X90^(1/3)*COS(('OddsRatio_working_3-way'!Y90+2*PI())/3)</f>
        <v>-0.49610398872136824</v>
      </c>
      <c r="AB90" s="11">
        <f>'OddsRatio_working_3-way'!X90^(1/3)*COS(('OddsRatio_working_3-way'!Y90+4*PI())/3)</f>
        <v>-9.6893195088186293E-2</v>
      </c>
      <c r="AC90" s="11">
        <f>'OddsRatio_working_3-way'!X90^(1/3)*SIN('OddsRatio_working_3-way'!Y90/3)</f>
        <v>0.23048445916752169</v>
      </c>
      <c r="AD90" s="11">
        <f>'OddsRatio_working_3-way'!X90^(1/3)*SIN(('OddsRatio_working_3-way'!Y90+2*PI())/3)</f>
        <v>0.39830839596794343</v>
      </c>
      <c r="AE90" s="11">
        <f>'OddsRatio_working_3-way'!X90^(1/3)*SIN(('OddsRatio_working_3-way'!Y90+4*PI())/3)</f>
        <v>-0.62879285513546523</v>
      </c>
      <c r="AF90" s="11">
        <f>-'OddsRatio_working_3-way'!U90/(3*'OddsRatio_working_3-way'!X90^(1/3))*COS(('OddsRatio_working_3-way'!Y90)/3)</f>
        <v>0.59299718380955435</v>
      </c>
      <c r="AG90" s="11">
        <f>-'OddsRatio_working_3-way'!U90/(3*'OddsRatio_working_3-way'!X90^(1/3))*COS(('OddsRatio_working_3-way'!Y90+2*PI())/3)</f>
        <v>-0.49610398872136818</v>
      </c>
      <c r="AH90" s="11">
        <f>-'OddsRatio_working_3-way'!U90/(3*'OddsRatio_working_3-way'!X90^(1/3))*COS(('OddsRatio_working_3-way'!Y90+4*PI())/3)</f>
        <v>-9.6893195088186279E-2</v>
      </c>
      <c r="AI90" s="11">
        <f>'OddsRatio_working_3-way'!U90/(3*'OddsRatio_working_3-way'!X90^(1/3))*SIN(('OddsRatio_working_3-way'!Y90)/3)</f>
        <v>-0.23048445916752167</v>
      </c>
      <c r="AJ90" s="11">
        <f>'OddsRatio_working_3-way'!U90/(3*'OddsRatio_working_3-way'!X90^(1/3))*SIN(('OddsRatio_working_3-way'!Y90+2*PI())/3)</f>
        <v>-0.39830839596794337</v>
      </c>
      <c r="AK90" s="11">
        <f>'OddsRatio_working_3-way'!U90/(3*'OddsRatio_working_3-way'!X90^(1/3))*SIN(('OddsRatio_working_3-way'!Y90+4*PI())/3)</f>
        <v>0.62879285513546512</v>
      </c>
      <c r="AL90" s="11">
        <f>'OddsRatio_working_3-way'!Z90+'OddsRatio_working_3-way'!AF90</f>
        <v>1.1859943676191089</v>
      </c>
      <c r="AM90" s="11">
        <f>'OddsRatio_working_3-way'!AA90+'OddsRatio_working_3-way'!AG90</f>
        <v>-0.99220797744273637</v>
      </c>
      <c r="AN90" s="11">
        <f>'OddsRatio_working_3-way'!AB90+'OddsRatio_working_3-way'!AH90</f>
        <v>-0.19378639017637256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1.1859943676191089</v>
      </c>
      <c r="AS90" s="11">
        <f>IF(('OddsRatio_working_3-way'!X90=0),IF(Q90&gt;0,-Q90^(1/3),(-Q90)^(1/3)),'OddsRatio_working_3-way'!AM90-'OddsRatio_working_3-way'!R90/3)</f>
        <v>-0.99220797744273637</v>
      </c>
      <c r="AT90" s="11">
        <f>IF(('OddsRatio_working_3-way'!X90=0),IF(Q90&gt;0,-Q90^(1/3),(-Q90)^(1/3)),'OddsRatio_working_3-way'!AN90-'OddsRatio_working_3-way'!R90/3)</f>
        <v>-0.19378639017637256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2.35</v>
      </c>
      <c r="B91" s="4">
        <f>IF('True_Odds_Calculator_3-way'!B92="","",'True_Odds_Calculator_3-way'!B92)</f>
        <v>3.71</v>
      </c>
      <c r="C91" s="4">
        <f>IF('True_Odds_Calculator_3-way'!C92="","",'True_Odds_Calculator_3-way'!C92)</f>
        <v>2.61</v>
      </c>
      <c r="D91" s="9">
        <f t="shared" si="26"/>
        <v>0.3971226161853274</v>
      </c>
      <c r="E91" s="9">
        <f t="shared" si="27"/>
        <v>0.24706772670737406</v>
      </c>
      <c r="F91" s="9">
        <f t="shared" si="28"/>
        <v>0.35580965710729823</v>
      </c>
      <c r="G91" s="9">
        <f t="shared" si="29"/>
        <v>1.1245288524547652</v>
      </c>
      <c r="H91" s="9">
        <f t="shared" si="30"/>
        <v>2.5181139508139334</v>
      </c>
      <c r="I91" s="9">
        <f t="shared" si="31"/>
        <v>4.0474731901524139</v>
      </c>
      <c r="J91" s="9">
        <f t="shared" si="32"/>
        <v>2.8104914524521725</v>
      </c>
      <c r="K91" s="11">
        <f t="shared" si="33"/>
        <v>0.42553191489361702</v>
      </c>
      <c r="L91" s="11">
        <f t="shared" si="34"/>
        <v>0.26954177897574122</v>
      </c>
      <c r="M91" s="11">
        <f t="shared" si="35"/>
        <v>0.38314176245210729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-0.2588490981325875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0.24917288445299629</v>
      </c>
      <c r="Q91" s="11">
        <f>2*'OddsRatio_working_3-way'!K91*'OddsRatio_working_3-way'!L91*'OddsRatio_working_3-way'!M91</f>
        <v>8.7891670001056896E-2</v>
      </c>
      <c r="R91" s="11">
        <f t="shared" si="36"/>
        <v>0</v>
      </c>
      <c r="S91" s="11">
        <f t="shared" si="37"/>
        <v>-0.96261832183539287</v>
      </c>
      <c r="T91" s="11">
        <f t="shared" si="38"/>
        <v>-0.33954790893664649</v>
      </c>
      <c r="U91" s="11">
        <f>'OddsRatio_working_3-way'!S91-'OddsRatio_working_3-way'!R91^2/3</f>
        <v>-0.96261832183539287</v>
      </c>
      <c r="V91" s="11">
        <f>'OddsRatio_working_3-way'!S91*'OddsRatio_working_3-way'!R91/3-2*'OddsRatio_working_3-way'!R91^3/27-'OddsRatio_working_3-way'!T91</f>
        <v>0.33954790893664649</v>
      </c>
      <c r="W91" s="11">
        <f>'OddsRatio_working_3-way'!V91^2+4*'OddsRatio_working_3-way'!U91^3/27</f>
        <v>-1.6854609879755053E-2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0.18176041396781384</v>
      </c>
      <c r="Y91" s="11">
        <f>IF('OddsRatio_working_3-way'!W91&gt;=0,IF('OddsRatio_working_3-way'!V91+SQRT('OddsRatio_working_3-way'!W91)&gt;0,0,PI()),ACOS('OddsRatio_working_3-way'!V91/(2*'OddsRatio_working_3-way'!X91)))</f>
        <v>0.36519673119339191</v>
      </c>
      <c r="Z91" s="11">
        <f>'OddsRatio_working_3-way'!X91^(1/3)*COS('OddsRatio_working_3-way'!Y91/3)</f>
        <v>0.5622644262273826</v>
      </c>
      <c r="AA91" s="11">
        <f>'OddsRatio_working_3-way'!X91^(1/3)*COS(('OddsRatio_working_3-way'!Y91+2*PI())/3)</f>
        <v>-0.34070248009515136</v>
      </c>
      <c r="AB91" s="11">
        <f>'OddsRatio_working_3-way'!X91^(1/3)*COS(('OddsRatio_working_3-way'!Y91+4*PI())/3)</f>
        <v>-0.22156194613223132</v>
      </c>
      <c r="AC91" s="11">
        <f>'OddsRatio_working_3-way'!X91^(1/3)*SIN('OddsRatio_working_3-way'!Y91/3)</f>
        <v>6.8785819354887617E-2</v>
      </c>
      <c r="AD91" s="11">
        <f>'OddsRatio_working_3-way'!X91^(1/3)*SIN(('OddsRatio_working_3-way'!Y91+2*PI())/3)</f>
        <v>0.45254236707975087</v>
      </c>
      <c r="AE91" s="11">
        <f>'OddsRatio_working_3-way'!X91^(1/3)*SIN(('OddsRatio_working_3-way'!Y91+4*PI())/3)</f>
        <v>-0.52132818643463852</v>
      </c>
      <c r="AF91" s="11">
        <f>-'OddsRatio_working_3-way'!U91/(3*'OddsRatio_working_3-way'!X91^(1/3))*COS(('OddsRatio_working_3-way'!Y91)/3)</f>
        <v>0.5622644262273826</v>
      </c>
      <c r="AG91" s="11">
        <f>-'OddsRatio_working_3-way'!U91/(3*'OddsRatio_working_3-way'!X91^(1/3))*COS(('OddsRatio_working_3-way'!Y91+2*PI())/3)</f>
        <v>-0.34070248009515136</v>
      </c>
      <c r="AH91" s="11">
        <f>-'OddsRatio_working_3-way'!U91/(3*'OddsRatio_working_3-way'!X91^(1/3))*COS(('OddsRatio_working_3-way'!Y91+4*PI())/3)</f>
        <v>-0.22156194613223132</v>
      </c>
      <c r="AI91" s="11">
        <f>'OddsRatio_working_3-way'!U91/(3*'OddsRatio_working_3-way'!X91^(1/3))*SIN(('OddsRatio_working_3-way'!Y91)/3)</f>
        <v>-6.8785819354887617E-2</v>
      </c>
      <c r="AJ91" s="11">
        <f>'OddsRatio_working_3-way'!U91/(3*'OddsRatio_working_3-way'!X91^(1/3))*SIN(('OddsRatio_working_3-way'!Y91+2*PI())/3)</f>
        <v>-0.45254236707975087</v>
      </c>
      <c r="AK91" s="11">
        <f>'OddsRatio_working_3-way'!U91/(3*'OddsRatio_working_3-way'!X91^(1/3))*SIN(('OddsRatio_working_3-way'!Y91+4*PI())/3)</f>
        <v>0.52132818643463852</v>
      </c>
      <c r="AL91" s="11">
        <f>'OddsRatio_working_3-way'!Z91+'OddsRatio_working_3-way'!AF91</f>
        <v>1.1245288524547652</v>
      </c>
      <c r="AM91" s="11">
        <f>'OddsRatio_working_3-way'!AA91+'OddsRatio_working_3-way'!AG91</f>
        <v>-0.68140496019030272</v>
      </c>
      <c r="AN91" s="11">
        <f>'OddsRatio_working_3-way'!AB91+'OddsRatio_working_3-way'!AH91</f>
        <v>-0.44312389226446264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1.1245288524547652</v>
      </c>
      <c r="AS91" s="11">
        <f>IF(('OddsRatio_working_3-way'!X91=0),IF(Q91&gt;0,-Q91^(1/3),(-Q91)^(1/3)),'OddsRatio_working_3-way'!AM91-'OddsRatio_working_3-way'!R91/3)</f>
        <v>-0.68140496019030272</v>
      </c>
      <c r="AT91" s="11">
        <f>IF(('OddsRatio_working_3-way'!X91=0),IF(Q91&gt;0,-Q91^(1/3),(-Q91)^(1/3)),'OddsRatio_working_3-way'!AN91-'OddsRatio_working_3-way'!R91/3)</f>
        <v>-0.44312389226446264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5.44</v>
      </c>
      <c r="B92" s="4">
        <f>IF('True_Odds_Calculator_3-way'!B93="","",'True_Odds_Calculator_3-way'!B93)</f>
        <v>4.33</v>
      </c>
      <c r="C92" s="4">
        <f>IF('True_Odds_Calculator_3-way'!C93="","",'True_Odds_Calculator_3-way'!C93)</f>
        <v>1.51</v>
      </c>
      <c r="D92" s="9">
        <f t="shared" si="26"/>
        <v>0.1634780077629224</v>
      </c>
      <c r="E92" s="9">
        <f t="shared" si="27"/>
        <v>0.20670667836066559</v>
      </c>
      <c r="F92" s="9">
        <f t="shared" si="28"/>
        <v>0.62981531387641199</v>
      </c>
      <c r="G92" s="9">
        <f t="shared" si="29"/>
        <v>1.15248440255449</v>
      </c>
      <c r="H92" s="9">
        <f t="shared" si="30"/>
        <v>6.1170307473419356</v>
      </c>
      <c r="I92" s="9">
        <f t="shared" si="31"/>
        <v>4.8377730605064526</v>
      </c>
      <c r="J92" s="9">
        <f t="shared" si="32"/>
        <v>1.5877670453027901</v>
      </c>
      <c r="K92" s="11">
        <f t="shared" si="33"/>
        <v>0.18382352941176469</v>
      </c>
      <c r="L92" s="11">
        <f t="shared" si="34"/>
        <v>0.23094688221709006</v>
      </c>
      <c r="M92" s="11">
        <f t="shared" si="35"/>
        <v>0.66225165562913912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-0.21199891409081884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0.23279121844048328</v>
      </c>
      <c r="Q92" s="11">
        <f>2*'OddsRatio_working_3-way'!K92*'OddsRatio_working_3-way'!L92*'OddsRatio_working_3-way'!M92</f>
        <v>5.6229762908329289E-2</v>
      </c>
      <c r="R92" s="11">
        <f t="shared" si="36"/>
        <v>0</v>
      </c>
      <c r="S92" s="11">
        <f t="shared" si="37"/>
        <v>-1.0980774096831325</v>
      </c>
      <c r="T92" s="11">
        <f t="shared" si="38"/>
        <v>-0.26523608929544262</v>
      </c>
      <c r="U92" s="11">
        <f>'OddsRatio_working_3-way'!S92-'OddsRatio_working_3-way'!R92^2/3</f>
        <v>-1.0980774096831325</v>
      </c>
      <c r="V92" s="11">
        <f>'OddsRatio_working_3-way'!S92*'OddsRatio_working_3-way'!R92/3-2*'OddsRatio_working_3-way'!R92^3/27-'OddsRatio_working_3-way'!T92</f>
        <v>0.26523608929544262</v>
      </c>
      <c r="W92" s="11">
        <f>'OddsRatio_working_3-way'!V92^2+4*'OddsRatio_working_3-way'!U92^3/27</f>
        <v>-0.12580288182560589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0.22144585392954746</v>
      </c>
      <c r="Y92" s="11">
        <f>IF('OddsRatio_working_3-way'!W92&gt;=0,IF('OddsRatio_working_3-way'!V92+SQRT('OddsRatio_working_3-way'!W92)&gt;0,0,PI()),ACOS('OddsRatio_working_3-way'!V92/(2*'OddsRatio_working_3-way'!X92)))</f>
        <v>0.92870265119243134</v>
      </c>
      <c r="Z92" s="11">
        <f>'OddsRatio_working_3-way'!X92^(1/3)*COS('OddsRatio_working_3-way'!Y92/3)</f>
        <v>0.57624220127724501</v>
      </c>
      <c r="AA92" s="11">
        <f>'OddsRatio_working_3-way'!X92^(1/3)*COS(('OddsRatio_working_3-way'!Y92+2*PI())/3)</f>
        <v>-0.44773954105560398</v>
      </c>
      <c r="AB92" s="11">
        <f>'OddsRatio_working_3-way'!X92^(1/3)*COS(('OddsRatio_working_3-way'!Y92+4*PI())/3)</f>
        <v>-0.1285026602216412</v>
      </c>
      <c r="AC92" s="11">
        <f>'OddsRatio_working_3-way'!X92^(1/3)*SIN('OddsRatio_working_3-way'!Y92/3)</f>
        <v>0.18431149908474498</v>
      </c>
      <c r="AD92" s="11">
        <f>'OddsRatio_working_3-way'!X92^(1/3)*SIN(('OddsRatio_working_3-way'!Y92+2*PI())/3)</f>
        <v>0.40688463549638737</v>
      </c>
      <c r="AE92" s="11">
        <f>'OddsRatio_working_3-way'!X92^(1/3)*SIN(('OddsRatio_working_3-way'!Y92+4*PI())/3)</f>
        <v>-0.59119613458113229</v>
      </c>
      <c r="AF92" s="11">
        <f>-'OddsRatio_working_3-way'!U92/(3*'OddsRatio_working_3-way'!X92^(1/3))*COS(('OddsRatio_working_3-way'!Y92)/3)</f>
        <v>0.5762422012772449</v>
      </c>
      <c r="AG92" s="11">
        <f>-'OddsRatio_working_3-way'!U92/(3*'OddsRatio_working_3-way'!X92^(1/3))*COS(('OddsRatio_working_3-way'!Y92+2*PI())/3)</f>
        <v>-0.44773954105560387</v>
      </c>
      <c r="AH92" s="11">
        <f>-'OddsRatio_working_3-way'!U92/(3*'OddsRatio_working_3-way'!X92^(1/3))*COS(('OddsRatio_working_3-way'!Y92+4*PI())/3)</f>
        <v>-0.12850266022164117</v>
      </c>
      <c r="AI92" s="11">
        <f>'OddsRatio_working_3-way'!U92/(3*'OddsRatio_working_3-way'!X92^(1/3))*SIN(('OddsRatio_working_3-way'!Y92)/3)</f>
        <v>-0.18431149908474495</v>
      </c>
      <c r="AJ92" s="11">
        <f>'OddsRatio_working_3-way'!U92/(3*'OddsRatio_working_3-way'!X92^(1/3))*SIN(('OddsRatio_working_3-way'!Y92+2*PI())/3)</f>
        <v>-0.40688463549638731</v>
      </c>
      <c r="AK92" s="11">
        <f>'OddsRatio_working_3-way'!U92/(3*'OddsRatio_working_3-way'!X92^(1/3))*SIN(('OddsRatio_working_3-way'!Y92+4*PI())/3)</f>
        <v>0.59119613458113218</v>
      </c>
      <c r="AL92" s="11">
        <f>'OddsRatio_working_3-way'!Z92+'OddsRatio_working_3-way'!AF92</f>
        <v>1.15248440255449</v>
      </c>
      <c r="AM92" s="11">
        <f>'OddsRatio_working_3-way'!AA92+'OddsRatio_working_3-way'!AG92</f>
        <v>-0.89547908211120786</v>
      </c>
      <c r="AN92" s="11">
        <f>'OddsRatio_working_3-way'!AB92+'OddsRatio_working_3-way'!AH92</f>
        <v>-0.25700532044328239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1.15248440255449</v>
      </c>
      <c r="AS92" s="11">
        <f>IF(('OddsRatio_working_3-way'!X92=0),IF(Q92&gt;0,-Q92^(1/3),(-Q92)^(1/3)),'OddsRatio_working_3-way'!AM92-'OddsRatio_working_3-way'!R92/3)</f>
        <v>-0.89547908211120786</v>
      </c>
      <c r="AT92" s="11">
        <f>IF(('OddsRatio_working_3-way'!X92=0),IF(Q92&gt;0,-Q92^(1/3),(-Q92)^(1/3)),'OddsRatio_working_3-way'!AN92-'OddsRatio_working_3-way'!R92/3)</f>
        <v>-0.25700532044328239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</v>
      </c>
      <c r="B93" s="4">
        <f>IF('True_Odds_Calculator_3-way'!B94="","",'True_Odds_Calculator_3-way'!B94)</f>
        <v>3.72</v>
      </c>
      <c r="C93" s="4">
        <f>IF('True_Odds_Calculator_3-way'!C94="","",'True_Odds_Calculator_3-way'!C94)</f>
        <v>4.0199999999999996</v>
      </c>
      <c r="D93" s="9">
        <f t="shared" si="26"/>
        <v>0.54585785341551063</v>
      </c>
      <c r="E93" s="9">
        <f t="shared" si="27"/>
        <v>0.23624846138030758</v>
      </c>
      <c r="F93" s="9">
        <f t="shared" si="28"/>
        <v>0.21789368520418168</v>
      </c>
      <c r="G93" s="9">
        <f t="shared" si="29"/>
        <v>1.1885411028919419</v>
      </c>
      <c r="H93" s="9">
        <f t="shared" si="30"/>
        <v>1.8319787720243594</v>
      </c>
      <c r="I93" s="9">
        <f t="shared" si="31"/>
        <v>4.2328317998660827</v>
      </c>
      <c r="J93" s="9">
        <f t="shared" si="32"/>
        <v>4.5893941307336643</v>
      </c>
      <c r="K93" s="11">
        <f t="shared" si="33"/>
        <v>0.58823529411764708</v>
      </c>
      <c r="L93" s="11">
        <f t="shared" si="34"/>
        <v>0.26881720430107525</v>
      </c>
      <c r="M93" s="11">
        <f t="shared" si="35"/>
        <v>0.24875621890547267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-0.22618092334028783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0.25331910970133525</v>
      </c>
      <c r="Q93" s="11">
        <f>2*'OddsRatio_working_3-way'!K93*'OddsRatio_working_3-way'!L93*'OddsRatio_working_3-way'!M93</f>
        <v>7.8670530963147578E-2</v>
      </c>
      <c r="R93" s="11">
        <f t="shared" si="36"/>
        <v>0</v>
      </c>
      <c r="S93" s="11">
        <f t="shared" si="37"/>
        <v>-1.1199844176081031</v>
      </c>
      <c r="T93" s="11">
        <f t="shared" si="38"/>
        <v>-0.34782124770437972</v>
      </c>
      <c r="U93" s="11">
        <f>'OddsRatio_working_3-way'!S93-'OddsRatio_working_3-way'!R93^2/3</f>
        <v>-1.1199844176081031</v>
      </c>
      <c r="V93" s="11">
        <f>'OddsRatio_working_3-way'!S93*'OddsRatio_working_3-way'!R93/3-2*'OddsRatio_working_3-way'!R93^3/27-'OddsRatio_working_3-way'!T93</f>
        <v>0.34782124770437972</v>
      </c>
      <c r="W93" s="11">
        <f>'OddsRatio_working_3-way'!V93^2+4*'OddsRatio_working_3-way'!U93^3/27</f>
        <v>-8.7149173891095111E-2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0.22810567411055702</v>
      </c>
      <c r="Y93" s="11">
        <f>IF('OddsRatio_working_3-way'!W93&gt;=0,IF('OddsRatio_working_3-way'!V93+SQRT('OddsRatio_working_3-way'!W93)&gt;0,0,PI()),ACOS('OddsRatio_working_3-way'!V93/(2*'OddsRatio_working_3-way'!X93)))</f>
        <v>0.70376308935411325</v>
      </c>
      <c r="Z93" s="11">
        <f>'OddsRatio_working_3-way'!X93^(1/3)*COS('OddsRatio_working_3-way'!Y93/3)</f>
        <v>0.59427055144597096</v>
      </c>
      <c r="AA93" s="11">
        <f>'OddsRatio_working_3-way'!X93^(1/3)*COS(('OddsRatio_working_3-way'!Y93+2*PI())/3)</f>
        <v>-0.42013116250421872</v>
      </c>
      <c r="AB93" s="11">
        <f>'OddsRatio_working_3-way'!X93^(1/3)*COS(('OddsRatio_working_3-way'!Y93+4*PI())/3)</f>
        <v>-0.17413938894175207</v>
      </c>
      <c r="AC93" s="11">
        <f>'OddsRatio_working_3-way'!X93^(1/3)*SIN('OddsRatio_working_3-way'!Y93/3)</f>
        <v>0.14202341668472365</v>
      </c>
      <c r="AD93" s="11">
        <f>'OddsRatio_working_3-way'!X93^(1/3)*SIN(('OddsRatio_working_3-way'!Y93+2*PI())/3)</f>
        <v>0.44364168593083625</v>
      </c>
      <c r="AE93" s="11">
        <f>'OddsRatio_working_3-way'!X93^(1/3)*SIN(('OddsRatio_working_3-way'!Y93+4*PI())/3)</f>
        <v>-0.58566510261555982</v>
      </c>
      <c r="AF93" s="11">
        <f>-'OddsRatio_working_3-way'!U93/(3*'OddsRatio_working_3-way'!X93^(1/3))*COS(('OddsRatio_working_3-way'!Y93)/3)</f>
        <v>0.59427055144597107</v>
      </c>
      <c r="AG93" s="11">
        <f>-'OddsRatio_working_3-way'!U93/(3*'OddsRatio_working_3-way'!X93^(1/3))*COS(('OddsRatio_working_3-way'!Y93+2*PI())/3)</f>
        <v>-0.42013116250421878</v>
      </c>
      <c r="AH93" s="11">
        <f>-'OddsRatio_working_3-way'!U93/(3*'OddsRatio_working_3-way'!X93^(1/3))*COS(('OddsRatio_working_3-way'!Y93+4*PI())/3)</f>
        <v>-0.1741393889417521</v>
      </c>
      <c r="AI93" s="11">
        <f>'OddsRatio_working_3-way'!U93/(3*'OddsRatio_working_3-way'!X93^(1/3))*SIN(('OddsRatio_working_3-way'!Y93)/3)</f>
        <v>-0.14202341668472365</v>
      </c>
      <c r="AJ93" s="11">
        <f>'OddsRatio_working_3-way'!U93/(3*'OddsRatio_working_3-way'!X93^(1/3))*SIN(('OddsRatio_working_3-way'!Y93+2*PI())/3)</f>
        <v>-0.44364168593083636</v>
      </c>
      <c r="AK93" s="11">
        <f>'OddsRatio_working_3-way'!U93/(3*'OddsRatio_working_3-way'!X93^(1/3))*SIN(('OddsRatio_working_3-way'!Y93+4*PI())/3)</f>
        <v>0.58566510261555993</v>
      </c>
      <c r="AL93" s="11">
        <f>'OddsRatio_working_3-way'!Z93+'OddsRatio_working_3-way'!AF93</f>
        <v>1.1885411028919419</v>
      </c>
      <c r="AM93" s="11">
        <f>'OddsRatio_working_3-way'!AA93+'OddsRatio_working_3-way'!AG93</f>
        <v>-0.84026232500843756</v>
      </c>
      <c r="AN93" s="11">
        <f>'OddsRatio_working_3-way'!AB93+'OddsRatio_working_3-way'!AH93</f>
        <v>-0.34827877788350414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1.1885411028919419</v>
      </c>
      <c r="AS93" s="11">
        <f>IF(('OddsRatio_working_3-way'!X93=0),IF(Q93&gt;0,-Q93^(1/3),(-Q93)^(1/3)),'OddsRatio_working_3-way'!AM93-'OddsRatio_working_3-way'!R93/3)</f>
        <v>-0.84026232500843756</v>
      </c>
      <c r="AT93" s="11">
        <f>IF(('OddsRatio_working_3-way'!X93=0),IF(Q93&gt;0,-Q93^(1/3),(-Q93)^(1/3)),'OddsRatio_working_3-way'!AN93-'OddsRatio_working_3-way'!R93/3)</f>
        <v>-0.34827877788350414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1.81</v>
      </c>
      <c r="B94" s="4">
        <f>IF('True_Odds_Calculator_3-way'!B95="","",'True_Odds_Calculator_3-way'!B95)</f>
        <v>3.71</v>
      </c>
      <c r="C94" s="4">
        <f>IF('True_Odds_Calculator_3-way'!C95="","",'True_Odds_Calculator_3-way'!C95)</f>
        <v>3.5</v>
      </c>
      <c r="D94" s="9">
        <f t="shared" si="26"/>
        <v>0.51021788064908014</v>
      </c>
      <c r="E94" s="9">
        <f t="shared" si="27"/>
        <v>0.23743525282312117</v>
      </c>
      <c r="F94" s="9">
        <f t="shared" si="28"/>
        <v>0.25234686652779875</v>
      </c>
      <c r="G94" s="9">
        <f t="shared" si="29"/>
        <v>1.1851197421384887</v>
      </c>
      <c r="H94" s="9">
        <f t="shared" si="30"/>
        <v>1.9599469911321754</v>
      </c>
      <c r="I94" s="9">
        <f t="shared" si="31"/>
        <v>4.2116745011953052</v>
      </c>
      <c r="J94" s="9">
        <f t="shared" si="32"/>
        <v>3.9627993553462217</v>
      </c>
      <c r="K94" s="11">
        <f t="shared" si="33"/>
        <v>0.5524861878453039</v>
      </c>
      <c r="L94" s="11">
        <f t="shared" si="34"/>
        <v>0.26954177897574122</v>
      </c>
      <c r="M94" s="11">
        <f t="shared" si="35"/>
        <v>0.2857142857142857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-0.23349295936450254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0.25613914908191981</v>
      </c>
      <c r="Q94" s="11">
        <f>2*'OddsRatio_working_3-way'!K94*'OddsRatio_working_3-way'!L94*'OddsRatio_working_3-way'!M94</f>
        <v>8.5096062817913556E-2</v>
      </c>
      <c r="R94" s="11">
        <f t="shared" si="36"/>
        <v>0</v>
      </c>
      <c r="S94" s="11">
        <f t="shared" si="37"/>
        <v>-1.0969887476652547</v>
      </c>
      <c r="T94" s="11">
        <f t="shared" si="38"/>
        <v>-0.36444808892533376</v>
      </c>
      <c r="U94" s="11">
        <f>'OddsRatio_working_3-way'!S94-'OddsRatio_working_3-way'!R94^2/3</f>
        <v>-1.0969887476652547</v>
      </c>
      <c r="V94" s="11">
        <f>'OddsRatio_working_3-way'!S94*'OddsRatio_working_3-way'!R94/3-2*'OddsRatio_working_3-way'!R94^3/27-'OddsRatio_working_3-way'!T94</f>
        <v>0.36444808892533376</v>
      </c>
      <c r="W94" s="11">
        <f>'OddsRatio_working_3-way'!V94^2+4*'OddsRatio_working_3-way'!U94^3/27</f>
        <v>-6.2747820098520646E-2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0.22111661494551277</v>
      </c>
      <c r="Y94" s="11">
        <f>IF('OddsRatio_working_3-way'!W94&gt;=0,IF('OddsRatio_working_3-way'!V94+SQRT('OddsRatio_working_3-way'!W94)&gt;0,0,PI()),ACOS('OddsRatio_working_3-way'!V94/(2*'OddsRatio_working_3-way'!X94)))</f>
        <v>0.6021701194462391</v>
      </c>
      <c r="Z94" s="11">
        <f>'OddsRatio_working_3-way'!X94^(1/3)*COS('OddsRatio_working_3-way'!Y94/3)</f>
        <v>0.59255987106924435</v>
      </c>
      <c r="AA94" s="11">
        <f>'OddsRatio_working_3-way'!X94^(1/3)*COS(('OddsRatio_working_3-way'!Y94+2*PI())/3)</f>
        <v>-0.40069155517110716</v>
      </c>
      <c r="AB94" s="11">
        <f>'OddsRatio_working_3-way'!X94^(1/3)*COS(('OddsRatio_working_3-way'!Y94+4*PI())/3)</f>
        <v>-0.19186831589813738</v>
      </c>
      <c r="AC94" s="11">
        <f>'OddsRatio_working_3-way'!X94^(1/3)*SIN('OddsRatio_working_3-way'!Y94/3)</f>
        <v>0.12056415340729881</v>
      </c>
      <c r="AD94" s="11">
        <f>'OddsRatio_working_3-way'!X94^(1/3)*SIN(('OddsRatio_working_3-way'!Y94+2*PI())/3)</f>
        <v>0.45288982490554791</v>
      </c>
      <c r="AE94" s="11">
        <f>'OddsRatio_working_3-way'!X94^(1/3)*SIN(('OddsRatio_working_3-way'!Y94+4*PI())/3)</f>
        <v>-0.57345397831284672</v>
      </c>
      <c r="AF94" s="11">
        <f>-'OddsRatio_working_3-way'!U94/(3*'OddsRatio_working_3-way'!X94^(1/3))*COS(('OddsRatio_working_3-way'!Y94)/3)</f>
        <v>0.59255987106924435</v>
      </c>
      <c r="AG94" s="11">
        <f>-'OddsRatio_working_3-way'!U94/(3*'OddsRatio_working_3-way'!X94^(1/3))*COS(('OddsRatio_working_3-way'!Y94+2*PI())/3)</f>
        <v>-0.40069155517110716</v>
      </c>
      <c r="AH94" s="11">
        <f>-'OddsRatio_working_3-way'!U94/(3*'OddsRatio_working_3-way'!X94^(1/3))*COS(('OddsRatio_working_3-way'!Y94+4*PI())/3)</f>
        <v>-0.19186831589813738</v>
      </c>
      <c r="AI94" s="11">
        <f>'OddsRatio_working_3-way'!U94/(3*'OddsRatio_working_3-way'!X94^(1/3))*SIN(('OddsRatio_working_3-way'!Y94)/3)</f>
        <v>-0.12056415340729881</v>
      </c>
      <c r="AJ94" s="11">
        <f>'OddsRatio_working_3-way'!U94/(3*'OddsRatio_working_3-way'!X94^(1/3))*SIN(('OddsRatio_working_3-way'!Y94+2*PI())/3)</f>
        <v>-0.45288982490554791</v>
      </c>
      <c r="AK94" s="11">
        <f>'OddsRatio_working_3-way'!U94/(3*'OddsRatio_working_3-way'!X94^(1/3))*SIN(('OddsRatio_working_3-way'!Y94+4*PI())/3)</f>
        <v>0.57345397831284672</v>
      </c>
      <c r="AL94" s="11">
        <f>'OddsRatio_working_3-way'!Z94+'OddsRatio_working_3-way'!AF94</f>
        <v>1.1851197421384887</v>
      </c>
      <c r="AM94" s="11">
        <f>'OddsRatio_working_3-way'!AA94+'OddsRatio_working_3-way'!AG94</f>
        <v>-0.80138311034221432</v>
      </c>
      <c r="AN94" s="11">
        <f>'OddsRatio_working_3-way'!AB94+'OddsRatio_working_3-way'!AH94</f>
        <v>-0.38373663179627476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1.1851197421384887</v>
      </c>
      <c r="AS94" s="11">
        <f>IF(('OddsRatio_working_3-way'!X94=0),IF(Q94&gt;0,-Q94^(1/3),(-Q94)^(1/3)),'OddsRatio_working_3-way'!AM94-'OddsRatio_working_3-way'!R94/3)</f>
        <v>-0.80138311034221432</v>
      </c>
      <c r="AT94" s="11">
        <f>IF(('OddsRatio_working_3-way'!X94=0),IF(Q94&gt;0,-Q94^(1/3),(-Q94)^(1/3)),'OddsRatio_working_3-way'!AN94-'OddsRatio_working_3-way'!R94/3)</f>
        <v>-0.38373663179627476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1.91</v>
      </c>
      <c r="B95" s="4">
        <f>IF('True_Odds_Calculator_3-way'!B96="","",'True_Odds_Calculator_3-way'!B96)</f>
        <v>3.49</v>
      </c>
      <c r="C95" s="4">
        <f>IF('True_Odds_Calculator_3-way'!C96="","",'True_Odds_Calculator_3-way'!C96)</f>
        <v>4.71</v>
      </c>
      <c r="D95" s="9">
        <f t="shared" si="26"/>
        <v>0.51450857366578495</v>
      </c>
      <c r="E95" s="9">
        <f t="shared" si="27"/>
        <v>0.27917797130153099</v>
      </c>
      <c r="F95" s="9">
        <f t="shared" si="28"/>
        <v>0.20631345503268414</v>
      </c>
      <c r="G95" s="9">
        <f t="shared" si="29"/>
        <v>1.0369255036987721</v>
      </c>
      <c r="H95" s="9">
        <f t="shared" si="30"/>
        <v>1.9436022083658826</v>
      </c>
      <c r="I95" s="9">
        <f t="shared" si="31"/>
        <v>3.5819445042099427</v>
      </c>
      <c r="J95" s="9">
        <f t="shared" si="32"/>
        <v>4.8469936187224443</v>
      </c>
      <c r="K95" s="11">
        <f t="shared" si="33"/>
        <v>0.52356020942408377</v>
      </c>
      <c r="L95" s="11">
        <f t="shared" si="34"/>
        <v>0.28653295128939826</v>
      </c>
      <c r="M95" s="11">
        <f t="shared" si="35"/>
        <v>0.21231422505307856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-0.26775337125552889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0.2264591638229479</v>
      </c>
      <c r="Q95" s="11">
        <f>2*'OddsRatio_working_3-way'!K95*'OddsRatio_working_3-way'!L95*'OddsRatio_working_3-way'!M95</f>
        <v>6.3701593199141468E-2</v>
      </c>
      <c r="R95" s="11">
        <f t="shared" si="36"/>
        <v>0</v>
      </c>
      <c r="S95" s="11">
        <f t="shared" si="37"/>
        <v>-0.84577521007878509</v>
      </c>
      <c r="T95" s="11">
        <f t="shared" si="38"/>
        <v>-0.23791145149895504</v>
      </c>
      <c r="U95" s="11">
        <f>'OddsRatio_working_3-way'!S95-'OddsRatio_working_3-way'!R95^2/3</f>
        <v>-0.84577521007878509</v>
      </c>
      <c r="V95" s="11">
        <f>'OddsRatio_working_3-way'!S95*'OddsRatio_working_3-way'!R95/3-2*'OddsRatio_working_3-way'!R95^3/27-'OddsRatio_working_3-way'!T95</f>
        <v>0.23791145149895504</v>
      </c>
      <c r="W95" s="11">
        <f>'OddsRatio_working_3-way'!V95^2+4*'OddsRatio_working_3-way'!U95^3/27</f>
        <v>-3.3029727468670056E-2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0.14969267368763384</v>
      </c>
      <c r="Y95" s="11">
        <f>IF('OddsRatio_working_3-way'!W95&gt;=0,IF('OddsRatio_working_3-way'!V95+SQRT('OddsRatio_working_3-way'!W95)&gt;0,0,PI()),ACOS('OddsRatio_working_3-way'!V95/(2*'OddsRatio_working_3-way'!X95)))</f>
        <v>0.65233862725445668</v>
      </c>
      <c r="Z95" s="11">
        <f>'OddsRatio_working_3-way'!X95^(1/3)*COS('OddsRatio_working_3-way'!Y95/3)</f>
        <v>0.51846275184938595</v>
      </c>
      <c r="AA95" s="11">
        <f>'OddsRatio_working_3-way'!X95^(1/3)*COS(('OddsRatio_working_3-way'!Y95+2*PI())/3)</f>
        <v>-0.35843361243308919</v>
      </c>
      <c r="AB95" s="11">
        <f>'OddsRatio_working_3-way'!X95^(1/3)*COS(('OddsRatio_working_3-way'!Y95+4*PI())/3)</f>
        <v>-0.16002913941629671</v>
      </c>
      <c r="AC95" s="11">
        <f>'OddsRatio_working_3-way'!X95^(1/3)*SIN('OddsRatio_working_3-way'!Y95/3)</f>
        <v>0.11454887590467096</v>
      </c>
      <c r="AD95" s="11">
        <f>'OddsRatio_working_3-way'!X95^(1/3)*SIN(('OddsRatio_working_3-way'!Y95+2*PI())/3)</f>
        <v>0.39172747606522024</v>
      </c>
      <c r="AE95" s="11">
        <f>'OddsRatio_working_3-way'!X95^(1/3)*SIN(('OddsRatio_working_3-way'!Y95+4*PI())/3)</f>
        <v>-0.50627635196989118</v>
      </c>
      <c r="AF95" s="11">
        <f>-'OddsRatio_working_3-way'!U95/(3*'OddsRatio_working_3-way'!X95^(1/3))*COS(('OddsRatio_working_3-way'!Y95)/3)</f>
        <v>0.51846275184938606</v>
      </c>
      <c r="AG95" s="11">
        <f>-'OddsRatio_working_3-way'!U95/(3*'OddsRatio_working_3-way'!X95^(1/3))*COS(('OddsRatio_working_3-way'!Y95+2*PI())/3)</f>
        <v>-0.35843361243308924</v>
      </c>
      <c r="AH95" s="11">
        <f>-'OddsRatio_working_3-way'!U95/(3*'OddsRatio_working_3-way'!X95^(1/3))*COS(('OddsRatio_working_3-way'!Y95+4*PI())/3)</f>
        <v>-0.16002913941629673</v>
      </c>
      <c r="AI95" s="11">
        <f>'OddsRatio_working_3-way'!U95/(3*'OddsRatio_working_3-way'!X95^(1/3))*SIN(('OddsRatio_working_3-way'!Y95)/3)</f>
        <v>-0.11454887590467099</v>
      </c>
      <c r="AJ95" s="11">
        <f>'OddsRatio_working_3-way'!U95/(3*'OddsRatio_working_3-way'!X95^(1/3))*SIN(('OddsRatio_working_3-way'!Y95+2*PI())/3)</f>
        <v>-0.39172747606522035</v>
      </c>
      <c r="AK95" s="11">
        <f>'OddsRatio_working_3-way'!U95/(3*'OddsRatio_working_3-way'!X95^(1/3))*SIN(('OddsRatio_working_3-way'!Y95+4*PI())/3)</f>
        <v>0.50627635196989129</v>
      </c>
      <c r="AL95" s="11">
        <f>'OddsRatio_working_3-way'!Z95+'OddsRatio_working_3-way'!AF95</f>
        <v>1.0369255036987721</v>
      </c>
      <c r="AM95" s="11">
        <f>'OddsRatio_working_3-way'!AA95+'OddsRatio_working_3-way'!AG95</f>
        <v>-0.71686722486617849</v>
      </c>
      <c r="AN95" s="11">
        <f>'OddsRatio_working_3-way'!AB95+'OddsRatio_working_3-way'!AH95</f>
        <v>-0.32005827883259341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1.0369255036987721</v>
      </c>
      <c r="AS95" s="11">
        <f>IF(('OddsRatio_working_3-way'!X95=0),IF(Q95&gt;0,-Q95^(1/3),(-Q95)^(1/3)),'OddsRatio_working_3-way'!AM95-'OddsRatio_working_3-way'!R95/3)</f>
        <v>-0.71686722486617849</v>
      </c>
      <c r="AT95" s="11">
        <f>IF(('OddsRatio_working_3-way'!X95=0),IF(Q95&gt;0,-Q95^(1/3),(-Q95)^(1/3)),'OddsRatio_working_3-way'!AN95-'OddsRatio_working_3-way'!R95/3)</f>
        <v>-0.32005827883259341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3.43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2.17</v>
      </c>
      <c r="D96" s="9">
        <f t="shared" si="26"/>
        <v>0.2848400018631988</v>
      </c>
      <c r="E96" s="9">
        <f t="shared" si="27"/>
        <v>0.26244109708702773</v>
      </c>
      <c r="F96" s="9">
        <f t="shared" si="28"/>
        <v>0.45271890104977314</v>
      </c>
      <c r="G96" s="9">
        <f t="shared" si="29"/>
        <v>1.0332275103816682</v>
      </c>
      <c r="H96" s="9">
        <f t="shared" si="30"/>
        <v>3.5107428502274547</v>
      </c>
      <c r="I96" s="9">
        <f t="shared" si="31"/>
        <v>3.8103788282381377</v>
      </c>
      <c r="J96" s="9">
        <f t="shared" si="32"/>
        <v>2.2088761871465521</v>
      </c>
      <c r="K96" s="11">
        <f t="shared" si="33"/>
        <v>0.29154518950437314</v>
      </c>
      <c r="L96" s="11">
        <f t="shared" si="34"/>
        <v>0.26881720430107525</v>
      </c>
      <c r="M96" s="11">
        <f t="shared" si="35"/>
        <v>0.46082949308755761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-0.27929569755231176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0.22825499203057809</v>
      </c>
      <c r="Q96" s="11">
        <f>2*'OddsRatio_working_3-way'!K96*'OddsRatio_working_3-way'!L96*'OddsRatio_working_3-way'!M96</f>
        <v>7.2232592414739893E-2</v>
      </c>
      <c r="R96" s="11">
        <f t="shared" si="36"/>
        <v>0</v>
      </c>
      <c r="S96" s="11">
        <f t="shared" si="37"/>
        <v>-0.81725208813081052</v>
      </c>
      <c r="T96" s="11">
        <f t="shared" si="38"/>
        <v>-0.25862407852240837</v>
      </c>
      <c r="U96" s="11">
        <f>'OddsRatio_working_3-way'!S96-'OddsRatio_working_3-way'!R96^2/3</f>
        <v>-0.81725208813081052</v>
      </c>
      <c r="V96" s="11">
        <f>'OddsRatio_working_3-way'!S96*'OddsRatio_working_3-way'!R96/3-2*'OddsRatio_working_3-way'!R96^3/27-'OddsRatio_working_3-way'!T96</f>
        <v>0.25862407852240837</v>
      </c>
      <c r="W96" s="11">
        <f>'OddsRatio_working_3-way'!V96^2+4*'OddsRatio_working_3-way'!U96^3/27</f>
        <v>-1.3979284813805642E-2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0.14218447419230631</v>
      </c>
      <c r="Y96" s="11">
        <f>IF('OddsRatio_working_3-way'!W96&gt;=0,IF('OddsRatio_working_3-way'!V96+SQRT('OddsRatio_working_3-way'!W96)&gt;0,0,PI()),ACOS('OddsRatio_working_3-way'!V96/(2*'OddsRatio_working_3-way'!X96)))</f>
        <v>0.42879681838391415</v>
      </c>
      <c r="Z96" s="11">
        <f>'OddsRatio_working_3-way'!X96^(1/3)*COS('OddsRatio_working_3-way'!Y96/3)</f>
        <v>0.51661375519083408</v>
      </c>
      <c r="AA96" s="11">
        <f>'OddsRatio_working_3-way'!X96^(1/3)*COS(('OddsRatio_working_3-way'!Y96+2*PI())/3)</f>
        <v>-0.32269393369694538</v>
      </c>
      <c r="AB96" s="11">
        <f>'OddsRatio_working_3-way'!X96^(1/3)*COS(('OddsRatio_working_3-way'!Y96+4*PI())/3)</f>
        <v>-0.19391982149388864</v>
      </c>
      <c r="AC96" s="11">
        <f>'OddsRatio_working_3-way'!X96^(1/3)*SIN('OddsRatio_working_3-way'!Y96/3)</f>
        <v>7.434776834508991E-2</v>
      </c>
      <c r="AD96" s="11">
        <f>'OddsRatio_working_3-way'!X96^(1/3)*SIN(('OddsRatio_working_3-way'!Y96+2*PI())/3)</f>
        <v>0.41022675176719237</v>
      </c>
      <c r="AE96" s="11">
        <f>'OddsRatio_working_3-way'!X96^(1/3)*SIN(('OddsRatio_working_3-way'!Y96+4*PI())/3)</f>
        <v>-0.48457452011228214</v>
      </c>
      <c r="AF96" s="11">
        <f>-'OddsRatio_working_3-way'!U96/(3*'OddsRatio_working_3-way'!X96^(1/3))*COS(('OddsRatio_working_3-way'!Y96)/3)</f>
        <v>0.51661375519083397</v>
      </c>
      <c r="AG96" s="11">
        <f>-'OddsRatio_working_3-way'!U96/(3*'OddsRatio_working_3-way'!X96^(1/3))*COS(('OddsRatio_working_3-way'!Y96+2*PI())/3)</f>
        <v>-0.32269393369694527</v>
      </c>
      <c r="AH96" s="11">
        <f>-'OddsRatio_working_3-way'!U96/(3*'OddsRatio_working_3-way'!X96^(1/3))*COS(('OddsRatio_working_3-way'!Y96+4*PI())/3)</f>
        <v>-0.19391982149388862</v>
      </c>
      <c r="AI96" s="11">
        <f>'OddsRatio_working_3-way'!U96/(3*'OddsRatio_working_3-way'!X96^(1/3))*SIN(('OddsRatio_working_3-way'!Y96)/3)</f>
        <v>-7.4347768345089896E-2</v>
      </c>
      <c r="AJ96" s="11">
        <f>'OddsRatio_working_3-way'!U96/(3*'OddsRatio_working_3-way'!X96^(1/3))*SIN(('OddsRatio_working_3-way'!Y96+2*PI())/3)</f>
        <v>-0.41022675176719225</v>
      </c>
      <c r="AK96" s="11">
        <f>'OddsRatio_working_3-way'!U96/(3*'OddsRatio_working_3-way'!X96^(1/3))*SIN(('OddsRatio_working_3-way'!Y96+4*PI())/3)</f>
        <v>0.48457452011228203</v>
      </c>
      <c r="AL96" s="11">
        <f>'OddsRatio_working_3-way'!Z96+'OddsRatio_working_3-way'!AF96</f>
        <v>1.0332275103816682</v>
      </c>
      <c r="AM96" s="11">
        <f>'OddsRatio_working_3-way'!AA96+'OddsRatio_working_3-way'!AG96</f>
        <v>-0.64538786739389065</v>
      </c>
      <c r="AN96" s="11">
        <f>'OddsRatio_working_3-way'!AB96+'OddsRatio_working_3-way'!AH96</f>
        <v>-0.38783964298777729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1.0332275103816682</v>
      </c>
      <c r="AS96" s="11">
        <f>IF(('OddsRatio_working_3-way'!X96=0),IF(Q96&gt;0,-Q96^(1/3),(-Q96)^(1/3)),'OddsRatio_working_3-way'!AM96-'OddsRatio_working_3-way'!R96/3)</f>
        <v>-0.64538786739389065</v>
      </c>
      <c r="AT96" s="11">
        <f>IF(('OddsRatio_working_3-way'!X96=0),IF(Q96&gt;0,-Q96^(1/3),(-Q96)^(1/3)),'OddsRatio_working_3-way'!AN96-'OddsRatio_working_3-way'!R96/3)</f>
        <v>-0.38783964298777729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2.5099999999999998</v>
      </c>
      <c r="B97" s="4">
        <f>IF('True_Odds_Calculator_3-way'!B98="","",'True_Odds_Calculator_3-way'!B98)</f>
        <v>3.09</v>
      </c>
      <c r="C97" s="4">
        <f>IF('True_Odds_Calculator_3-way'!C98="","",'True_Odds_Calculator_3-way'!C98)</f>
        <v>3.33</v>
      </c>
      <c r="D97" s="9">
        <f t="shared" si="26"/>
        <v>0.39038738208744483</v>
      </c>
      <c r="E97" s="9">
        <f t="shared" si="27"/>
        <v>0.31631935727799987</v>
      </c>
      <c r="F97" s="9">
        <f t="shared" si="28"/>
        <v>0.29329326063455524</v>
      </c>
      <c r="G97" s="9">
        <f t="shared" si="29"/>
        <v>1.0341445037139363</v>
      </c>
      <c r="H97" s="9">
        <f t="shared" si="30"/>
        <v>2.5615582006080437</v>
      </c>
      <c r="I97" s="9">
        <f t="shared" si="31"/>
        <v>3.1613620127621269</v>
      </c>
      <c r="J97" s="9">
        <f t="shared" si="32"/>
        <v>3.4095566936534714</v>
      </c>
      <c r="K97" s="11">
        <f t="shared" si="33"/>
        <v>0.39840637450199207</v>
      </c>
      <c r="L97" s="11">
        <f t="shared" si="34"/>
        <v>0.3236245954692557</v>
      </c>
      <c r="M97" s="11">
        <f t="shared" si="35"/>
        <v>0.3003003003003003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-0.28470999913385708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0.22960337043808987</v>
      </c>
      <c r="Q97" s="11">
        <f>2*'OddsRatio_working_3-way'!K97*'OddsRatio_working_3-way'!L97*'OddsRatio_working_3-way'!M97</f>
        <v>7.7437898967315302E-2</v>
      </c>
      <c r="R97" s="11">
        <f t="shared" si="36"/>
        <v>0</v>
      </c>
      <c r="S97" s="11">
        <f t="shared" si="37"/>
        <v>-0.80644645827890749</v>
      </c>
      <c r="T97" s="11">
        <f t="shared" si="38"/>
        <v>-0.27198868744651183</v>
      </c>
      <c r="U97" s="11">
        <f>'OddsRatio_working_3-way'!S97-'OddsRatio_working_3-way'!R97^2/3</f>
        <v>-0.80644645827890749</v>
      </c>
      <c r="V97" s="11">
        <f>'OddsRatio_working_3-way'!S97*'OddsRatio_working_3-way'!R97/3-2*'OddsRatio_working_3-way'!R97^3/27-'OddsRatio_working_3-way'!T97</f>
        <v>0.27198868744651183</v>
      </c>
      <c r="W97" s="11">
        <f>'OddsRatio_working_3-way'!V97^2+4*'OddsRatio_working_3-way'!U97^3/27</f>
        <v>-3.7224804445691456E-3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0.13937389151437712</v>
      </c>
      <c r="Y97" s="11">
        <f>IF('OddsRatio_working_3-way'!W97&gt;=0,IF('OddsRatio_working_3-way'!V97+SQRT('OddsRatio_working_3-way'!W97)&gt;0,0,PI()),ACOS('OddsRatio_working_3-way'!V97/(2*'OddsRatio_working_3-way'!X97)))</f>
        <v>0.22066582346092867</v>
      </c>
      <c r="Z97" s="11">
        <f>'OddsRatio_working_3-way'!X97^(1/3)*COS('OddsRatio_working_3-way'!Y97/3)</f>
        <v>0.51707225185696815</v>
      </c>
      <c r="AA97" s="11">
        <f>'OddsRatio_working_3-way'!X97^(1/3)*COS(('OddsRatio_working_3-way'!Y97+2*PI())/3)</f>
        <v>-0.29153354006050269</v>
      </c>
      <c r="AB97" s="11">
        <f>'OddsRatio_working_3-way'!X97^(1/3)*COS(('OddsRatio_working_3-way'!Y97+4*PI())/3)</f>
        <v>-0.22553871179646562</v>
      </c>
      <c r="AC97" s="11">
        <f>'OddsRatio_working_3-way'!X97^(1/3)*SIN('OddsRatio_working_3-way'!Y97/3)</f>
        <v>3.8102131863365189E-2</v>
      </c>
      <c r="AD97" s="11">
        <f>'OddsRatio_working_3-way'!X97^(1/3)*SIN(('OddsRatio_working_3-way'!Y97+2*PI())/3)</f>
        <v>0.42874663976847738</v>
      </c>
      <c r="AE97" s="11">
        <f>'OddsRatio_working_3-way'!X97^(1/3)*SIN(('OddsRatio_working_3-way'!Y97+4*PI())/3)</f>
        <v>-0.4668487716318423</v>
      </c>
      <c r="AF97" s="11">
        <f>-'OddsRatio_working_3-way'!U97/(3*'OddsRatio_working_3-way'!X97^(1/3))*COS(('OddsRatio_working_3-way'!Y97)/3)</f>
        <v>0.51707225185696803</v>
      </c>
      <c r="AG97" s="11">
        <f>-'OddsRatio_working_3-way'!U97/(3*'OddsRatio_working_3-way'!X97^(1/3))*COS(('OddsRatio_working_3-way'!Y97+2*PI())/3)</f>
        <v>-0.29153354006050264</v>
      </c>
      <c r="AH97" s="11">
        <f>-'OddsRatio_working_3-way'!U97/(3*'OddsRatio_working_3-way'!X97^(1/3))*COS(('OddsRatio_working_3-way'!Y97+4*PI())/3)</f>
        <v>-0.22553871179646556</v>
      </c>
      <c r="AI97" s="11">
        <f>'OddsRatio_working_3-way'!U97/(3*'OddsRatio_working_3-way'!X97^(1/3))*SIN(('OddsRatio_working_3-way'!Y97)/3)</f>
        <v>-3.8102131863365175E-2</v>
      </c>
      <c r="AJ97" s="11">
        <f>'OddsRatio_working_3-way'!U97/(3*'OddsRatio_working_3-way'!X97^(1/3))*SIN(('OddsRatio_working_3-way'!Y97+2*PI())/3)</f>
        <v>-0.42874663976847727</v>
      </c>
      <c r="AK97" s="11">
        <f>'OddsRatio_working_3-way'!U97/(3*'OddsRatio_working_3-way'!X97^(1/3))*SIN(('OddsRatio_working_3-way'!Y97+4*PI())/3)</f>
        <v>0.46684877163184219</v>
      </c>
      <c r="AL97" s="11">
        <f>'OddsRatio_working_3-way'!Z97+'OddsRatio_working_3-way'!AF97</f>
        <v>1.0341445037139363</v>
      </c>
      <c r="AM97" s="11">
        <f>'OddsRatio_working_3-way'!AA97+'OddsRatio_working_3-way'!AG97</f>
        <v>-0.58306708012100539</v>
      </c>
      <c r="AN97" s="11">
        <f>'OddsRatio_working_3-way'!AB97+'OddsRatio_working_3-way'!AH97</f>
        <v>-0.45107742359293118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1.0341445037139363</v>
      </c>
      <c r="AS97" s="11">
        <f>IF(('OddsRatio_working_3-way'!X97=0),IF(Q97&gt;0,-Q97^(1/3),(-Q97)^(1/3)),'OddsRatio_working_3-way'!AM97-'OddsRatio_working_3-way'!R97/3)</f>
        <v>-0.58306708012100539</v>
      </c>
      <c r="AT97" s="11">
        <f>IF(('OddsRatio_working_3-way'!X97=0),IF(Q97&gt;0,-Q97^(1/3),(-Q97)^(1/3)),'OddsRatio_working_3-way'!AN97-'OddsRatio_working_3-way'!R97/3)</f>
        <v>-0.45107742359293118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5.57</v>
      </c>
      <c r="C98" s="4">
        <f>IF('True_Odds_Calculator_3-way'!C99="","",'True_Odds_Calculator_3-way'!C99)</f>
        <v>7.75</v>
      </c>
      <c r="D98" s="9">
        <f t="shared" si="26"/>
        <v>0.70407507418600002</v>
      </c>
      <c r="E98" s="9">
        <f t="shared" si="27"/>
        <v>0.17235546720709613</v>
      </c>
      <c r="F98" s="9">
        <f t="shared" si="28"/>
        <v>0.1235694586069038</v>
      </c>
      <c r="G98" s="9">
        <f t="shared" si="29"/>
        <v>1.0507577127202195</v>
      </c>
      <c r="H98" s="9">
        <f t="shared" si="30"/>
        <v>1.4203030850880876</v>
      </c>
      <c r="I98" s="9">
        <f t="shared" si="31"/>
        <v>5.8019627471314035</v>
      </c>
      <c r="J98" s="9">
        <f t="shared" si="32"/>
        <v>8.0926145608614828</v>
      </c>
      <c r="K98" s="11">
        <f t="shared" si="33"/>
        <v>0.7142857142857143</v>
      </c>
      <c r="L98" s="11">
        <f t="shared" si="34"/>
        <v>0.17953321364452424</v>
      </c>
      <c r="M98" s="11">
        <f t="shared" si="35"/>
        <v>0.12903225806451613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-0.20417145835574046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0.19392896441602064</v>
      </c>
      <c r="Q98" s="11">
        <f>2*'OddsRatio_working_3-way'!K98*'OddsRatio_working_3-way'!L98*'OddsRatio_working_3-way'!M98</f>
        <v>3.3093679934474513E-2</v>
      </c>
      <c r="R98" s="11">
        <f t="shared" si="36"/>
        <v>0</v>
      </c>
      <c r="S98" s="11">
        <f t="shared" si="37"/>
        <v>-0.94983386011832416</v>
      </c>
      <c r="T98" s="11">
        <f t="shared" si="38"/>
        <v>-0.16208768943998705</v>
      </c>
      <c r="U98" s="11">
        <f>'OddsRatio_working_3-way'!S98-'OddsRatio_working_3-way'!R98^2/3</f>
        <v>-0.94983386011832416</v>
      </c>
      <c r="V98" s="11">
        <f>'OddsRatio_working_3-way'!S98*'OddsRatio_working_3-way'!R98/3-2*'OddsRatio_working_3-way'!R98^3/27-'OddsRatio_working_3-way'!T98</f>
        <v>0.16208768943998705</v>
      </c>
      <c r="W98" s="11">
        <f>'OddsRatio_working_3-way'!V98^2+4*'OddsRatio_working_3-way'!U98^3/27</f>
        <v>-0.1006794705516787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0.17815154336945302</v>
      </c>
      <c r="Y98" s="11">
        <f>IF('OddsRatio_working_3-way'!W98&gt;=0,IF('OddsRatio_working_3-way'!V98+SQRT('OddsRatio_working_3-way'!W98)&gt;0,0,PI()),ACOS('OddsRatio_working_3-way'!V98/(2*'OddsRatio_working_3-way'!X98)))</f>
        <v>1.0985193403184141</v>
      </c>
      <c r="Z98" s="11">
        <f>'OddsRatio_working_3-way'!X98^(1/3)*COS('OddsRatio_working_3-way'!Y98/3)</f>
        <v>0.52537885636010973</v>
      </c>
      <c r="AA98" s="11">
        <f>'OddsRatio_working_3-way'!X98^(1/3)*COS(('OddsRatio_working_3-way'!Y98+2*PI())/3)</f>
        <v>-0.43716366122576411</v>
      </c>
      <c r="AB98" s="11">
        <f>'OddsRatio_working_3-way'!X98^(1/3)*COS(('OddsRatio_working_3-way'!Y98+4*PI())/3)</f>
        <v>-8.8215195134345517E-2</v>
      </c>
      <c r="AC98" s="11">
        <f>'OddsRatio_working_3-way'!X98^(1/3)*SIN('OddsRatio_working_3-way'!Y98/3)</f>
        <v>0.20146549083118753</v>
      </c>
      <c r="AD98" s="11">
        <f>'OddsRatio_working_3-way'!X98^(1/3)*SIN(('OddsRatio_working_3-way'!Y98+2*PI())/3)</f>
        <v>0.35425869080347694</v>
      </c>
      <c r="AE98" s="11">
        <f>'OddsRatio_working_3-way'!X98^(1/3)*SIN(('OddsRatio_working_3-way'!Y98+4*PI())/3)</f>
        <v>-0.55572418163466442</v>
      </c>
      <c r="AF98" s="11">
        <f>-'OddsRatio_working_3-way'!U98/(3*'OddsRatio_working_3-way'!X98^(1/3))*COS(('OddsRatio_working_3-way'!Y98)/3)</f>
        <v>0.52537885636010973</v>
      </c>
      <c r="AG98" s="11">
        <f>-'OddsRatio_working_3-way'!U98/(3*'OddsRatio_working_3-way'!X98^(1/3))*COS(('OddsRatio_working_3-way'!Y98+2*PI())/3)</f>
        <v>-0.43716366122576411</v>
      </c>
      <c r="AH98" s="11">
        <f>-'OddsRatio_working_3-way'!U98/(3*'OddsRatio_working_3-way'!X98^(1/3))*COS(('OddsRatio_working_3-way'!Y98+4*PI())/3)</f>
        <v>-8.8215195134345517E-2</v>
      </c>
      <c r="AI98" s="11">
        <f>'OddsRatio_working_3-way'!U98/(3*'OddsRatio_working_3-way'!X98^(1/3))*SIN(('OddsRatio_working_3-way'!Y98)/3)</f>
        <v>-0.20146549083118753</v>
      </c>
      <c r="AJ98" s="11">
        <f>'OddsRatio_working_3-way'!U98/(3*'OddsRatio_working_3-way'!X98^(1/3))*SIN(('OddsRatio_working_3-way'!Y98+2*PI())/3)</f>
        <v>-0.35425869080347694</v>
      </c>
      <c r="AK98" s="11">
        <f>'OddsRatio_working_3-way'!U98/(3*'OddsRatio_working_3-way'!X98^(1/3))*SIN(('OddsRatio_working_3-way'!Y98+4*PI())/3)</f>
        <v>0.55572418163466442</v>
      </c>
      <c r="AL98" s="11">
        <f>'OddsRatio_working_3-way'!Z98+'OddsRatio_working_3-way'!AF98</f>
        <v>1.0507577127202195</v>
      </c>
      <c r="AM98" s="11">
        <f>'OddsRatio_working_3-way'!AA98+'OddsRatio_working_3-way'!AG98</f>
        <v>-0.87432732245152822</v>
      </c>
      <c r="AN98" s="11">
        <f>'OddsRatio_working_3-way'!AB98+'OddsRatio_working_3-way'!AH98</f>
        <v>-0.17643039026869103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1.0507577127202195</v>
      </c>
      <c r="AS98" s="11">
        <f>IF(('OddsRatio_working_3-way'!X98=0),IF(Q98&gt;0,-Q98^(1/3),(-Q98)^(1/3)),'OddsRatio_working_3-way'!AM98-'OddsRatio_working_3-way'!R98/3)</f>
        <v>-0.87432732245152822</v>
      </c>
      <c r="AT98" s="11">
        <f>IF(('OddsRatio_working_3-way'!X98=0),IF(Q98&gt;0,-Q98^(1/3),(-Q98)^(1/3)),'OddsRatio_working_3-way'!AN98-'OddsRatio_working_3-way'!R98/3)</f>
        <v>-0.17643039026869103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2.62</v>
      </c>
      <c r="B99" s="4">
        <f>IF('True_Odds_Calculator_3-way'!B100="","",'True_Odds_Calculator_3-way'!B100)</f>
        <v>2.97</v>
      </c>
      <c r="C99" s="4">
        <f>IF('True_Odds_Calculator_3-way'!C100="","",'True_Odds_Calculator_3-way'!C100)</f>
        <v>3.13</v>
      </c>
      <c r="D99" s="9">
        <f t="shared" si="26"/>
        <v>0.36844787832520542</v>
      </c>
      <c r="E99" s="9">
        <f t="shared" si="27"/>
        <v>0.32421050689084668</v>
      </c>
      <c r="F99" s="9">
        <f t="shared" si="28"/>
        <v>0.30734161478394784</v>
      </c>
      <c r="G99" s="9">
        <f t="shared" si="29"/>
        <v>1.0580790706685836</v>
      </c>
      <c r="H99" s="9">
        <f t="shared" si="30"/>
        <v>2.7140880944831056</v>
      </c>
      <c r="I99" s="9">
        <f t="shared" si="31"/>
        <v>3.0844157692171099</v>
      </c>
      <c r="J99" s="9">
        <f t="shared" si="32"/>
        <v>3.2537084205240827</v>
      </c>
      <c r="K99" s="11">
        <f t="shared" si="33"/>
        <v>0.38167938931297707</v>
      </c>
      <c r="L99" s="11">
        <f t="shared" si="34"/>
        <v>0.33670033670033667</v>
      </c>
      <c r="M99" s="11">
        <f t="shared" si="35"/>
        <v>0.31948881789137379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-0.27909931202373228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0.23485183107649757</v>
      </c>
      <c r="Q99" s="11">
        <f>2*'OddsRatio_working_3-way'!K99*'OddsRatio_working_3-way'!L99*'OddsRatio_working_3-way'!M99</f>
        <v>8.2116024851922209E-2</v>
      </c>
      <c r="R99" s="11">
        <f t="shared" si="36"/>
        <v>0</v>
      </c>
      <c r="S99" s="11">
        <f t="shared" si="37"/>
        <v>-0.84146331058145973</v>
      </c>
      <c r="T99" s="11">
        <f t="shared" si="38"/>
        <v>-0.2942179407627481</v>
      </c>
      <c r="U99" s="11">
        <f>'OddsRatio_working_3-way'!S99-'OddsRatio_working_3-way'!R99^2/3</f>
        <v>-0.84146331058145973</v>
      </c>
      <c r="V99" s="11">
        <f>'OddsRatio_working_3-way'!S99*'OddsRatio_working_3-way'!R99/3-2*'OddsRatio_working_3-way'!R99^3/27-'OddsRatio_working_3-way'!T99</f>
        <v>0.2942179407627481</v>
      </c>
      <c r="W99" s="11">
        <f>'OddsRatio_working_3-way'!V99^2+4*'OddsRatio_working_3-way'!U99^3/27</f>
        <v>-1.7034974062747343E-3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0.14854939756941685</v>
      </c>
      <c r="Y99" s="11">
        <f>IF('OddsRatio_working_3-way'!W99&gt;=0,IF('OddsRatio_working_3-way'!V99+SQRT('OddsRatio_working_3-way'!W99)&gt;0,0,PI()),ACOS('OddsRatio_working_3-way'!V99/(2*'OddsRatio_working_3-way'!X99)))</f>
        <v>0.13937239508519883</v>
      </c>
      <c r="Z99" s="11">
        <f>'OddsRatio_working_3-way'!X99^(1/3)*COS('OddsRatio_working_3-way'!Y99/3)</f>
        <v>0.52903953533429182</v>
      </c>
      <c r="AA99" s="11">
        <f>'OddsRatio_working_3-way'!X99^(1/3)*COS(('OddsRatio_working_3-way'!Y99+2*PI())/3)</f>
        <v>-0.2858201241271317</v>
      </c>
      <c r="AB99" s="11">
        <f>'OddsRatio_working_3-way'!X99^(1/3)*COS(('OddsRatio_working_3-way'!Y99+4*PI())/3)</f>
        <v>-0.24321941120716017</v>
      </c>
      <c r="AC99" s="11">
        <f>'OddsRatio_working_3-way'!X99^(1/3)*SIN('OddsRatio_working_3-way'!Y99/3)</f>
        <v>2.4595533072015525E-2</v>
      </c>
      <c r="AD99" s="11">
        <f>'OddsRatio_working_3-way'!X99^(1/3)*SIN(('OddsRatio_working_3-way'!Y99+2*PI())/3)</f>
        <v>0.44586391066980396</v>
      </c>
      <c r="AE99" s="11">
        <f>'OddsRatio_working_3-way'!X99^(1/3)*SIN(('OddsRatio_working_3-way'!Y99+4*PI())/3)</f>
        <v>-0.47045944374181953</v>
      </c>
      <c r="AF99" s="11">
        <f>-'OddsRatio_working_3-way'!U99/(3*'OddsRatio_working_3-way'!X99^(1/3))*COS(('OddsRatio_working_3-way'!Y99)/3)</f>
        <v>0.52903953533429182</v>
      </c>
      <c r="AG99" s="11">
        <f>-'OddsRatio_working_3-way'!U99/(3*'OddsRatio_working_3-way'!X99^(1/3))*COS(('OddsRatio_working_3-way'!Y99+2*PI())/3)</f>
        <v>-0.2858201241271317</v>
      </c>
      <c r="AH99" s="11">
        <f>-'OddsRatio_working_3-way'!U99/(3*'OddsRatio_working_3-way'!X99^(1/3))*COS(('OddsRatio_working_3-way'!Y99+4*PI())/3)</f>
        <v>-0.24321941120716017</v>
      </c>
      <c r="AI99" s="11">
        <f>'OddsRatio_working_3-way'!U99/(3*'OddsRatio_working_3-way'!X99^(1/3))*SIN(('OddsRatio_working_3-way'!Y99)/3)</f>
        <v>-2.4595533072015525E-2</v>
      </c>
      <c r="AJ99" s="11">
        <f>'OddsRatio_working_3-way'!U99/(3*'OddsRatio_working_3-way'!X99^(1/3))*SIN(('OddsRatio_working_3-way'!Y99+2*PI())/3)</f>
        <v>-0.44586391066980396</v>
      </c>
      <c r="AK99" s="11">
        <f>'OddsRatio_working_3-way'!U99/(3*'OddsRatio_working_3-way'!X99^(1/3))*SIN(('OddsRatio_working_3-way'!Y99+4*PI())/3)</f>
        <v>0.47045944374181953</v>
      </c>
      <c r="AL99" s="11">
        <f>'OddsRatio_working_3-way'!Z99+'OddsRatio_working_3-way'!AF99</f>
        <v>1.0580790706685836</v>
      </c>
      <c r="AM99" s="11">
        <f>'OddsRatio_working_3-way'!AA99+'OddsRatio_working_3-way'!AG99</f>
        <v>-0.57164024825426341</v>
      </c>
      <c r="AN99" s="11">
        <f>'OddsRatio_working_3-way'!AB99+'OddsRatio_working_3-way'!AH99</f>
        <v>-0.48643882241432035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1.0580790706685836</v>
      </c>
      <c r="AS99" s="11">
        <f>IF(('OddsRatio_working_3-way'!X99=0),IF(Q99&gt;0,-Q99^(1/3),(-Q99)^(1/3)),'OddsRatio_working_3-way'!AM99-'OddsRatio_working_3-way'!R99/3)</f>
        <v>-0.57164024825426341</v>
      </c>
      <c r="AT99" s="11">
        <f>IF(('OddsRatio_working_3-way'!X99=0),IF(Q99&gt;0,-Q99^(1/3),(-Q99)^(1/3)),'OddsRatio_working_3-way'!AN99-'OddsRatio_working_3-way'!R99/3)</f>
        <v>-0.48643882241432035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2.15</v>
      </c>
      <c r="B100" s="4">
        <f>IF('True_Odds_Calculator_3-way'!B101="","",'True_Odds_Calculator_3-way'!B101)</f>
        <v>3.09</v>
      </c>
      <c r="C100" s="4">
        <f>IF('True_Odds_Calculator_3-way'!C101="","",'True_Odds_Calculator_3-way'!C101)</f>
        <v>4.01</v>
      </c>
      <c r="D100" s="9">
        <f t="shared" si="26"/>
        <v>0.45054339659749693</v>
      </c>
      <c r="E100" s="9">
        <f t="shared" si="27"/>
        <v>0.31090804779838693</v>
      </c>
      <c r="F100" s="9">
        <f t="shared" si="28"/>
        <v>0.23854855560411606</v>
      </c>
      <c r="G100" s="9">
        <f t="shared" si="29"/>
        <v>1.0604713206164873</v>
      </c>
      <c r="H100" s="9">
        <f t="shared" si="30"/>
        <v>2.2195420187089603</v>
      </c>
      <c r="I100" s="9">
        <f t="shared" si="31"/>
        <v>3.216385060088458</v>
      </c>
      <c r="J100" s="9">
        <f t="shared" si="32"/>
        <v>4.1920186750556265</v>
      </c>
      <c r="K100" s="11">
        <f t="shared" si="33"/>
        <v>0.46511627906976744</v>
      </c>
      <c r="L100" s="11">
        <f t="shared" si="34"/>
        <v>0.3236245954692557</v>
      </c>
      <c r="M100" s="11">
        <f t="shared" si="35"/>
        <v>0.24937655860349128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-0.2715621948365331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0.23460577877200584</v>
      </c>
      <c r="Q100" s="11">
        <f>2*'OddsRatio_working_3-way'!K100*'OddsRatio_working_3-way'!L100*'OddsRatio_working_3-way'!M100</f>
        <v>7.5073849207041868E-2</v>
      </c>
      <c r="R100" s="11">
        <f t="shared" si="36"/>
        <v>0</v>
      </c>
      <c r="S100" s="11">
        <f t="shared" si="37"/>
        <v>-0.86391177871141756</v>
      </c>
      <c r="T100" s="11">
        <f t="shared" si="38"/>
        <v>-0.27645176918765363</v>
      </c>
      <c r="U100" s="11">
        <f>'OddsRatio_working_3-way'!S100-'OddsRatio_working_3-way'!R100^2/3</f>
        <v>-0.86391177871141756</v>
      </c>
      <c r="V100" s="11">
        <f>'OddsRatio_working_3-way'!S100*'OddsRatio_working_3-way'!R100/3-2*'OddsRatio_working_3-way'!R100^3/27-'OddsRatio_working_3-way'!T100</f>
        <v>0.27645176918765363</v>
      </c>
      <c r="W100" s="11">
        <f>'OddsRatio_working_3-way'!V100^2+4*'OddsRatio_working_3-way'!U100^3/27</f>
        <v>-1.9096640595344203E-2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0.15453334695327731</v>
      </c>
      <c r="Y100" s="11">
        <f>IF('OddsRatio_working_3-way'!W100&gt;=0,IF('OddsRatio_working_3-way'!V100+SQRT('OddsRatio_working_3-way'!W100)&gt;0,0,PI()),ACOS('OddsRatio_working_3-way'!V100/(2*'OddsRatio_working_3-way'!X100)))</f>
        <v>0.46354548277777252</v>
      </c>
      <c r="Z100" s="11">
        <f>'OddsRatio_working_3-way'!X100^(1/3)*COS('OddsRatio_working_3-way'!Y100/3)</f>
        <v>0.53023566030824365</v>
      </c>
      <c r="AA100" s="11">
        <f>'OddsRatio_working_3-way'!X100^(1/3)*COS(('OddsRatio_working_3-way'!Y100+2*PI())/3)</f>
        <v>-0.33664092489256947</v>
      </c>
      <c r="AB100" s="11">
        <f>'OddsRatio_working_3-way'!X100^(1/3)*COS(('OddsRatio_working_3-way'!Y100+4*PI())/3)</f>
        <v>-0.19359473541567393</v>
      </c>
      <c r="AC100" s="11">
        <f>'OddsRatio_working_3-way'!X100^(1/3)*SIN('OddsRatio_working_3-way'!Y100/3)</f>
        <v>8.2587756001035836E-2</v>
      </c>
      <c r="AD100" s="11">
        <f>'OddsRatio_working_3-way'!X100^(1/3)*SIN(('OddsRatio_working_3-way'!Y100+2*PI())/3)</f>
        <v>0.41790367381883736</v>
      </c>
      <c r="AE100" s="11">
        <f>'OddsRatio_working_3-way'!X100^(1/3)*SIN(('OddsRatio_working_3-way'!Y100+4*PI())/3)</f>
        <v>-0.50049142981987316</v>
      </c>
      <c r="AF100" s="11">
        <f>-'OddsRatio_working_3-way'!U100/(3*'OddsRatio_working_3-way'!X100^(1/3))*COS(('OddsRatio_working_3-way'!Y100)/3)</f>
        <v>0.53023566030824365</v>
      </c>
      <c r="AG100" s="11">
        <f>-'OddsRatio_working_3-way'!U100/(3*'OddsRatio_working_3-way'!X100^(1/3))*COS(('OddsRatio_working_3-way'!Y100+2*PI())/3)</f>
        <v>-0.33664092489256947</v>
      </c>
      <c r="AH100" s="11">
        <f>-'OddsRatio_working_3-way'!U100/(3*'OddsRatio_working_3-way'!X100^(1/3))*COS(('OddsRatio_working_3-way'!Y100+4*PI())/3)</f>
        <v>-0.19359473541567393</v>
      </c>
      <c r="AI100" s="11">
        <f>'OddsRatio_working_3-way'!U100/(3*'OddsRatio_working_3-way'!X100^(1/3))*SIN(('OddsRatio_working_3-way'!Y100)/3)</f>
        <v>-8.2587756001035836E-2</v>
      </c>
      <c r="AJ100" s="11">
        <f>'OddsRatio_working_3-way'!U100/(3*'OddsRatio_working_3-way'!X100^(1/3))*SIN(('OddsRatio_working_3-way'!Y100+2*PI())/3)</f>
        <v>-0.41790367381883736</v>
      </c>
      <c r="AK100" s="11">
        <f>'OddsRatio_working_3-way'!U100/(3*'OddsRatio_working_3-way'!X100^(1/3))*SIN(('OddsRatio_working_3-way'!Y100+4*PI())/3)</f>
        <v>0.50049142981987316</v>
      </c>
      <c r="AL100" s="11">
        <f>'OddsRatio_working_3-way'!Z100+'OddsRatio_working_3-way'!AF100</f>
        <v>1.0604713206164873</v>
      </c>
      <c r="AM100" s="11">
        <f>'OddsRatio_working_3-way'!AA100+'OddsRatio_working_3-way'!AG100</f>
        <v>-0.67328184978513894</v>
      </c>
      <c r="AN100" s="11">
        <f>'OddsRatio_working_3-way'!AB100+'OddsRatio_working_3-way'!AH100</f>
        <v>-0.38718947083134786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1.0604713206164873</v>
      </c>
      <c r="AS100" s="11">
        <f>IF(('OddsRatio_working_3-way'!X100=0),IF(Q100&gt;0,-Q100^(1/3),(-Q100)^(1/3)),'OddsRatio_working_3-way'!AM100-'OddsRatio_working_3-way'!R100/3)</f>
        <v>-0.67328184978513894</v>
      </c>
      <c r="AT100" s="11">
        <f>IF(('OddsRatio_working_3-way'!X100=0),IF(Q100&gt;0,-Q100^(1/3),(-Q100)^(1/3)),'OddsRatio_working_3-way'!AN100-'OddsRatio_working_3-way'!R100/3)</f>
        <v>-0.38718947083134786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1.6</v>
      </c>
      <c r="B101" s="4">
        <f>IF('True_Odds_Calculator_3-way'!B102="","",'True_Odds_Calculator_3-way'!B102)</f>
        <v>4.03</v>
      </c>
      <c r="C101" s="4">
        <f>IF('True_Odds_Calculator_3-way'!C102="","",'True_Odds_Calculator_3-way'!C102)</f>
        <v>5.82</v>
      </c>
      <c r="D101" s="9">
        <f t="shared" si="26"/>
        <v>0.60593197218773498</v>
      </c>
      <c r="E101" s="9">
        <f t="shared" si="27"/>
        <v>0.23341205232386936</v>
      </c>
      <c r="F101" s="9">
        <f t="shared" si="28"/>
        <v>0.16065597548839566</v>
      </c>
      <c r="G101" s="9">
        <f t="shared" si="29"/>
        <v>1.0839171334406594</v>
      </c>
      <c r="H101" s="9">
        <f t="shared" si="30"/>
        <v>1.6503502800643957</v>
      </c>
      <c r="I101" s="9">
        <f t="shared" si="31"/>
        <v>4.2842689143251977</v>
      </c>
      <c r="J101" s="9">
        <f t="shared" si="32"/>
        <v>6.2244805831839782</v>
      </c>
      <c r="K101" s="11">
        <f t="shared" si="33"/>
        <v>0.625</v>
      </c>
      <c r="L101" s="11">
        <f t="shared" si="34"/>
        <v>0.24813895781637715</v>
      </c>
      <c r="M101" s="11">
        <f t="shared" si="35"/>
        <v>0.1718213058419244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-0.23350323603898593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0.22516904999445742</v>
      </c>
      <c r="Q101" s="11">
        <f>2*'OddsRatio_working_3-way'!K101*'OddsRatio_working_3-way'!L101*'OddsRatio_working_3-way'!M101</f>
        <v>5.3294449702830149E-2</v>
      </c>
      <c r="R101" s="11">
        <f t="shared" si="36"/>
        <v>0</v>
      </c>
      <c r="S101" s="11">
        <f t="shared" si="37"/>
        <v>-0.96430804906216794</v>
      </c>
      <c r="T101" s="11">
        <f t="shared" si="38"/>
        <v>-0.22823859149400419</v>
      </c>
      <c r="U101" s="11">
        <f>'OddsRatio_working_3-way'!S101-'OddsRatio_working_3-way'!R101^2/3</f>
        <v>-0.96430804906216794</v>
      </c>
      <c r="V101" s="11">
        <f>'OddsRatio_working_3-way'!S101*'OddsRatio_working_3-way'!R101/3-2*'OddsRatio_working_3-way'!R101^3/27-'OddsRatio_working_3-way'!T101</f>
        <v>0.22823859149400419</v>
      </c>
      <c r="W101" s="11">
        <f>'OddsRatio_working_3-way'!V101^2+4*'OddsRatio_working_3-way'!U101^3/27</f>
        <v>-8.0751652722782591E-2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0.18223920226583351</v>
      </c>
      <c r="Y101" s="11">
        <f>IF('OddsRatio_working_3-way'!W101&gt;=0,IF('OddsRatio_working_3-way'!V101+SQRT('OddsRatio_working_3-way'!W101)&gt;0,0,PI()),ACOS('OddsRatio_working_3-way'!V101/(2*'OddsRatio_working_3-way'!X101)))</f>
        <v>0.89411882266061304</v>
      </c>
      <c r="Z101" s="11">
        <f>'OddsRatio_working_3-way'!X101^(1/3)*COS('OddsRatio_working_3-way'!Y101/3)</f>
        <v>0.54195856672032983</v>
      </c>
      <c r="AA101" s="11">
        <f>'OddsRatio_working_3-way'!X101^(1/3)*COS(('OddsRatio_working_3-way'!Y101+2*PI())/3)</f>
        <v>-0.4151586724363307</v>
      </c>
      <c r="AB101" s="11">
        <f>'OddsRatio_working_3-way'!X101^(1/3)*COS(('OddsRatio_working_3-way'!Y101+4*PI())/3)</f>
        <v>-0.12679989428399951</v>
      </c>
      <c r="AC101" s="11">
        <f>'OddsRatio_working_3-way'!X101^(1/3)*SIN('OddsRatio_working_3-way'!Y101/3)</f>
        <v>0.16648401818944022</v>
      </c>
      <c r="AD101" s="11">
        <f>'OddsRatio_working_3-way'!X101^(1/3)*SIN(('OddsRatio_working_3-way'!Y101+2*PI())/3)</f>
        <v>0.38610787748368919</v>
      </c>
      <c r="AE101" s="11">
        <f>'OddsRatio_working_3-way'!X101^(1/3)*SIN(('OddsRatio_working_3-way'!Y101+4*PI())/3)</f>
        <v>-0.55259189567312927</v>
      </c>
      <c r="AF101" s="11">
        <f>-'OddsRatio_working_3-way'!U101/(3*'OddsRatio_working_3-way'!X101^(1/3))*COS(('OddsRatio_working_3-way'!Y101)/3)</f>
        <v>0.5419585667203296</v>
      </c>
      <c r="AG101" s="11">
        <f>-'OddsRatio_working_3-way'!U101/(3*'OddsRatio_working_3-way'!X101^(1/3))*COS(('OddsRatio_working_3-way'!Y101+2*PI())/3)</f>
        <v>-0.41515867243633053</v>
      </c>
      <c r="AH101" s="11">
        <f>-'OddsRatio_working_3-way'!U101/(3*'OddsRatio_working_3-way'!X101^(1/3))*COS(('OddsRatio_working_3-way'!Y101+4*PI())/3)</f>
        <v>-0.12679989428399949</v>
      </c>
      <c r="AI101" s="11">
        <f>'OddsRatio_working_3-way'!U101/(3*'OddsRatio_working_3-way'!X101^(1/3))*SIN(('OddsRatio_working_3-way'!Y101)/3)</f>
        <v>-0.16648401818944017</v>
      </c>
      <c r="AJ101" s="11">
        <f>'OddsRatio_working_3-way'!U101/(3*'OddsRatio_working_3-way'!X101^(1/3))*SIN(('OddsRatio_working_3-way'!Y101+2*PI())/3)</f>
        <v>-0.38610787748368902</v>
      </c>
      <c r="AK101" s="11">
        <f>'OddsRatio_working_3-way'!U101/(3*'OddsRatio_working_3-way'!X101^(1/3))*SIN(('OddsRatio_working_3-way'!Y101+4*PI())/3)</f>
        <v>0.55259189567312905</v>
      </c>
      <c r="AL101" s="11">
        <f>'OddsRatio_working_3-way'!Z101+'OddsRatio_working_3-way'!AF101</f>
        <v>1.0839171334406594</v>
      </c>
      <c r="AM101" s="11">
        <f>'OddsRatio_working_3-way'!AA101+'OddsRatio_working_3-way'!AG101</f>
        <v>-0.83031734487266129</v>
      </c>
      <c r="AN101" s="11">
        <f>'OddsRatio_working_3-way'!AB101+'OddsRatio_working_3-way'!AH101</f>
        <v>-0.25359978856799903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1.0839171334406594</v>
      </c>
      <c r="AS101" s="11">
        <f>IF(('OddsRatio_working_3-way'!X101=0),IF(Q101&gt;0,-Q101^(1/3),(-Q101)^(1/3)),'OddsRatio_working_3-way'!AM101-'OddsRatio_working_3-way'!R101/3)</f>
        <v>-0.83031734487266129</v>
      </c>
      <c r="AT101" s="11">
        <f>IF(('OddsRatio_working_3-way'!X101=0),IF(Q101&gt;0,-Q101^(1/3),(-Q101)^(1/3)),'OddsRatio_working_3-way'!AN101-'OddsRatio_working_3-way'!R101/3)</f>
        <v>-0.25359978856799903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3.27</v>
      </c>
      <c r="B102" s="4">
        <f>IF('True_Odds_Calculator_3-way'!B103="","",'True_Odds_Calculator_3-way'!B103)</f>
        <v>2.89</v>
      </c>
      <c r="C102" s="4">
        <f>IF('True_Odds_Calculator_3-way'!C103="","",'True_Odds_Calculator_3-way'!C103)</f>
        <v>2.59</v>
      </c>
      <c r="D102" s="9">
        <f t="shared" si="26"/>
        <v>0.29391933127811798</v>
      </c>
      <c r="E102" s="9">
        <f t="shared" si="27"/>
        <v>0.33331689723617625</v>
      </c>
      <c r="F102" s="9">
        <f t="shared" si="28"/>
        <v>0.37276377148570577</v>
      </c>
      <c r="G102" s="9">
        <f t="shared" si="29"/>
        <v>1.0582793291897861</v>
      </c>
      <c r="H102" s="9">
        <f t="shared" si="30"/>
        <v>3.4022940772608141</v>
      </c>
      <c r="I102" s="9">
        <f t="shared" si="31"/>
        <v>3.0001479321686961</v>
      </c>
      <c r="J102" s="9">
        <f t="shared" si="32"/>
        <v>2.6826641334117594</v>
      </c>
      <c r="K102" s="11">
        <f t="shared" si="33"/>
        <v>0.3058103975535168</v>
      </c>
      <c r="L102" s="11">
        <f t="shared" si="34"/>
        <v>0.34602076124567471</v>
      </c>
      <c r="M102" s="11">
        <f t="shared" si="35"/>
        <v>0.38610038610038611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-0.27870157704131227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0.23492134853678925</v>
      </c>
      <c r="Q102" s="11">
        <f>2*'OddsRatio_working_3-way'!K102*'OddsRatio_working_3-way'!L102*'OddsRatio_working_3-way'!M102</f>
        <v>8.1711773404100616E-2</v>
      </c>
      <c r="R102" s="11">
        <f t="shared" si="36"/>
        <v>0</v>
      </c>
      <c r="S102" s="11">
        <f t="shared" si="37"/>
        <v>-0.84291359607902971</v>
      </c>
      <c r="T102" s="11">
        <f t="shared" si="38"/>
        <v>-0.29318733776661904</v>
      </c>
      <c r="U102" s="11">
        <f>'OddsRatio_working_3-way'!S102-'OddsRatio_working_3-way'!R102^2/3</f>
        <v>-0.84291359607902971</v>
      </c>
      <c r="V102" s="11">
        <f>'OddsRatio_working_3-way'!S102*'OddsRatio_working_3-way'!R102/3-2*'OddsRatio_working_3-way'!R102^3/27-'OddsRatio_working_3-way'!T102</f>
        <v>0.29318733776661904</v>
      </c>
      <c r="W102" s="11">
        <f>'OddsRatio_working_3-way'!V102^2+4*'OddsRatio_working_3-way'!U102^3/27</f>
        <v>-2.7660616103374752E-3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0.1489336065475276</v>
      </c>
      <c r="Y102" s="11">
        <f>IF('OddsRatio_working_3-way'!W102&gt;=0,IF('OddsRatio_working_3-way'!V102+SQRT('OddsRatio_working_3-way'!W102)&gt;0,0,PI()),ACOS('OddsRatio_working_3-way'!V102/(2*'OddsRatio_working_3-way'!X102)))</f>
        <v>0.17749701088320213</v>
      </c>
      <c r="Z102" s="11">
        <f>'OddsRatio_working_3-way'!X102^(1/3)*COS('OddsRatio_working_3-way'!Y102/3)</f>
        <v>0.52913966459489303</v>
      </c>
      <c r="AA102" s="11">
        <f>'OddsRatio_working_3-way'!X102^(1/3)*COS(('OddsRatio_working_3-way'!Y102+2*PI())/3)</f>
        <v>-0.29171408646035413</v>
      </c>
      <c r="AB102" s="11">
        <f>'OddsRatio_working_3-way'!X102^(1/3)*COS(('OddsRatio_working_3-way'!Y102+4*PI())/3)</f>
        <v>-0.2374255781345388</v>
      </c>
      <c r="AC102" s="11">
        <f>'OddsRatio_working_3-way'!X102^(1/3)*SIN('OddsRatio_working_3-way'!Y102/3)</f>
        <v>3.1343484895812623E-2</v>
      </c>
      <c r="AD102" s="11">
        <f>'OddsRatio_working_3-way'!X102^(1/3)*SIN(('OddsRatio_working_3-way'!Y102+2*PI())/3)</f>
        <v>0.44257664924124829</v>
      </c>
      <c r="AE102" s="11">
        <f>'OddsRatio_working_3-way'!X102^(1/3)*SIN(('OddsRatio_working_3-way'!Y102+4*PI())/3)</f>
        <v>-0.47392013413706108</v>
      </c>
      <c r="AF102" s="11">
        <f>-'OddsRatio_working_3-way'!U102/(3*'OddsRatio_working_3-way'!X102^(1/3))*COS(('OddsRatio_working_3-way'!Y102)/3)</f>
        <v>0.52913966459489303</v>
      </c>
      <c r="AG102" s="11">
        <f>-'OddsRatio_working_3-way'!U102/(3*'OddsRatio_working_3-way'!X102^(1/3))*COS(('OddsRatio_working_3-way'!Y102+2*PI())/3)</f>
        <v>-0.29171408646035413</v>
      </c>
      <c r="AH102" s="11">
        <f>-'OddsRatio_working_3-way'!U102/(3*'OddsRatio_working_3-way'!X102^(1/3))*COS(('OddsRatio_working_3-way'!Y102+4*PI())/3)</f>
        <v>-0.2374255781345388</v>
      </c>
      <c r="AI102" s="11">
        <f>'OddsRatio_working_3-way'!U102/(3*'OddsRatio_working_3-way'!X102^(1/3))*SIN(('OddsRatio_working_3-way'!Y102)/3)</f>
        <v>-3.1343484895812623E-2</v>
      </c>
      <c r="AJ102" s="11">
        <f>'OddsRatio_working_3-way'!U102/(3*'OddsRatio_working_3-way'!X102^(1/3))*SIN(('OddsRatio_working_3-way'!Y102+2*PI())/3)</f>
        <v>-0.44257664924124829</v>
      </c>
      <c r="AK102" s="11">
        <f>'OddsRatio_working_3-way'!U102/(3*'OddsRatio_working_3-way'!X102^(1/3))*SIN(('OddsRatio_working_3-way'!Y102+4*PI())/3)</f>
        <v>0.47392013413706108</v>
      </c>
      <c r="AL102" s="11">
        <f>'OddsRatio_working_3-way'!Z102+'OddsRatio_working_3-way'!AF102</f>
        <v>1.0582793291897861</v>
      </c>
      <c r="AM102" s="11">
        <f>'OddsRatio_working_3-way'!AA102+'OddsRatio_working_3-way'!AG102</f>
        <v>-0.58342817292070825</v>
      </c>
      <c r="AN102" s="11">
        <f>'OddsRatio_working_3-way'!AB102+'OddsRatio_working_3-way'!AH102</f>
        <v>-0.47485115626907759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1.0582793291897861</v>
      </c>
      <c r="AS102" s="11">
        <f>IF(('OddsRatio_working_3-way'!X102=0),IF(Q102&gt;0,-Q102^(1/3),(-Q102)^(1/3)),'OddsRatio_working_3-way'!AM102-'OddsRatio_working_3-way'!R102/3)</f>
        <v>-0.58342817292070825</v>
      </c>
      <c r="AT102" s="11">
        <f>IF(('OddsRatio_working_3-way'!X102=0),IF(Q102&gt;0,-Q102^(1/3),(-Q102)^(1/3)),'OddsRatio_working_3-way'!AN102-'OddsRatio_working_3-way'!R102/3)</f>
        <v>-0.47485115626907759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1.92</v>
      </c>
      <c r="B103" s="4">
        <f>IF('True_Odds_Calculator_3-way'!B104="","",'True_Odds_Calculator_3-way'!B104)</f>
        <v>3.49</v>
      </c>
      <c r="C103" s="4">
        <f>IF('True_Odds_Calculator_3-way'!C104="","",'True_Odds_Calculator_3-way'!C104)</f>
        <v>4.53</v>
      </c>
      <c r="D103" s="9">
        <f t="shared" si="26"/>
        <v>0.5095441655213685</v>
      </c>
      <c r="E103" s="9">
        <f t="shared" si="27"/>
        <v>0.27738241919201906</v>
      </c>
      <c r="F103" s="9">
        <f t="shared" si="28"/>
        <v>0.21307341528661244</v>
      </c>
      <c r="G103" s="9">
        <f t="shared" si="29"/>
        <v>1.0462374097956371</v>
      </c>
      <c r="H103" s="9">
        <f t="shared" si="30"/>
        <v>1.9625384170119862</v>
      </c>
      <c r="I103" s="9">
        <f t="shared" si="31"/>
        <v>3.6051311503911361</v>
      </c>
      <c r="J103" s="9">
        <f t="shared" si="32"/>
        <v>4.6932180565785986</v>
      </c>
      <c r="K103" s="11">
        <f t="shared" si="33"/>
        <v>0.52083333333333337</v>
      </c>
      <c r="L103" s="11">
        <f t="shared" si="34"/>
        <v>0.28653295128939826</v>
      </c>
      <c r="M103" s="11">
        <f t="shared" si="35"/>
        <v>0.22075055187637968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-0.26640171856518469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0.22863073513939752</v>
      </c>
      <c r="Q103" s="11">
        <f>2*'OddsRatio_working_3-way'!K103*'OddsRatio_working_3-way'!L103*'OddsRatio_working_3-way'!M103</f>
        <v>6.5887819924898422E-2</v>
      </c>
      <c r="R103" s="11">
        <f t="shared" si="36"/>
        <v>0</v>
      </c>
      <c r="S103" s="11">
        <f t="shared" si="37"/>
        <v>-0.85821794382852246</v>
      </c>
      <c r="T103" s="11">
        <f t="shared" si="38"/>
        <v>-0.24732505585836381</v>
      </c>
      <c r="U103" s="11">
        <f>'OddsRatio_working_3-way'!S103-'OddsRatio_working_3-way'!R103^2/3</f>
        <v>-0.85821794382852246</v>
      </c>
      <c r="V103" s="11">
        <f>'OddsRatio_working_3-way'!S103*'OddsRatio_working_3-way'!R103/3-2*'OddsRatio_working_3-way'!R103^3/27-'OddsRatio_working_3-way'!T103</f>
        <v>0.24732505585836381</v>
      </c>
      <c r="W103" s="11">
        <f>'OddsRatio_working_3-way'!V103^2+4*'OddsRatio_working_3-way'!U103^3/27</f>
        <v>-3.2476266592929584E-2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0.15300812874507058</v>
      </c>
      <c r="Y103" s="11">
        <f>IF('OddsRatio_working_3-way'!W103&gt;=0,IF('OddsRatio_working_3-way'!V103+SQRT('OddsRatio_working_3-way'!W103)&gt;0,0,PI()),ACOS('OddsRatio_working_3-way'!V103/(2*'OddsRatio_working_3-way'!X103)))</f>
        <v>0.62969208390249509</v>
      </c>
      <c r="Z103" s="11">
        <f>'OddsRatio_working_3-way'!X103^(1/3)*COS('OddsRatio_working_3-way'!Y103/3)</f>
        <v>0.52311870489781853</v>
      </c>
      <c r="AA103" s="11">
        <f>'OddsRatio_working_3-way'!X103^(1/3)*COS(('OddsRatio_working_3-way'!Y103+2*PI())/3)</f>
        <v>-0.35807153508225575</v>
      </c>
      <c r="AB103" s="11">
        <f>'OddsRatio_working_3-way'!X103^(1/3)*COS(('OddsRatio_working_3-way'!Y103+4*PI())/3)</f>
        <v>-0.16504716981556297</v>
      </c>
      <c r="AC103" s="11">
        <f>'OddsRatio_working_3-way'!X103^(1/3)*SIN('OddsRatio_working_3-way'!Y103/3)</f>
        <v>0.11144266924688191</v>
      </c>
      <c r="AD103" s="11">
        <f>'OddsRatio_working_3-way'!X103^(1/3)*SIN(('OddsRatio_working_3-way'!Y103+2*PI())/3)</f>
        <v>0.39731275301288499</v>
      </c>
      <c r="AE103" s="11">
        <f>'OddsRatio_working_3-way'!X103^(1/3)*SIN(('OddsRatio_working_3-way'!Y103+4*PI())/3)</f>
        <v>-0.50875542225976678</v>
      </c>
      <c r="AF103" s="11">
        <f>-'OddsRatio_working_3-way'!U103/(3*'OddsRatio_working_3-way'!X103^(1/3))*COS(('OddsRatio_working_3-way'!Y103)/3)</f>
        <v>0.52311870489781842</v>
      </c>
      <c r="AG103" s="11">
        <f>-'OddsRatio_working_3-way'!U103/(3*'OddsRatio_working_3-way'!X103^(1/3))*COS(('OddsRatio_working_3-way'!Y103+2*PI())/3)</f>
        <v>-0.35807153508225564</v>
      </c>
      <c r="AH103" s="11">
        <f>-'OddsRatio_working_3-way'!U103/(3*'OddsRatio_working_3-way'!X103^(1/3))*COS(('OddsRatio_working_3-way'!Y103+4*PI())/3)</f>
        <v>-0.16504716981556294</v>
      </c>
      <c r="AI103" s="11">
        <f>'OddsRatio_working_3-way'!U103/(3*'OddsRatio_working_3-way'!X103^(1/3))*SIN(('OddsRatio_working_3-way'!Y103)/3)</f>
        <v>-0.11144266924688188</v>
      </c>
      <c r="AJ103" s="11">
        <f>'OddsRatio_working_3-way'!U103/(3*'OddsRatio_working_3-way'!X103^(1/3))*SIN(('OddsRatio_working_3-way'!Y103+2*PI())/3)</f>
        <v>-0.39731275301288493</v>
      </c>
      <c r="AK103" s="11">
        <f>'OddsRatio_working_3-way'!U103/(3*'OddsRatio_working_3-way'!X103^(1/3))*SIN(('OddsRatio_working_3-way'!Y103+4*PI())/3)</f>
        <v>0.50875542225976667</v>
      </c>
      <c r="AL103" s="11">
        <f>'OddsRatio_working_3-way'!Z103+'OddsRatio_working_3-way'!AF103</f>
        <v>1.0462374097956371</v>
      </c>
      <c r="AM103" s="11">
        <f>'OddsRatio_working_3-way'!AA103+'OddsRatio_working_3-way'!AG103</f>
        <v>-0.7161430701645114</v>
      </c>
      <c r="AN103" s="11">
        <f>'OddsRatio_working_3-way'!AB103+'OddsRatio_working_3-way'!AH103</f>
        <v>-0.33009433963112589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1.0462374097956371</v>
      </c>
      <c r="AS103" s="11">
        <f>IF(('OddsRatio_working_3-way'!X103=0),IF(Q103&gt;0,-Q103^(1/3),(-Q103)^(1/3)),'OddsRatio_working_3-way'!AM103-'OddsRatio_working_3-way'!R103/3)</f>
        <v>-0.7161430701645114</v>
      </c>
      <c r="AT103" s="11">
        <f>IF(('OddsRatio_working_3-way'!X103=0),IF(Q103&gt;0,-Q103^(1/3),(-Q103)^(1/3)),'OddsRatio_working_3-way'!AN103-'OddsRatio_working_3-way'!R103/3)</f>
        <v>-0.33009433963112589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2.58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2.92</v>
      </c>
      <c r="D104" s="9">
        <f t="shared" si="26"/>
        <v>0.37810379328984112</v>
      </c>
      <c r="E104" s="9">
        <f t="shared" si="27"/>
        <v>0.28842010779997218</v>
      </c>
      <c r="F104" s="9">
        <f t="shared" si="28"/>
        <v>0.33347609891018676</v>
      </c>
      <c r="G104" s="9">
        <f t="shared" si="29"/>
        <v>1.0409977395244743</v>
      </c>
      <c r="H104" s="9">
        <f t="shared" si="30"/>
        <v>2.6447764284486697</v>
      </c>
      <c r="I104" s="9">
        <f t="shared" si="31"/>
        <v>3.4671646426730045</v>
      </c>
      <c r="J104" s="9">
        <f t="shared" si="32"/>
        <v>2.9987156598869906</v>
      </c>
      <c r="K104" s="11">
        <f t="shared" si="33"/>
        <v>0.38759689922480617</v>
      </c>
      <c r="L104" s="11">
        <f t="shared" si="34"/>
        <v>0.29673590504451036</v>
      </c>
      <c r="M104" s="11">
        <f t="shared" si="35"/>
        <v>0.34246575342465752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-0.28318758076576589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0.23120948319678186</v>
      </c>
      <c r="Q104" s="11">
        <f>2*'OddsRatio_working_3-way'!K104*'OddsRatio_working_3-way'!L104*'OddsRatio_working_3-way'!M104</f>
        <v>7.8776655262958031E-2</v>
      </c>
      <c r="R104" s="11">
        <f t="shared" si="36"/>
        <v>0</v>
      </c>
      <c r="S104" s="11">
        <f t="shared" si="37"/>
        <v>-0.81645347077569452</v>
      </c>
      <c r="T104" s="11">
        <f t="shared" si="38"/>
        <v>-0.27817835460841372</v>
      </c>
      <c r="U104" s="11">
        <f>'OddsRatio_working_3-way'!S104-'OddsRatio_working_3-way'!R104^2/3</f>
        <v>-0.81645347077569452</v>
      </c>
      <c r="V104" s="11">
        <f>'OddsRatio_working_3-way'!S104*'OddsRatio_working_3-way'!R104/3-2*'OddsRatio_working_3-way'!R104^3/27-'OddsRatio_working_3-way'!T104</f>
        <v>0.27817835460841372</v>
      </c>
      <c r="W104" s="11">
        <f>'OddsRatio_working_3-way'!V104^2+4*'OddsRatio_working_3-way'!U104^3/27</f>
        <v>-3.2456679458763293E-3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0.14197611147524142</v>
      </c>
      <c r="Y104" s="11">
        <f>IF('OddsRatio_working_3-way'!W104&gt;=0,IF('OddsRatio_working_3-way'!V104+SQRT('OddsRatio_working_3-way'!W104)&gt;0,0,PI()),ACOS('OddsRatio_working_3-way'!V104/(2*'OddsRatio_working_3-way'!X104)))</f>
        <v>0.20200609276111425</v>
      </c>
      <c r="Z104" s="11">
        <f>'OddsRatio_working_3-way'!X104^(1/3)*COS('OddsRatio_working_3-way'!Y104/3)</f>
        <v>0.52049886976223725</v>
      </c>
      <c r="AA104" s="11">
        <f>'OddsRatio_working_3-way'!X104^(1/3)*COS(('OddsRatio_working_3-way'!Y104+2*PI())/3)</f>
        <v>-0.290647833294504</v>
      </c>
      <c r="AB104" s="11">
        <f>'OddsRatio_working_3-way'!X104^(1/3)*COS(('OddsRatio_working_3-way'!Y104+4*PI())/3)</f>
        <v>-0.22985103646773347</v>
      </c>
      <c r="AC104" s="11">
        <f>'OddsRatio_working_3-way'!X104^(1/3)*SIN('OddsRatio_working_3-way'!Y104/3)</f>
        <v>3.5101047013803184E-2</v>
      </c>
      <c r="AD104" s="11">
        <f>'OddsRatio_working_3-way'!X104^(1/3)*SIN(('OddsRatio_working_3-way'!Y104+2*PI())/3)</f>
        <v>0.43321472034828384</v>
      </c>
      <c r="AE104" s="11">
        <f>'OddsRatio_working_3-way'!X104^(1/3)*SIN(('OddsRatio_working_3-way'!Y104+4*PI())/3)</f>
        <v>-0.46831576736208685</v>
      </c>
      <c r="AF104" s="11">
        <f>-'OddsRatio_working_3-way'!U104/(3*'OddsRatio_working_3-way'!X104^(1/3))*COS(('OddsRatio_working_3-way'!Y104)/3)</f>
        <v>0.52049886976223703</v>
      </c>
      <c r="AG104" s="11">
        <f>-'OddsRatio_working_3-way'!U104/(3*'OddsRatio_working_3-way'!X104^(1/3))*COS(('OddsRatio_working_3-way'!Y104+2*PI())/3)</f>
        <v>-0.29064783329450389</v>
      </c>
      <c r="AH104" s="11">
        <f>-'OddsRatio_working_3-way'!U104/(3*'OddsRatio_working_3-way'!X104^(1/3))*COS(('OddsRatio_working_3-way'!Y104+4*PI())/3)</f>
        <v>-0.22985103646773339</v>
      </c>
      <c r="AI104" s="11">
        <f>'OddsRatio_working_3-way'!U104/(3*'OddsRatio_working_3-way'!X104^(1/3))*SIN(('OddsRatio_working_3-way'!Y104)/3)</f>
        <v>-3.510104701380317E-2</v>
      </c>
      <c r="AJ104" s="11">
        <f>'OddsRatio_working_3-way'!U104/(3*'OddsRatio_working_3-way'!X104^(1/3))*SIN(('OddsRatio_working_3-way'!Y104+2*PI())/3)</f>
        <v>-0.43321472034828368</v>
      </c>
      <c r="AK104" s="11">
        <f>'OddsRatio_working_3-way'!U104/(3*'OddsRatio_working_3-way'!X104^(1/3))*SIN(('OddsRatio_working_3-way'!Y104+4*PI())/3)</f>
        <v>0.46831576736208669</v>
      </c>
      <c r="AL104" s="11">
        <f>'OddsRatio_working_3-way'!Z104+'OddsRatio_working_3-way'!AF104</f>
        <v>1.0409977395244743</v>
      </c>
      <c r="AM104" s="11">
        <f>'OddsRatio_working_3-way'!AA104+'OddsRatio_working_3-way'!AG104</f>
        <v>-0.58129566658900789</v>
      </c>
      <c r="AN104" s="11">
        <f>'OddsRatio_working_3-way'!AB104+'OddsRatio_working_3-way'!AH104</f>
        <v>-0.45970207293546683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1.0409977395244743</v>
      </c>
      <c r="AS104" s="11">
        <f>IF(('OddsRatio_working_3-way'!X104=0),IF(Q104&gt;0,-Q104^(1/3),(-Q104)^(1/3)),'OddsRatio_working_3-way'!AM104-'OddsRatio_working_3-way'!R104/3)</f>
        <v>-0.58129566658900789</v>
      </c>
      <c r="AT104" s="11">
        <f>IF(('OddsRatio_working_3-way'!X104=0),IF(Q104&gt;0,-Q104^(1/3),(-Q104)^(1/3)),'OddsRatio_working_3-way'!AN104-'OddsRatio_working_3-way'!R104/3)</f>
        <v>-0.45970207293546683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3.67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2.14</v>
      </c>
      <c r="D105" s="9">
        <f t="shared" si="26"/>
        <v>0.2640132836092372</v>
      </c>
      <c r="E105" s="9">
        <f t="shared" si="27"/>
        <v>0.27941760143563382</v>
      </c>
      <c r="F105" s="9">
        <f t="shared" si="28"/>
        <v>0.45656911495512897</v>
      </c>
      <c r="G105" s="9">
        <f t="shared" si="29"/>
        <v>1.0440779789893131</v>
      </c>
      <c r="H105" s="9">
        <f t="shared" si="30"/>
        <v>3.7876882039014661</v>
      </c>
      <c r="I105" s="9">
        <f t="shared" si="31"/>
        <v>3.5788726081036035</v>
      </c>
      <c r="J105" s="9">
        <f t="shared" si="32"/>
        <v>2.1902488960478168</v>
      </c>
      <c r="K105" s="11">
        <f t="shared" si="33"/>
        <v>0.27247956403269757</v>
      </c>
      <c r="L105" s="11">
        <f t="shared" si="34"/>
        <v>0.28818443804034583</v>
      </c>
      <c r="M105" s="11">
        <f t="shared" si="35"/>
        <v>0.46728971962616822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-0.27586954181323642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0.23043600179446538</v>
      </c>
      <c r="Q105" s="11">
        <f>2*'OddsRatio_working_3-way'!K105*'OddsRatio_working_3-way'!L105*'OddsRatio_working_3-way'!M105</f>
        <v>7.3387261717982599E-2</v>
      </c>
      <c r="R105" s="11">
        <f t="shared" si="36"/>
        <v>0</v>
      </c>
      <c r="S105" s="11">
        <f t="shared" si="37"/>
        <v>-0.83530787878884605</v>
      </c>
      <c r="T105" s="11">
        <f t="shared" si="38"/>
        <v>-0.26602161744867708</v>
      </c>
      <c r="U105" s="11">
        <f>'OddsRatio_working_3-way'!S105-'OddsRatio_working_3-way'!R105^2/3</f>
        <v>-0.83530787878884605</v>
      </c>
      <c r="V105" s="11">
        <f>'OddsRatio_working_3-way'!S105*'OddsRatio_working_3-way'!R105/3-2*'OddsRatio_working_3-way'!R105^3/27-'OddsRatio_working_3-way'!T105</f>
        <v>0.26602161744867708</v>
      </c>
      <c r="W105" s="11">
        <f>'OddsRatio_working_3-way'!V105^2+4*'OddsRatio_working_3-way'!U105^3/27</f>
        <v>-1.5577253841421029E-2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0.14692239004950142</v>
      </c>
      <c r="Y105" s="11">
        <f>IF('OddsRatio_working_3-way'!W105&gt;=0,IF('OddsRatio_working_3-way'!V105+SQRT('OddsRatio_working_3-way'!W105)&gt;0,0,PI()),ACOS('OddsRatio_working_3-way'!V105/(2*'OddsRatio_working_3-way'!X105)))</f>
        <v>0.43867932479989769</v>
      </c>
      <c r="Z105" s="11">
        <f>'OddsRatio_working_3-way'!X105^(1/3)*COS('OddsRatio_working_3-way'!Y105/3)</f>
        <v>0.52203898949465655</v>
      </c>
      <c r="AA105" s="11">
        <f>'OddsRatio_working_3-way'!X105^(1/3)*COS(('OddsRatio_working_3-way'!Y105+2*PI())/3)</f>
        <v>-0.32760357529786177</v>
      </c>
      <c r="AB105" s="11">
        <f>'OddsRatio_working_3-way'!X105^(1/3)*COS(('OddsRatio_working_3-way'!Y105+4*PI())/3)</f>
        <v>-0.19443541419679486</v>
      </c>
      <c r="AC105" s="11">
        <f>'OddsRatio_working_3-way'!X105^(1/3)*SIN('OddsRatio_working_3-way'!Y105/3)</f>
        <v>7.6884673659188607E-2</v>
      </c>
      <c r="AD105" s="11">
        <f>'OddsRatio_working_3-way'!X105^(1/3)*SIN(('OddsRatio_working_3-way'!Y105+2*PI())/3)</f>
        <v>0.41365668983873599</v>
      </c>
      <c r="AE105" s="11">
        <f>'OddsRatio_working_3-way'!X105^(1/3)*SIN(('OddsRatio_working_3-way'!Y105+4*PI())/3)</f>
        <v>-0.49054136349792443</v>
      </c>
      <c r="AF105" s="11">
        <f>-'OddsRatio_working_3-way'!U105/(3*'OddsRatio_working_3-way'!X105^(1/3))*COS(('OddsRatio_working_3-way'!Y105)/3)</f>
        <v>0.52203898949465655</v>
      </c>
      <c r="AG105" s="11">
        <f>-'OddsRatio_working_3-way'!U105/(3*'OddsRatio_working_3-way'!X105^(1/3))*COS(('OddsRatio_working_3-way'!Y105+2*PI())/3)</f>
        <v>-0.32760357529786177</v>
      </c>
      <c r="AH105" s="11">
        <f>-'OddsRatio_working_3-way'!U105/(3*'OddsRatio_working_3-way'!X105^(1/3))*COS(('OddsRatio_working_3-way'!Y105+4*PI())/3)</f>
        <v>-0.19443541419679486</v>
      </c>
      <c r="AI105" s="11">
        <f>'OddsRatio_working_3-way'!U105/(3*'OddsRatio_working_3-way'!X105^(1/3))*SIN(('OddsRatio_working_3-way'!Y105)/3)</f>
        <v>-7.6884673659188607E-2</v>
      </c>
      <c r="AJ105" s="11">
        <f>'OddsRatio_working_3-way'!U105/(3*'OddsRatio_working_3-way'!X105^(1/3))*SIN(('OddsRatio_working_3-way'!Y105+2*PI())/3)</f>
        <v>-0.41365668983873599</v>
      </c>
      <c r="AK105" s="11">
        <f>'OddsRatio_working_3-way'!U105/(3*'OddsRatio_working_3-way'!X105^(1/3))*SIN(('OddsRatio_working_3-way'!Y105+4*PI())/3)</f>
        <v>0.49054136349792443</v>
      </c>
      <c r="AL105" s="11">
        <f>'OddsRatio_working_3-way'!Z105+'OddsRatio_working_3-way'!AF105</f>
        <v>1.0440779789893131</v>
      </c>
      <c r="AM105" s="11">
        <f>'OddsRatio_working_3-way'!AA105+'OddsRatio_working_3-way'!AG105</f>
        <v>-0.65520715059572354</v>
      </c>
      <c r="AN105" s="11">
        <f>'OddsRatio_working_3-way'!AB105+'OddsRatio_working_3-way'!AH105</f>
        <v>-0.38887082839358972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1.0440779789893131</v>
      </c>
      <c r="AS105" s="11">
        <f>IF(('OddsRatio_working_3-way'!X105=0),IF(Q105&gt;0,-Q105^(1/3),(-Q105)^(1/3)),'OddsRatio_working_3-way'!AM105-'OddsRatio_working_3-way'!R105/3)</f>
        <v>-0.65520715059572354</v>
      </c>
      <c r="AT105" s="11">
        <f>IF(('OddsRatio_working_3-way'!X105=0),IF(Q105&gt;0,-Q105^(1/3),(-Q105)^(1/3)),'OddsRatio_working_3-way'!AN105-'OddsRatio_working_3-way'!R105/3)</f>
        <v>-0.38887082839358972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2.4300000000000002</v>
      </c>
      <c r="B106" s="4">
        <f>IF('True_Odds_Calculator_3-way'!B107="","",'True_Odds_Calculator_3-way'!B107)</f>
        <v>3.64</v>
      </c>
      <c r="C106" s="4">
        <f>IF('True_Odds_Calculator_3-way'!C107="","",'True_Odds_Calculator_3-way'!C107)</f>
        <v>2.93</v>
      </c>
      <c r="D106" s="9">
        <f t="shared" si="26"/>
        <v>0.40148353608498816</v>
      </c>
      <c r="E106" s="9">
        <f t="shared" si="27"/>
        <v>0.26651199749611693</v>
      </c>
      <c r="F106" s="9">
        <f t="shared" si="28"/>
        <v>0.33200446641889475</v>
      </c>
      <c r="G106" s="9">
        <f t="shared" si="29"/>
        <v>1.0424910217741783</v>
      </c>
      <c r="H106" s="9">
        <f t="shared" si="30"/>
        <v>2.4907621611370749</v>
      </c>
      <c r="I106" s="9">
        <f t="shared" si="31"/>
        <v>3.7521762974838309</v>
      </c>
      <c r="J106" s="9">
        <f t="shared" si="32"/>
        <v>3.0120076720241644</v>
      </c>
      <c r="K106" s="11">
        <f t="shared" si="33"/>
        <v>0.41152263374485593</v>
      </c>
      <c r="L106" s="11">
        <f t="shared" si="34"/>
        <v>0.27472527472527469</v>
      </c>
      <c r="M106" s="11">
        <f t="shared" si="35"/>
        <v>0.34129692832764502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-0.28113958261853589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0.23151331456223376</v>
      </c>
      <c r="Q106" s="11">
        <f>2*'OddsRatio_working_3-way'!K106*'OddsRatio_working_3-way'!L106*'OddsRatio_working_3-way'!M106</f>
        <v>7.717110485407791E-2</v>
      </c>
      <c r="R106" s="11">
        <f t="shared" si="36"/>
        <v>0</v>
      </c>
      <c r="S106" s="11">
        <f t="shared" si="37"/>
        <v>-0.82348174670360275</v>
      </c>
      <c r="T106" s="11">
        <f t="shared" si="38"/>
        <v>-0.27449391556786756</v>
      </c>
      <c r="U106" s="11">
        <f>'OddsRatio_working_3-way'!S106-'OddsRatio_working_3-way'!R106^2/3</f>
        <v>-0.82348174670360275</v>
      </c>
      <c r="V106" s="11">
        <f>'OddsRatio_working_3-way'!S106*'OddsRatio_working_3-way'!R106/3-2*'OddsRatio_working_3-way'!R106^3/27-'OddsRatio_working_3-way'!T106</f>
        <v>0.27449391556786756</v>
      </c>
      <c r="W106" s="11">
        <f>'OddsRatio_working_3-way'!V106^2+4*'OddsRatio_working_3-way'!U106^3/27</f>
        <v>-7.3821633763769684E-3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0.14381331045852169</v>
      </c>
      <c r="Y106" s="11">
        <f>IF('OddsRatio_working_3-way'!W106&gt;=0,IF('OddsRatio_working_3-way'!V106+SQRT('OddsRatio_working_3-way'!W106)&gt;0,0,PI()),ACOS('OddsRatio_working_3-way'!V106/(2*'OddsRatio_working_3-way'!X106)))</f>
        <v>0.30335001232393433</v>
      </c>
      <c r="Z106" s="11">
        <f>'OddsRatio_working_3-way'!X106^(1/3)*COS('OddsRatio_working_3-way'!Y106/3)</f>
        <v>0.52124551088708915</v>
      </c>
      <c r="AA106" s="11">
        <f>'OddsRatio_working_3-way'!X106^(1/3)*COS(('OddsRatio_working_3-way'!Y106+2*PI())/3)</f>
        <v>-0.30642422606342518</v>
      </c>
      <c r="AB106" s="11">
        <f>'OddsRatio_working_3-way'!X106^(1/3)*COS(('OddsRatio_working_3-way'!Y106+4*PI())/3)</f>
        <v>-0.21482128482366408</v>
      </c>
      <c r="AC106" s="11">
        <f>'OddsRatio_working_3-way'!X106^(1/3)*SIN('OddsRatio_working_3-way'!Y106/3)</f>
        <v>5.2886982783337637E-2</v>
      </c>
      <c r="AD106" s="11">
        <f>'OddsRatio_working_3-way'!X106^(1/3)*SIN(('OddsRatio_working_3-way'!Y106+2*PI())/3)</f>
        <v>0.42496836264514859</v>
      </c>
      <c r="AE106" s="11">
        <f>'OddsRatio_working_3-way'!X106^(1/3)*SIN(('OddsRatio_working_3-way'!Y106+4*PI())/3)</f>
        <v>-0.47785534542848618</v>
      </c>
      <c r="AF106" s="11">
        <f>-'OddsRatio_working_3-way'!U106/(3*'OddsRatio_working_3-way'!X106^(1/3))*COS(('OddsRatio_working_3-way'!Y106)/3)</f>
        <v>0.52124551088708915</v>
      </c>
      <c r="AG106" s="11">
        <f>-'OddsRatio_working_3-way'!U106/(3*'OddsRatio_working_3-way'!X106^(1/3))*COS(('OddsRatio_working_3-way'!Y106+2*PI())/3)</f>
        <v>-0.30642422606342518</v>
      </c>
      <c r="AH106" s="11">
        <f>-'OddsRatio_working_3-way'!U106/(3*'OddsRatio_working_3-way'!X106^(1/3))*COS(('OddsRatio_working_3-way'!Y106+4*PI())/3)</f>
        <v>-0.21482128482366408</v>
      </c>
      <c r="AI106" s="11">
        <f>'OddsRatio_working_3-way'!U106/(3*'OddsRatio_working_3-way'!X106^(1/3))*SIN(('OddsRatio_working_3-way'!Y106)/3)</f>
        <v>-5.2886982783337637E-2</v>
      </c>
      <c r="AJ106" s="11">
        <f>'OddsRatio_working_3-way'!U106/(3*'OddsRatio_working_3-way'!X106^(1/3))*SIN(('OddsRatio_working_3-way'!Y106+2*PI())/3)</f>
        <v>-0.42496836264514859</v>
      </c>
      <c r="AK106" s="11">
        <f>'OddsRatio_working_3-way'!U106/(3*'OddsRatio_working_3-way'!X106^(1/3))*SIN(('OddsRatio_working_3-way'!Y106+4*PI())/3)</f>
        <v>0.47785534542848618</v>
      </c>
      <c r="AL106" s="11">
        <f>'OddsRatio_working_3-way'!Z106+'OddsRatio_working_3-way'!AF106</f>
        <v>1.0424910217741783</v>
      </c>
      <c r="AM106" s="11">
        <f>'OddsRatio_working_3-way'!AA106+'OddsRatio_working_3-way'!AG106</f>
        <v>-0.61284845212685035</v>
      </c>
      <c r="AN106" s="11">
        <f>'OddsRatio_working_3-way'!AB106+'OddsRatio_working_3-way'!AH106</f>
        <v>-0.42964256964732817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1.0424910217741783</v>
      </c>
      <c r="AS106" s="11">
        <f>IF(('OddsRatio_working_3-way'!X106=0),IF(Q106&gt;0,-Q106^(1/3),(-Q106)^(1/3)),'OddsRatio_working_3-way'!AM106-'OddsRatio_working_3-way'!R106/3)</f>
        <v>-0.61284845212685035</v>
      </c>
      <c r="AT106" s="11">
        <f>IF(('OddsRatio_working_3-way'!X106=0),IF(Q106&gt;0,-Q106^(1/3),(-Q106)^(1/3)),'OddsRatio_working_3-way'!AN106-'OddsRatio_working_3-way'!R106/3)</f>
        <v>-0.42964256964732817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1.33</v>
      </c>
      <c r="B107" s="4">
        <f>IF('True_Odds_Calculator_3-way'!B108="","",'True_Odds_Calculator_3-way'!B108)</f>
        <v>5.4</v>
      </c>
      <c r="C107" s="4">
        <f>IF('True_Odds_Calculator_3-way'!C108="","",'True_Odds_Calculator_3-way'!C108)</f>
        <v>8.64</v>
      </c>
      <c r="D107" s="9">
        <f t="shared" si="26"/>
        <v>0.72855022598478902</v>
      </c>
      <c r="E107" s="9">
        <f t="shared" si="27"/>
        <v>0.16756445312730858</v>
      </c>
      <c r="F107" s="9">
        <f t="shared" si="28"/>
        <v>0.10388532088790255</v>
      </c>
      <c r="G107" s="9">
        <f t="shared" si="29"/>
        <v>1.1290574670558682</v>
      </c>
      <c r="H107" s="9">
        <f t="shared" si="30"/>
        <v>1.3725889641284366</v>
      </c>
      <c r="I107" s="9">
        <f t="shared" si="31"/>
        <v>5.9678528550458196</v>
      </c>
      <c r="J107" s="9">
        <f t="shared" si="32"/>
        <v>9.6259990483068343</v>
      </c>
      <c r="K107" s="11">
        <f t="shared" si="33"/>
        <v>0.75187969924812026</v>
      </c>
      <c r="L107" s="11">
        <f t="shared" si="34"/>
        <v>0.18518518518518517</v>
      </c>
      <c r="M107" s="11">
        <f t="shared" si="35"/>
        <v>0.11574074074074073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-0.17877254865558978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0.19934739111152364</v>
      </c>
      <c r="Q107" s="11">
        <f>2*'OddsRatio_working_3-way'!K107*'OddsRatio_working_3-way'!L107*'OddsRatio_working_3-way'!M107</f>
        <v>3.2230782718112146E-2</v>
      </c>
      <c r="R107" s="11">
        <f t="shared" si="36"/>
        <v>0</v>
      </c>
      <c r="S107" s="11">
        <f t="shared" si="37"/>
        <v>-1.1150894956225739</v>
      </c>
      <c r="T107" s="11">
        <f t="shared" si="38"/>
        <v>-0.18028932831407821</v>
      </c>
      <c r="U107" s="11">
        <f>'OddsRatio_working_3-way'!S107-'OddsRatio_working_3-way'!R107^2/3</f>
        <v>-1.1150894956225739</v>
      </c>
      <c r="V107" s="11">
        <f>'OddsRatio_working_3-way'!S107*'OddsRatio_working_3-way'!R107/3-2*'OddsRatio_working_3-way'!R107^3/27-'OddsRatio_working_3-way'!T107</f>
        <v>0.18028932831407821</v>
      </c>
      <c r="W107" s="11">
        <f>'OddsRatio_working_3-way'!V107^2+4*'OddsRatio_working_3-way'!U107^3/27</f>
        <v>-0.17290756422620746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0.22661189627320369</v>
      </c>
      <c r="Y107" s="11">
        <f>IF('OddsRatio_working_3-way'!W107&gt;=0,IF('OddsRatio_working_3-way'!V107+SQRT('OddsRatio_working_3-way'!W107)&gt;0,0,PI()),ACOS('OddsRatio_working_3-way'!V107/(2*'OddsRatio_working_3-way'!X107)))</f>
        <v>1.1616860701659337</v>
      </c>
      <c r="Z107" s="11">
        <f>'OddsRatio_working_3-way'!X107^(1/3)*COS('OddsRatio_working_3-way'!Y107/3)</f>
        <v>0.5645287335279342</v>
      </c>
      <c r="AA107" s="11">
        <f>'OddsRatio_working_3-way'!X107^(1/3)*COS(('OddsRatio_working_3-way'!Y107+2*PI())/3)</f>
        <v>-0.48164554860331099</v>
      </c>
      <c r="AB107" s="11">
        <f>'OddsRatio_working_3-way'!X107^(1/3)*COS(('OddsRatio_working_3-way'!Y107+4*PI())/3)</f>
        <v>-8.2883184924623543E-2</v>
      </c>
      <c r="AC107" s="11">
        <f>'OddsRatio_working_3-way'!X107^(1/3)*SIN('OddsRatio_working_3-way'!Y107/3)</f>
        <v>0.2302255580125819</v>
      </c>
      <c r="AD107" s="11">
        <f>'OddsRatio_working_3-way'!X107^(1/3)*SIN(('OddsRatio_working_3-way'!Y107+2*PI())/3)</f>
        <v>0.37378344539515601</v>
      </c>
      <c r="AE107" s="11">
        <f>'OddsRatio_working_3-way'!X107^(1/3)*SIN(('OddsRatio_working_3-way'!Y107+4*PI())/3)</f>
        <v>-0.60400900340773778</v>
      </c>
      <c r="AF107" s="11">
        <f>-'OddsRatio_working_3-way'!U107/(3*'OddsRatio_working_3-way'!X107^(1/3))*COS(('OddsRatio_working_3-way'!Y107)/3)</f>
        <v>0.56452873352793409</v>
      </c>
      <c r="AG107" s="11">
        <f>-'OddsRatio_working_3-way'!U107/(3*'OddsRatio_working_3-way'!X107^(1/3))*COS(('OddsRatio_working_3-way'!Y107+2*PI())/3)</f>
        <v>-0.48164554860331088</v>
      </c>
      <c r="AH107" s="11">
        <f>-'OddsRatio_working_3-way'!U107/(3*'OddsRatio_working_3-way'!X107^(1/3))*COS(('OddsRatio_working_3-way'!Y107+4*PI())/3)</f>
        <v>-8.2883184924623529E-2</v>
      </c>
      <c r="AI107" s="11">
        <f>'OddsRatio_working_3-way'!U107/(3*'OddsRatio_working_3-way'!X107^(1/3))*SIN(('OddsRatio_working_3-way'!Y107)/3)</f>
        <v>-0.23022555801258185</v>
      </c>
      <c r="AJ107" s="11">
        <f>'OddsRatio_working_3-way'!U107/(3*'OddsRatio_working_3-way'!X107^(1/3))*SIN(('OddsRatio_working_3-way'!Y107+2*PI())/3)</f>
        <v>-0.37378344539515596</v>
      </c>
      <c r="AK107" s="11">
        <f>'OddsRatio_working_3-way'!U107/(3*'OddsRatio_working_3-way'!X107^(1/3))*SIN(('OddsRatio_working_3-way'!Y107+4*PI())/3)</f>
        <v>0.60400900340773767</v>
      </c>
      <c r="AL107" s="11">
        <f>'OddsRatio_working_3-way'!Z107+'OddsRatio_working_3-way'!AF107</f>
        <v>1.1290574670558682</v>
      </c>
      <c r="AM107" s="11">
        <f>'OddsRatio_working_3-way'!AA107+'OddsRatio_working_3-way'!AG107</f>
        <v>-0.96329109720662187</v>
      </c>
      <c r="AN107" s="11">
        <f>'OddsRatio_working_3-way'!AB107+'OddsRatio_working_3-way'!AH107</f>
        <v>-0.16576636984924709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1.1290574670558682</v>
      </c>
      <c r="AS107" s="11">
        <f>IF(('OddsRatio_working_3-way'!X107=0),IF(Q107&gt;0,-Q107^(1/3),(-Q107)^(1/3)),'OddsRatio_working_3-way'!AM107-'OddsRatio_working_3-way'!R107/3)</f>
        <v>-0.96329109720662187</v>
      </c>
      <c r="AT107" s="11">
        <f>IF(('OddsRatio_working_3-way'!X107=0),IF(Q107&gt;0,-Q107^(1/3),(-Q107)^(1/3)),'OddsRatio_working_3-way'!AN107-'OddsRatio_working_3-way'!R107/3)</f>
        <v>-0.16576636984924709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5.54</v>
      </c>
      <c r="B108" s="4">
        <f>IF('True_Odds_Calculator_3-way'!B109="","",'True_Odds_Calculator_3-way'!B109)</f>
        <v>4.38</v>
      </c>
      <c r="C108" s="4">
        <f>IF('True_Odds_Calculator_3-way'!C109="","",'True_Odds_Calculator_3-way'!C109)</f>
        <v>1.56</v>
      </c>
      <c r="D108" s="9">
        <f t="shared" si="26"/>
        <v>0.16744977425542085</v>
      </c>
      <c r="E108" s="9">
        <f t="shared" si="27"/>
        <v>0.21269461631770098</v>
      </c>
      <c r="F108" s="9">
        <f t="shared" si="28"/>
        <v>0.61985560942687845</v>
      </c>
      <c r="G108" s="9">
        <f t="shared" si="29"/>
        <v>1.0951409627610262</v>
      </c>
      <c r="H108" s="9">
        <f t="shared" si="30"/>
        <v>5.9719399709350585</v>
      </c>
      <c r="I108" s="9">
        <f t="shared" si="31"/>
        <v>4.7015764541322689</v>
      </c>
      <c r="J108" s="9">
        <f t="shared" si="32"/>
        <v>1.6132789391461746</v>
      </c>
      <c r="K108" s="11">
        <f t="shared" si="33"/>
        <v>0.18050541516245489</v>
      </c>
      <c r="L108" s="11">
        <f t="shared" si="34"/>
        <v>0.22831050228310504</v>
      </c>
      <c r="M108" s="11">
        <f t="shared" si="35"/>
        <v>0.64102564102564097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-0.22701372060948755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0.22402030215689281</v>
      </c>
      <c r="Q108" s="11">
        <f>2*'OddsRatio_working_3-way'!K108*'OddsRatio_working_3-way'!L108*'OddsRatio_working_3-way'!M108</f>
        <v>5.2834976923795476E-2</v>
      </c>
      <c r="R108" s="11">
        <f t="shared" si="36"/>
        <v>0</v>
      </c>
      <c r="S108" s="11">
        <f t="shared" si="37"/>
        <v>-0.98681393157841746</v>
      </c>
      <c r="T108" s="11">
        <f t="shared" si="38"/>
        <v>-0.23273913480623054</v>
      </c>
      <c r="U108" s="11">
        <f>'OddsRatio_working_3-way'!S108-'OddsRatio_working_3-way'!R108^2/3</f>
        <v>-0.98681393157841746</v>
      </c>
      <c r="V108" s="11">
        <f>'OddsRatio_working_3-way'!S108*'OddsRatio_working_3-way'!R108/3-2*'OddsRatio_working_3-way'!R108^3/27-'OddsRatio_working_3-way'!T108</f>
        <v>0.23273913480623054</v>
      </c>
      <c r="W108" s="11">
        <f>'OddsRatio_working_3-way'!V108^2+4*'OddsRatio_working_3-way'!U108^3/27</f>
        <v>-8.8197105387890176E-2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0.18865617552722924</v>
      </c>
      <c r="Y108" s="11">
        <f>IF('OddsRatio_working_3-way'!W108&gt;=0,IF('OddsRatio_working_3-way'!V108+SQRT('OddsRatio_working_3-way'!W108)&gt;0,0,PI()),ACOS('OddsRatio_working_3-way'!V108/(2*'OddsRatio_working_3-way'!X108)))</f>
        <v>0.90608222760766399</v>
      </c>
      <c r="Z108" s="11">
        <f>'OddsRatio_working_3-way'!X108^(1/3)*COS('OddsRatio_working_3-way'!Y108/3)</f>
        <v>0.54757048138051312</v>
      </c>
      <c r="AA108" s="11">
        <f>'OddsRatio_working_3-way'!X108^(1/3)*COS(('OddsRatio_working_3-way'!Y108+2*PI())/3)</f>
        <v>-0.42152964442569141</v>
      </c>
      <c r="AB108" s="11">
        <f>'OddsRatio_working_3-way'!X108^(1/3)*COS(('OddsRatio_working_3-way'!Y108+4*PI())/3)</f>
        <v>-0.12604083695482166</v>
      </c>
      <c r="AC108" s="11">
        <f>'OddsRatio_working_3-way'!X108^(1/3)*SIN('OddsRatio_working_3-way'!Y108/3)</f>
        <v>0.17060054253582815</v>
      </c>
      <c r="AD108" s="11">
        <f>'OddsRatio_working_3-way'!X108^(1/3)*SIN(('OddsRatio_working_3-way'!Y108+2*PI())/3)</f>
        <v>0.3889096759700843</v>
      </c>
      <c r="AE108" s="11">
        <f>'OddsRatio_working_3-way'!X108^(1/3)*SIN(('OddsRatio_working_3-way'!Y108+4*PI())/3)</f>
        <v>-0.55951021850591243</v>
      </c>
      <c r="AF108" s="11">
        <f>-'OddsRatio_working_3-way'!U108/(3*'OddsRatio_working_3-way'!X108^(1/3))*COS(('OddsRatio_working_3-way'!Y108)/3)</f>
        <v>0.54757048138051312</v>
      </c>
      <c r="AG108" s="11">
        <f>-'OddsRatio_working_3-way'!U108/(3*'OddsRatio_working_3-way'!X108^(1/3))*COS(('OddsRatio_working_3-way'!Y108+2*PI())/3)</f>
        <v>-0.42152964442569141</v>
      </c>
      <c r="AH108" s="11">
        <f>-'OddsRatio_working_3-way'!U108/(3*'OddsRatio_working_3-way'!X108^(1/3))*COS(('OddsRatio_working_3-way'!Y108+4*PI())/3)</f>
        <v>-0.12604083695482166</v>
      </c>
      <c r="AI108" s="11">
        <f>'OddsRatio_working_3-way'!U108/(3*'OddsRatio_working_3-way'!X108^(1/3))*SIN(('OddsRatio_working_3-way'!Y108)/3)</f>
        <v>-0.17060054253582815</v>
      </c>
      <c r="AJ108" s="11">
        <f>'OddsRatio_working_3-way'!U108/(3*'OddsRatio_working_3-way'!X108^(1/3))*SIN(('OddsRatio_working_3-way'!Y108+2*PI())/3)</f>
        <v>-0.3889096759700843</v>
      </c>
      <c r="AK108" s="11">
        <f>'OddsRatio_working_3-way'!U108/(3*'OddsRatio_working_3-way'!X108^(1/3))*SIN(('OddsRatio_working_3-way'!Y108+4*PI())/3)</f>
        <v>0.55951021850591243</v>
      </c>
      <c r="AL108" s="11">
        <f>'OddsRatio_working_3-way'!Z108+'OddsRatio_working_3-way'!AF108</f>
        <v>1.0951409627610262</v>
      </c>
      <c r="AM108" s="11">
        <f>'OddsRatio_working_3-way'!AA108+'OddsRatio_working_3-way'!AG108</f>
        <v>-0.84305928885138282</v>
      </c>
      <c r="AN108" s="11">
        <f>'OddsRatio_working_3-way'!AB108+'OddsRatio_working_3-way'!AH108</f>
        <v>-0.25208167390964331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1.0951409627610262</v>
      </c>
      <c r="AS108" s="11">
        <f>IF(('OddsRatio_working_3-way'!X108=0),IF(Q108&gt;0,-Q108^(1/3),(-Q108)^(1/3)),'OddsRatio_working_3-way'!AM108-'OddsRatio_working_3-way'!R108/3)</f>
        <v>-0.84305928885138282</v>
      </c>
      <c r="AT108" s="11">
        <f>IF(('OddsRatio_working_3-way'!X108=0),IF(Q108&gt;0,-Q108^(1/3),(-Q108)^(1/3)),'OddsRatio_working_3-way'!AN108-'OddsRatio_working_3-way'!R108/3)</f>
        <v>-0.25208167390964331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3.24</v>
      </c>
      <c r="B109" s="4">
        <f>IF('True_Odds_Calculator_3-way'!B110="","",'True_Odds_Calculator_3-way'!B110)</f>
        <v>3.75</v>
      </c>
      <c r="C109" s="4">
        <f>IF('True_Odds_Calculator_3-way'!C110="","",'True_Odds_Calculator_3-way'!C110)</f>
        <v>2.13</v>
      </c>
      <c r="D109" s="9">
        <f t="shared" si="26"/>
        <v>0.29416474094098488</v>
      </c>
      <c r="E109" s="9">
        <f t="shared" si="27"/>
        <v>0.2534365795065906</v>
      </c>
      <c r="F109" s="9">
        <f t="shared" si="28"/>
        <v>0.45239867955242441</v>
      </c>
      <c r="G109" s="9">
        <f t="shared" si="29"/>
        <v>1.0711855722669628</v>
      </c>
      <c r="H109" s="9">
        <f t="shared" si="30"/>
        <v>3.3994556818779968</v>
      </c>
      <c r="I109" s="9">
        <f t="shared" si="31"/>
        <v>3.9457603237341479</v>
      </c>
      <c r="J109" s="9">
        <f t="shared" si="32"/>
        <v>2.2104396966616675</v>
      </c>
      <c r="K109" s="11">
        <f t="shared" si="33"/>
        <v>0.30864197530864196</v>
      </c>
      <c r="L109" s="11">
        <f t="shared" si="34"/>
        <v>0.26666666666666666</v>
      </c>
      <c r="M109" s="11">
        <f t="shared" si="35"/>
        <v>0.46948356807511737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-0.2689696477907223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0.23648061206746651</v>
      </c>
      <c r="Q109" s="11">
        <f>2*'OddsRatio_working_3-way'!K109*'OddsRatio_working_3-way'!L109*'OddsRatio_working_3-way'!M109</f>
        <v>7.7281245773681867E-2</v>
      </c>
      <c r="R109" s="11">
        <f t="shared" si="36"/>
        <v>0</v>
      </c>
      <c r="S109" s="11">
        <f t="shared" si="37"/>
        <v>-0.87920928628893258</v>
      </c>
      <c r="T109" s="11">
        <f t="shared" si="38"/>
        <v>-0.28732329617285379</v>
      </c>
      <c r="U109" s="11">
        <f>'OddsRatio_working_3-way'!S109-'OddsRatio_working_3-way'!R109^2/3</f>
        <v>-0.87920928628893258</v>
      </c>
      <c r="V109" s="11">
        <f>'OddsRatio_working_3-way'!S109*'OddsRatio_working_3-way'!R109/3-2*'OddsRatio_working_3-way'!R109^3/27-'OddsRatio_working_3-way'!T109</f>
        <v>0.28732329617285379</v>
      </c>
      <c r="W109" s="11">
        <f>'OddsRatio_working_3-way'!V109^2+4*'OddsRatio_working_3-way'!U109^3/27</f>
        <v>-1.8132236663692181E-2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0.1586560061795059</v>
      </c>
      <c r="Y109" s="11">
        <f>IF('OddsRatio_working_3-way'!W109&gt;=0,IF('OddsRatio_working_3-way'!V109+SQRT('OddsRatio_working_3-way'!W109)&gt;0,0,PI()),ACOS('OddsRatio_working_3-way'!V109/(2*'OddsRatio_working_3-way'!X109)))</f>
        <v>0.43826008160585839</v>
      </c>
      <c r="Z109" s="11">
        <f>'OddsRatio_working_3-way'!X109^(1/3)*COS('OddsRatio_working_3-way'!Y109/3)</f>
        <v>0.53559278613348138</v>
      </c>
      <c r="AA109" s="11">
        <f>'OddsRatio_working_3-way'!X109^(1/3)*COS(('OddsRatio_working_3-way'!Y109+2*PI())/3)</f>
        <v>-0.33604298385019549</v>
      </c>
      <c r="AB109" s="11">
        <f>'OddsRatio_working_3-way'!X109^(1/3)*COS(('OddsRatio_working_3-way'!Y109+4*PI())/3)</f>
        <v>-0.19954980228328589</v>
      </c>
      <c r="AC109" s="11">
        <f>'OddsRatio_working_3-way'!X109^(1/3)*SIN('OddsRatio_working_3-way'!Y109/3)</f>
        <v>7.8804375120203718E-2</v>
      </c>
      <c r="AD109" s="11">
        <f>'OddsRatio_working_3-way'!X109^(1/3)*SIN(('OddsRatio_working_3-way'!Y109+2*PI())/3)</f>
        <v>0.42443477131517876</v>
      </c>
      <c r="AE109" s="11">
        <f>'OddsRatio_working_3-way'!X109^(1/3)*SIN(('OddsRatio_working_3-way'!Y109+4*PI())/3)</f>
        <v>-0.50323914643538248</v>
      </c>
      <c r="AF109" s="11">
        <f>-'OddsRatio_working_3-way'!U109/(3*'OddsRatio_working_3-way'!X109^(1/3))*COS(('OddsRatio_working_3-way'!Y109)/3)</f>
        <v>0.53559278613348138</v>
      </c>
      <c r="AG109" s="11">
        <f>-'OddsRatio_working_3-way'!U109/(3*'OddsRatio_working_3-way'!X109^(1/3))*COS(('OddsRatio_working_3-way'!Y109+2*PI())/3)</f>
        <v>-0.33604298385019549</v>
      </c>
      <c r="AH109" s="11">
        <f>-'OddsRatio_working_3-way'!U109/(3*'OddsRatio_working_3-way'!X109^(1/3))*COS(('OddsRatio_working_3-way'!Y109+4*PI())/3)</f>
        <v>-0.19954980228328589</v>
      </c>
      <c r="AI109" s="11">
        <f>'OddsRatio_working_3-way'!U109/(3*'OddsRatio_working_3-way'!X109^(1/3))*SIN(('OddsRatio_working_3-way'!Y109)/3)</f>
        <v>-7.8804375120203718E-2</v>
      </c>
      <c r="AJ109" s="11">
        <f>'OddsRatio_working_3-way'!U109/(3*'OddsRatio_working_3-way'!X109^(1/3))*SIN(('OddsRatio_working_3-way'!Y109+2*PI())/3)</f>
        <v>-0.42443477131517876</v>
      </c>
      <c r="AK109" s="11">
        <f>'OddsRatio_working_3-way'!U109/(3*'OddsRatio_working_3-way'!X109^(1/3))*SIN(('OddsRatio_working_3-way'!Y109+4*PI())/3)</f>
        <v>0.50323914643538248</v>
      </c>
      <c r="AL109" s="11">
        <f>'OddsRatio_working_3-way'!Z109+'OddsRatio_working_3-way'!AF109</f>
        <v>1.0711855722669628</v>
      </c>
      <c r="AM109" s="11">
        <f>'OddsRatio_working_3-way'!AA109+'OddsRatio_working_3-way'!AG109</f>
        <v>-0.67208596770039097</v>
      </c>
      <c r="AN109" s="11">
        <f>'OddsRatio_working_3-way'!AB109+'OddsRatio_working_3-way'!AH109</f>
        <v>-0.39909960456657179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1.0711855722669628</v>
      </c>
      <c r="AS109" s="11">
        <f>IF(('OddsRatio_working_3-way'!X109=0),IF(Q109&gt;0,-Q109^(1/3),(-Q109)^(1/3)),'OddsRatio_working_3-way'!AM109-'OddsRatio_working_3-way'!R109/3)</f>
        <v>-0.67208596770039097</v>
      </c>
      <c r="AT109" s="11">
        <f>IF(('OddsRatio_working_3-way'!X109=0),IF(Q109&gt;0,-Q109^(1/3),(-Q109)^(1/3)),'OddsRatio_working_3-way'!AN109-'OddsRatio_working_3-way'!R109/3)</f>
        <v>-0.39909960456657179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1.55</v>
      </c>
      <c r="B110" s="4">
        <f>IF('True_Odds_Calculator_3-way'!B111="","",'True_Odds_Calculator_3-way'!B111)</f>
        <v>4.37</v>
      </c>
      <c r="C110" s="4">
        <f>IF('True_Odds_Calculator_3-way'!C111="","",'True_Odds_Calculator_3-way'!C111)</f>
        <v>5.67</v>
      </c>
      <c r="D110" s="9">
        <f t="shared" si="26"/>
        <v>0.62372903113999423</v>
      </c>
      <c r="E110" s="9">
        <f t="shared" si="27"/>
        <v>0.2129317521498364</v>
      </c>
      <c r="F110" s="9">
        <f t="shared" si="28"/>
        <v>0.16333921671016921</v>
      </c>
      <c r="G110" s="9">
        <f t="shared" si="29"/>
        <v>1.0968369277930385</v>
      </c>
      <c r="H110" s="9">
        <f t="shared" si="30"/>
        <v>1.6032603102861711</v>
      </c>
      <c r="I110" s="9">
        <f t="shared" si="31"/>
        <v>4.69634044666254</v>
      </c>
      <c r="J110" s="9">
        <f t="shared" si="32"/>
        <v>6.1222284527934914</v>
      </c>
      <c r="K110" s="11">
        <f t="shared" si="33"/>
        <v>0.64516129032258063</v>
      </c>
      <c r="L110" s="11">
        <f t="shared" si="34"/>
        <v>0.22883295194508008</v>
      </c>
      <c r="M110" s="11">
        <f t="shared" si="35"/>
        <v>0.17636684303350969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-0.2253789114102589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0.22366445436743901</v>
      </c>
      <c r="Q110" s="11">
        <f>2*'OddsRatio_working_3-way'!K110*'OddsRatio_working_3-way'!L110*'OddsRatio_working_3-way'!M110</f>
        <v>5.2075542343990457E-2</v>
      </c>
      <c r="R110" s="11">
        <f t="shared" si="36"/>
        <v>0</v>
      </c>
      <c r="S110" s="11">
        <f t="shared" si="37"/>
        <v>-0.992393001492056</v>
      </c>
      <c r="T110" s="11">
        <f t="shared" si="38"/>
        <v>-0.23105774190734715</v>
      </c>
      <c r="U110" s="11">
        <f>'OddsRatio_working_3-way'!S110-'OddsRatio_working_3-way'!R110^2/3</f>
        <v>-0.992393001492056</v>
      </c>
      <c r="V110" s="11">
        <f>'OddsRatio_working_3-way'!S110*'OddsRatio_working_3-way'!R110/3-2*'OddsRatio_working_3-way'!R110^3/27-'OddsRatio_working_3-way'!T110</f>
        <v>0.23105774190734715</v>
      </c>
      <c r="W110" s="11">
        <f>'OddsRatio_working_3-way'!V110^2+4*'OddsRatio_working_3-way'!U110^3/27</f>
        <v>-9.1405233025455418E-2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0.19025831987115416</v>
      </c>
      <c r="Y110" s="11">
        <f>IF('OddsRatio_working_3-way'!W110&gt;=0,IF('OddsRatio_working_3-way'!V110+SQRT('OddsRatio_working_3-way'!W110)&gt;0,0,PI()),ACOS('OddsRatio_working_3-way'!V110/(2*'OddsRatio_working_3-way'!X110)))</f>
        <v>0.9182379256929728</v>
      </c>
      <c r="Z110" s="11">
        <f>'OddsRatio_working_3-way'!X110^(1/3)*COS('OddsRatio_working_3-way'!Y110/3)</f>
        <v>0.54841846389651938</v>
      </c>
      <c r="AA110" s="11">
        <f>'OddsRatio_working_3-way'!X110^(1/3)*COS(('OddsRatio_working_3-way'!Y110+2*PI())/3)</f>
        <v>-0.42429634570573926</v>
      </c>
      <c r="AB110" s="11">
        <f>'OddsRatio_working_3-way'!X110^(1/3)*COS(('OddsRatio_working_3-way'!Y110+4*PI())/3)</f>
        <v>-0.12412211819077994</v>
      </c>
      <c r="AC110" s="11">
        <f>'OddsRatio_working_3-way'!X110^(1/3)*SIN('OddsRatio_working_3-way'!Y110/3)</f>
        <v>0.17330567105954978</v>
      </c>
      <c r="AD110" s="11">
        <f>'OddsRatio_working_3-way'!X110^(1/3)*SIN(('OddsRatio_working_3-way'!Y110+2*PI())/3)</f>
        <v>0.3882914861090499</v>
      </c>
      <c r="AE110" s="11">
        <f>'OddsRatio_working_3-way'!X110^(1/3)*SIN(('OddsRatio_working_3-way'!Y110+4*PI())/3)</f>
        <v>-0.56159715716859959</v>
      </c>
      <c r="AF110" s="11">
        <f>-'OddsRatio_working_3-way'!U110/(3*'OddsRatio_working_3-way'!X110^(1/3))*COS(('OddsRatio_working_3-way'!Y110)/3)</f>
        <v>0.54841846389651927</v>
      </c>
      <c r="AG110" s="11">
        <f>-'OddsRatio_working_3-way'!U110/(3*'OddsRatio_working_3-way'!X110^(1/3))*COS(('OddsRatio_working_3-way'!Y110+2*PI())/3)</f>
        <v>-0.42429634570573915</v>
      </c>
      <c r="AH110" s="11">
        <f>-'OddsRatio_working_3-way'!U110/(3*'OddsRatio_working_3-way'!X110^(1/3))*COS(('OddsRatio_working_3-way'!Y110+4*PI())/3)</f>
        <v>-0.12412211819077991</v>
      </c>
      <c r="AI110" s="11">
        <f>'OddsRatio_working_3-way'!U110/(3*'OddsRatio_working_3-way'!X110^(1/3))*SIN(('OddsRatio_working_3-way'!Y110)/3)</f>
        <v>-0.17330567105954972</v>
      </c>
      <c r="AJ110" s="11">
        <f>'OddsRatio_working_3-way'!U110/(3*'OddsRatio_working_3-way'!X110^(1/3))*SIN(('OddsRatio_working_3-way'!Y110+2*PI())/3)</f>
        <v>-0.38829148610904984</v>
      </c>
      <c r="AK110" s="11">
        <f>'OddsRatio_working_3-way'!U110/(3*'OddsRatio_working_3-way'!X110^(1/3))*SIN(('OddsRatio_working_3-way'!Y110+4*PI())/3)</f>
        <v>0.56159715716859948</v>
      </c>
      <c r="AL110" s="11">
        <f>'OddsRatio_working_3-way'!Z110+'OddsRatio_working_3-way'!AF110</f>
        <v>1.0968369277930385</v>
      </c>
      <c r="AM110" s="11">
        <f>'OddsRatio_working_3-way'!AA110+'OddsRatio_working_3-way'!AG110</f>
        <v>-0.84859269141147842</v>
      </c>
      <c r="AN110" s="11">
        <f>'OddsRatio_working_3-way'!AB110+'OddsRatio_working_3-way'!AH110</f>
        <v>-0.24824423638155985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1.0968369277930385</v>
      </c>
      <c r="AS110" s="11">
        <f>IF(('OddsRatio_working_3-way'!X110=0),IF(Q110&gt;0,-Q110^(1/3),(-Q110)^(1/3)),'OddsRatio_working_3-way'!AM110-'OddsRatio_working_3-way'!R110/3)</f>
        <v>-0.84859269141147842</v>
      </c>
      <c r="AT110" s="11">
        <f>IF(('OddsRatio_working_3-way'!X110=0),IF(Q110&gt;0,-Q110^(1/3),(-Q110)^(1/3)),'OddsRatio_working_3-way'!AN110-'OddsRatio_working_3-way'!R110/3)</f>
        <v>-0.24824423638155985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3.76</v>
      </c>
      <c r="B111" s="4">
        <f>IF('True_Odds_Calculator_3-way'!B112="","",'True_Odds_Calculator_3-way'!B112)</f>
        <v>3.69</v>
      </c>
      <c r="C111" s="4">
        <f>IF('True_Odds_Calculator_3-way'!C112="","",'True_Odds_Calculator_3-way'!C112)</f>
        <v>2.06</v>
      </c>
      <c r="D111" s="9">
        <f t="shared" si="26"/>
        <v>0.25917348556864034</v>
      </c>
      <c r="E111" s="9">
        <f t="shared" si="27"/>
        <v>0.26413636439171351</v>
      </c>
      <c r="F111" s="9">
        <f t="shared" si="28"/>
        <v>0.47669015003964615</v>
      </c>
      <c r="G111" s="9">
        <f t="shared" si="29"/>
        <v>1.0356591963508941</v>
      </c>
      <c r="H111" s="9">
        <f t="shared" si="30"/>
        <v>3.858419381928468</v>
      </c>
      <c r="I111" s="9">
        <f t="shared" si="31"/>
        <v>3.7859232381839054</v>
      </c>
      <c r="J111" s="9">
        <f t="shared" si="32"/>
        <v>2.0977987481319476</v>
      </c>
      <c r="K111" s="11">
        <f t="shared" si="33"/>
        <v>0.26595744680851063</v>
      </c>
      <c r="L111" s="11">
        <f t="shared" si="34"/>
        <v>0.2710027100271003</v>
      </c>
      <c r="M111" s="11">
        <f t="shared" si="35"/>
        <v>0.4854368932038835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-0.27535045335993535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0.22777159190720192</v>
      </c>
      <c r="Q111" s="11">
        <f>2*'OddsRatio_working_3-way'!K111*'OddsRatio_working_3-way'!L111*'OddsRatio_working_3-way'!M111</f>
        <v>6.9975911492227927E-2</v>
      </c>
      <c r="R111" s="11">
        <f t="shared" si="36"/>
        <v>0</v>
      </c>
      <c r="S111" s="11">
        <f t="shared" si="37"/>
        <v>-0.8272061626477919</v>
      </c>
      <c r="T111" s="11">
        <f t="shared" si="38"/>
        <v>-0.25413399774125711</v>
      </c>
      <c r="U111" s="11">
        <f>'OddsRatio_working_3-way'!S111-'OddsRatio_working_3-way'!R111^2/3</f>
        <v>-0.8272061626477919</v>
      </c>
      <c r="V111" s="11">
        <f>'OddsRatio_working_3-way'!S111*'OddsRatio_working_3-way'!R111/3-2*'OddsRatio_working_3-way'!R111^3/27-'OddsRatio_working_3-way'!T111</f>
        <v>0.25413399774125711</v>
      </c>
      <c r="W111" s="11">
        <f>'OddsRatio_working_3-way'!V111^2+4*'OddsRatio_working_3-way'!U111^3/27</f>
        <v>-1.9272561606776095E-2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0.14479006389832952</v>
      </c>
      <c r="Y111" s="11">
        <f>IF('OddsRatio_working_3-way'!W111&gt;=0,IF('OddsRatio_working_3-way'!V111+SQRT('OddsRatio_working_3-way'!W111)&gt;0,0,PI()),ACOS('OddsRatio_working_3-way'!V111/(2*'OddsRatio_working_3-way'!X111)))</f>
        <v>0.49997459234046904</v>
      </c>
      <c r="Z111" s="11">
        <f>'OddsRatio_working_3-way'!X111^(1/3)*COS('OddsRatio_working_3-way'!Y111/3)</f>
        <v>0.51782959817544716</v>
      </c>
      <c r="AA111" s="11">
        <f>'OddsRatio_working_3-way'!X111^(1/3)*COS(('OddsRatio_working_3-way'!Y111+2*PI())/3)</f>
        <v>-0.3343529930085698</v>
      </c>
      <c r="AB111" s="11">
        <f>'OddsRatio_working_3-way'!X111^(1/3)*COS(('OddsRatio_working_3-way'!Y111+4*PI())/3)</f>
        <v>-0.1834766051668775</v>
      </c>
      <c r="AC111" s="11">
        <f>'OddsRatio_working_3-way'!X111^(1/3)*SIN('OddsRatio_working_3-way'!Y111/3)</f>
        <v>8.7108523134759433E-2</v>
      </c>
      <c r="AD111" s="11">
        <f>'OddsRatio_working_3-way'!X111^(1/3)*SIN(('OddsRatio_working_3-way'!Y111+2*PI())/3)</f>
        <v>0.40489932528404549</v>
      </c>
      <c r="AE111" s="11">
        <f>'OddsRatio_working_3-way'!X111^(1/3)*SIN(('OddsRatio_working_3-way'!Y111+4*PI())/3)</f>
        <v>-0.49200784841880491</v>
      </c>
      <c r="AF111" s="11">
        <f>-'OddsRatio_working_3-way'!U111/(3*'OddsRatio_working_3-way'!X111^(1/3))*COS(('OddsRatio_working_3-way'!Y111)/3)</f>
        <v>0.51782959817544705</v>
      </c>
      <c r="AG111" s="11">
        <f>-'OddsRatio_working_3-way'!U111/(3*'OddsRatio_working_3-way'!X111^(1/3))*COS(('OddsRatio_working_3-way'!Y111+2*PI())/3)</f>
        <v>-0.33435299300856974</v>
      </c>
      <c r="AH111" s="11">
        <f>-'OddsRatio_working_3-way'!U111/(3*'OddsRatio_working_3-way'!X111^(1/3))*COS(('OddsRatio_working_3-way'!Y111+4*PI())/3)</f>
        <v>-0.18347660516687747</v>
      </c>
      <c r="AI111" s="11">
        <f>'OddsRatio_working_3-way'!U111/(3*'OddsRatio_working_3-way'!X111^(1/3))*SIN(('OddsRatio_working_3-way'!Y111)/3)</f>
        <v>-8.7108523134759405E-2</v>
      </c>
      <c r="AJ111" s="11">
        <f>'OddsRatio_working_3-way'!U111/(3*'OddsRatio_working_3-way'!X111^(1/3))*SIN(('OddsRatio_working_3-way'!Y111+2*PI())/3)</f>
        <v>-0.40489932528404543</v>
      </c>
      <c r="AK111" s="11">
        <f>'OddsRatio_working_3-way'!U111/(3*'OddsRatio_working_3-way'!X111^(1/3))*SIN(('OddsRatio_working_3-way'!Y111+4*PI())/3)</f>
        <v>0.49200784841880479</v>
      </c>
      <c r="AL111" s="11">
        <f>'OddsRatio_working_3-way'!Z111+'OddsRatio_working_3-way'!AF111</f>
        <v>1.0356591963508941</v>
      </c>
      <c r="AM111" s="11">
        <f>'OddsRatio_working_3-way'!AA111+'OddsRatio_working_3-way'!AG111</f>
        <v>-0.6687059860171396</v>
      </c>
      <c r="AN111" s="11">
        <f>'OddsRatio_working_3-way'!AB111+'OddsRatio_working_3-way'!AH111</f>
        <v>-0.36695321033375494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1.0356591963508941</v>
      </c>
      <c r="AS111" s="11">
        <f>IF(('OddsRatio_working_3-way'!X111=0),IF(Q111&gt;0,-Q111^(1/3),(-Q111)^(1/3)),'OddsRatio_working_3-way'!AM111-'OddsRatio_working_3-way'!R111/3)</f>
        <v>-0.6687059860171396</v>
      </c>
      <c r="AT111" s="11">
        <f>IF(('OddsRatio_working_3-way'!X111=0),IF(Q111&gt;0,-Q111^(1/3),(-Q111)^(1/3)),'OddsRatio_working_3-way'!AN111-'OddsRatio_working_3-way'!R111/3)</f>
        <v>-0.36695321033375494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2.09</v>
      </c>
      <c r="B112" s="4">
        <f>IF('True_Odds_Calculator_3-way'!B113="","",'True_Odds_Calculator_3-way'!B113)</f>
        <v>3.62</v>
      </c>
      <c r="C112" s="4">
        <f>IF('True_Odds_Calculator_3-way'!C113="","",'True_Odds_Calculator_3-way'!C113)</f>
        <v>3.74</v>
      </c>
      <c r="D112" s="9">
        <f t="shared" si="26"/>
        <v>0.46988972863815581</v>
      </c>
      <c r="E112" s="9">
        <f t="shared" si="27"/>
        <v>0.2694167760086037</v>
      </c>
      <c r="F112" s="9">
        <f t="shared" si="28"/>
        <v>0.26069349535324071</v>
      </c>
      <c r="G112" s="9">
        <f t="shared" si="29"/>
        <v>1.0350081494792933</v>
      </c>
      <c r="H112" s="9">
        <f t="shared" si="30"/>
        <v>2.1281588829324294</v>
      </c>
      <c r="I112" s="9">
        <f t="shared" si="31"/>
        <v>3.7117213516357479</v>
      </c>
      <c r="J112" s="9">
        <f t="shared" si="32"/>
        <v>3.8359223295732638</v>
      </c>
      <c r="K112" s="11">
        <f t="shared" si="33"/>
        <v>0.47846889952153115</v>
      </c>
      <c r="L112" s="11">
        <f t="shared" si="34"/>
        <v>0.27624309392265195</v>
      </c>
      <c r="M112" s="11">
        <f t="shared" si="35"/>
        <v>0.26737967914438499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-0.27653613792321574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0.22794667192911305</v>
      </c>
      <c r="Q112" s="11">
        <f>2*'OddsRatio_working_3-way'!K112*'OddsRatio_working_3-way'!L112*'OddsRatio_working_3-way'!M112</f>
        <v>7.0681138582670708E-2</v>
      </c>
      <c r="R112" s="11">
        <f t="shared" si="36"/>
        <v>0</v>
      </c>
      <c r="S112" s="11">
        <f t="shared" si="37"/>
        <v>-0.82429252697673006</v>
      </c>
      <c r="T112" s="11">
        <f t="shared" si="38"/>
        <v>-0.25559458200828838</v>
      </c>
      <c r="U112" s="11">
        <f>'OddsRatio_working_3-way'!S112-'OddsRatio_working_3-way'!R112^2/3</f>
        <v>-0.82429252697673006</v>
      </c>
      <c r="V112" s="11">
        <f>'OddsRatio_working_3-way'!S112*'OddsRatio_working_3-way'!R112/3-2*'OddsRatio_working_3-way'!R112^3/27-'OddsRatio_working_3-way'!T112</f>
        <v>0.25559458200828838</v>
      </c>
      <c r="W112" s="11">
        <f>'OddsRatio_working_3-way'!V112^2+4*'OddsRatio_working_3-way'!U112^3/27</f>
        <v>-1.7645082529304981E-2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0.1440257554061917</v>
      </c>
      <c r="Y112" s="11">
        <f>IF('OddsRatio_working_3-way'!W112&gt;=0,IF('OddsRatio_working_3-way'!V112+SQRT('OddsRatio_working_3-way'!W112)&gt;0,0,PI()),ACOS('OddsRatio_working_3-way'!V112/(2*'OddsRatio_working_3-way'!X112)))</f>
        <v>0.47929017065372492</v>
      </c>
      <c r="Z112" s="11">
        <f>'OddsRatio_working_3-way'!X112^(1/3)*COS('OddsRatio_working_3-way'!Y112/3)</f>
        <v>0.51750407473964677</v>
      </c>
      <c r="AA112" s="11">
        <f>'OddsRatio_working_3-way'!X112^(1/3)*COS(('OddsRatio_working_3-way'!Y112+2*PI())/3)</f>
        <v>-0.33096894131259241</v>
      </c>
      <c r="AB112" s="11">
        <f>'OddsRatio_working_3-way'!X112^(1/3)*COS(('OddsRatio_working_3-way'!Y112+4*PI())/3)</f>
        <v>-0.18653513342705447</v>
      </c>
      <c r="AC112" s="11">
        <f>'OddsRatio_working_3-way'!X112^(1/3)*SIN('OddsRatio_working_3-way'!Y112/3)</f>
        <v>8.3388897862798073E-2</v>
      </c>
      <c r="AD112" s="11">
        <f>'OddsRatio_working_3-way'!X112^(1/3)*SIN(('OddsRatio_working_3-way'!Y112+2*PI())/3)</f>
        <v>0.40647722635509587</v>
      </c>
      <c r="AE112" s="11">
        <f>'OddsRatio_working_3-way'!X112^(1/3)*SIN(('OddsRatio_working_3-way'!Y112+4*PI())/3)</f>
        <v>-0.48986612421789388</v>
      </c>
      <c r="AF112" s="11">
        <f>-'OddsRatio_working_3-way'!U112/(3*'OddsRatio_working_3-way'!X112^(1/3))*COS(('OddsRatio_working_3-way'!Y112)/3)</f>
        <v>0.51750407473964666</v>
      </c>
      <c r="AG112" s="11">
        <f>-'OddsRatio_working_3-way'!U112/(3*'OddsRatio_working_3-way'!X112^(1/3))*COS(('OddsRatio_working_3-way'!Y112+2*PI())/3)</f>
        <v>-0.33096894131259236</v>
      </c>
      <c r="AH112" s="11">
        <f>-'OddsRatio_working_3-way'!U112/(3*'OddsRatio_working_3-way'!X112^(1/3))*COS(('OddsRatio_working_3-way'!Y112+4*PI())/3)</f>
        <v>-0.18653513342705444</v>
      </c>
      <c r="AI112" s="11">
        <f>'OddsRatio_working_3-way'!U112/(3*'OddsRatio_working_3-way'!X112^(1/3))*SIN(('OddsRatio_working_3-way'!Y112)/3)</f>
        <v>-8.3388897862798059E-2</v>
      </c>
      <c r="AJ112" s="11">
        <f>'OddsRatio_working_3-way'!U112/(3*'OddsRatio_working_3-way'!X112^(1/3))*SIN(('OddsRatio_working_3-way'!Y112+2*PI())/3)</f>
        <v>-0.40647722635509576</v>
      </c>
      <c r="AK112" s="11">
        <f>'OddsRatio_working_3-way'!U112/(3*'OddsRatio_working_3-way'!X112^(1/3))*SIN(('OddsRatio_working_3-way'!Y112+4*PI())/3)</f>
        <v>0.48986612421789377</v>
      </c>
      <c r="AL112" s="11">
        <f>'OddsRatio_working_3-way'!Z112+'OddsRatio_working_3-way'!AF112</f>
        <v>1.0350081494792933</v>
      </c>
      <c r="AM112" s="11">
        <f>'OddsRatio_working_3-way'!AA112+'OddsRatio_working_3-way'!AG112</f>
        <v>-0.66193788262518471</v>
      </c>
      <c r="AN112" s="11">
        <f>'OddsRatio_working_3-way'!AB112+'OddsRatio_working_3-way'!AH112</f>
        <v>-0.37307026685410893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1.0350081494792933</v>
      </c>
      <c r="AS112" s="11">
        <f>IF(('OddsRatio_working_3-way'!X112=0),IF(Q112&gt;0,-Q112^(1/3),(-Q112)^(1/3)),'OddsRatio_working_3-way'!AM112-'OddsRatio_working_3-way'!R112/3)</f>
        <v>-0.66193788262518471</v>
      </c>
      <c r="AT112" s="11">
        <f>IF(('OddsRatio_working_3-way'!X112=0),IF(Q112&gt;0,-Q112^(1/3),(-Q112)^(1/3)),'OddsRatio_working_3-way'!AN112-'OddsRatio_working_3-way'!R112/3)</f>
        <v>-0.37307026685410893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3.88</v>
      </c>
      <c r="B113" s="4">
        <f>IF('True_Odds_Calculator_3-way'!B114="","",'True_Odds_Calculator_3-way'!B114)</f>
        <v>3.87</v>
      </c>
      <c r="C113" s="4">
        <f>IF('True_Odds_Calculator_3-way'!C114="","",'True_Odds_Calculator_3-way'!C114)</f>
        <v>1.97</v>
      </c>
      <c r="D113" s="9">
        <f t="shared" si="26"/>
        <v>0.25058126126490249</v>
      </c>
      <c r="E113" s="9">
        <f t="shared" si="27"/>
        <v>0.25123501204912446</v>
      </c>
      <c r="F113" s="9">
        <f t="shared" si="28"/>
        <v>0.49818372668597294</v>
      </c>
      <c r="G113" s="9">
        <f t="shared" si="29"/>
        <v>1.0384449281045358</v>
      </c>
      <c r="H113" s="9">
        <f t="shared" si="30"/>
        <v>3.9907213929410625</v>
      </c>
      <c r="I113" s="9">
        <f t="shared" si="31"/>
        <v>3.9803369436600184</v>
      </c>
      <c r="J113" s="9">
        <f t="shared" si="32"/>
        <v>2.0072915802614002</v>
      </c>
      <c r="K113" s="11">
        <f t="shared" si="33"/>
        <v>0.25773195876288663</v>
      </c>
      <c r="L113" s="11">
        <f t="shared" si="34"/>
        <v>0.25839793281653745</v>
      </c>
      <c r="M113" s="11">
        <f t="shared" si="35"/>
        <v>0.50761421319796951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-0.27104237988431112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0.22717490561085507</v>
      </c>
      <c r="Q113" s="11">
        <f>2*'OddsRatio_working_3-way'!K113*'OddsRatio_working_3-way'!L113*'OddsRatio_working_3-way'!M113</f>
        <v>6.7611579050849718E-2</v>
      </c>
      <c r="R113" s="11">
        <f t="shared" si="36"/>
        <v>0</v>
      </c>
      <c r="S113" s="11">
        <f t="shared" si="37"/>
        <v>-0.8381527114240217</v>
      </c>
      <c r="T113" s="11">
        <f t="shared" si="38"/>
        <v>-0.24945021173333976</v>
      </c>
      <c r="U113" s="11">
        <f>'OddsRatio_working_3-way'!S113-'OddsRatio_working_3-way'!R113^2/3</f>
        <v>-0.8381527114240217</v>
      </c>
      <c r="V113" s="11">
        <f>'OddsRatio_working_3-way'!S113*'OddsRatio_working_3-way'!R113/3-2*'OddsRatio_working_3-way'!R113^3/27-'OddsRatio_working_3-way'!T113</f>
        <v>0.24945021173333976</v>
      </c>
      <c r="W113" s="11">
        <f>'OddsRatio_working_3-way'!V113^2+4*'OddsRatio_working_3-way'!U113^3/27</f>
        <v>-2.5004555225562615E-2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0.14767359560816098</v>
      </c>
      <c r="Y113" s="11">
        <f>IF('OddsRatio_working_3-way'!W113&gt;=0,IF('OddsRatio_working_3-way'!V113+SQRT('OddsRatio_working_3-way'!W113)&gt;0,0,PI()),ACOS('OddsRatio_working_3-way'!V113/(2*'OddsRatio_working_3-way'!X113)))</f>
        <v>0.564978872791426</v>
      </c>
      <c r="Z113" s="11">
        <f>'OddsRatio_working_3-way'!X113^(1/3)*COS('OddsRatio_working_3-way'!Y113/3)</f>
        <v>0.51922246405226791</v>
      </c>
      <c r="AA113" s="11">
        <f>'OddsRatio_working_3-way'!X113^(1/3)*COS(('OddsRatio_working_3-way'!Y113+2*PI())/3)</f>
        <v>-0.34530955449293554</v>
      </c>
      <c r="AB113" s="11">
        <f>'OddsRatio_working_3-way'!X113^(1/3)*COS(('OddsRatio_working_3-way'!Y113+4*PI())/3)</f>
        <v>-0.17391290955933217</v>
      </c>
      <c r="AC113" s="11">
        <f>'OddsRatio_working_3-way'!X113^(1/3)*SIN('OddsRatio_working_3-way'!Y113/3)</f>
        <v>9.8955899090614585E-2</v>
      </c>
      <c r="AD113" s="11">
        <f>'OddsRatio_working_3-way'!X113^(1/3)*SIN(('OddsRatio_working_3-way'!Y113+2*PI())/3)</f>
        <v>0.40018189453950931</v>
      </c>
      <c r="AE113" s="11">
        <f>'OddsRatio_working_3-way'!X113^(1/3)*SIN(('OddsRatio_working_3-way'!Y113+4*PI())/3)</f>
        <v>-0.49913779363012389</v>
      </c>
      <c r="AF113" s="11">
        <f>-'OddsRatio_working_3-way'!U113/(3*'OddsRatio_working_3-way'!X113^(1/3))*COS(('OddsRatio_working_3-way'!Y113)/3)</f>
        <v>0.51922246405226791</v>
      </c>
      <c r="AG113" s="11">
        <f>-'OddsRatio_working_3-way'!U113/(3*'OddsRatio_working_3-way'!X113^(1/3))*COS(('OddsRatio_working_3-way'!Y113+2*PI())/3)</f>
        <v>-0.34530955449293554</v>
      </c>
      <c r="AH113" s="11">
        <f>-'OddsRatio_working_3-way'!U113/(3*'OddsRatio_working_3-way'!X113^(1/3))*COS(('OddsRatio_working_3-way'!Y113+4*PI())/3)</f>
        <v>-0.17391290955933217</v>
      </c>
      <c r="AI113" s="11">
        <f>'OddsRatio_working_3-way'!U113/(3*'OddsRatio_working_3-way'!X113^(1/3))*SIN(('OddsRatio_working_3-way'!Y113)/3)</f>
        <v>-9.8955899090614585E-2</v>
      </c>
      <c r="AJ113" s="11">
        <f>'OddsRatio_working_3-way'!U113/(3*'OddsRatio_working_3-way'!X113^(1/3))*SIN(('OddsRatio_working_3-way'!Y113+2*PI())/3)</f>
        <v>-0.40018189453950931</v>
      </c>
      <c r="AK113" s="11">
        <f>'OddsRatio_working_3-way'!U113/(3*'OddsRatio_working_3-way'!X113^(1/3))*SIN(('OddsRatio_working_3-way'!Y113+4*PI())/3)</f>
        <v>0.49913779363012389</v>
      </c>
      <c r="AL113" s="11">
        <f>'OddsRatio_working_3-way'!Z113+'OddsRatio_working_3-way'!AF113</f>
        <v>1.0384449281045358</v>
      </c>
      <c r="AM113" s="11">
        <f>'OddsRatio_working_3-way'!AA113+'OddsRatio_working_3-way'!AG113</f>
        <v>-0.69061910898587109</v>
      </c>
      <c r="AN113" s="11">
        <f>'OddsRatio_working_3-way'!AB113+'OddsRatio_working_3-way'!AH113</f>
        <v>-0.34782581911866434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1.0384449281045358</v>
      </c>
      <c r="AS113" s="11">
        <f>IF(('OddsRatio_working_3-way'!X113=0),IF(Q113&gt;0,-Q113^(1/3),(-Q113)^(1/3)),'OddsRatio_working_3-way'!AM113-'OddsRatio_working_3-way'!R113/3)</f>
        <v>-0.69061910898587109</v>
      </c>
      <c r="AT113" s="11">
        <f>IF(('OddsRatio_working_3-way'!X113=0),IF(Q113&gt;0,-Q113^(1/3),(-Q113)^(1/3)),'OddsRatio_working_3-way'!AN113-'OddsRatio_working_3-way'!R113/3)</f>
        <v>-0.34782581911866434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3.66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2.15</v>
      </c>
      <c r="D114" s="9">
        <f t="shared" si="26"/>
        <v>0.26468159182713946</v>
      </c>
      <c r="E114" s="9">
        <f t="shared" si="27"/>
        <v>0.28099368351689802</v>
      </c>
      <c r="F114" s="9">
        <f t="shared" si="28"/>
        <v>0.45432472465596252</v>
      </c>
      <c r="G114" s="9">
        <f t="shared" si="29"/>
        <v>1.0444076971353764</v>
      </c>
      <c r="H114" s="9">
        <f t="shared" si="30"/>
        <v>3.7781244743801019</v>
      </c>
      <c r="I114" s="9">
        <f t="shared" si="31"/>
        <v>3.5587988579816718</v>
      </c>
      <c r="J114" s="9">
        <f t="shared" si="32"/>
        <v>2.2010688517056831</v>
      </c>
      <c r="K114" s="11">
        <f t="shared" si="33"/>
        <v>0.27322404371584696</v>
      </c>
      <c r="L114" s="11">
        <f t="shared" si="34"/>
        <v>0.28985507246376813</v>
      </c>
      <c r="M114" s="11">
        <f t="shared" si="35"/>
        <v>0.46511627906976744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-0.27606218494514345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0.23058746392466498</v>
      </c>
      <c r="Q114" s="11">
        <f>2*'OddsRatio_working_3-way'!K114*'OddsRatio_working_3-way'!L114*'OddsRatio_working_3-way'!M114</f>
        <v>7.3670116269860988E-2</v>
      </c>
      <c r="R114" s="11">
        <f t="shared" si="36"/>
        <v>0</v>
      </c>
      <c r="S114" s="11">
        <f t="shared" si="37"/>
        <v>-0.83527363217271211</v>
      </c>
      <c r="T114" s="11">
        <f t="shared" si="38"/>
        <v>-0.26686058535869389</v>
      </c>
      <c r="U114" s="11">
        <f>'OddsRatio_working_3-way'!S114-'OddsRatio_working_3-way'!R114^2/3</f>
        <v>-0.83527363217271211</v>
      </c>
      <c r="V114" s="11">
        <f>'OddsRatio_working_3-way'!S114*'OddsRatio_working_3-way'!R114/3-2*'OddsRatio_working_3-way'!R114^3/27-'OddsRatio_working_3-way'!T114</f>
        <v>0.26686058535869389</v>
      </c>
      <c r="W114" s="11">
        <f>'OddsRatio_working_3-way'!V114^2+4*'OddsRatio_working_3-way'!U114^3/27</f>
        <v>-1.5119563116257256E-2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0.14691335468077946</v>
      </c>
      <c r="Y114" s="11">
        <f>IF('OddsRatio_working_3-way'!W114&gt;=0,IF('OddsRatio_working_3-way'!V114+SQRT('OddsRatio_working_3-way'!W114)&gt;0,0,PI()),ACOS('OddsRatio_working_3-way'!V114/(2*'OddsRatio_working_3-way'!X114)))</f>
        <v>0.43177494608368305</v>
      </c>
      <c r="Z114" s="11">
        <f>'OddsRatio_working_3-way'!X114^(1/3)*COS('OddsRatio_working_3-way'!Y114/3)</f>
        <v>0.5222038485676882</v>
      </c>
      <c r="AA114" s="11">
        <f>'OddsRatio_working_3-way'!X114^(1/3)*COS(('OddsRatio_working_3-way'!Y114+2*PI())/3)</f>
        <v>-0.32664399816771861</v>
      </c>
      <c r="AB114" s="11">
        <f>'OddsRatio_working_3-way'!X114^(1/3)*COS(('OddsRatio_working_3-way'!Y114+4*PI())/3)</f>
        <v>-0.1955598503999697</v>
      </c>
      <c r="AC114" s="11">
        <f>'OddsRatio_working_3-way'!X114^(1/3)*SIN('OddsRatio_working_3-way'!Y114/3)</f>
        <v>7.5681468000202506E-2</v>
      </c>
      <c r="AD114" s="11">
        <f>'OddsRatio_working_3-way'!X114^(1/3)*SIN(('OddsRatio_working_3-way'!Y114+2*PI())/3)</f>
        <v>0.41440106481351874</v>
      </c>
      <c r="AE114" s="11">
        <f>'OddsRatio_working_3-way'!X114^(1/3)*SIN(('OddsRatio_working_3-way'!Y114+4*PI())/3)</f>
        <v>-0.49008253281372127</v>
      </c>
      <c r="AF114" s="11">
        <f>-'OddsRatio_working_3-way'!U114/(3*'OddsRatio_working_3-way'!X114^(1/3))*COS(('OddsRatio_working_3-way'!Y114)/3)</f>
        <v>0.5222038485676882</v>
      </c>
      <c r="AG114" s="11">
        <f>-'OddsRatio_working_3-way'!U114/(3*'OddsRatio_working_3-way'!X114^(1/3))*COS(('OddsRatio_working_3-way'!Y114+2*PI())/3)</f>
        <v>-0.32664399816771861</v>
      </c>
      <c r="AH114" s="11">
        <f>-'OddsRatio_working_3-way'!U114/(3*'OddsRatio_working_3-way'!X114^(1/3))*COS(('OddsRatio_working_3-way'!Y114+4*PI())/3)</f>
        <v>-0.1955598503999697</v>
      </c>
      <c r="AI114" s="11">
        <f>'OddsRatio_working_3-way'!U114/(3*'OddsRatio_working_3-way'!X114^(1/3))*SIN(('OddsRatio_working_3-way'!Y114)/3)</f>
        <v>-7.5681468000202506E-2</v>
      </c>
      <c r="AJ114" s="11">
        <f>'OddsRatio_working_3-way'!U114/(3*'OddsRatio_working_3-way'!X114^(1/3))*SIN(('OddsRatio_working_3-way'!Y114+2*PI())/3)</f>
        <v>-0.41440106481351874</v>
      </c>
      <c r="AK114" s="11">
        <f>'OddsRatio_working_3-way'!U114/(3*'OddsRatio_working_3-way'!X114^(1/3))*SIN(('OddsRatio_working_3-way'!Y114+4*PI())/3)</f>
        <v>0.49008253281372127</v>
      </c>
      <c r="AL114" s="11">
        <f>'OddsRatio_working_3-way'!Z114+'OddsRatio_working_3-way'!AF114</f>
        <v>1.0444076971353764</v>
      </c>
      <c r="AM114" s="11">
        <f>'OddsRatio_working_3-way'!AA114+'OddsRatio_working_3-way'!AG114</f>
        <v>-0.65328799633543722</v>
      </c>
      <c r="AN114" s="11">
        <f>'OddsRatio_working_3-way'!AB114+'OddsRatio_working_3-way'!AH114</f>
        <v>-0.39111970079993941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1.0444076971353764</v>
      </c>
      <c r="AS114" s="11">
        <f>IF(('OddsRatio_working_3-way'!X114=0),IF(Q114&gt;0,-Q114^(1/3),(-Q114)^(1/3)),'OddsRatio_working_3-way'!AM114-'OddsRatio_working_3-way'!R114/3)</f>
        <v>-0.65328799633543722</v>
      </c>
      <c r="AT114" s="11">
        <f>IF(('OddsRatio_working_3-way'!X114=0),IF(Q114&gt;0,-Q114^(1/3),(-Q114)^(1/3)),'OddsRatio_working_3-way'!AN114-'OddsRatio_working_3-way'!R114/3)</f>
        <v>-0.39111970079993941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1.92</v>
      </c>
      <c r="B115" s="4">
        <f>IF('True_Odds_Calculator_3-way'!B116="","",'True_Odds_Calculator_3-way'!B116)</f>
        <v>3.97</v>
      </c>
      <c r="C115" s="4">
        <f>IF('True_Odds_Calculator_3-way'!C116="","",'True_Odds_Calculator_3-way'!C116)</f>
        <v>3.9</v>
      </c>
      <c r="D115" s="9">
        <f t="shared" si="26"/>
        <v>0.50918199135776365</v>
      </c>
      <c r="E115" s="9">
        <f t="shared" si="27"/>
        <v>0.2432006259344395</v>
      </c>
      <c r="F115" s="9">
        <f t="shared" si="28"/>
        <v>0.24761738270779671</v>
      </c>
      <c r="G115" s="9">
        <f t="shared" si="29"/>
        <v>1.0477547213680678</v>
      </c>
      <c r="H115" s="9">
        <f t="shared" si="30"/>
        <v>1.9639343436586225</v>
      </c>
      <c r="I115" s="9">
        <f t="shared" si="31"/>
        <v>4.1118315224631603</v>
      </c>
      <c r="J115" s="9">
        <f t="shared" si="32"/>
        <v>4.0384886919673955</v>
      </c>
      <c r="K115" s="11">
        <f t="shared" si="33"/>
        <v>0.52083333333333337</v>
      </c>
      <c r="L115" s="11">
        <f t="shared" si="34"/>
        <v>0.25188916876574308</v>
      </c>
      <c r="M115" s="11">
        <f t="shared" si="35"/>
        <v>0.25641025641025644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-0.26655444681263329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0.22840911537385097</v>
      </c>
      <c r="Q115" s="11">
        <f>2*'OddsRatio_working_3-way'!K115*'OddsRatio_working_3-way'!L115*'OddsRatio_working_3-way'!M115</f>
        <v>6.7278089948115155E-2</v>
      </c>
      <c r="R115" s="11">
        <f t="shared" si="36"/>
        <v>0</v>
      </c>
      <c r="S115" s="11">
        <f t="shared" si="37"/>
        <v>-0.85689478493076698</v>
      </c>
      <c r="T115" s="11">
        <f t="shared" si="38"/>
        <v>-0.25239905299875315</v>
      </c>
      <c r="U115" s="11">
        <f>'OddsRatio_working_3-way'!S115-'OddsRatio_working_3-way'!R115^2/3</f>
        <v>-0.85689478493076698</v>
      </c>
      <c r="V115" s="11">
        <f>'OddsRatio_working_3-way'!S115*'OddsRatio_working_3-way'!R115/3-2*'OddsRatio_working_3-way'!R115^3/27-'OddsRatio_working_3-way'!T115</f>
        <v>0.25239905299875315</v>
      </c>
      <c r="W115" s="11">
        <f>'OddsRatio_working_3-way'!V115^2+4*'OddsRatio_working_3-way'!U115^3/27</f>
        <v>-2.9508198956917461E-2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0.15265441437408947</v>
      </c>
      <c r="Y115" s="11">
        <f>IF('OddsRatio_working_3-way'!W115&gt;=0,IF('OddsRatio_working_3-way'!V115+SQRT('OddsRatio_working_3-way'!W115)&gt;0,0,PI()),ACOS('OddsRatio_working_3-way'!V115/(2*'OddsRatio_working_3-way'!X115)))</f>
        <v>0.59757792324887671</v>
      </c>
      <c r="Z115" s="11">
        <f>'OddsRatio_working_3-way'!X115^(1/3)*COS('OddsRatio_working_3-way'!Y115/3)</f>
        <v>0.52387736068403379</v>
      </c>
      <c r="AA115" s="11">
        <f>'OddsRatio_working_3-way'!X115^(1/3)*COS(('OddsRatio_working_3-way'!Y115+2*PI())/3)</f>
        <v>-0.35352513924692186</v>
      </c>
      <c r="AB115" s="11">
        <f>'OddsRatio_working_3-way'!X115^(1/3)*COS(('OddsRatio_working_3-way'!Y115+4*PI())/3)</f>
        <v>-0.17035222143711204</v>
      </c>
      <c r="AC115" s="11">
        <f>'OddsRatio_working_3-way'!X115^(1/3)*SIN('OddsRatio_working_3-way'!Y115/3)</f>
        <v>0.10575493340574291</v>
      </c>
      <c r="AD115" s="11">
        <f>'OddsRatio_working_3-way'!X115^(1/3)*SIN(('OddsRatio_working_3-way'!Y115+2*PI())/3)</f>
        <v>0.40081363611704485</v>
      </c>
      <c r="AE115" s="11">
        <f>'OddsRatio_working_3-way'!X115^(1/3)*SIN(('OddsRatio_working_3-way'!Y115+4*PI())/3)</f>
        <v>-0.50656856952278773</v>
      </c>
      <c r="AF115" s="11">
        <f>-'OddsRatio_working_3-way'!U115/(3*'OddsRatio_working_3-way'!X115^(1/3))*COS(('OddsRatio_working_3-way'!Y115)/3)</f>
        <v>0.5238773606840339</v>
      </c>
      <c r="AG115" s="11">
        <f>-'OddsRatio_working_3-way'!U115/(3*'OddsRatio_working_3-way'!X115^(1/3))*COS(('OddsRatio_working_3-way'!Y115+2*PI())/3)</f>
        <v>-0.35352513924692192</v>
      </c>
      <c r="AH115" s="11">
        <f>-'OddsRatio_working_3-way'!U115/(3*'OddsRatio_working_3-way'!X115^(1/3))*COS(('OddsRatio_working_3-way'!Y115+4*PI())/3)</f>
        <v>-0.17035222143711209</v>
      </c>
      <c r="AI115" s="11">
        <f>'OddsRatio_working_3-way'!U115/(3*'OddsRatio_working_3-way'!X115^(1/3))*SIN(('OddsRatio_working_3-way'!Y115)/3)</f>
        <v>-0.10575493340574293</v>
      </c>
      <c r="AJ115" s="11">
        <f>'OddsRatio_working_3-way'!U115/(3*'OddsRatio_working_3-way'!X115^(1/3))*SIN(('OddsRatio_working_3-way'!Y115+2*PI())/3)</f>
        <v>-0.4008136361170449</v>
      </c>
      <c r="AK115" s="11">
        <f>'OddsRatio_working_3-way'!U115/(3*'OddsRatio_working_3-way'!X115^(1/3))*SIN(('OddsRatio_working_3-way'!Y115+4*PI())/3)</f>
        <v>0.50656856952278784</v>
      </c>
      <c r="AL115" s="11">
        <f>'OddsRatio_working_3-way'!Z115+'OddsRatio_working_3-way'!AF115</f>
        <v>1.0477547213680678</v>
      </c>
      <c r="AM115" s="11">
        <f>'OddsRatio_working_3-way'!AA115+'OddsRatio_working_3-way'!AG115</f>
        <v>-0.70705027849384372</v>
      </c>
      <c r="AN115" s="11">
        <f>'OddsRatio_working_3-way'!AB115+'OddsRatio_working_3-way'!AH115</f>
        <v>-0.34070444287422413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1.0477547213680678</v>
      </c>
      <c r="AS115" s="11">
        <f>IF(('OddsRatio_working_3-way'!X115=0),IF(Q115&gt;0,-Q115^(1/3),(-Q115)^(1/3)),'OddsRatio_working_3-way'!AM115-'OddsRatio_working_3-way'!R115/3)</f>
        <v>-0.70705027849384372</v>
      </c>
      <c r="AT115" s="11">
        <f>IF(('OddsRatio_working_3-way'!X115=0),IF(Q115&gt;0,-Q115^(1/3),(-Q115)^(1/3)),'OddsRatio_working_3-way'!AN115-'OddsRatio_working_3-way'!R115/3)</f>
        <v>-0.34070444287422413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1.41</v>
      </c>
      <c r="B116" s="4">
        <f>IF('True_Odds_Calculator_3-way'!B117="","",'True_Odds_Calculator_3-way'!B117)</f>
        <v>4.9800000000000004</v>
      </c>
      <c r="C116" s="4">
        <f>IF('True_Odds_Calculator_3-way'!C117="","",'True_Odds_Calculator_3-way'!C117)</f>
        <v>8.73</v>
      </c>
      <c r="D116" s="9">
        <f t="shared" si="26"/>
        <v>0.69822305163206022</v>
      </c>
      <c r="E116" s="9">
        <f t="shared" si="27"/>
        <v>0.19247161908652871</v>
      </c>
      <c r="F116" s="9">
        <f t="shared" si="28"/>
        <v>0.10930532928141098</v>
      </c>
      <c r="G116" s="9">
        <f t="shared" si="29"/>
        <v>1.0541636168589985</v>
      </c>
      <c r="H116" s="9">
        <f t="shared" si="30"/>
        <v>1.4322070829121893</v>
      </c>
      <c r="I116" s="9">
        <f t="shared" si="31"/>
        <v>5.1955711950988155</v>
      </c>
      <c r="J116" s="9">
        <f t="shared" si="32"/>
        <v>9.1486847583200603</v>
      </c>
      <c r="K116" s="11">
        <f t="shared" si="33"/>
        <v>0.70921985815602839</v>
      </c>
      <c r="L116" s="11">
        <f t="shared" si="34"/>
        <v>0.20080321285140559</v>
      </c>
      <c r="M116" s="11">
        <f t="shared" si="35"/>
        <v>0.11454753722794959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-0.20577078936333015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0.19771513731560983</v>
      </c>
      <c r="Q116" s="11">
        <f>2*'OddsRatio_working_3-way'!K116*'OddsRatio_working_3-way'!L116*'OddsRatio_working_3-way'!M116</f>
        <v>3.2626260283103926E-2</v>
      </c>
      <c r="R116" s="11">
        <f t="shared" si="36"/>
        <v>0</v>
      </c>
      <c r="S116" s="11">
        <f t="shared" si="37"/>
        <v>-0.96085133330807015</v>
      </c>
      <c r="T116" s="11">
        <f t="shared" si="38"/>
        <v>-0.15855632562839439</v>
      </c>
      <c r="U116" s="11">
        <f>'OddsRatio_working_3-way'!S116-'OddsRatio_working_3-way'!R116^2/3</f>
        <v>-0.96085133330807015</v>
      </c>
      <c r="V116" s="11">
        <f>'OddsRatio_working_3-way'!S116*'OddsRatio_working_3-way'!R116/3-2*'OddsRatio_working_3-way'!R116^3/27-'OddsRatio_working_3-way'!T116</f>
        <v>0.15855632562839439</v>
      </c>
      <c r="W116" s="11">
        <f>'OddsRatio_working_3-way'!V116^2+4*'OddsRatio_working_3-way'!U116^3/27</f>
        <v>-0.10628090705213633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0.18126018278217762</v>
      </c>
      <c r="Y116" s="11">
        <f>IF('OddsRatio_working_3-way'!W116&gt;=0,IF('OddsRatio_working_3-way'!V116+SQRT('OddsRatio_working_3-way'!W116)&gt;0,0,PI()),ACOS('OddsRatio_working_3-way'!V116/(2*'OddsRatio_working_3-way'!X116)))</f>
        <v>1.1181218634548833</v>
      </c>
      <c r="Z116" s="11">
        <f>'OddsRatio_working_3-way'!X116^(1/3)*COS('OddsRatio_working_3-way'!Y116/3)</f>
        <v>0.52708180842949925</v>
      </c>
      <c r="AA116" s="11">
        <f>'OddsRatio_working_3-way'!X116^(1/3)*COS(('OddsRatio_working_3-way'!Y116+2*PI())/3)</f>
        <v>-0.44201053396736045</v>
      </c>
      <c r="AB116" s="11">
        <f>'OddsRatio_working_3-way'!X116^(1/3)*COS(('OddsRatio_working_3-way'!Y116+4*PI())/3)</f>
        <v>-8.5071274462138982E-2</v>
      </c>
      <c r="AC116" s="11">
        <f>'OddsRatio_working_3-way'!X116^(1/3)*SIN('OddsRatio_working_3-way'!Y116/3)</f>
        <v>0.20607897755968538</v>
      </c>
      <c r="AD116" s="11">
        <f>'OddsRatio_working_3-way'!X116^(1/3)*SIN(('OddsRatio_working_3-way'!Y116+2*PI())/3)</f>
        <v>0.35342674719274658</v>
      </c>
      <c r="AE116" s="11">
        <f>'OddsRatio_working_3-way'!X116^(1/3)*SIN(('OddsRatio_working_3-way'!Y116+4*PI())/3)</f>
        <v>-0.55950572475243188</v>
      </c>
      <c r="AF116" s="11">
        <f>-'OddsRatio_working_3-way'!U116/(3*'OddsRatio_working_3-way'!X116^(1/3))*COS(('OddsRatio_working_3-way'!Y116)/3)</f>
        <v>0.52708180842949937</v>
      </c>
      <c r="AG116" s="11">
        <f>-'OddsRatio_working_3-way'!U116/(3*'OddsRatio_working_3-way'!X116^(1/3))*COS(('OddsRatio_working_3-way'!Y116+2*PI())/3)</f>
        <v>-0.44201053396736051</v>
      </c>
      <c r="AH116" s="11">
        <f>-'OddsRatio_working_3-way'!U116/(3*'OddsRatio_working_3-way'!X116^(1/3))*COS(('OddsRatio_working_3-way'!Y116+4*PI())/3)</f>
        <v>-8.5071274462138996E-2</v>
      </c>
      <c r="AI116" s="11">
        <f>'OddsRatio_working_3-way'!U116/(3*'OddsRatio_working_3-way'!X116^(1/3))*SIN(('OddsRatio_working_3-way'!Y116)/3)</f>
        <v>-0.20607897755968541</v>
      </c>
      <c r="AJ116" s="11">
        <f>'OddsRatio_working_3-way'!U116/(3*'OddsRatio_working_3-way'!X116^(1/3))*SIN(('OddsRatio_working_3-way'!Y116+2*PI())/3)</f>
        <v>-0.35342674719274664</v>
      </c>
      <c r="AK116" s="11">
        <f>'OddsRatio_working_3-way'!U116/(3*'OddsRatio_working_3-way'!X116^(1/3))*SIN(('OddsRatio_working_3-way'!Y116+4*PI())/3)</f>
        <v>0.55950572475243199</v>
      </c>
      <c r="AL116" s="11">
        <f>'OddsRatio_working_3-way'!Z116+'OddsRatio_working_3-way'!AF116</f>
        <v>1.0541636168589985</v>
      </c>
      <c r="AM116" s="11">
        <f>'OddsRatio_working_3-way'!AA116+'OddsRatio_working_3-way'!AG116</f>
        <v>-0.88402106793472091</v>
      </c>
      <c r="AN116" s="11">
        <f>'OddsRatio_working_3-way'!AB116+'OddsRatio_working_3-way'!AH116</f>
        <v>-0.17014254892427799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1.0541636168589985</v>
      </c>
      <c r="AS116" s="11">
        <f>IF(('OddsRatio_working_3-way'!X116=0),IF(Q116&gt;0,-Q116^(1/3),(-Q116)^(1/3)),'OddsRatio_working_3-way'!AM116-'OddsRatio_working_3-way'!R116/3)</f>
        <v>-0.88402106793472091</v>
      </c>
      <c r="AT116" s="11">
        <f>IF(('OddsRatio_working_3-way'!X116=0),IF(Q116&gt;0,-Q116^(1/3),(-Q116)^(1/3)),'OddsRatio_working_3-way'!AN116-'OddsRatio_working_3-way'!R116/3)</f>
        <v>-0.17014254892427799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3.15</v>
      </c>
      <c r="B117" s="4">
        <f>IF('True_Odds_Calculator_3-way'!B118="","",'True_Odds_Calculator_3-way'!B118)</f>
        <v>3.34</v>
      </c>
      <c r="C117" s="4">
        <f>IF('True_Odds_Calculator_3-way'!C118="","",'True_Odds_Calculator_3-way'!C118)</f>
        <v>2.46</v>
      </c>
      <c r="D117" s="9">
        <f t="shared" si="26"/>
        <v>0.3098848376961521</v>
      </c>
      <c r="E117" s="9">
        <f t="shared" si="27"/>
        <v>0.29207225034466333</v>
      </c>
      <c r="F117" s="9">
        <f t="shared" si="28"/>
        <v>0.39804291195918479</v>
      </c>
      <c r="G117" s="9">
        <f t="shared" si="29"/>
        <v>1.0358163981392501</v>
      </c>
      <c r="H117" s="9">
        <f t="shared" si="30"/>
        <v>3.2270052559993876</v>
      </c>
      <c r="I117" s="9">
        <f t="shared" si="31"/>
        <v>3.4238103716458448</v>
      </c>
      <c r="J117" s="9">
        <f t="shared" si="32"/>
        <v>2.5122919412833049</v>
      </c>
      <c r="K117" s="11">
        <f t="shared" si="33"/>
        <v>0.31746031746031744</v>
      </c>
      <c r="L117" s="11">
        <f t="shared" si="34"/>
        <v>0.29940119760479045</v>
      </c>
      <c r="M117" s="11">
        <f t="shared" si="35"/>
        <v>0.4065040650406504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-0.28380173451007418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0.22989251848606312</v>
      </c>
      <c r="Q117" s="11">
        <f>2*'OddsRatio_working_3-way'!K117*'OddsRatio_working_3-way'!L117*'OddsRatio_working_3-way'!M117</f>
        <v>7.7274796129769119E-2</v>
      </c>
      <c r="R117" s="11">
        <f t="shared" si="36"/>
        <v>0</v>
      </c>
      <c r="S117" s="11">
        <f t="shared" si="37"/>
        <v>-0.81004620666933447</v>
      </c>
      <c r="T117" s="11">
        <f t="shared" si="38"/>
        <v>-0.27228443921658302</v>
      </c>
      <c r="U117" s="11">
        <f>'OddsRatio_working_3-way'!S117-'OddsRatio_working_3-way'!R117^2/3</f>
        <v>-0.81004620666933447</v>
      </c>
      <c r="V117" s="11">
        <f>'OddsRatio_working_3-way'!S117*'OddsRatio_working_3-way'!R117/3-2*'OddsRatio_working_3-way'!R117^3/27-'OddsRatio_working_3-way'!T117</f>
        <v>0.27228443921658302</v>
      </c>
      <c r="W117" s="11">
        <f>'OddsRatio_working_3-way'!V117^2+4*'OddsRatio_working_3-way'!U117^3/27</f>
        <v>-4.6066587939237319E-3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0.14030812042912272</v>
      </c>
      <c r="Y117" s="11">
        <f>IF('OddsRatio_working_3-way'!W117&gt;=0,IF('OddsRatio_working_3-way'!V117+SQRT('OddsRatio_working_3-way'!W117)&gt;0,0,PI()),ACOS('OddsRatio_working_3-way'!V117/(2*'OddsRatio_working_3-way'!X117)))</f>
        <v>0.2442915873310505</v>
      </c>
      <c r="Z117" s="11">
        <f>'OddsRatio_working_3-way'!X117^(1/3)*COS('OddsRatio_working_3-way'!Y117/3)</f>
        <v>0.51790819906962504</v>
      </c>
      <c r="AA117" s="11">
        <f>'OddsRatio_working_3-way'!X117^(1/3)*COS(('OddsRatio_working_3-way'!Y117+2*PI())/3)</f>
        <v>-0.29555839804846895</v>
      </c>
      <c r="AB117" s="11">
        <f>'OddsRatio_working_3-way'!X117^(1/3)*COS(('OddsRatio_working_3-way'!Y117+4*PI())/3)</f>
        <v>-0.22234980102115612</v>
      </c>
      <c r="AC117" s="11">
        <f>'OddsRatio_working_3-way'!X117^(1/3)*SIN('OddsRatio_working_3-way'!Y117/3)</f>
        <v>4.2267003200714026E-2</v>
      </c>
      <c r="AD117" s="11">
        <f>'OddsRatio_working_3-way'!X117^(1/3)*SIN(('OddsRatio_working_3-way'!Y117+2*PI())/3)</f>
        <v>0.42738815562218646</v>
      </c>
      <c r="AE117" s="11">
        <f>'OddsRatio_working_3-way'!X117^(1/3)*SIN(('OddsRatio_working_3-way'!Y117+4*PI())/3)</f>
        <v>-0.46965515882290032</v>
      </c>
      <c r="AF117" s="11">
        <f>-'OddsRatio_working_3-way'!U117/(3*'OddsRatio_working_3-way'!X117^(1/3))*COS(('OddsRatio_working_3-way'!Y117)/3)</f>
        <v>0.51790819906962504</v>
      </c>
      <c r="AG117" s="11">
        <f>-'OddsRatio_working_3-way'!U117/(3*'OddsRatio_working_3-way'!X117^(1/3))*COS(('OddsRatio_working_3-way'!Y117+2*PI())/3)</f>
        <v>-0.29555839804846895</v>
      </c>
      <c r="AH117" s="11">
        <f>-'OddsRatio_working_3-way'!U117/(3*'OddsRatio_working_3-way'!X117^(1/3))*COS(('OddsRatio_working_3-way'!Y117+4*PI())/3)</f>
        <v>-0.22234980102115612</v>
      </c>
      <c r="AI117" s="11">
        <f>'OddsRatio_working_3-way'!U117/(3*'OddsRatio_working_3-way'!X117^(1/3))*SIN(('OddsRatio_working_3-way'!Y117)/3)</f>
        <v>-4.2267003200714026E-2</v>
      </c>
      <c r="AJ117" s="11">
        <f>'OddsRatio_working_3-way'!U117/(3*'OddsRatio_working_3-way'!X117^(1/3))*SIN(('OddsRatio_working_3-way'!Y117+2*PI())/3)</f>
        <v>-0.42738815562218646</v>
      </c>
      <c r="AK117" s="11">
        <f>'OddsRatio_working_3-way'!U117/(3*'OddsRatio_working_3-way'!X117^(1/3))*SIN(('OddsRatio_working_3-way'!Y117+4*PI())/3)</f>
        <v>0.46965515882290032</v>
      </c>
      <c r="AL117" s="11">
        <f>'OddsRatio_working_3-way'!Z117+'OddsRatio_working_3-way'!AF117</f>
        <v>1.0358163981392501</v>
      </c>
      <c r="AM117" s="11">
        <f>'OddsRatio_working_3-way'!AA117+'OddsRatio_working_3-way'!AG117</f>
        <v>-0.5911167960969379</v>
      </c>
      <c r="AN117" s="11">
        <f>'OddsRatio_working_3-way'!AB117+'OddsRatio_working_3-way'!AH117</f>
        <v>-0.44469960204231224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1.0358163981392501</v>
      </c>
      <c r="AS117" s="11">
        <f>IF(('OddsRatio_working_3-way'!X117=0),IF(Q117&gt;0,-Q117^(1/3),(-Q117)^(1/3)),'OddsRatio_working_3-way'!AM117-'OddsRatio_working_3-way'!R117/3)</f>
        <v>-0.5911167960969379</v>
      </c>
      <c r="AT117" s="11">
        <f>IF(('OddsRatio_working_3-way'!X117=0),IF(Q117&gt;0,-Q117^(1/3),(-Q117)^(1/3)),'OddsRatio_working_3-way'!AN117-'OddsRatio_working_3-way'!R117/3)</f>
        <v>-0.44469960204231224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2.84</v>
      </c>
      <c r="B118" s="4">
        <f>IF('True_Odds_Calculator_3-way'!B119="","",'True_Odds_Calculator_3-way'!B119)</f>
        <v>3.61</v>
      </c>
      <c r="C118" s="4">
        <f>IF('True_Odds_Calculator_3-way'!C119="","",'True_Odds_Calculator_3-way'!C119)</f>
        <v>2.54</v>
      </c>
      <c r="D118" s="9">
        <f t="shared" si="26"/>
        <v>0.34430630074999136</v>
      </c>
      <c r="E118" s="9">
        <f t="shared" si="27"/>
        <v>0.27017266239194782</v>
      </c>
      <c r="F118" s="9">
        <f t="shared" si="28"/>
        <v>0.38552103685806094</v>
      </c>
      <c r="G118" s="9">
        <f t="shared" si="29"/>
        <v>1.0349949174769364</v>
      </c>
      <c r="H118" s="9">
        <f t="shared" si="30"/>
        <v>2.9043906481575625</v>
      </c>
      <c r="I118" s="9">
        <f t="shared" si="31"/>
        <v>3.7013367346148041</v>
      </c>
      <c r="J118" s="9">
        <f t="shared" si="32"/>
        <v>2.5938921729144826</v>
      </c>
      <c r="K118" s="11">
        <f t="shared" si="33"/>
        <v>0.35211267605633806</v>
      </c>
      <c r="L118" s="11">
        <f t="shared" si="34"/>
        <v>0.2770083102493075</v>
      </c>
      <c r="M118" s="11">
        <f t="shared" si="35"/>
        <v>0.39370078740157477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-0.28400094988321534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0.23002104058907502</v>
      </c>
      <c r="Q118" s="11">
        <f>2*'OddsRatio_working_3-way'!K118*'OddsRatio_working_3-way'!L118*'OddsRatio_working_3-way'!M118</f>
        <v>7.6801683001360616E-2</v>
      </c>
      <c r="R118" s="11">
        <f t="shared" si="36"/>
        <v>0</v>
      </c>
      <c r="S118" s="11">
        <f t="shared" si="37"/>
        <v>-0.80993053256921321</v>
      </c>
      <c r="T118" s="11">
        <f t="shared" si="38"/>
        <v>-0.27042755678437841</v>
      </c>
      <c r="U118" s="11">
        <f>'OddsRatio_working_3-way'!S118-'OddsRatio_working_3-way'!R118^2/3</f>
        <v>-0.80993053256921321</v>
      </c>
      <c r="V118" s="11">
        <f>'OddsRatio_working_3-way'!S118*'OddsRatio_working_3-way'!R118/3-2*'OddsRatio_working_3-way'!R118^3/27-'OddsRatio_working_3-way'!T118</f>
        <v>0.27042755678437841</v>
      </c>
      <c r="W118" s="11">
        <f>'OddsRatio_working_3-way'!V118^2+4*'OddsRatio_working_3-way'!U118^3/27</f>
        <v>-5.5806815660253001E-3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0.1402780676321084</v>
      </c>
      <c r="Y118" s="11">
        <f>IF('OddsRatio_working_3-way'!W118&gt;=0,IF('OddsRatio_working_3-way'!V118+SQRT('OddsRatio_working_3-way'!W118)&gt;0,0,PI()),ACOS('OddsRatio_working_3-way'!V118/(2*'OddsRatio_working_3-way'!X118)))</f>
        <v>0.26952227481974234</v>
      </c>
      <c r="Z118" s="11">
        <f>'OddsRatio_working_3-way'!X118^(1/3)*COS('OddsRatio_working_3-way'!Y118/3)</f>
        <v>0.51749745873846831</v>
      </c>
      <c r="AA118" s="11">
        <f>'OddsRatio_working_3-way'!X118^(1/3)*COS(('OddsRatio_working_3-way'!Y118+2*PI())/3)</f>
        <v>-0.29912097592208003</v>
      </c>
      <c r="AB118" s="11">
        <f>'OddsRatio_working_3-way'!X118^(1/3)*COS(('OddsRatio_working_3-way'!Y118+4*PI())/3)</f>
        <v>-0.21837648281638847</v>
      </c>
      <c r="AC118" s="11">
        <f>'OddsRatio_working_3-way'!X118^(1/3)*SIN('OddsRatio_working_3-way'!Y118/3)</f>
        <v>4.661785483015108E-2</v>
      </c>
      <c r="AD118" s="11">
        <f>'OddsRatio_working_3-way'!X118^(1/3)*SIN(('OddsRatio_working_3-way'!Y118+2*PI())/3)</f>
        <v>0.42485701824632743</v>
      </c>
      <c r="AE118" s="11">
        <f>'OddsRatio_working_3-way'!X118^(1/3)*SIN(('OddsRatio_working_3-way'!Y118+4*PI())/3)</f>
        <v>-0.47147487307647834</v>
      </c>
      <c r="AF118" s="11">
        <f>-'OddsRatio_working_3-way'!U118/(3*'OddsRatio_working_3-way'!X118^(1/3))*COS(('OddsRatio_working_3-way'!Y118)/3)</f>
        <v>0.5174974587384682</v>
      </c>
      <c r="AG118" s="11">
        <f>-'OddsRatio_working_3-way'!U118/(3*'OddsRatio_working_3-way'!X118^(1/3))*COS(('OddsRatio_working_3-way'!Y118+2*PI())/3)</f>
        <v>-0.29912097592207998</v>
      </c>
      <c r="AH118" s="11">
        <f>-'OddsRatio_working_3-way'!U118/(3*'OddsRatio_working_3-way'!X118^(1/3))*COS(('OddsRatio_working_3-way'!Y118+4*PI())/3)</f>
        <v>-0.21837648281638841</v>
      </c>
      <c r="AI118" s="11">
        <f>'OddsRatio_working_3-way'!U118/(3*'OddsRatio_working_3-way'!X118^(1/3))*SIN(('OddsRatio_working_3-way'!Y118)/3)</f>
        <v>-4.6617854830151073E-2</v>
      </c>
      <c r="AJ118" s="11">
        <f>'OddsRatio_working_3-way'!U118/(3*'OddsRatio_working_3-way'!X118^(1/3))*SIN(('OddsRatio_working_3-way'!Y118+2*PI())/3)</f>
        <v>-0.42485701824632738</v>
      </c>
      <c r="AK118" s="11">
        <f>'OddsRatio_working_3-way'!U118/(3*'OddsRatio_working_3-way'!X118^(1/3))*SIN(('OddsRatio_working_3-way'!Y118+4*PI())/3)</f>
        <v>0.47147487307647823</v>
      </c>
      <c r="AL118" s="11">
        <f>'OddsRatio_working_3-way'!Z118+'OddsRatio_working_3-way'!AF118</f>
        <v>1.0349949174769364</v>
      </c>
      <c r="AM118" s="11">
        <f>'OddsRatio_working_3-way'!AA118+'OddsRatio_working_3-way'!AG118</f>
        <v>-0.59824195184415996</v>
      </c>
      <c r="AN118" s="11">
        <f>'OddsRatio_working_3-way'!AB118+'OddsRatio_working_3-way'!AH118</f>
        <v>-0.43675296563277688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1.0349949174769364</v>
      </c>
      <c r="AS118" s="11">
        <f>IF(('OddsRatio_working_3-way'!X118=0),IF(Q118&gt;0,-Q118^(1/3),(-Q118)^(1/3)),'OddsRatio_working_3-way'!AM118-'OddsRatio_working_3-way'!R118/3)</f>
        <v>-0.59824195184415996</v>
      </c>
      <c r="AT118" s="11">
        <f>IF(('OddsRatio_working_3-way'!X118=0),IF(Q118&gt;0,-Q118^(1/3),(-Q118)^(1/3)),'OddsRatio_working_3-way'!AN118-'OddsRatio_working_3-way'!R118/3)</f>
        <v>-0.43675296563277688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4.74</v>
      </c>
      <c r="B119" s="4">
        <f>IF('True_Odds_Calculator_3-way'!B120="","",'True_Odds_Calculator_3-way'!B120)</f>
        <v>4.1500000000000004</v>
      </c>
      <c r="C119" s="4">
        <f>IF('True_Odds_Calculator_3-way'!C120="","",'True_Odds_Calculator_3-way'!C120)</f>
        <v>1.75</v>
      </c>
      <c r="D119" s="9">
        <f t="shared" si="26"/>
        <v>0.20446677213355435</v>
      </c>
      <c r="E119" s="9">
        <f t="shared" si="27"/>
        <v>0.23380953096083074</v>
      </c>
      <c r="F119" s="9">
        <f t="shared" si="28"/>
        <v>0.56172369690561497</v>
      </c>
      <c r="G119" s="9">
        <f t="shared" si="29"/>
        <v>1.0403128928777181</v>
      </c>
      <c r="H119" s="9">
        <f t="shared" si="30"/>
        <v>4.8907702193626665</v>
      </c>
      <c r="I119" s="9">
        <f t="shared" si="31"/>
        <v>4.276985612564812</v>
      </c>
      <c r="J119" s="9">
        <f t="shared" si="32"/>
        <v>1.7802346696582885</v>
      </c>
      <c r="K119" s="11">
        <f t="shared" si="33"/>
        <v>0.21097046413502107</v>
      </c>
      <c r="L119" s="11">
        <f t="shared" si="34"/>
        <v>0.24096385542168672</v>
      </c>
      <c r="M119" s="11">
        <f t="shared" si="35"/>
        <v>0.5714285714285714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-0.25667225865487264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0.22193657087663493</v>
      </c>
      <c r="Q119" s="11">
        <f>2*'OddsRatio_working_3-way'!K119*'OddsRatio_working_3-way'!L119*'OddsRatio_working_3-way'!M119</f>
        <v>5.8098578763516984E-2</v>
      </c>
      <c r="R119" s="11">
        <f t="shared" si="36"/>
        <v>0</v>
      </c>
      <c r="S119" s="11">
        <f t="shared" si="37"/>
        <v>-0.86466909996321761</v>
      </c>
      <c r="T119" s="11">
        <f t="shared" si="38"/>
        <v>-0.22635316752963808</v>
      </c>
      <c r="U119" s="11">
        <f>'OddsRatio_working_3-way'!S119-'OddsRatio_working_3-way'!R119^2/3</f>
        <v>-0.86466909996321761</v>
      </c>
      <c r="V119" s="11">
        <f>'OddsRatio_working_3-way'!S119*'OddsRatio_working_3-way'!R119/3-2*'OddsRatio_working_3-way'!R119^3/27-'OddsRatio_working_3-way'!T119</f>
        <v>0.22635316752963808</v>
      </c>
      <c r="W119" s="11">
        <f>'OddsRatio_working_3-way'!V119^2+4*'OddsRatio_working_3-way'!U119^3/27</f>
        <v>-4.4537894817862383E-2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0.15473659172006049</v>
      </c>
      <c r="Y119" s="11">
        <f>IF('OddsRatio_working_3-way'!W119&gt;=0,IF('OddsRatio_working_3-way'!V119+SQRT('OddsRatio_working_3-way'!W119)&gt;0,0,PI()),ACOS('OddsRatio_working_3-way'!V119/(2*'OddsRatio_working_3-way'!X119)))</f>
        <v>0.75040245607205147</v>
      </c>
      <c r="Z119" s="11">
        <f>'OddsRatio_working_3-way'!X119^(1/3)*COS('OddsRatio_working_3-way'!Y119/3)</f>
        <v>0.52015644643885905</v>
      </c>
      <c r="AA119" s="11">
        <f>'OddsRatio_working_3-way'!X119^(1/3)*COS(('OddsRatio_working_3-way'!Y119+2*PI())/3)</f>
        <v>-0.37516613923096459</v>
      </c>
      <c r="AB119" s="11">
        <f>'OddsRatio_working_3-way'!X119^(1/3)*COS(('OddsRatio_working_3-way'!Y119+4*PI())/3)</f>
        <v>-0.1449903072078946</v>
      </c>
      <c r="AC119" s="11">
        <f>'OddsRatio_working_3-way'!X119^(1/3)*SIN('OddsRatio_working_3-way'!Y119/3)</f>
        <v>0.13289207857946558</v>
      </c>
      <c r="AD119" s="11">
        <f>'OddsRatio_working_3-way'!X119^(1/3)*SIN(('OddsRatio_working_3-way'!Y119+2*PI())/3)</f>
        <v>0.38402265726855883</v>
      </c>
      <c r="AE119" s="11">
        <f>'OddsRatio_working_3-way'!X119^(1/3)*SIN(('OddsRatio_working_3-way'!Y119+4*PI())/3)</f>
        <v>-0.5169147358480245</v>
      </c>
      <c r="AF119" s="11">
        <f>-'OddsRatio_working_3-way'!U119/(3*'OddsRatio_working_3-way'!X119^(1/3))*COS(('OddsRatio_working_3-way'!Y119)/3)</f>
        <v>0.52015644643885905</v>
      </c>
      <c r="AG119" s="11">
        <f>-'OddsRatio_working_3-way'!U119/(3*'OddsRatio_working_3-way'!X119^(1/3))*COS(('OddsRatio_working_3-way'!Y119+2*PI())/3)</f>
        <v>-0.37516613923096459</v>
      </c>
      <c r="AH119" s="11">
        <f>-'OddsRatio_working_3-way'!U119/(3*'OddsRatio_working_3-way'!X119^(1/3))*COS(('OddsRatio_working_3-way'!Y119+4*PI())/3)</f>
        <v>-0.1449903072078946</v>
      </c>
      <c r="AI119" s="11">
        <f>'OddsRatio_working_3-way'!U119/(3*'OddsRatio_working_3-way'!X119^(1/3))*SIN(('OddsRatio_working_3-way'!Y119)/3)</f>
        <v>-0.13289207857946558</v>
      </c>
      <c r="AJ119" s="11">
        <f>'OddsRatio_working_3-way'!U119/(3*'OddsRatio_working_3-way'!X119^(1/3))*SIN(('OddsRatio_working_3-way'!Y119+2*PI())/3)</f>
        <v>-0.38402265726855883</v>
      </c>
      <c r="AK119" s="11">
        <f>'OddsRatio_working_3-way'!U119/(3*'OddsRatio_working_3-way'!X119^(1/3))*SIN(('OddsRatio_working_3-way'!Y119+4*PI())/3)</f>
        <v>0.5169147358480245</v>
      </c>
      <c r="AL119" s="11">
        <f>'OddsRatio_working_3-way'!Z119+'OddsRatio_working_3-way'!AF119</f>
        <v>1.0403128928777181</v>
      </c>
      <c r="AM119" s="11">
        <f>'OddsRatio_working_3-way'!AA119+'OddsRatio_working_3-way'!AG119</f>
        <v>-0.75033227846192918</v>
      </c>
      <c r="AN119" s="11">
        <f>'OddsRatio_working_3-way'!AB119+'OddsRatio_working_3-way'!AH119</f>
        <v>-0.28998061441578921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1.0403128928777181</v>
      </c>
      <c r="AS119" s="11">
        <f>IF(('OddsRatio_working_3-way'!X119=0),IF(Q119&gt;0,-Q119^(1/3),(-Q119)^(1/3)),'OddsRatio_working_3-way'!AM119-'OddsRatio_working_3-way'!R119/3)</f>
        <v>-0.75033227846192918</v>
      </c>
      <c r="AT119" s="11">
        <f>IF(('OddsRatio_working_3-way'!X119=0),IF(Q119&gt;0,-Q119^(1/3),(-Q119)^(1/3)),'OddsRatio_working_3-way'!AN119-'OddsRatio_working_3-way'!R119/3)</f>
        <v>-0.28998061441578921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1.42</v>
      </c>
      <c r="B120" s="4">
        <f>IF('True_Odds_Calculator_3-way'!B121="","",'True_Odds_Calculator_3-way'!B121)</f>
        <v>5.17</v>
      </c>
      <c r="C120" s="4">
        <f>IF('True_Odds_Calculator_3-way'!C121="","",'True_Odds_Calculator_3-way'!C121)</f>
        <v>7.94</v>
      </c>
      <c r="D120" s="9">
        <f t="shared" si="26"/>
        <v>0.69370980485684774</v>
      </c>
      <c r="E120" s="9">
        <f t="shared" si="27"/>
        <v>0.1857454443018369</v>
      </c>
      <c r="F120" s="9">
        <f t="shared" si="28"/>
        <v>0.12054475084131555</v>
      </c>
      <c r="G120" s="9">
        <f t="shared" si="29"/>
        <v>1.0512499092310614</v>
      </c>
      <c r="H120" s="9">
        <f t="shared" si="30"/>
        <v>1.4415249618770454</v>
      </c>
      <c r="I120" s="9">
        <f t="shared" si="31"/>
        <v>5.3837121214935264</v>
      </c>
      <c r="J120" s="9">
        <f t="shared" si="32"/>
        <v>8.2956743700635673</v>
      </c>
      <c r="K120" s="11">
        <f t="shared" si="33"/>
        <v>0.70422535211267612</v>
      </c>
      <c r="L120" s="11">
        <f t="shared" si="34"/>
        <v>0.19342359767891684</v>
      </c>
      <c r="M120" s="11">
        <f t="shared" si="35"/>
        <v>0.12594458438287154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-0.20851890033397436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0.19780165335419797</v>
      </c>
      <c r="Q120" s="11">
        <f>2*'OddsRatio_working_3-way'!K120*'OddsRatio_working_3-way'!L120*'OddsRatio_working_3-way'!M120</f>
        <v>3.4310781154240758E-2</v>
      </c>
      <c r="R120" s="11">
        <f t="shared" si="36"/>
        <v>0</v>
      </c>
      <c r="S120" s="11">
        <f t="shared" si="37"/>
        <v>-0.94860299491983169</v>
      </c>
      <c r="T120" s="11">
        <f t="shared" si="38"/>
        <v>-0.16454518558886932</v>
      </c>
      <c r="U120" s="11">
        <f>'OddsRatio_working_3-way'!S120-'OddsRatio_working_3-way'!R120^2/3</f>
        <v>-0.94860299491983169</v>
      </c>
      <c r="V120" s="11">
        <f>'OddsRatio_working_3-way'!S120*'OddsRatio_working_3-way'!R120/3-2*'OddsRatio_working_3-way'!R120^3/27-'OddsRatio_working_3-way'!T120</f>
        <v>0.16454518558886932</v>
      </c>
      <c r="W120" s="11">
        <f>'OddsRatio_working_3-way'!V120^2+4*'OddsRatio_working_3-way'!U120^3/27</f>
        <v>-9.938386977287561E-2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0.17780536259724497</v>
      </c>
      <c r="Y120" s="11">
        <f>IF('OddsRatio_working_3-way'!W120&gt;=0,IF('OddsRatio_working_3-way'!V120+SQRT('OddsRatio_working_3-way'!W120)&gt;0,0,PI()),ACOS('OddsRatio_working_3-way'!V120/(2*'OddsRatio_working_3-way'!X120)))</f>
        <v>1.0897448913557395</v>
      </c>
      <c r="Z120" s="11">
        <f>'OddsRatio_working_3-way'!X120^(1/3)*COS('OddsRatio_working_3-way'!Y120/3)</f>
        <v>0.5256249546155306</v>
      </c>
      <c r="AA120" s="11">
        <f>'OddsRatio_working_3-way'!X120^(1/3)*COS(('OddsRatio_working_3-way'!Y120+2*PI())/3)</f>
        <v>-0.43584297763653368</v>
      </c>
      <c r="AB120" s="11">
        <f>'OddsRatio_working_3-way'!X120^(1/3)*COS(('OddsRatio_working_3-way'!Y120+4*PI())/3)</f>
        <v>-8.9781976978997036E-2</v>
      </c>
      <c r="AC120" s="11">
        <f>'OddsRatio_working_3-way'!X120^(1/3)*SIN('OddsRatio_working_3-way'!Y120/3)</f>
        <v>0.19979841188566014</v>
      </c>
      <c r="AD120" s="11">
        <f>'OddsRatio_working_3-way'!X120^(1/3)*SIN(('OddsRatio_working_3-way'!Y120+2*PI())/3)</f>
        <v>0.35530535761726206</v>
      </c>
      <c r="AE120" s="11">
        <f>'OddsRatio_working_3-way'!X120^(1/3)*SIN(('OddsRatio_working_3-way'!Y120+4*PI())/3)</f>
        <v>-0.55510376950292217</v>
      </c>
      <c r="AF120" s="11">
        <f>-'OddsRatio_working_3-way'!U120/(3*'OddsRatio_working_3-way'!X120^(1/3))*COS(('OddsRatio_working_3-way'!Y120)/3)</f>
        <v>0.52562495461553072</v>
      </c>
      <c r="AG120" s="11">
        <f>-'OddsRatio_working_3-way'!U120/(3*'OddsRatio_working_3-way'!X120^(1/3))*COS(('OddsRatio_working_3-way'!Y120+2*PI())/3)</f>
        <v>-0.43584297763653379</v>
      </c>
      <c r="AH120" s="11">
        <f>-'OddsRatio_working_3-way'!U120/(3*'OddsRatio_working_3-way'!X120^(1/3))*COS(('OddsRatio_working_3-way'!Y120+4*PI())/3)</f>
        <v>-8.9781976978997063E-2</v>
      </c>
      <c r="AI120" s="11">
        <f>'OddsRatio_working_3-way'!U120/(3*'OddsRatio_working_3-way'!X120^(1/3))*SIN(('OddsRatio_working_3-way'!Y120)/3)</f>
        <v>-0.19979841188566017</v>
      </c>
      <c r="AJ120" s="11">
        <f>'OddsRatio_working_3-way'!U120/(3*'OddsRatio_working_3-way'!X120^(1/3))*SIN(('OddsRatio_working_3-way'!Y120+2*PI())/3)</f>
        <v>-0.35530535761726212</v>
      </c>
      <c r="AK120" s="11">
        <f>'OddsRatio_working_3-way'!U120/(3*'OddsRatio_working_3-way'!X120^(1/3))*SIN(('OddsRatio_working_3-way'!Y120+4*PI())/3)</f>
        <v>0.55510376950292228</v>
      </c>
      <c r="AL120" s="11">
        <f>'OddsRatio_working_3-way'!Z120+'OddsRatio_working_3-way'!AF120</f>
        <v>1.0512499092310614</v>
      </c>
      <c r="AM120" s="11">
        <f>'OddsRatio_working_3-way'!AA120+'OddsRatio_working_3-way'!AG120</f>
        <v>-0.87168595527306747</v>
      </c>
      <c r="AN120" s="11">
        <f>'OddsRatio_working_3-way'!AB120+'OddsRatio_working_3-way'!AH120</f>
        <v>-0.1795639539579941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1.0512499092310614</v>
      </c>
      <c r="AS120" s="11">
        <f>IF(('OddsRatio_working_3-way'!X120=0),IF(Q120&gt;0,-Q120^(1/3),(-Q120)^(1/3)),'OddsRatio_working_3-way'!AM120-'OddsRatio_working_3-way'!R120/3)</f>
        <v>-0.87168595527306747</v>
      </c>
      <c r="AT120" s="11">
        <f>IF(('OddsRatio_working_3-way'!X120=0),IF(Q120&gt;0,-Q120^(1/3),(-Q120)^(1/3)),'OddsRatio_working_3-way'!AN120-'OddsRatio_working_3-way'!R120/3)</f>
        <v>-0.1795639539579941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2.5299999999999998</v>
      </c>
      <c r="B121" s="4">
        <f>IF('True_Odds_Calculator_3-way'!B122="","",'True_Odds_Calculator_3-way'!B122)</f>
        <v>3.33</v>
      </c>
      <c r="C121" s="4">
        <f>IF('True_Odds_Calculator_3-way'!C122="","",'True_Odds_Calculator_3-way'!C122)</f>
        <v>3.07</v>
      </c>
      <c r="D121" s="9">
        <f t="shared" si="26"/>
        <v>0.38763484179552132</v>
      </c>
      <c r="E121" s="9">
        <f t="shared" si="27"/>
        <v>0.29362028800822609</v>
      </c>
      <c r="F121" s="9">
        <f t="shared" si="28"/>
        <v>0.31874487019625269</v>
      </c>
      <c r="G121" s="9">
        <f t="shared" si="29"/>
        <v>1.0325146822179898</v>
      </c>
      <c r="H121" s="9">
        <f t="shared" si="30"/>
        <v>2.5797474637935238</v>
      </c>
      <c r="I121" s="9">
        <f t="shared" si="31"/>
        <v>3.4057592095679161</v>
      </c>
      <c r="J121" s="9">
        <f t="shared" si="32"/>
        <v>3.1373053921912386</v>
      </c>
      <c r="K121" s="11">
        <f t="shared" si="33"/>
        <v>0.39525691699604748</v>
      </c>
      <c r="L121" s="11">
        <f t="shared" si="34"/>
        <v>0.3003003003003003</v>
      </c>
      <c r="M121" s="11">
        <f t="shared" si="35"/>
        <v>0.32573289902280134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-0.2853084058295785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0.22927228705447092</v>
      </c>
      <c r="Q121" s="11">
        <f>2*'OddsRatio_working_3-way'!K121*'OddsRatio_working_3-way'!L121*'OddsRatio_working_3-way'!M121</f>
        <v>7.7326235094256637E-2</v>
      </c>
      <c r="R121" s="11">
        <f t="shared" si="36"/>
        <v>0</v>
      </c>
      <c r="S121" s="11">
        <f t="shared" si="37"/>
        <v>-0.8035945747473725</v>
      </c>
      <c r="T121" s="11">
        <f t="shared" si="38"/>
        <v>-0.27102683802609528</v>
      </c>
      <c r="U121" s="11">
        <f>'OddsRatio_working_3-way'!S121-'OddsRatio_working_3-way'!R121^2/3</f>
        <v>-0.8035945747473725</v>
      </c>
      <c r="V121" s="11">
        <f>'OddsRatio_working_3-way'!S121*'OddsRatio_working_3-way'!R121/3-2*'OddsRatio_working_3-way'!R121^3/27-'OddsRatio_working_3-way'!T121</f>
        <v>0.27102683802609528</v>
      </c>
      <c r="W121" s="11">
        <f>'OddsRatio_working_3-way'!V121^2+4*'OddsRatio_working_3-way'!U121^3/27</f>
        <v>-3.4233627410750478E-3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0.13863523151736928</v>
      </c>
      <c r="Y121" s="11">
        <f>IF('OddsRatio_working_3-way'!W121&gt;=0,IF('OddsRatio_working_3-way'!V121+SQRT('OddsRatio_working_3-way'!W121)&gt;0,0,PI()),ACOS('OddsRatio_working_3-way'!V121/(2*'OddsRatio_working_3-way'!X121)))</f>
        <v>0.21261795913710313</v>
      </c>
      <c r="Z121" s="11">
        <f>'OddsRatio_working_3-way'!X121^(1/3)*COS('OddsRatio_working_3-way'!Y121/3)</f>
        <v>0.5162573411089949</v>
      </c>
      <c r="AA121" s="11">
        <f>'OddsRatio_working_3-way'!X121^(1/3)*COS(('OddsRatio_working_3-way'!Y121+2*PI())/3)</f>
        <v>-0.28986842480915859</v>
      </c>
      <c r="AB121" s="11">
        <f>'OddsRatio_working_3-way'!X121^(1/3)*COS(('OddsRatio_working_3-way'!Y121+4*PI())/3)</f>
        <v>-0.22638891629983626</v>
      </c>
      <c r="AC121" s="11">
        <f>'OddsRatio_working_3-way'!X121^(1/3)*SIN('OddsRatio_working_3-way'!Y121/3)</f>
        <v>3.6649911325882405E-2</v>
      </c>
      <c r="AD121" s="11">
        <f>'OddsRatio_working_3-way'!X121^(1/3)*SIN(('OddsRatio_working_3-way'!Y121+2*PI())/3)</f>
        <v>0.42876701662765687</v>
      </c>
      <c r="AE121" s="11">
        <f>'OddsRatio_working_3-way'!X121^(1/3)*SIN(('OddsRatio_working_3-way'!Y121+4*PI())/3)</f>
        <v>-0.46541692795353923</v>
      </c>
      <c r="AF121" s="11">
        <f>-'OddsRatio_working_3-way'!U121/(3*'OddsRatio_working_3-way'!X121^(1/3))*COS(('OddsRatio_working_3-way'!Y121)/3)</f>
        <v>0.5162573411089949</v>
      </c>
      <c r="AG121" s="11">
        <f>-'OddsRatio_working_3-way'!U121/(3*'OddsRatio_working_3-way'!X121^(1/3))*COS(('OddsRatio_working_3-way'!Y121+2*PI())/3)</f>
        <v>-0.28986842480915859</v>
      </c>
      <c r="AH121" s="11">
        <f>-'OddsRatio_working_3-way'!U121/(3*'OddsRatio_working_3-way'!X121^(1/3))*COS(('OddsRatio_working_3-way'!Y121+4*PI())/3)</f>
        <v>-0.22638891629983626</v>
      </c>
      <c r="AI121" s="11">
        <f>'OddsRatio_working_3-way'!U121/(3*'OddsRatio_working_3-way'!X121^(1/3))*SIN(('OddsRatio_working_3-way'!Y121)/3)</f>
        <v>-3.6649911325882405E-2</v>
      </c>
      <c r="AJ121" s="11">
        <f>'OddsRatio_working_3-way'!U121/(3*'OddsRatio_working_3-way'!X121^(1/3))*SIN(('OddsRatio_working_3-way'!Y121+2*PI())/3)</f>
        <v>-0.42876701662765687</v>
      </c>
      <c r="AK121" s="11">
        <f>'OddsRatio_working_3-way'!U121/(3*'OddsRatio_working_3-way'!X121^(1/3))*SIN(('OddsRatio_working_3-way'!Y121+4*PI())/3)</f>
        <v>0.46541692795353923</v>
      </c>
      <c r="AL121" s="11">
        <f>'OddsRatio_working_3-way'!Z121+'OddsRatio_working_3-way'!AF121</f>
        <v>1.0325146822179898</v>
      </c>
      <c r="AM121" s="11">
        <f>'OddsRatio_working_3-way'!AA121+'OddsRatio_working_3-way'!AG121</f>
        <v>-0.57973684961831717</v>
      </c>
      <c r="AN121" s="11">
        <f>'OddsRatio_working_3-way'!AB121+'OddsRatio_working_3-way'!AH121</f>
        <v>-0.45277783259967253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1.0325146822179898</v>
      </c>
      <c r="AS121" s="11">
        <f>IF(('OddsRatio_working_3-way'!X121=0),IF(Q121&gt;0,-Q121^(1/3),(-Q121)^(1/3)),'OddsRatio_working_3-way'!AM121-'OddsRatio_working_3-way'!R121/3)</f>
        <v>-0.57973684961831717</v>
      </c>
      <c r="AT121" s="11">
        <f>IF(('OddsRatio_working_3-way'!X121=0),IF(Q121&gt;0,-Q121^(1/3),(-Q121)^(1/3)),'OddsRatio_working_3-way'!AN121-'OddsRatio_working_3-way'!R121/3)</f>
        <v>-0.45277783259967253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2.42</v>
      </c>
      <c r="B122" s="4">
        <f>IF('True_Odds_Calculator_3-way'!B123="","",'True_Odds_Calculator_3-way'!B123)</f>
        <v>3.39</v>
      </c>
      <c r="C122" s="4">
        <f>IF('True_Odds_Calculator_3-way'!C123="","",'True_Odds_Calculator_3-way'!C123)</f>
        <v>3.19</v>
      </c>
      <c r="D122" s="9">
        <f t="shared" si="26"/>
        <v>0.40530522146484199</v>
      </c>
      <c r="E122" s="9">
        <f t="shared" si="27"/>
        <v>0.28822008677788158</v>
      </c>
      <c r="F122" s="9">
        <f t="shared" si="28"/>
        <v>0.3064746917572766</v>
      </c>
      <c r="G122" s="9">
        <f t="shared" si="29"/>
        <v>1.0332932260282273</v>
      </c>
      <c r="H122" s="9">
        <f t="shared" si="30"/>
        <v>2.4672763809600822</v>
      </c>
      <c r="I122" s="9">
        <f t="shared" si="31"/>
        <v>3.4695708102074634</v>
      </c>
      <c r="J122" s="9">
        <f t="shared" si="32"/>
        <v>3.2629121650018171</v>
      </c>
      <c r="K122" s="11">
        <f t="shared" si="33"/>
        <v>0.41322314049586778</v>
      </c>
      <c r="L122" s="11">
        <f t="shared" si="34"/>
        <v>0.29498525073746312</v>
      </c>
      <c r="M122" s="11">
        <f t="shared" si="35"/>
        <v>0.31347962382445144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-0.28400410208251992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0.22926908785522665</v>
      </c>
      <c r="Q122" s="11">
        <f>2*'OddsRatio_working_3-way'!K122*'OddsRatio_working_3-way'!L122*'OddsRatio_working_3-way'!M122</f>
        <v>7.642302928507555E-2</v>
      </c>
      <c r="R122" s="11">
        <f t="shared" si="36"/>
        <v>0</v>
      </c>
      <c r="S122" s="11">
        <f t="shared" si="37"/>
        <v>-0.80727386039167304</v>
      </c>
      <c r="T122" s="11">
        <f t="shared" si="38"/>
        <v>-0.26909128679722438</v>
      </c>
      <c r="U122" s="11">
        <f>'OddsRatio_working_3-way'!S122-'OddsRatio_working_3-way'!R122^2/3</f>
        <v>-0.80727386039167304</v>
      </c>
      <c r="V122" s="11">
        <f>'OddsRatio_working_3-way'!S122*'OddsRatio_working_3-way'!R122/3-2*'OddsRatio_working_3-way'!R122^3/27-'OddsRatio_working_3-way'!T122</f>
        <v>0.26909128679722438</v>
      </c>
      <c r="W122" s="11">
        <f>'OddsRatio_working_3-way'!V122^2+4*'OddsRatio_working_3-way'!U122^3/27</f>
        <v>-5.5296095198899692E-3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0.13958843984198335</v>
      </c>
      <c r="Y122" s="11">
        <f>IF('OddsRatio_working_3-way'!W122&gt;=0,IF('OddsRatio_working_3-way'!V122+SQRT('OddsRatio_working_3-way'!W122)&gt;0,0,PI()),ACOS('OddsRatio_working_3-way'!V122/(2*'OddsRatio_working_3-way'!X122)))</f>
        <v>0.26961384295163993</v>
      </c>
      <c r="Z122" s="11">
        <f>'OddsRatio_working_3-way'!X122^(1/3)*COS('OddsRatio_working_3-way'!Y122/3)</f>
        <v>0.51664661301411374</v>
      </c>
      <c r="AA122" s="11">
        <f>'OddsRatio_working_3-way'!X122^(1/3)*COS(('OddsRatio_working_3-way'!Y122+2*PI())/3)</f>
        <v>-0.29864294246401663</v>
      </c>
      <c r="AB122" s="11">
        <f>'OddsRatio_working_3-way'!X122^(1/3)*COS(('OddsRatio_working_3-way'!Y122+4*PI())/3)</f>
        <v>-0.21800367055009723</v>
      </c>
      <c r="AC122" s="11">
        <f>'OddsRatio_working_3-way'!X122^(1/3)*SIN('OddsRatio_working_3-way'!Y122/3)</f>
        <v>4.6557105346756819E-2</v>
      </c>
      <c r="AD122" s="11">
        <f>'OddsRatio_working_3-way'!X122^(1/3)*SIN(('OddsRatio_working_3-way'!Y122+2*PI())/3)</f>
        <v>0.42415053897603205</v>
      </c>
      <c r="AE122" s="11">
        <f>'OddsRatio_working_3-way'!X122^(1/3)*SIN(('OddsRatio_working_3-way'!Y122+4*PI())/3)</f>
        <v>-0.47070764432278883</v>
      </c>
      <c r="AF122" s="11">
        <f>-'OddsRatio_working_3-way'!U122/(3*'OddsRatio_working_3-way'!X122^(1/3))*COS(('OddsRatio_working_3-way'!Y122)/3)</f>
        <v>0.51664661301411363</v>
      </c>
      <c r="AG122" s="11">
        <f>-'OddsRatio_working_3-way'!U122/(3*'OddsRatio_working_3-way'!X122^(1/3))*COS(('OddsRatio_working_3-way'!Y122+2*PI())/3)</f>
        <v>-0.29864294246401657</v>
      </c>
      <c r="AH122" s="11">
        <f>-'OddsRatio_working_3-way'!U122/(3*'OddsRatio_working_3-way'!X122^(1/3))*COS(('OddsRatio_working_3-way'!Y122+4*PI())/3)</f>
        <v>-0.2180036705500972</v>
      </c>
      <c r="AI122" s="11">
        <f>'OddsRatio_working_3-way'!U122/(3*'OddsRatio_working_3-way'!X122^(1/3))*SIN(('OddsRatio_working_3-way'!Y122)/3)</f>
        <v>-4.6557105346756812E-2</v>
      </c>
      <c r="AJ122" s="11">
        <f>'OddsRatio_working_3-way'!U122/(3*'OddsRatio_working_3-way'!X122^(1/3))*SIN(('OddsRatio_working_3-way'!Y122+2*PI())/3)</f>
        <v>-0.42415053897603194</v>
      </c>
      <c r="AK122" s="11">
        <f>'OddsRatio_working_3-way'!U122/(3*'OddsRatio_working_3-way'!X122^(1/3))*SIN(('OddsRatio_working_3-way'!Y122+4*PI())/3)</f>
        <v>0.47070764432278872</v>
      </c>
      <c r="AL122" s="11">
        <f>'OddsRatio_working_3-way'!Z122+'OddsRatio_working_3-way'!AF122</f>
        <v>1.0332932260282273</v>
      </c>
      <c r="AM122" s="11">
        <f>'OddsRatio_working_3-way'!AA122+'OddsRatio_working_3-way'!AG122</f>
        <v>-0.59728588492803314</v>
      </c>
      <c r="AN122" s="11">
        <f>'OddsRatio_working_3-way'!AB122+'OddsRatio_working_3-way'!AH122</f>
        <v>-0.43600734110019446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1.0332932260282273</v>
      </c>
      <c r="AS122" s="11">
        <f>IF(('OddsRatio_working_3-way'!X122=0),IF(Q122&gt;0,-Q122^(1/3),(-Q122)^(1/3)),'OddsRatio_working_3-way'!AM122-'OddsRatio_working_3-way'!R122/3)</f>
        <v>-0.59728588492803314</v>
      </c>
      <c r="AT122" s="11">
        <f>IF(('OddsRatio_working_3-way'!X122=0),IF(Q122&gt;0,-Q122^(1/3),(-Q122)^(1/3)),'OddsRatio_working_3-way'!AN122-'OddsRatio_working_3-way'!R122/3)</f>
        <v>-0.43600734110019446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4.1900000000000004</v>
      </c>
      <c r="B123" s="4">
        <f>IF('True_Odds_Calculator_3-way'!B124="","",'True_Odds_Calculator_3-way'!B124)</f>
        <v>3.41</v>
      </c>
      <c r="C123" s="4">
        <f>IF('True_Odds_Calculator_3-way'!C124="","",'True_Odds_Calculator_3-way'!C124)</f>
        <v>2.04</v>
      </c>
      <c r="D123" s="9">
        <f t="shared" si="26"/>
        <v>0.23239897405846288</v>
      </c>
      <c r="E123" s="9">
        <f t="shared" si="27"/>
        <v>0.28609615516645165</v>
      </c>
      <c r="F123" s="9">
        <f t="shared" si="28"/>
        <v>0.48150487077508564</v>
      </c>
      <c r="G123" s="9">
        <f t="shared" si="29"/>
        <v>1.0354059514861849</v>
      </c>
      <c r="H123" s="9">
        <f t="shared" si="30"/>
        <v>4.3029449852409307</v>
      </c>
      <c r="I123" s="9">
        <f t="shared" si="31"/>
        <v>3.4953283430817055</v>
      </c>
      <c r="J123" s="9">
        <f t="shared" si="32"/>
        <v>2.076822189545632</v>
      </c>
      <c r="K123" s="11">
        <f t="shared" si="33"/>
        <v>0.2386634844868735</v>
      </c>
      <c r="L123" s="11">
        <f t="shared" si="34"/>
        <v>0.29325513196480935</v>
      </c>
      <c r="M123" s="11">
        <f t="shared" si="35"/>
        <v>0.49019607843137253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-0.27431054029125712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0.22780828258766606</v>
      </c>
      <c r="Q123" s="11">
        <f>2*'OddsRatio_working_3-way'!K123*'OddsRatio_working_3-way'!L123*'OddsRatio_working_3-way'!M123</f>
        <v>6.8616952586646379E-2</v>
      </c>
      <c r="R123" s="11">
        <f t="shared" si="36"/>
        <v>0</v>
      </c>
      <c r="S123" s="11">
        <f t="shared" si="37"/>
        <v>-0.83047586266930917</v>
      </c>
      <c r="T123" s="11">
        <f t="shared" si="38"/>
        <v>-0.25014333212930989</v>
      </c>
      <c r="U123" s="11">
        <f>'OddsRatio_working_3-way'!S123-'OddsRatio_working_3-way'!R123^2/3</f>
        <v>-0.83047586266930917</v>
      </c>
      <c r="V123" s="11">
        <f>'OddsRatio_working_3-way'!S123*'OddsRatio_working_3-way'!R123/3-2*'OddsRatio_working_3-way'!R123^3/27-'OddsRatio_working_3-way'!T123</f>
        <v>0.25014333212930989</v>
      </c>
      <c r="W123" s="11">
        <f>'OddsRatio_working_3-way'!V123^2+4*'OddsRatio_working_3-way'!U123^3/27</f>
        <v>-2.2283280700159155E-2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0.14564937976945988</v>
      </c>
      <c r="Y123" s="11">
        <f>IF('OddsRatio_working_3-way'!W123&gt;=0,IF('OddsRatio_working_3-way'!V123+SQRT('OddsRatio_working_3-way'!W123)&gt;0,0,PI()),ACOS('OddsRatio_working_3-way'!V123/(2*'OddsRatio_working_3-way'!X123)))</f>
        <v>0.53803468345864913</v>
      </c>
      <c r="Z123" s="11">
        <f>'OddsRatio_working_3-way'!X123^(1/3)*COS('OddsRatio_working_3-way'!Y123/3)</f>
        <v>0.51770297574309243</v>
      </c>
      <c r="AA123" s="11">
        <f>'OddsRatio_working_3-way'!X123^(1/3)*COS(('OddsRatio_working_3-way'!Y123+2*PI())/3)</f>
        <v>-0.34013301927559614</v>
      </c>
      <c r="AB123" s="11">
        <f>'OddsRatio_working_3-way'!X123^(1/3)*COS(('OddsRatio_working_3-way'!Y123+4*PI())/3)</f>
        <v>-0.17756995646749626</v>
      </c>
      <c r="AC123" s="11">
        <f>'OddsRatio_working_3-way'!X123^(1/3)*SIN('OddsRatio_working_3-way'!Y123/3)</f>
        <v>9.3855828072546443E-2</v>
      </c>
      <c r="AD123" s="11">
        <f>'OddsRatio_working_3-way'!X123^(1/3)*SIN(('OddsRatio_working_3-way'!Y123+2*PI())/3)</f>
        <v>0.40141601457204384</v>
      </c>
      <c r="AE123" s="11">
        <f>'OddsRatio_working_3-way'!X123^(1/3)*SIN(('OddsRatio_working_3-way'!Y123+4*PI())/3)</f>
        <v>-0.49527184264459034</v>
      </c>
      <c r="AF123" s="11">
        <f>-'OddsRatio_working_3-way'!U123/(3*'OddsRatio_working_3-way'!X123^(1/3))*COS(('OddsRatio_working_3-way'!Y123)/3)</f>
        <v>0.51770297574309243</v>
      </c>
      <c r="AG123" s="11">
        <f>-'OddsRatio_working_3-way'!U123/(3*'OddsRatio_working_3-way'!X123^(1/3))*COS(('OddsRatio_working_3-way'!Y123+2*PI())/3)</f>
        <v>-0.34013301927559614</v>
      </c>
      <c r="AH123" s="11">
        <f>-'OddsRatio_working_3-way'!U123/(3*'OddsRatio_working_3-way'!X123^(1/3))*COS(('OddsRatio_working_3-way'!Y123+4*PI())/3)</f>
        <v>-0.17756995646749626</v>
      </c>
      <c r="AI123" s="11">
        <f>'OddsRatio_working_3-way'!U123/(3*'OddsRatio_working_3-way'!X123^(1/3))*SIN(('OddsRatio_working_3-way'!Y123)/3)</f>
        <v>-9.3855828072546443E-2</v>
      </c>
      <c r="AJ123" s="11">
        <f>'OddsRatio_working_3-way'!U123/(3*'OddsRatio_working_3-way'!X123^(1/3))*SIN(('OddsRatio_working_3-way'!Y123+2*PI())/3)</f>
        <v>-0.40141601457204384</v>
      </c>
      <c r="AK123" s="11">
        <f>'OddsRatio_working_3-way'!U123/(3*'OddsRatio_working_3-way'!X123^(1/3))*SIN(('OddsRatio_working_3-way'!Y123+4*PI())/3)</f>
        <v>0.49527184264459034</v>
      </c>
      <c r="AL123" s="11">
        <f>'OddsRatio_working_3-way'!Z123+'OddsRatio_working_3-way'!AF123</f>
        <v>1.0354059514861849</v>
      </c>
      <c r="AM123" s="11">
        <f>'OddsRatio_working_3-way'!AA123+'OddsRatio_working_3-way'!AG123</f>
        <v>-0.68026603855119228</v>
      </c>
      <c r="AN123" s="11">
        <f>'OddsRatio_working_3-way'!AB123+'OddsRatio_working_3-way'!AH123</f>
        <v>-0.35513991293499253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1.0354059514861849</v>
      </c>
      <c r="AS123" s="11">
        <f>IF(('OddsRatio_working_3-way'!X123=0),IF(Q123&gt;0,-Q123^(1/3),(-Q123)^(1/3)),'OddsRatio_working_3-way'!AM123-'OddsRatio_working_3-way'!R123/3)</f>
        <v>-0.68026603855119228</v>
      </c>
      <c r="AT123" s="11">
        <f>IF(('OddsRatio_working_3-way'!X123=0),IF(Q123&gt;0,-Q123^(1/3),(-Q123)^(1/3)),'OddsRatio_working_3-way'!AN123-'OddsRatio_working_3-way'!R123/3)</f>
        <v>-0.35513991293499253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2.58</v>
      </c>
      <c r="B124" s="4">
        <f>IF('True_Odds_Calculator_3-way'!B125="","",'True_Odds_Calculator_3-way'!B125)</f>
        <v>3.43</v>
      </c>
      <c r="C124" s="4">
        <f>IF('True_Odds_Calculator_3-way'!C125="","",'True_Odds_Calculator_3-way'!C125)</f>
        <v>2.91</v>
      </c>
      <c r="D124" s="9">
        <f t="shared" si="26"/>
        <v>0.37950612497027092</v>
      </c>
      <c r="E124" s="9">
        <f t="shared" si="27"/>
        <v>0.2845278758528022</v>
      </c>
      <c r="F124" s="9">
        <f t="shared" si="28"/>
        <v>0.33596599917692688</v>
      </c>
      <c r="G124" s="9">
        <f t="shared" si="29"/>
        <v>1.0348123958596007</v>
      </c>
      <c r="H124" s="9">
        <f t="shared" si="30"/>
        <v>2.6350035854581693</v>
      </c>
      <c r="I124" s="9">
        <f t="shared" si="31"/>
        <v>3.5145941219388308</v>
      </c>
      <c r="J124" s="9">
        <f t="shared" si="32"/>
        <v>2.9764916760918374</v>
      </c>
      <c r="K124" s="11">
        <f t="shared" si="33"/>
        <v>0.38759689922480617</v>
      </c>
      <c r="L124" s="11">
        <f t="shared" si="34"/>
        <v>0.29154518950437314</v>
      </c>
      <c r="M124" s="11">
        <f t="shared" si="35"/>
        <v>0.3436426116838488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-0.28476716576276706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0.22988725350513989</v>
      </c>
      <c r="Q124" s="11">
        <f>2*'OddsRatio_working_3-way'!K124*'OddsRatio_working_3-way'!L124*'OddsRatio_working_3-way'!M124</f>
        <v>7.7664612670655345E-2</v>
      </c>
      <c r="R124" s="11">
        <f t="shared" si="36"/>
        <v>0</v>
      </c>
      <c r="S124" s="11">
        <f t="shared" si="37"/>
        <v>-0.80728146059034644</v>
      </c>
      <c r="T124" s="11">
        <f t="shared" si="38"/>
        <v>-0.27273022317241424</v>
      </c>
      <c r="U124" s="11">
        <f>'OddsRatio_working_3-way'!S124-'OddsRatio_working_3-way'!R124^2/3</f>
        <v>-0.80728146059034644</v>
      </c>
      <c r="V124" s="11">
        <f>'OddsRatio_working_3-way'!S124*'OddsRatio_working_3-way'!R124/3-2*'OddsRatio_working_3-way'!R124^3/27-'OddsRatio_working_3-way'!T124</f>
        <v>0.27273022317241424</v>
      </c>
      <c r="W124" s="11">
        <f>'OddsRatio_working_3-way'!V124^2+4*'OddsRatio_working_3-way'!U124^3/27</f>
        <v>-3.5601568643369302E-3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0.13959041111051629</v>
      </c>
      <c r="Y124" s="11">
        <f>IF('OddsRatio_working_3-way'!W124&gt;=0,IF('OddsRatio_working_3-way'!V124+SQRT('OddsRatio_working_3-way'!W124)&gt;0,0,PI()),ACOS('OddsRatio_working_3-way'!V124/(2*'OddsRatio_working_3-way'!X124)))</f>
        <v>0.2153832917343157</v>
      </c>
      <c r="Z124" s="11">
        <f>'OddsRatio_working_3-way'!X124^(1/3)*COS('OddsRatio_working_3-way'!Y124/3)</f>
        <v>0.51740619792980047</v>
      </c>
      <c r="AA124" s="11">
        <f>'OddsRatio_working_3-way'!X124^(1/3)*COS(('OddsRatio_working_3-way'!Y124+2*PI())/3)</f>
        <v>-0.2909286308527948</v>
      </c>
      <c r="AB124" s="11">
        <f>'OddsRatio_working_3-way'!X124^(1/3)*COS(('OddsRatio_working_3-way'!Y124+4*PI())/3)</f>
        <v>-0.22647756707700581</v>
      </c>
      <c r="AC124" s="11">
        <f>'OddsRatio_working_3-way'!X124^(1/3)*SIN('OddsRatio_working_3-way'!Y124/3)</f>
        <v>3.7210839020509673E-2</v>
      </c>
      <c r="AD124" s="11">
        <f>'OddsRatio_working_3-way'!X124^(1/3)*SIN(('OddsRatio_working_3-way'!Y124+2*PI())/3)</f>
        <v>0.42948149197247187</v>
      </c>
      <c r="AE124" s="11">
        <f>'OddsRatio_working_3-way'!X124^(1/3)*SIN(('OddsRatio_working_3-way'!Y124+4*PI())/3)</f>
        <v>-0.46669233099298141</v>
      </c>
      <c r="AF124" s="11">
        <f>-'OddsRatio_working_3-way'!U124/(3*'OddsRatio_working_3-way'!X124^(1/3))*COS(('OddsRatio_working_3-way'!Y124)/3)</f>
        <v>0.51740619792980036</v>
      </c>
      <c r="AG124" s="11">
        <f>-'OddsRatio_working_3-way'!U124/(3*'OddsRatio_working_3-way'!X124^(1/3))*COS(('OddsRatio_working_3-way'!Y124+2*PI())/3)</f>
        <v>-0.29092863085279475</v>
      </c>
      <c r="AH124" s="11">
        <f>-'OddsRatio_working_3-way'!U124/(3*'OddsRatio_working_3-way'!X124^(1/3))*COS(('OddsRatio_working_3-way'!Y124+4*PI())/3)</f>
        <v>-0.22647756707700575</v>
      </c>
      <c r="AI124" s="11">
        <f>'OddsRatio_working_3-way'!U124/(3*'OddsRatio_working_3-way'!X124^(1/3))*SIN(('OddsRatio_working_3-way'!Y124)/3)</f>
        <v>-3.7210839020509666E-2</v>
      </c>
      <c r="AJ124" s="11">
        <f>'OddsRatio_working_3-way'!U124/(3*'OddsRatio_working_3-way'!X124^(1/3))*SIN(('OddsRatio_working_3-way'!Y124+2*PI())/3)</f>
        <v>-0.42948149197247182</v>
      </c>
      <c r="AK124" s="11">
        <f>'OddsRatio_working_3-way'!U124/(3*'OddsRatio_working_3-way'!X124^(1/3))*SIN(('OddsRatio_working_3-way'!Y124+4*PI())/3)</f>
        <v>0.4666923309929813</v>
      </c>
      <c r="AL124" s="11">
        <f>'OddsRatio_working_3-way'!Z124+'OddsRatio_working_3-way'!AF124</f>
        <v>1.0348123958596007</v>
      </c>
      <c r="AM124" s="11">
        <f>'OddsRatio_working_3-way'!AA124+'OddsRatio_working_3-way'!AG124</f>
        <v>-0.58185726170558949</v>
      </c>
      <c r="AN124" s="11">
        <f>'OddsRatio_working_3-way'!AB124+'OddsRatio_working_3-way'!AH124</f>
        <v>-0.45295513415401156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1.0348123958596007</v>
      </c>
      <c r="AS124" s="11">
        <f>IF(('OddsRatio_working_3-way'!X124=0),IF(Q124&gt;0,-Q124^(1/3),(-Q124)^(1/3)),'OddsRatio_working_3-way'!AM124-'OddsRatio_working_3-way'!R124/3)</f>
        <v>-0.58185726170558949</v>
      </c>
      <c r="AT124" s="11">
        <f>IF(('OddsRatio_working_3-way'!X124=0),IF(Q124&gt;0,-Q124^(1/3),(-Q124)^(1/3)),'OddsRatio_working_3-way'!AN124-'OddsRatio_working_3-way'!R124/3)</f>
        <v>-0.45295513415401156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1.57</v>
      </c>
      <c r="B125" s="4">
        <f>IF('True_Odds_Calculator_3-way'!B126="","",'True_Odds_Calculator_3-way'!B126)</f>
        <v>4.62</v>
      </c>
      <c r="C125" s="4">
        <f>IF('True_Odds_Calculator_3-way'!C126="","",'True_Odds_Calculator_3-way'!C126)</f>
        <v>5.77</v>
      </c>
      <c r="D125" s="9">
        <f t="shared" si="26"/>
        <v>0.62545263909271731</v>
      </c>
      <c r="E125" s="9">
        <f t="shared" si="27"/>
        <v>0.20819572792724059</v>
      </c>
      <c r="F125" s="9">
        <f t="shared" si="28"/>
        <v>0.16635163298004207</v>
      </c>
      <c r="G125" s="9">
        <f t="shared" si="29"/>
        <v>1.0506001447589424</v>
      </c>
      <c r="H125" s="9">
        <f t="shared" si="30"/>
        <v>1.5988420825125973</v>
      </c>
      <c r="I125" s="9">
        <f t="shared" si="31"/>
        <v>4.8031725240273708</v>
      </c>
      <c r="J125" s="9">
        <f t="shared" si="32"/>
        <v>6.0113626905001549</v>
      </c>
      <c r="K125" s="11">
        <f t="shared" si="33"/>
        <v>0.63694267515923564</v>
      </c>
      <c r="L125" s="11">
        <f t="shared" si="34"/>
        <v>0.21645021645021645</v>
      </c>
      <c r="M125" s="11">
        <f t="shared" si="35"/>
        <v>0.1733102253032929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-0.23517132394589924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0.21408713413261427</v>
      </c>
      <c r="Q125" s="11">
        <f>2*'OddsRatio_working_3-way'!K125*'OddsRatio_working_3-way'!L125*'OddsRatio_working_3-way'!M125</f>
        <v>4.7787306726029974E-2</v>
      </c>
      <c r="R125" s="11">
        <f t="shared" si="36"/>
        <v>0</v>
      </c>
      <c r="S125" s="11">
        <f t="shared" si="37"/>
        <v>-0.91034540496044769</v>
      </c>
      <c r="T125" s="11">
        <f t="shared" si="38"/>
        <v>-0.20320209932152852</v>
      </c>
      <c r="U125" s="11">
        <f>'OddsRatio_working_3-way'!S125-'OddsRatio_working_3-way'!R125^2/3</f>
        <v>-0.91034540496044769</v>
      </c>
      <c r="V125" s="11">
        <f>'OddsRatio_working_3-way'!S125*'OddsRatio_working_3-way'!R125/3-2*'OddsRatio_working_3-way'!R125^3/27-'OddsRatio_working_3-way'!T125</f>
        <v>0.20320209932152852</v>
      </c>
      <c r="W125" s="11">
        <f>'OddsRatio_working_3-way'!V125^2+4*'OddsRatio_working_3-way'!U125^3/27</f>
        <v>-7.047622761443037E-2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0.16715809940226251</v>
      </c>
      <c r="Y125" s="11">
        <f>IF('OddsRatio_working_3-way'!W125&gt;=0,IF('OddsRatio_working_3-way'!V125+SQRT('OddsRatio_working_3-way'!W125)&gt;0,0,PI()),ACOS('OddsRatio_working_3-way'!V125/(2*'OddsRatio_working_3-way'!X125)))</f>
        <v>0.91749139376500422</v>
      </c>
      <c r="Z125" s="11">
        <f>'OddsRatio_working_3-way'!X125^(1/3)*COS('OddsRatio_working_3-way'!Y125/3)</f>
        <v>0.52530007237947118</v>
      </c>
      <c r="AA125" s="11">
        <f>'OddsRatio_working_3-way'!X125^(1/3)*COS(('OddsRatio_working_3-way'!Y125+2*PI())/3)</f>
        <v>-0.40628577933434334</v>
      </c>
      <c r="AB125" s="11">
        <f>'OddsRatio_working_3-way'!X125^(1/3)*COS(('OddsRatio_working_3-way'!Y125+4*PI())/3)</f>
        <v>-0.11901429304512796</v>
      </c>
      <c r="AC125" s="11">
        <f>'OddsRatio_working_3-way'!X125^(1/3)*SIN('OddsRatio_working_3-way'!Y125/3)</f>
        <v>0.16585626993958233</v>
      </c>
      <c r="AD125" s="11">
        <f>'OddsRatio_working_3-way'!X125^(1/3)*SIN(('OddsRatio_working_3-way'!Y125+2*PI())/3)</f>
        <v>0.37199507232063511</v>
      </c>
      <c r="AE125" s="11">
        <f>'OddsRatio_working_3-way'!X125^(1/3)*SIN(('OddsRatio_working_3-way'!Y125+4*PI())/3)</f>
        <v>-0.53785134226021758</v>
      </c>
      <c r="AF125" s="11">
        <f>-'OddsRatio_working_3-way'!U125/(3*'OddsRatio_working_3-way'!X125^(1/3))*COS(('OddsRatio_working_3-way'!Y125)/3)</f>
        <v>0.52530007237947118</v>
      </c>
      <c r="AG125" s="11">
        <f>-'OddsRatio_working_3-way'!U125/(3*'OddsRatio_working_3-way'!X125^(1/3))*COS(('OddsRatio_working_3-way'!Y125+2*PI())/3)</f>
        <v>-0.40628577933434334</v>
      </c>
      <c r="AH125" s="11">
        <f>-'OddsRatio_working_3-way'!U125/(3*'OddsRatio_working_3-way'!X125^(1/3))*COS(('OddsRatio_working_3-way'!Y125+4*PI())/3)</f>
        <v>-0.11901429304512796</v>
      </c>
      <c r="AI125" s="11">
        <f>'OddsRatio_working_3-way'!U125/(3*'OddsRatio_working_3-way'!X125^(1/3))*SIN(('OddsRatio_working_3-way'!Y125)/3)</f>
        <v>-0.16585626993958233</v>
      </c>
      <c r="AJ125" s="11">
        <f>'OddsRatio_working_3-way'!U125/(3*'OddsRatio_working_3-way'!X125^(1/3))*SIN(('OddsRatio_working_3-way'!Y125+2*PI())/3)</f>
        <v>-0.37199507232063511</v>
      </c>
      <c r="AK125" s="11">
        <f>'OddsRatio_working_3-way'!U125/(3*'OddsRatio_working_3-way'!X125^(1/3))*SIN(('OddsRatio_working_3-way'!Y125+4*PI())/3)</f>
        <v>0.53785134226021758</v>
      </c>
      <c r="AL125" s="11">
        <f>'OddsRatio_working_3-way'!Z125+'OddsRatio_working_3-way'!AF125</f>
        <v>1.0506001447589424</v>
      </c>
      <c r="AM125" s="11">
        <f>'OddsRatio_working_3-way'!AA125+'OddsRatio_working_3-way'!AG125</f>
        <v>-0.81257155866868669</v>
      </c>
      <c r="AN125" s="11">
        <f>'OddsRatio_working_3-way'!AB125+'OddsRatio_working_3-way'!AH125</f>
        <v>-0.23802858609025593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1.0506001447589424</v>
      </c>
      <c r="AS125" s="11">
        <f>IF(('OddsRatio_working_3-way'!X125=0),IF(Q125&gt;0,-Q125^(1/3),(-Q125)^(1/3)),'OddsRatio_working_3-way'!AM125-'OddsRatio_working_3-way'!R125/3)</f>
        <v>-0.81257155866868669</v>
      </c>
      <c r="AT125" s="11">
        <f>IF(('OddsRatio_working_3-way'!X125=0),IF(Q125&gt;0,-Q125^(1/3),(-Q125)^(1/3)),'OddsRatio_working_3-way'!AN125-'OddsRatio_working_3-way'!R125/3)</f>
        <v>-0.23802858609025593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</v>
      </c>
      <c r="B126" s="4">
        <f>IF('True_Odds_Calculator_3-way'!B127="","",'True_Odds_Calculator_3-way'!B127)</f>
        <v>3.6</v>
      </c>
      <c r="C126" s="4">
        <f>IF('True_Odds_Calculator_3-way'!C127="","",'True_Odds_Calculator_3-way'!C127)</f>
        <v>2.68</v>
      </c>
      <c r="D126" s="9">
        <f t="shared" si="26"/>
        <v>0.36293125752513605</v>
      </c>
      <c r="E126" s="9">
        <f t="shared" si="27"/>
        <v>0.27139680066588578</v>
      </c>
      <c r="F126" s="9">
        <f t="shared" si="28"/>
        <v>0.36567194180897822</v>
      </c>
      <c r="G126" s="9">
        <f t="shared" si="29"/>
        <v>1.0325545439604547</v>
      </c>
      <c r="H126" s="9">
        <f t="shared" si="30"/>
        <v>2.7553427247327726</v>
      </c>
      <c r="I126" s="9">
        <f t="shared" si="31"/>
        <v>3.6846418142971817</v>
      </c>
      <c r="J126" s="9">
        <f t="shared" si="32"/>
        <v>2.7346916338535641</v>
      </c>
      <c r="K126" s="11">
        <f t="shared" si="33"/>
        <v>0.37037037037037035</v>
      </c>
      <c r="L126" s="11">
        <f t="shared" si="34"/>
        <v>0.27777777777777779</v>
      </c>
      <c r="M126" s="11">
        <f t="shared" si="35"/>
        <v>0.37313432835820892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-0.28505620047908597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0.22956206621214911</v>
      </c>
      <c r="Q126" s="11">
        <f>2*'OddsRatio_working_3-way'!K126*'OddsRatio_working_3-way'!L126*'OddsRatio_working_3-way'!M126</f>
        <v>7.6776610773294021E-2</v>
      </c>
      <c r="R126" s="11">
        <f t="shared" si="36"/>
        <v>0</v>
      </c>
      <c r="S126" s="11">
        <f t="shared" si="37"/>
        <v>-0.80532212885154075</v>
      </c>
      <c r="T126" s="11">
        <f t="shared" si="38"/>
        <v>-0.26933850463262232</v>
      </c>
      <c r="U126" s="11">
        <f>'OddsRatio_working_3-way'!S126-'OddsRatio_working_3-way'!R126^2/3</f>
        <v>-0.80532212885154075</v>
      </c>
      <c r="V126" s="11">
        <f>'OddsRatio_working_3-way'!S126*'OddsRatio_working_3-way'!R126/3-2*'OddsRatio_working_3-way'!R126^3/27-'OddsRatio_working_3-way'!T126</f>
        <v>0.26933850463262232</v>
      </c>
      <c r="W126" s="11">
        <f>'OddsRatio_working_3-way'!V126^2+4*'OddsRatio_working_3-way'!U126^3/27</f>
        <v>-4.8325652226751947E-3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0.1390825252326944</v>
      </c>
      <c r="Y126" s="11">
        <f>IF('OddsRatio_working_3-way'!W126&gt;=0,IF('OddsRatio_working_3-way'!V126+SQRT('OddsRatio_working_3-way'!W126)&gt;0,0,PI()),ACOS('OddsRatio_working_3-way'!V126/(2*'OddsRatio_working_3-way'!X126)))</f>
        <v>0.25258888824387626</v>
      </c>
      <c r="Z126" s="11">
        <f>'OddsRatio_working_3-way'!X126^(1/3)*COS('OddsRatio_working_3-way'!Y126/3)</f>
        <v>0.51627727198022733</v>
      </c>
      <c r="AA126" s="11">
        <f>'OddsRatio_working_3-way'!X126^(1/3)*COS(('OddsRatio_working_3-way'!Y126+2*PI())/3)</f>
        <v>-0.29587278551512508</v>
      </c>
      <c r="AB126" s="11">
        <f>'OddsRatio_working_3-way'!X126^(1/3)*COS(('OddsRatio_working_3-way'!Y126+4*PI())/3)</f>
        <v>-0.22040448646510236</v>
      </c>
      <c r="AC126" s="11">
        <f>'OddsRatio_working_3-way'!X126^(1/3)*SIN('OddsRatio_working_3-way'!Y126/3)</f>
        <v>4.357164277181385E-2</v>
      </c>
      <c r="AD126" s="11">
        <f>'OddsRatio_working_3-way'!X126^(1/3)*SIN(('OddsRatio_working_3-way'!Y126+2*PI())/3)</f>
        <v>0.42532341154549796</v>
      </c>
      <c r="AE126" s="11">
        <f>'OddsRatio_working_3-way'!X126^(1/3)*SIN(('OddsRatio_working_3-way'!Y126+4*PI())/3)</f>
        <v>-0.46889505431731171</v>
      </c>
      <c r="AF126" s="11">
        <f>-'OddsRatio_working_3-way'!U126/(3*'OddsRatio_working_3-way'!X126^(1/3))*COS(('OddsRatio_working_3-way'!Y126)/3)</f>
        <v>0.51627727198022733</v>
      </c>
      <c r="AG126" s="11">
        <f>-'OddsRatio_working_3-way'!U126/(3*'OddsRatio_working_3-way'!X126^(1/3))*COS(('OddsRatio_working_3-way'!Y126+2*PI())/3)</f>
        <v>-0.29587278551512508</v>
      </c>
      <c r="AH126" s="11">
        <f>-'OddsRatio_working_3-way'!U126/(3*'OddsRatio_working_3-way'!X126^(1/3))*COS(('OddsRatio_working_3-way'!Y126+4*PI())/3)</f>
        <v>-0.22040448646510236</v>
      </c>
      <c r="AI126" s="11">
        <f>'OddsRatio_working_3-way'!U126/(3*'OddsRatio_working_3-way'!X126^(1/3))*SIN(('OddsRatio_working_3-way'!Y126)/3)</f>
        <v>-4.357164277181385E-2</v>
      </c>
      <c r="AJ126" s="11">
        <f>'OddsRatio_working_3-way'!U126/(3*'OddsRatio_working_3-way'!X126^(1/3))*SIN(('OddsRatio_working_3-way'!Y126+2*PI())/3)</f>
        <v>-0.42532341154549796</v>
      </c>
      <c r="AK126" s="11">
        <f>'OddsRatio_working_3-way'!U126/(3*'OddsRatio_working_3-way'!X126^(1/3))*SIN(('OddsRatio_working_3-way'!Y126+4*PI())/3)</f>
        <v>0.46889505431731171</v>
      </c>
      <c r="AL126" s="11">
        <f>'OddsRatio_working_3-way'!Z126+'OddsRatio_working_3-way'!AF126</f>
        <v>1.0325545439604547</v>
      </c>
      <c r="AM126" s="11">
        <f>'OddsRatio_working_3-way'!AA126+'OddsRatio_working_3-way'!AG126</f>
        <v>-0.59174557103025016</v>
      </c>
      <c r="AN126" s="11">
        <f>'OddsRatio_working_3-way'!AB126+'OddsRatio_working_3-way'!AH126</f>
        <v>-0.44080897293020471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1.0325545439604547</v>
      </c>
      <c r="AS126" s="11">
        <f>IF(('OddsRatio_working_3-way'!X126=0),IF(Q126&gt;0,-Q126^(1/3),(-Q126)^(1/3)),'OddsRatio_working_3-way'!AM126-'OddsRatio_working_3-way'!R126/3)</f>
        <v>-0.59174557103025016</v>
      </c>
      <c r="AT126" s="11">
        <f>IF(('OddsRatio_working_3-way'!X126=0),IF(Q126&gt;0,-Q126^(1/3),(-Q126)^(1/3)),'OddsRatio_working_3-way'!AN126-'OddsRatio_working_3-way'!R126/3)</f>
        <v>-0.44080897293020471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1.8</v>
      </c>
      <c r="B127" s="4">
        <f>IF('True_Odds_Calculator_3-way'!B128="","",'True_Odds_Calculator_3-way'!B128)</f>
        <v>3.47</v>
      </c>
      <c r="C127" s="4">
        <f>IF('True_Odds_Calculator_3-way'!C128="","",'True_Odds_Calculator_3-way'!C128)</f>
        <v>4.6399999999999997</v>
      </c>
      <c r="D127" s="9">
        <f t="shared" si="26"/>
        <v>0.53159032775907722</v>
      </c>
      <c r="E127" s="9">
        <f t="shared" si="27"/>
        <v>0.26877790099401466</v>
      </c>
      <c r="F127" s="9">
        <f t="shared" si="28"/>
        <v>0.19963177124690829</v>
      </c>
      <c r="G127" s="9">
        <f t="shared" si="29"/>
        <v>1.1014348074566815</v>
      </c>
      <c r="H127" s="9">
        <f t="shared" si="30"/>
        <v>1.8811478459653452</v>
      </c>
      <c r="I127" s="9">
        <f t="shared" si="31"/>
        <v>3.7205439744180038</v>
      </c>
      <c r="J127" s="9">
        <f t="shared" si="32"/>
        <v>5.0092226991423194</v>
      </c>
      <c r="K127" s="11">
        <f t="shared" si="33"/>
        <v>0.55555555555555558</v>
      </c>
      <c r="L127" s="11">
        <f t="shared" si="34"/>
        <v>0.28818443804034583</v>
      </c>
      <c r="M127" s="11">
        <f t="shared" si="35"/>
        <v>0.21551724137931036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-0.2481809047445539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0.23842845628098536</v>
      </c>
      <c r="Q127" s="11">
        <f>2*'OddsRatio_working_3-way'!K127*'OddsRatio_working_3-way'!L127*'OddsRatio_working_3-way'!M127</f>
        <v>6.9009683438780139E-2</v>
      </c>
      <c r="R127" s="11">
        <f t="shared" si="36"/>
        <v>0</v>
      </c>
      <c r="S127" s="11">
        <f t="shared" si="37"/>
        <v>-0.96070427548160287</v>
      </c>
      <c r="T127" s="11">
        <f t="shared" si="38"/>
        <v>-0.2780620189527071</v>
      </c>
      <c r="U127" s="11">
        <f>'OddsRatio_working_3-way'!S127-'OddsRatio_working_3-way'!R127^2/3</f>
        <v>-0.96070427548160287</v>
      </c>
      <c r="V127" s="11">
        <f>'OddsRatio_working_3-way'!S127*'OddsRatio_working_3-way'!R127/3-2*'OddsRatio_working_3-way'!R127^3/27-'OddsRatio_working_3-way'!T127</f>
        <v>0.2780620189527071</v>
      </c>
      <c r="W127" s="11">
        <f>'OddsRatio_working_3-way'!V127^2+4*'OddsRatio_working_3-way'!U127^3/27</f>
        <v>-5.4042196533314213E-2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0.18121857170097788</v>
      </c>
      <c r="Y127" s="11">
        <f>IF('OddsRatio_working_3-way'!W127&gt;=0,IF('OddsRatio_working_3-way'!V127+SQRT('OddsRatio_working_3-way'!W127)&gt;0,0,PI()),ACOS('OddsRatio_working_3-way'!V127/(2*'OddsRatio_working_3-way'!X127)))</f>
        <v>0.69633099925083197</v>
      </c>
      <c r="Z127" s="11">
        <f>'OddsRatio_working_3-way'!X127^(1/3)*COS('OddsRatio_working_3-way'!Y127/3)</f>
        <v>0.55071740372834077</v>
      </c>
      <c r="AA127" s="11">
        <f>'OddsRatio_working_3-way'!X127^(1/3)*COS(('OddsRatio_working_3-way'!Y127+2*PI())/3)</f>
        <v>-0.3880921254502458</v>
      </c>
      <c r="AB127" s="11">
        <f>'OddsRatio_working_3-way'!X127^(1/3)*COS(('OddsRatio_working_3-way'!Y127+4*PI())/3)</f>
        <v>-0.16262527827809506</v>
      </c>
      <c r="AC127" s="11">
        <f>'OddsRatio_working_3-way'!X127^(1/3)*SIN('OddsRatio_working_3-way'!Y127/3)</f>
        <v>0.13017334490817747</v>
      </c>
      <c r="AD127" s="11">
        <f>'OddsRatio_working_3-way'!X127^(1/3)*SIN(('OddsRatio_working_3-way'!Y127+2*PI())/3)</f>
        <v>0.41184858948086522</v>
      </c>
      <c r="AE127" s="11">
        <f>'OddsRatio_working_3-way'!X127^(1/3)*SIN(('OddsRatio_working_3-way'!Y127+4*PI())/3)</f>
        <v>-0.54202193438904278</v>
      </c>
      <c r="AF127" s="11">
        <f>-'OddsRatio_working_3-way'!U127/(3*'OddsRatio_working_3-way'!X127^(1/3))*COS(('OddsRatio_working_3-way'!Y127)/3)</f>
        <v>0.55071740372834077</v>
      </c>
      <c r="AG127" s="11">
        <f>-'OddsRatio_working_3-way'!U127/(3*'OddsRatio_working_3-way'!X127^(1/3))*COS(('OddsRatio_working_3-way'!Y127+2*PI())/3)</f>
        <v>-0.3880921254502458</v>
      </c>
      <c r="AH127" s="11">
        <f>-'OddsRatio_working_3-way'!U127/(3*'OddsRatio_working_3-way'!X127^(1/3))*COS(('OddsRatio_working_3-way'!Y127+4*PI())/3)</f>
        <v>-0.16262527827809506</v>
      </c>
      <c r="AI127" s="11">
        <f>'OddsRatio_working_3-way'!U127/(3*'OddsRatio_working_3-way'!X127^(1/3))*SIN(('OddsRatio_working_3-way'!Y127)/3)</f>
        <v>-0.13017334490817747</v>
      </c>
      <c r="AJ127" s="11">
        <f>'OddsRatio_working_3-way'!U127/(3*'OddsRatio_working_3-way'!X127^(1/3))*SIN(('OddsRatio_working_3-way'!Y127+2*PI())/3)</f>
        <v>-0.41184858948086522</v>
      </c>
      <c r="AK127" s="11">
        <f>'OddsRatio_working_3-way'!U127/(3*'OddsRatio_working_3-way'!X127^(1/3))*SIN(('OddsRatio_working_3-way'!Y127+4*PI())/3)</f>
        <v>0.54202193438904278</v>
      </c>
      <c r="AL127" s="11">
        <f>'OddsRatio_working_3-way'!Z127+'OddsRatio_working_3-way'!AF127</f>
        <v>1.1014348074566815</v>
      </c>
      <c r="AM127" s="11">
        <f>'OddsRatio_working_3-way'!AA127+'OddsRatio_working_3-way'!AG127</f>
        <v>-0.77618425090049159</v>
      </c>
      <c r="AN127" s="11">
        <f>'OddsRatio_working_3-way'!AB127+'OddsRatio_working_3-way'!AH127</f>
        <v>-0.32525055655619012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1.1014348074566815</v>
      </c>
      <c r="AS127" s="11">
        <f>IF(('OddsRatio_working_3-way'!X127=0),IF(Q127&gt;0,-Q127^(1/3),(-Q127)^(1/3)),'OddsRatio_working_3-way'!AM127-'OddsRatio_working_3-way'!R127/3)</f>
        <v>-0.77618425090049159</v>
      </c>
      <c r="AT127" s="11">
        <f>IF(('OddsRatio_working_3-way'!X127=0),IF(Q127&gt;0,-Q127^(1/3),(-Q127)^(1/3)),'OddsRatio_working_3-way'!AN127-'OddsRatio_working_3-way'!R127/3)</f>
        <v>-0.32525055655619012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3.19</v>
      </c>
      <c r="B128" s="4">
        <f>IF('True_Odds_Calculator_3-way'!B129="","",'True_Odds_Calculator_3-way'!B129)</f>
        <v>3.2</v>
      </c>
      <c r="C128" s="4">
        <f>IF('True_Odds_Calculator_3-way'!C129="","",'True_Odds_Calculator_3-way'!C129)</f>
        <v>2.33</v>
      </c>
      <c r="D128" s="9">
        <f t="shared" si="26"/>
        <v>0.29595272100983405</v>
      </c>
      <c r="E128" s="9">
        <f t="shared" si="27"/>
        <v>0.29500433289173927</v>
      </c>
      <c r="F128" s="9">
        <f t="shared" si="28"/>
        <v>0.40904294609842667</v>
      </c>
      <c r="G128" s="9">
        <f t="shared" si="29"/>
        <v>1.0862639637089668</v>
      </c>
      <c r="H128" s="9">
        <f t="shared" si="30"/>
        <v>3.3789180805226371</v>
      </c>
      <c r="I128" s="9">
        <f t="shared" si="31"/>
        <v>3.3897807201597279</v>
      </c>
      <c r="J128" s="9">
        <f t="shared" si="32"/>
        <v>2.4447310717329258</v>
      </c>
      <c r="K128" s="11">
        <f t="shared" si="33"/>
        <v>0.31347962382445144</v>
      </c>
      <c r="L128" s="11">
        <f t="shared" si="34"/>
        <v>0.3125</v>
      </c>
      <c r="M128" s="11">
        <f t="shared" si="35"/>
        <v>0.42918454935622319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-0.26941505105816188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0.24049134231167676</v>
      </c>
      <c r="Q128" s="11">
        <f>2*'OddsRatio_working_3-way'!K128*'OddsRatio_working_3-way'!L128*'OddsRatio_working_3-way'!M128</f>
        <v>8.4087881927159727E-2</v>
      </c>
      <c r="R128" s="11">
        <f t="shared" si="36"/>
        <v>0</v>
      </c>
      <c r="S128" s="11">
        <f t="shared" si="37"/>
        <v>-0.89264256531740316</v>
      </c>
      <c r="T128" s="11">
        <f t="shared" si="38"/>
        <v>-0.31211278507601514</v>
      </c>
      <c r="U128" s="11">
        <f>'OddsRatio_working_3-way'!S128-'OddsRatio_working_3-way'!R128^2/3</f>
        <v>-0.89264256531740316</v>
      </c>
      <c r="V128" s="11">
        <f>'OddsRatio_working_3-way'!S128*'OddsRatio_working_3-way'!R128/3-2*'OddsRatio_working_3-way'!R128^3/27-'OddsRatio_working_3-way'!T128</f>
        <v>0.31211278507601514</v>
      </c>
      <c r="W128" s="11">
        <f>'OddsRatio_working_3-way'!V128^2+4*'OddsRatio_working_3-way'!U128^3/27</f>
        <v>-7.9585266412144223E-3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0.16230597435794011</v>
      </c>
      <c r="Y128" s="11">
        <f>IF('OddsRatio_working_3-way'!W128&gt;=0,IF('OddsRatio_working_3-way'!V128+SQRT('OddsRatio_working_3-way'!W128)&gt;0,0,PI()),ACOS('OddsRatio_working_3-way'!V128/(2*'OddsRatio_working_3-way'!X128)))</f>
        <v>0.27840479261296713</v>
      </c>
      <c r="Z128" s="11">
        <f>'OddsRatio_working_3-way'!X128^(1/3)*COS('OddsRatio_working_3-way'!Y128/3)</f>
        <v>0.54313198185448341</v>
      </c>
      <c r="AA128" s="11">
        <f>'OddsRatio_working_3-way'!X128^(1/3)*COS(('OddsRatio_working_3-way'!Y128+2*PI())/3)</f>
        <v>-0.31534245771553554</v>
      </c>
      <c r="AB128" s="11">
        <f>'OddsRatio_working_3-way'!X128^(1/3)*COS(('OddsRatio_working_3-way'!Y128+4*PI())/3)</f>
        <v>-0.22778952413894782</v>
      </c>
      <c r="AC128" s="11">
        <f>'OddsRatio_working_3-way'!X128^(1/3)*SIN('OddsRatio_working_3-way'!Y128/3)</f>
        <v>5.054870976878427E-2</v>
      </c>
      <c r="AD128" s="11">
        <f>'OddsRatio_working_3-way'!X128^(1/3)*SIN(('OddsRatio_working_3-way'!Y128+2*PI())/3)</f>
        <v>0.44509173900937926</v>
      </c>
      <c r="AE128" s="11">
        <f>'OddsRatio_working_3-way'!X128^(1/3)*SIN(('OddsRatio_working_3-way'!Y128+4*PI())/3)</f>
        <v>-0.49564044877816366</v>
      </c>
      <c r="AF128" s="11">
        <f>-'OddsRatio_working_3-way'!U128/(3*'OddsRatio_working_3-way'!X128^(1/3))*COS(('OddsRatio_working_3-way'!Y128)/3)</f>
        <v>0.54313198185448341</v>
      </c>
      <c r="AG128" s="11">
        <f>-'OddsRatio_working_3-way'!U128/(3*'OddsRatio_working_3-way'!X128^(1/3))*COS(('OddsRatio_working_3-way'!Y128+2*PI())/3)</f>
        <v>-0.31534245771553554</v>
      </c>
      <c r="AH128" s="11">
        <f>-'OddsRatio_working_3-way'!U128/(3*'OddsRatio_working_3-way'!X128^(1/3))*COS(('OddsRatio_working_3-way'!Y128+4*PI())/3)</f>
        <v>-0.22778952413894782</v>
      </c>
      <c r="AI128" s="11">
        <f>'OddsRatio_working_3-way'!U128/(3*'OddsRatio_working_3-way'!X128^(1/3))*SIN(('OddsRatio_working_3-way'!Y128)/3)</f>
        <v>-5.054870976878427E-2</v>
      </c>
      <c r="AJ128" s="11">
        <f>'OddsRatio_working_3-way'!U128/(3*'OddsRatio_working_3-way'!X128^(1/3))*SIN(('OddsRatio_working_3-way'!Y128+2*PI())/3)</f>
        <v>-0.44509173900937926</v>
      </c>
      <c r="AK128" s="11">
        <f>'OddsRatio_working_3-way'!U128/(3*'OddsRatio_working_3-way'!X128^(1/3))*SIN(('OddsRatio_working_3-way'!Y128+4*PI())/3)</f>
        <v>0.49564044877816366</v>
      </c>
      <c r="AL128" s="11">
        <f>'OddsRatio_working_3-way'!Z128+'OddsRatio_working_3-way'!AF128</f>
        <v>1.0862639637089668</v>
      </c>
      <c r="AM128" s="11">
        <f>'OddsRatio_working_3-way'!AA128+'OddsRatio_working_3-way'!AG128</f>
        <v>-0.63068491543107108</v>
      </c>
      <c r="AN128" s="11">
        <f>'OddsRatio_working_3-way'!AB128+'OddsRatio_working_3-way'!AH128</f>
        <v>-0.45557904827789564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1.0862639637089668</v>
      </c>
      <c r="AS128" s="11">
        <f>IF(('OddsRatio_working_3-way'!X128=0),IF(Q128&gt;0,-Q128^(1/3),(-Q128)^(1/3)),'OddsRatio_working_3-way'!AM128-'OddsRatio_working_3-way'!R128/3)</f>
        <v>-0.63068491543107108</v>
      </c>
      <c r="AT128" s="11">
        <f>IF(('OddsRatio_working_3-way'!X128=0),IF(Q128&gt;0,-Q128^(1/3),(-Q128)^(1/3)),'OddsRatio_working_3-way'!AN128-'OddsRatio_working_3-way'!R128/3)</f>
        <v>-0.45557904827789564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1.1100000000000001</v>
      </c>
      <c r="B129" s="4">
        <f>IF('True_Odds_Calculator_3-way'!B130="","",'True_Odds_Calculator_3-way'!B130)</f>
        <v>8.75</v>
      </c>
      <c r="C129" s="4">
        <f>IF('True_Odds_Calculator_3-way'!C130="","",'True_Odds_Calculator_3-way'!C130)</f>
        <v>20.52</v>
      </c>
      <c r="D129" s="9">
        <f t="shared" si="26"/>
        <v>0.87339574974969247</v>
      </c>
      <c r="E129" s="9">
        <f t="shared" si="27"/>
        <v>8.9183527764670839E-2</v>
      </c>
      <c r="F129" s="9">
        <f t="shared" si="28"/>
        <v>3.742072248563643E-2</v>
      </c>
      <c r="G129" s="9">
        <f t="shared" si="29"/>
        <v>1.3177848986305452</v>
      </c>
      <c r="H129" s="9">
        <f t="shared" si="30"/>
        <v>1.1449563388493602</v>
      </c>
      <c r="I129" s="9">
        <f t="shared" si="31"/>
        <v>11.212832964386726</v>
      </c>
      <c r="J129" s="9">
        <f t="shared" si="32"/>
        <v>26.723161221268242</v>
      </c>
      <c r="K129" s="11">
        <f t="shared" si="33"/>
        <v>0.9009009009009008</v>
      </c>
      <c r="L129" s="11">
        <f t="shared" si="34"/>
        <v>0.11428571428571428</v>
      </c>
      <c r="M129" s="11">
        <f t="shared" si="35"/>
        <v>4.8732943469785579E-2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-8.3496027355676516E-2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0.13738048825768123</v>
      </c>
      <c r="Q129" s="11">
        <f>2*'OddsRatio_working_3-way'!K129*'OddsRatio_working_3-way'!L129*'OddsRatio_working_3-way'!M129</f>
        <v>1.0035097754395999E-2</v>
      </c>
      <c r="R129" s="11">
        <f t="shared" si="36"/>
        <v>0</v>
      </c>
      <c r="S129" s="11">
        <f t="shared" si="37"/>
        <v>-1.6453535887697699</v>
      </c>
      <c r="T129" s="11">
        <f t="shared" si="38"/>
        <v>-0.12018652949377427</v>
      </c>
      <c r="U129" s="11">
        <f>'OddsRatio_working_3-way'!S129-'OddsRatio_working_3-way'!R129^2/3</f>
        <v>-1.6453535887697699</v>
      </c>
      <c r="V129" s="11">
        <f>'OddsRatio_working_3-way'!S129*'OddsRatio_working_3-way'!R129/3-2*'OddsRatio_working_3-way'!R129^3/27-'OddsRatio_working_3-way'!T129</f>
        <v>0.12018652949377427</v>
      </c>
      <c r="W129" s="11">
        <f>'OddsRatio_working_3-way'!V129^2+4*'OddsRatio_working_3-way'!U129^3/27</f>
        <v>-0.64544885771266014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0.40616919491279063</v>
      </c>
      <c r="Y129" s="11">
        <f>IF('OddsRatio_working_3-way'!W129&gt;=0,IF('OddsRatio_working_3-way'!V129+SQRT('OddsRatio_working_3-way'!W129)&gt;0,0,PI()),ACOS('OddsRatio_working_3-way'!V129/(2*'OddsRatio_working_3-way'!X129)))</f>
        <v>1.422299863327442</v>
      </c>
      <c r="Z129" s="11">
        <f>'OddsRatio_working_3-way'!X129^(1/3)*COS('OddsRatio_working_3-way'!Y129/3)</f>
        <v>0.65889244931527258</v>
      </c>
      <c r="AA129" s="11">
        <f>'OddsRatio_working_3-way'!X129^(1/3)*COS(('OddsRatio_working_3-way'!Y129+2*PI())/3)</f>
        <v>-0.62224983182280302</v>
      </c>
      <c r="AB129" s="11">
        <f>'OddsRatio_working_3-way'!X129^(1/3)*COS(('OddsRatio_working_3-way'!Y129+4*PI())/3)</f>
        <v>-3.6642617492469359E-2</v>
      </c>
      <c r="AC129" s="11">
        <f>'OddsRatio_working_3-way'!X129^(1/3)*SIN('OddsRatio_working_3-way'!Y129/3)</f>
        <v>0.33810048283300492</v>
      </c>
      <c r="AD129" s="11">
        <f>'OddsRatio_working_3-way'!X129^(1/3)*SIN(('OddsRatio_working_3-way'!Y129+2*PI())/3)</f>
        <v>0.40156735805227423</v>
      </c>
      <c r="AE129" s="11">
        <f>'OddsRatio_working_3-way'!X129^(1/3)*SIN(('OddsRatio_working_3-way'!Y129+4*PI())/3)</f>
        <v>-0.73966784088527904</v>
      </c>
      <c r="AF129" s="11">
        <f>-'OddsRatio_working_3-way'!U129/(3*'OddsRatio_working_3-way'!X129^(1/3))*COS(('OddsRatio_working_3-way'!Y129)/3)</f>
        <v>0.65889244931527258</v>
      </c>
      <c r="AG129" s="11">
        <f>-'OddsRatio_working_3-way'!U129/(3*'OddsRatio_working_3-way'!X129^(1/3))*COS(('OddsRatio_working_3-way'!Y129+2*PI())/3)</f>
        <v>-0.62224983182280302</v>
      </c>
      <c r="AH129" s="11">
        <f>-'OddsRatio_working_3-way'!U129/(3*'OddsRatio_working_3-way'!X129^(1/3))*COS(('OddsRatio_working_3-way'!Y129+4*PI())/3)</f>
        <v>-3.6642617492469359E-2</v>
      </c>
      <c r="AI129" s="11">
        <f>'OddsRatio_working_3-way'!U129/(3*'OddsRatio_working_3-way'!X129^(1/3))*SIN(('OddsRatio_working_3-way'!Y129)/3)</f>
        <v>-0.33810048283300492</v>
      </c>
      <c r="AJ129" s="11">
        <f>'OddsRatio_working_3-way'!U129/(3*'OddsRatio_working_3-way'!X129^(1/3))*SIN(('OddsRatio_working_3-way'!Y129+2*PI())/3)</f>
        <v>-0.40156735805227423</v>
      </c>
      <c r="AK129" s="11">
        <f>'OddsRatio_working_3-way'!U129/(3*'OddsRatio_working_3-way'!X129^(1/3))*SIN(('OddsRatio_working_3-way'!Y129+4*PI())/3)</f>
        <v>0.73966784088527904</v>
      </c>
      <c r="AL129" s="11">
        <f>'OddsRatio_working_3-way'!Z129+'OddsRatio_working_3-way'!AF129</f>
        <v>1.3177848986305452</v>
      </c>
      <c r="AM129" s="11">
        <f>'OddsRatio_working_3-way'!AA129+'OddsRatio_working_3-way'!AG129</f>
        <v>-1.244499663645606</v>
      </c>
      <c r="AN129" s="11">
        <f>'OddsRatio_working_3-way'!AB129+'OddsRatio_working_3-way'!AH129</f>
        <v>-7.3285234984938719E-2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1.3177848986305452</v>
      </c>
      <c r="AS129" s="11">
        <f>IF(('OddsRatio_working_3-way'!X129=0),IF(Q129&gt;0,-Q129^(1/3),(-Q129)^(1/3)),'OddsRatio_working_3-way'!AM129-'OddsRatio_working_3-way'!R129/3)</f>
        <v>-1.244499663645606</v>
      </c>
      <c r="AT129" s="11">
        <f>IF(('OddsRatio_working_3-way'!X129=0),IF(Q129&gt;0,-Q129^(1/3),(-Q129)^(1/3)),'OddsRatio_working_3-way'!AN129-'OddsRatio_working_3-way'!R129/3)</f>
        <v>-7.3285234984938719E-2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2.95</v>
      </c>
      <c r="B130" s="4">
        <f>IF('True_Odds_Calculator_3-way'!B131="","",'True_Odds_Calculator_3-way'!B131)</f>
        <v>3.39</v>
      </c>
      <c r="C130" s="4">
        <f>IF('True_Odds_Calculator_3-way'!C131="","",'True_Odds_Calculator_3-way'!C131)</f>
        <v>2.37</v>
      </c>
      <c r="D130" s="9">
        <f t="shared" si="26"/>
        <v>0.32047490060008621</v>
      </c>
      <c r="E130" s="9">
        <f t="shared" si="27"/>
        <v>0.27786951749352373</v>
      </c>
      <c r="F130" s="9">
        <f t="shared" si="28"/>
        <v>0.40165558190639</v>
      </c>
      <c r="G130" s="9">
        <f t="shared" si="29"/>
        <v>1.0873688057821649</v>
      </c>
      <c r="H130" s="9">
        <f t="shared" si="30"/>
        <v>3.1203691712752217</v>
      </c>
      <c r="I130" s="9">
        <f t="shared" si="31"/>
        <v>3.5988114458193743</v>
      </c>
      <c r="J130" s="9">
        <f t="shared" si="32"/>
        <v>2.4896952639215666</v>
      </c>
      <c r="K130" s="11">
        <f t="shared" si="33"/>
        <v>0.33898305084745761</v>
      </c>
      <c r="L130" s="11">
        <f t="shared" si="34"/>
        <v>0.29498525073746312</v>
      </c>
      <c r="M130" s="11">
        <f t="shared" si="35"/>
        <v>0.42194092827004215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-0.26939096083170533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0.24091622423098255</v>
      </c>
      <c r="Q130" s="11">
        <f>2*'OddsRatio_working_3-way'!K130*'OddsRatio_working_3-way'!L130*'OddsRatio_working_3-way'!M130</f>
        <v>8.4383966455685633E-2</v>
      </c>
      <c r="R130" s="11">
        <f t="shared" si="36"/>
        <v>0</v>
      </c>
      <c r="S130" s="11">
        <f t="shared" si="37"/>
        <v>-0.89429958409587618</v>
      </c>
      <c r="T130" s="11">
        <f t="shared" si="38"/>
        <v>-0.31323978427176041</v>
      </c>
      <c r="U130" s="11">
        <f>'OddsRatio_working_3-way'!S130-'OddsRatio_working_3-way'!R130^2/3</f>
        <v>-0.89429958409587618</v>
      </c>
      <c r="V130" s="11">
        <f>'OddsRatio_working_3-way'!S130*'OddsRatio_working_3-way'!R130/3-2*'OddsRatio_working_3-way'!R130^3/27-'OddsRatio_working_3-way'!T130</f>
        <v>0.31323978427176041</v>
      </c>
      <c r="W130" s="11">
        <f>'OddsRatio_working_3-way'!V130^2+4*'OddsRatio_working_3-way'!U130^3/27</f>
        <v>-7.8416582784823358E-3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0.16275811863706011</v>
      </c>
      <c r="Y130" s="11">
        <f>IF('OddsRatio_working_3-way'!W130&gt;=0,IF('OddsRatio_working_3-way'!V130+SQRT('OddsRatio_working_3-way'!W130)&gt;0,0,PI()),ACOS('OddsRatio_working_3-way'!V130/(2*'OddsRatio_working_3-way'!X130)))</f>
        <v>0.27551139554145165</v>
      </c>
      <c r="Z130" s="11">
        <f>'OddsRatio_working_3-way'!X130^(1/3)*COS('OddsRatio_working_3-way'!Y130/3)</f>
        <v>0.54368440289108244</v>
      </c>
      <c r="AA130" s="11">
        <f>'OddsRatio_working_3-way'!X130^(1/3)*COS(('OddsRatio_working_3-way'!Y130+2*PI())/3)</f>
        <v>-0.31520518754768195</v>
      </c>
      <c r="AB130" s="11">
        <f>'OddsRatio_working_3-way'!X130^(1/3)*COS(('OddsRatio_working_3-way'!Y130+4*PI())/3)</f>
        <v>-0.22847921534340054</v>
      </c>
      <c r="AC130" s="11">
        <f>'OddsRatio_working_3-way'!X130^(1/3)*SIN('OddsRatio_working_3-way'!Y130/3)</f>
        <v>5.0071263397873857E-2</v>
      </c>
      <c r="AD130" s="11">
        <f>'OddsRatio_working_3-way'!X130^(1/3)*SIN(('OddsRatio_working_3-way'!Y130+2*PI())/3)</f>
        <v>0.44580887284611409</v>
      </c>
      <c r="AE130" s="11">
        <f>'OddsRatio_working_3-way'!X130^(1/3)*SIN(('OddsRatio_working_3-way'!Y130+4*PI())/3)</f>
        <v>-0.49588013624398797</v>
      </c>
      <c r="AF130" s="11">
        <f>-'OddsRatio_working_3-way'!U130/(3*'OddsRatio_working_3-way'!X130^(1/3))*COS(('OddsRatio_working_3-way'!Y130)/3)</f>
        <v>0.54368440289108244</v>
      </c>
      <c r="AG130" s="11">
        <f>-'OddsRatio_working_3-way'!U130/(3*'OddsRatio_working_3-way'!X130^(1/3))*COS(('OddsRatio_working_3-way'!Y130+2*PI())/3)</f>
        <v>-0.31520518754768195</v>
      </c>
      <c r="AH130" s="11">
        <f>-'OddsRatio_working_3-way'!U130/(3*'OddsRatio_working_3-way'!X130^(1/3))*COS(('OddsRatio_working_3-way'!Y130+4*PI())/3)</f>
        <v>-0.22847921534340054</v>
      </c>
      <c r="AI130" s="11">
        <f>'OddsRatio_working_3-way'!U130/(3*'OddsRatio_working_3-way'!X130^(1/3))*SIN(('OddsRatio_working_3-way'!Y130)/3)</f>
        <v>-5.0071263397873857E-2</v>
      </c>
      <c r="AJ130" s="11">
        <f>'OddsRatio_working_3-way'!U130/(3*'OddsRatio_working_3-way'!X130^(1/3))*SIN(('OddsRatio_working_3-way'!Y130+2*PI())/3)</f>
        <v>-0.44580887284611409</v>
      </c>
      <c r="AK130" s="11">
        <f>'OddsRatio_working_3-way'!U130/(3*'OddsRatio_working_3-way'!X130^(1/3))*SIN(('OddsRatio_working_3-way'!Y130+4*PI())/3)</f>
        <v>0.49588013624398797</v>
      </c>
      <c r="AL130" s="11">
        <f>'OddsRatio_working_3-way'!Z130+'OddsRatio_working_3-way'!AF130</f>
        <v>1.0873688057821649</v>
      </c>
      <c r="AM130" s="11">
        <f>'OddsRatio_working_3-way'!AA130+'OddsRatio_working_3-way'!AG130</f>
        <v>-0.63041037509536391</v>
      </c>
      <c r="AN130" s="11">
        <f>'OddsRatio_working_3-way'!AB130+'OddsRatio_working_3-way'!AH130</f>
        <v>-0.45695843068680109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1.0873688057821649</v>
      </c>
      <c r="AS130" s="11">
        <f>IF(('OddsRatio_working_3-way'!X130=0),IF(Q130&gt;0,-Q130^(1/3),(-Q130)^(1/3)),'OddsRatio_working_3-way'!AM130-'OddsRatio_working_3-way'!R130/3)</f>
        <v>-0.63041037509536391</v>
      </c>
      <c r="AT130" s="11">
        <f>IF(('OddsRatio_working_3-way'!X130=0),IF(Q130&gt;0,-Q130^(1/3),(-Q130)^(1/3)),'OddsRatio_working_3-way'!AN130-'OddsRatio_working_3-way'!R130/3)</f>
        <v>-0.45695843068680109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5.92</v>
      </c>
      <c r="B131" s="4">
        <f>IF('True_Odds_Calculator_3-way'!B132="","",'True_Odds_Calculator_3-way'!B132)</f>
        <v>4.6100000000000003</v>
      </c>
      <c r="C131" s="4">
        <f>IF('True_Odds_Calculator_3-way'!C132="","",'True_Odds_Calculator_3-way'!C132)</f>
        <v>1.56</v>
      </c>
      <c r="D131" s="9">
        <f t="shared" si="26"/>
        <v>0.16201464372426294</v>
      </c>
      <c r="E131" s="9">
        <f t="shared" si="27"/>
        <v>0.20854583109568692</v>
      </c>
      <c r="F131" s="9">
        <f t="shared" si="28"/>
        <v>0.6294395251800502</v>
      </c>
      <c r="G131" s="9">
        <f t="shared" si="29"/>
        <v>1.0512767424603195</v>
      </c>
      <c r="H131" s="9">
        <f t="shared" si="30"/>
        <v>6.1722815729047724</v>
      </c>
      <c r="I131" s="9">
        <f t="shared" si="31"/>
        <v>4.795109040281754</v>
      </c>
      <c r="J131" s="9">
        <f t="shared" si="32"/>
        <v>1.5887149757777788</v>
      </c>
      <c r="K131" s="11">
        <f t="shared" si="33"/>
        <v>0.16891891891891891</v>
      </c>
      <c r="L131" s="11">
        <f t="shared" si="34"/>
        <v>0.21691973969631234</v>
      </c>
      <c r="M131" s="11">
        <f t="shared" si="35"/>
        <v>0.64102564102564097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-0.23362165769974874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0.21350922923591029</v>
      </c>
      <c r="Q131" s="11">
        <f>2*'OddsRatio_working_3-way'!K131*'OddsRatio_working_3-way'!L131*'OddsRatio_working_3-way'!M131</f>
        <v>4.6976728104710742E-2</v>
      </c>
      <c r="R131" s="11">
        <f t="shared" si="36"/>
        <v>0</v>
      </c>
      <c r="S131" s="11">
        <f t="shared" si="37"/>
        <v>-0.91391025702896511</v>
      </c>
      <c r="T131" s="11">
        <f t="shared" si="38"/>
        <v>-0.20108036458283066</v>
      </c>
      <c r="U131" s="11">
        <f>'OddsRatio_working_3-way'!S131-'OddsRatio_working_3-way'!R131^2/3</f>
        <v>-0.91391025702896511</v>
      </c>
      <c r="V131" s="11">
        <f>'OddsRatio_working_3-way'!S131*'OddsRatio_working_3-way'!R131/3-2*'OddsRatio_working_3-way'!R131^3/27-'OddsRatio_working_3-way'!T131</f>
        <v>0.20108036458283066</v>
      </c>
      <c r="W131" s="11">
        <f>'OddsRatio_working_3-way'!V131^2+4*'OddsRatio_working_3-way'!U131^3/27</f>
        <v>-7.2652176360822149E-2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0.1681409300122863</v>
      </c>
      <c r="Y131" s="11">
        <f>IF('OddsRatio_working_3-way'!W131&gt;=0,IF('OddsRatio_working_3-way'!V131+SQRT('OddsRatio_working_3-way'!W131)&gt;0,0,PI()),ACOS('OddsRatio_working_3-way'!V131/(2*'OddsRatio_working_3-way'!X131)))</f>
        <v>0.9298529392311804</v>
      </c>
      <c r="Z131" s="11">
        <f>'OddsRatio_working_3-way'!X131^(1/3)*COS('OddsRatio_working_3-way'!Y131/3)</f>
        <v>0.52563837123015977</v>
      </c>
      <c r="AA131" s="11">
        <f>'OddsRatio_working_3-way'!X131^(1/3)*COS(('OddsRatio_working_3-way'!Y131+2*PI())/3)</f>
        <v>-0.40861284554280042</v>
      </c>
      <c r="AB131" s="11">
        <f>'OddsRatio_working_3-way'!X131^(1/3)*COS(('OddsRatio_working_3-way'!Y131+4*PI())/3)</f>
        <v>-0.11702552568735951</v>
      </c>
      <c r="AC131" s="11">
        <f>'OddsRatio_working_3-way'!X131^(1/3)*SIN('OddsRatio_working_3-way'!Y131/3)</f>
        <v>0.16834801761082055</v>
      </c>
      <c r="AD131" s="11">
        <f>'OddsRatio_working_3-way'!X131^(1/3)*SIN(('OddsRatio_working_3-way'!Y131+2*PI())/3)</f>
        <v>0.37104217388378363</v>
      </c>
      <c r="AE131" s="11">
        <f>'OddsRatio_working_3-way'!X131^(1/3)*SIN(('OddsRatio_working_3-way'!Y131+4*PI())/3)</f>
        <v>-0.53939019149460399</v>
      </c>
      <c r="AF131" s="11">
        <f>-'OddsRatio_working_3-way'!U131/(3*'OddsRatio_working_3-way'!X131^(1/3))*COS(('OddsRatio_working_3-way'!Y131)/3)</f>
        <v>0.52563837123015977</v>
      </c>
      <c r="AG131" s="11">
        <f>-'OddsRatio_working_3-way'!U131/(3*'OddsRatio_working_3-way'!X131^(1/3))*COS(('OddsRatio_working_3-way'!Y131+2*PI())/3)</f>
        <v>-0.40861284554280042</v>
      </c>
      <c r="AH131" s="11">
        <f>-'OddsRatio_working_3-way'!U131/(3*'OddsRatio_working_3-way'!X131^(1/3))*COS(('OddsRatio_working_3-way'!Y131+4*PI())/3)</f>
        <v>-0.11702552568735951</v>
      </c>
      <c r="AI131" s="11">
        <f>'OddsRatio_working_3-way'!U131/(3*'OddsRatio_working_3-way'!X131^(1/3))*SIN(('OddsRatio_working_3-way'!Y131)/3)</f>
        <v>-0.16834801761082055</v>
      </c>
      <c r="AJ131" s="11">
        <f>'OddsRatio_working_3-way'!U131/(3*'OddsRatio_working_3-way'!X131^(1/3))*SIN(('OddsRatio_working_3-way'!Y131+2*PI())/3)</f>
        <v>-0.37104217388378363</v>
      </c>
      <c r="AK131" s="11">
        <f>'OddsRatio_working_3-way'!U131/(3*'OddsRatio_working_3-way'!X131^(1/3))*SIN(('OddsRatio_working_3-way'!Y131+4*PI())/3)</f>
        <v>0.53939019149460399</v>
      </c>
      <c r="AL131" s="11">
        <f>'OddsRatio_working_3-way'!Z131+'OddsRatio_working_3-way'!AF131</f>
        <v>1.0512767424603195</v>
      </c>
      <c r="AM131" s="11">
        <f>'OddsRatio_working_3-way'!AA131+'OddsRatio_working_3-way'!AG131</f>
        <v>-0.81722569108560084</v>
      </c>
      <c r="AN131" s="11">
        <f>'OddsRatio_working_3-way'!AB131+'OddsRatio_working_3-way'!AH131</f>
        <v>-0.23405105137471902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1.0512767424603195</v>
      </c>
      <c r="AS131" s="11">
        <f>IF(('OddsRatio_working_3-way'!X131=0),IF(Q131&gt;0,-Q131^(1/3),(-Q131)^(1/3)),'OddsRatio_working_3-way'!AM131-'OddsRatio_working_3-way'!R131/3)</f>
        <v>-0.81722569108560084</v>
      </c>
      <c r="AT131" s="11">
        <f>IF(('OddsRatio_working_3-way'!X131=0),IF(Q131&gt;0,-Q131^(1/3),(-Q131)^(1/3)),'OddsRatio_working_3-way'!AN131-'OddsRatio_working_3-way'!R131/3)</f>
        <v>-0.23405105137471902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2.4500000000000002</v>
      </c>
      <c r="B132" s="4">
        <f>IF('True_Odds_Calculator_3-way'!B133="","",'True_Odds_Calculator_3-way'!B133)</f>
        <v>3.57</v>
      </c>
      <c r="C132" s="4">
        <f>IF('True_Odds_Calculator_3-way'!C133="","",'True_Odds_Calculator_3-way'!C133)</f>
        <v>2.99</v>
      </c>
      <c r="D132" s="9">
        <f t="shared" ref="D132:D195" si="39">(K132/(AR132+K132-(AR132*K132)))</f>
        <v>0.39990095893864813</v>
      </c>
      <c r="E132" s="9">
        <f t="shared" ref="E132:E195" si="40">(L132/(AR132+L132-(AR132*L132)))</f>
        <v>0.27324508976404177</v>
      </c>
      <c r="F132" s="9">
        <f t="shared" ref="F132:F195" si="41">(M132/(AR132+M132-(AR132*M132)))</f>
        <v>0.32685395129731026</v>
      </c>
      <c r="G132" s="9">
        <f t="shared" ref="G132:G195" si="42">AR132</f>
        <v>1.0349097654752362</v>
      </c>
      <c r="H132" s="9">
        <f t="shared" ref="H132:H195" si="43">IF(A132="","",1/D132)</f>
        <v>2.500619159939093</v>
      </c>
      <c r="I132" s="9">
        <f t="shared" ref="I132:I195" si="44">IF(B132="","",1/E132)</f>
        <v>3.6597180972713566</v>
      </c>
      <c r="J132" s="9">
        <f t="shared" ref="J132:J195" si="45">IF(C132="","",1/F132)</f>
        <v>3.0594704332957199</v>
      </c>
      <c r="K132" s="11">
        <f t="shared" ref="K132:K195" si="46">1/A132</f>
        <v>0.4081632653061224</v>
      </c>
      <c r="L132" s="11">
        <f t="shared" ref="L132:L195" si="47">1/B132</f>
        <v>0.28011204481792717</v>
      </c>
      <c r="M132" s="11">
        <f t="shared" ref="M132:M195" si="48">1/C132</f>
        <v>0.33444816053511706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-0.28356244552288201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0.22981003199177424</v>
      </c>
      <c r="Q132" s="11">
        <f>2*'OddsRatio_working_3-way'!K132*'OddsRatio_working_3-way'!L132*'OddsRatio_working_3-way'!M132</f>
        <v>7.647588419027429E-2</v>
      </c>
      <c r="R132" s="11">
        <f t="shared" ref="R132:R195" si="49">O132/N132</f>
        <v>0</v>
      </c>
      <c r="S132" s="11">
        <f t="shared" ref="S132:S195" si="50">P132/N132</f>
        <v>-0.81043888434524658</v>
      </c>
      <c r="T132" s="11">
        <f t="shared" ref="T132:T195" si="51">Q132/N132</f>
        <v>-0.26969680011489067</v>
      </c>
      <c r="U132" s="11">
        <f>'OddsRatio_working_3-way'!S132-'OddsRatio_working_3-way'!R132^2/3</f>
        <v>-0.81043888434524658</v>
      </c>
      <c r="V132" s="11">
        <f>'OddsRatio_working_3-way'!S132*'OddsRatio_working_3-way'!R132/3-2*'OddsRatio_working_3-way'!R132^3/27-'OddsRatio_working_3-way'!T132</f>
        <v>0.26969680011489067</v>
      </c>
      <c r="W132" s="11">
        <f>'OddsRatio_working_3-way'!V132^2+4*'OddsRatio_working_3-way'!U132^3/27</f>
        <v>-6.1236840383953745E-3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0.14041015635505741</v>
      </c>
      <c r="Y132" s="11">
        <f>IF('OddsRatio_working_3-way'!W132&gt;=0,IF('OddsRatio_working_3-way'!V132+SQRT('OddsRatio_working_3-way'!W132)&gt;0,0,PI()),ACOS('OddsRatio_working_3-way'!V132/(2*'OddsRatio_working_3-way'!X132)))</f>
        <v>0.28240072131530813</v>
      </c>
      <c r="Z132" s="11">
        <f>'OddsRatio_working_3-way'!X132^(1/3)*COS('OddsRatio_working_3-way'!Y132/3)</f>
        <v>0.51745488273761819</v>
      </c>
      <c r="AA132" s="11">
        <f>'OddsRatio_working_3-way'!X132^(1/3)*COS(('OddsRatio_working_3-way'!Y132+2*PI())/3)</f>
        <v>-0.30103647509164461</v>
      </c>
      <c r="AB132" s="11">
        <f>'OddsRatio_working_3-way'!X132^(1/3)*COS(('OddsRatio_working_3-way'!Y132+4*PI())/3)</f>
        <v>-0.2164184076459735</v>
      </c>
      <c r="AC132" s="11">
        <f>'OddsRatio_working_3-way'!X132^(1/3)*SIN('OddsRatio_working_3-way'!Y132/3)</f>
        <v>4.8854264018064135E-2</v>
      </c>
      <c r="AD132" s="11">
        <f>'OddsRatio_working_3-way'!X132^(1/3)*SIN(('OddsRatio_working_3-way'!Y132+2*PI())/3)</f>
        <v>0.42370194175404313</v>
      </c>
      <c r="AE132" s="11">
        <f>'OddsRatio_working_3-way'!X132^(1/3)*SIN(('OddsRatio_working_3-way'!Y132+4*PI())/3)</f>
        <v>-0.47255620577210722</v>
      </c>
      <c r="AF132" s="11">
        <f>-'OddsRatio_working_3-way'!U132/(3*'OddsRatio_working_3-way'!X132^(1/3))*COS(('OddsRatio_working_3-way'!Y132)/3)</f>
        <v>0.51745488273761797</v>
      </c>
      <c r="AG132" s="11">
        <f>-'OddsRatio_working_3-way'!U132/(3*'OddsRatio_working_3-way'!X132^(1/3))*COS(('OddsRatio_working_3-way'!Y132+2*PI())/3)</f>
        <v>-0.30103647509164444</v>
      </c>
      <c r="AH132" s="11">
        <f>-'OddsRatio_working_3-way'!U132/(3*'OddsRatio_working_3-way'!X132^(1/3))*COS(('OddsRatio_working_3-way'!Y132+4*PI())/3)</f>
        <v>-0.21641840764597342</v>
      </c>
      <c r="AI132" s="11">
        <f>'OddsRatio_working_3-way'!U132/(3*'OddsRatio_working_3-way'!X132^(1/3))*SIN(('OddsRatio_working_3-way'!Y132)/3)</f>
        <v>-4.8854264018064114E-2</v>
      </c>
      <c r="AJ132" s="11">
        <f>'OddsRatio_working_3-way'!U132/(3*'OddsRatio_working_3-way'!X132^(1/3))*SIN(('OddsRatio_working_3-way'!Y132+2*PI())/3)</f>
        <v>-0.42370194175404297</v>
      </c>
      <c r="AK132" s="11">
        <f>'OddsRatio_working_3-way'!U132/(3*'OddsRatio_working_3-way'!X132^(1/3))*SIN(('OddsRatio_working_3-way'!Y132+4*PI())/3)</f>
        <v>0.47255620577210705</v>
      </c>
      <c r="AL132" s="11">
        <f>'OddsRatio_working_3-way'!Z132+'OddsRatio_working_3-way'!AF132</f>
        <v>1.0349097654752362</v>
      </c>
      <c r="AM132" s="11">
        <f>'OddsRatio_working_3-way'!AA132+'OddsRatio_working_3-way'!AG132</f>
        <v>-0.6020729501832891</v>
      </c>
      <c r="AN132" s="11">
        <f>'OddsRatio_working_3-way'!AB132+'OddsRatio_working_3-way'!AH132</f>
        <v>-0.43283681529194695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1.0349097654752362</v>
      </c>
      <c r="AS132" s="11">
        <f>IF(('OddsRatio_working_3-way'!X132=0),IF(Q132&gt;0,-Q132^(1/3),(-Q132)^(1/3)),'OddsRatio_working_3-way'!AM132-'OddsRatio_working_3-way'!R132/3)</f>
        <v>-0.6020729501832891</v>
      </c>
      <c r="AT132" s="11">
        <f>IF(('OddsRatio_working_3-way'!X132=0),IF(Q132&gt;0,-Q132^(1/3),(-Q132)^(1/3)),'OddsRatio_working_3-way'!AN132-'OddsRatio_working_3-way'!R132/3)</f>
        <v>-0.43283681529194695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3.05</v>
      </c>
      <c r="D133" s="9">
        <f t="shared" si="39"/>
        <v>0.40819970789381749</v>
      </c>
      <c r="E133" s="9">
        <f t="shared" si="40"/>
        <v>0.27158449296556586</v>
      </c>
      <c r="F133" s="9">
        <f t="shared" si="41"/>
        <v>0.32021579914061704</v>
      </c>
      <c r="G133" s="9">
        <f t="shared" si="42"/>
        <v>1.0355580520687613</v>
      </c>
      <c r="H133" s="9">
        <f t="shared" si="43"/>
        <v>2.4497812728962658</v>
      </c>
      <c r="I133" s="9">
        <f t="shared" si="44"/>
        <v>3.6820953548580913</v>
      </c>
      <c r="J133" s="9">
        <f t="shared" si="45"/>
        <v>3.1228940067409598</v>
      </c>
      <c r="K133" s="11">
        <f t="shared" si="46"/>
        <v>0.41666666666666669</v>
      </c>
      <c r="L133" s="11">
        <f t="shared" si="47"/>
        <v>0.2785515320334262</v>
      </c>
      <c r="M133" s="11">
        <f t="shared" si="48"/>
        <v>0.32786885245901642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-0.28286299222186717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0.22984306741555932</v>
      </c>
      <c r="Q133" s="11">
        <f>2*'OddsRatio_working_3-way'!K133*'OddsRatio_working_3-way'!L133*'OddsRatio_working_3-way'!M133</f>
        <v>7.6106975965417004E-2</v>
      </c>
      <c r="R133" s="11">
        <f t="shared" si="49"/>
        <v>0</v>
      </c>
      <c r="S133" s="11">
        <f t="shared" si="50"/>
        <v>-0.81255969757711888</v>
      </c>
      <c r="T133" s="11">
        <f t="shared" si="51"/>
        <v>-0.26905950250897981</v>
      </c>
      <c r="U133" s="11">
        <f>'OddsRatio_working_3-way'!S133-'OddsRatio_working_3-way'!R133^2/3</f>
        <v>-0.81255969757711888</v>
      </c>
      <c r="V133" s="11">
        <f>'OddsRatio_working_3-way'!S133*'OddsRatio_working_3-way'!R133/3-2*'OddsRatio_working_3-way'!R133^3/27-'OddsRatio_working_3-way'!T133</f>
        <v>0.26905950250897981</v>
      </c>
      <c r="W133" s="11">
        <f>'OddsRatio_working_3-way'!V133^2+4*'OddsRatio_working_3-way'!U133^3/27</f>
        <v>-7.0877531463479498E-3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0.14096166946791569</v>
      </c>
      <c r="Y133" s="11">
        <f>IF('OddsRatio_working_3-way'!W133&gt;=0,IF('OddsRatio_working_3-way'!V133+SQRT('OddsRatio_working_3-way'!W133)&gt;0,0,PI()),ACOS('OddsRatio_working_3-way'!V133/(2*'OddsRatio_working_3-way'!X133)))</f>
        <v>0.30324949805324586</v>
      </c>
      <c r="Z133" s="11">
        <f>'OddsRatio_working_3-way'!X133^(1/3)*COS('OddsRatio_working_3-way'!Y133/3)</f>
        <v>0.51777902603438075</v>
      </c>
      <c r="AA133" s="11">
        <f>'OddsRatio_working_3-way'!X133^(1/3)*COS(('OddsRatio_working_3-way'!Y133+2*PI())/3)</f>
        <v>-0.30437120761453096</v>
      </c>
      <c r="AB133" s="11">
        <f>'OddsRatio_working_3-way'!X133^(1/3)*COS(('OddsRatio_working_3-way'!Y133+4*PI())/3)</f>
        <v>-0.21340781841984993</v>
      </c>
      <c r="AC133" s="11">
        <f>'OddsRatio_working_3-way'!X133^(1/3)*SIN('OddsRatio_working_3-way'!Y133/3)</f>
        <v>5.2517737237949835E-2</v>
      </c>
      <c r="AD133" s="11">
        <f>'OddsRatio_working_3-way'!X133^(1/3)*SIN(('OddsRatio_working_3-way'!Y133+2*PI())/3)</f>
        <v>0.42215092147356303</v>
      </c>
      <c r="AE133" s="11">
        <f>'OddsRatio_working_3-way'!X133^(1/3)*SIN(('OddsRatio_working_3-way'!Y133+4*PI())/3)</f>
        <v>-0.47466865871151287</v>
      </c>
      <c r="AF133" s="11">
        <f>-'OddsRatio_working_3-way'!U133/(3*'OddsRatio_working_3-way'!X133^(1/3))*COS(('OddsRatio_working_3-way'!Y133)/3)</f>
        <v>0.51777902603438064</v>
      </c>
      <c r="AG133" s="11">
        <f>-'OddsRatio_working_3-way'!U133/(3*'OddsRatio_working_3-way'!X133^(1/3))*COS(('OddsRatio_working_3-way'!Y133+2*PI())/3)</f>
        <v>-0.3043712076145309</v>
      </c>
      <c r="AH133" s="11">
        <f>-'OddsRatio_working_3-way'!U133/(3*'OddsRatio_working_3-way'!X133^(1/3))*COS(('OddsRatio_working_3-way'!Y133+4*PI())/3)</f>
        <v>-0.21340781841984988</v>
      </c>
      <c r="AI133" s="11">
        <f>'OddsRatio_working_3-way'!U133/(3*'OddsRatio_working_3-way'!X133^(1/3))*SIN(('OddsRatio_working_3-way'!Y133)/3)</f>
        <v>-5.2517737237949821E-2</v>
      </c>
      <c r="AJ133" s="11">
        <f>'OddsRatio_working_3-way'!U133/(3*'OddsRatio_working_3-way'!X133^(1/3))*SIN(('OddsRatio_working_3-way'!Y133+2*PI())/3)</f>
        <v>-0.42215092147356298</v>
      </c>
      <c r="AK133" s="11">
        <f>'OddsRatio_working_3-way'!U133/(3*'OddsRatio_working_3-way'!X133^(1/3))*SIN(('OddsRatio_working_3-way'!Y133+4*PI())/3)</f>
        <v>0.47466865871151276</v>
      </c>
      <c r="AL133" s="11">
        <f>'OddsRatio_working_3-way'!Z133+'OddsRatio_working_3-way'!AF133</f>
        <v>1.0355580520687613</v>
      </c>
      <c r="AM133" s="11">
        <f>'OddsRatio_working_3-way'!AA133+'OddsRatio_working_3-way'!AG133</f>
        <v>-0.60874241522906192</v>
      </c>
      <c r="AN133" s="11">
        <f>'OddsRatio_working_3-way'!AB133+'OddsRatio_working_3-way'!AH133</f>
        <v>-0.42681563683969981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1.0355580520687613</v>
      </c>
      <c r="AS133" s="11">
        <f>IF(('OddsRatio_working_3-way'!X133=0),IF(Q133&gt;0,-Q133^(1/3),(-Q133)^(1/3)),'OddsRatio_working_3-way'!AM133-'OddsRatio_working_3-way'!R133/3)</f>
        <v>-0.60874241522906192</v>
      </c>
      <c r="AT133" s="11">
        <f>IF(('OddsRatio_working_3-way'!X133=0),IF(Q133&gt;0,-Q133^(1/3),(-Q133)^(1/3)),'OddsRatio_working_3-way'!AN133-'OddsRatio_working_3-way'!R133/3)</f>
        <v>-0.42681563683969981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1.33</v>
      </c>
      <c r="B134" s="4">
        <f>IF('True_Odds_Calculator_3-way'!B135="","",'True_Odds_Calculator_3-way'!B135)</f>
        <v>5.96</v>
      </c>
      <c r="C134" s="4">
        <f>IF('True_Odds_Calculator_3-way'!C135="","",'True_Odds_Calculator_3-way'!C135)</f>
        <v>9.59</v>
      </c>
      <c r="D134" s="9">
        <f t="shared" si="39"/>
        <v>0.74102922043902064</v>
      </c>
      <c r="E134" s="9">
        <f t="shared" si="40"/>
        <v>0.15993073358423598</v>
      </c>
      <c r="F134" s="9">
        <f t="shared" si="41"/>
        <v>9.9040045976743443E-2</v>
      </c>
      <c r="G134" s="9">
        <f t="shared" si="42"/>
        <v>1.0590134861330363</v>
      </c>
      <c r="H134" s="9">
        <f t="shared" si="43"/>
        <v>1.349474450423902</v>
      </c>
      <c r="I134" s="9">
        <f t="shared" si="44"/>
        <v>6.2527068912198613</v>
      </c>
      <c r="J134" s="9">
        <f t="shared" si="45"/>
        <v>10.096925845882783</v>
      </c>
      <c r="K134" s="11">
        <f t="shared" si="46"/>
        <v>0.75187969924812026</v>
      </c>
      <c r="L134" s="11">
        <f t="shared" si="47"/>
        <v>0.16778523489932887</v>
      </c>
      <c r="M134" s="11">
        <f t="shared" si="48"/>
        <v>0.10427528675703858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-0.1849576387238332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0.18258830551896041</v>
      </c>
      <c r="Q134" s="11">
        <f>2*'OddsRatio_working_3-way'!K134*'OddsRatio_working_3-way'!L134*'OddsRatio_working_3-way'!M134</f>
        <v>2.6309554109360291E-2</v>
      </c>
      <c r="R134" s="11">
        <f t="shared" si="49"/>
        <v>0</v>
      </c>
      <c r="S134" s="11">
        <f t="shared" si="50"/>
        <v>-0.98718986022301825</v>
      </c>
      <c r="T134" s="11">
        <f t="shared" si="51"/>
        <v>-0.14224637755374905</v>
      </c>
      <c r="U134" s="11">
        <f>'OddsRatio_working_3-way'!S134-'OddsRatio_working_3-way'!R134^2/3</f>
        <v>-0.98718986022301825</v>
      </c>
      <c r="V134" s="11">
        <f>'OddsRatio_working_3-way'!S134*'OddsRatio_working_3-way'!R134/3-2*'OddsRatio_working_3-way'!R134^3/27-'OddsRatio_working_3-way'!T134</f>
        <v>0.14224637755374905</v>
      </c>
      <c r="W134" s="11">
        <f>'OddsRatio_working_3-way'!V134^2+4*'OddsRatio_working_3-way'!U134^3/27</f>
        <v>-0.1222933425280244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0.188763989187019</v>
      </c>
      <c r="Y134" s="11">
        <f>IF('OddsRatio_working_3-way'!W134&gt;=0,IF('OddsRatio_working_3-way'!V134+SQRT('OddsRatio_working_3-way'!W134)&gt;0,0,PI()),ACOS('OddsRatio_working_3-way'!V134/(2*'OddsRatio_working_3-way'!X134)))</f>
        <v>1.1844747206773774</v>
      </c>
      <c r="Z134" s="11">
        <f>'OddsRatio_working_3-way'!X134^(1/3)*COS('OddsRatio_working_3-way'!Y134/3)</f>
        <v>0.52950674306651813</v>
      </c>
      <c r="AA134" s="11">
        <f>'OddsRatio_working_3-way'!X134^(1/3)*COS(('OddsRatio_working_3-way'!Y134+2*PI())/3)</f>
        <v>-0.45584084323423385</v>
      </c>
      <c r="AB134" s="11">
        <f>'OddsRatio_working_3-way'!X134^(1/3)*COS(('OddsRatio_working_3-way'!Y134+4*PI())/3)</f>
        <v>-7.366589983228411E-2</v>
      </c>
      <c r="AC134" s="11">
        <f>'OddsRatio_working_3-way'!X134^(1/3)*SIN('OddsRatio_working_3-way'!Y134/3)</f>
        <v>0.22064880645064572</v>
      </c>
      <c r="AD134" s="11">
        <f>'OddsRatio_working_3-way'!X134^(1/3)*SIN(('OddsRatio_working_3-way'!Y134+2*PI())/3)</f>
        <v>0.34824188774544157</v>
      </c>
      <c r="AE134" s="11">
        <f>'OddsRatio_working_3-way'!X134^(1/3)*SIN(('OddsRatio_working_3-way'!Y134+4*PI())/3)</f>
        <v>-0.56889069419608718</v>
      </c>
      <c r="AF134" s="11">
        <f>-'OddsRatio_working_3-way'!U134/(3*'OddsRatio_working_3-way'!X134^(1/3))*COS(('OddsRatio_working_3-way'!Y134)/3)</f>
        <v>0.52950674306651802</v>
      </c>
      <c r="AG134" s="11">
        <f>-'OddsRatio_working_3-way'!U134/(3*'OddsRatio_working_3-way'!X134^(1/3))*COS(('OddsRatio_working_3-way'!Y134+2*PI())/3)</f>
        <v>-0.45584084323423379</v>
      </c>
      <c r="AH134" s="11">
        <f>-'OddsRatio_working_3-way'!U134/(3*'OddsRatio_working_3-way'!X134^(1/3))*COS(('OddsRatio_working_3-way'!Y134+4*PI())/3)</f>
        <v>-7.3665899832284096E-2</v>
      </c>
      <c r="AI134" s="11">
        <f>'OddsRatio_working_3-way'!U134/(3*'OddsRatio_working_3-way'!X134^(1/3))*SIN(('OddsRatio_working_3-way'!Y134)/3)</f>
        <v>-0.22064880645064569</v>
      </c>
      <c r="AJ134" s="11">
        <f>'OddsRatio_working_3-way'!U134/(3*'OddsRatio_working_3-way'!X134^(1/3))*SIN(('OddsRatio_working_3-way'!Y134+2*PI())/3)</f>
        <v>-0.34824188774544151</v>
      </c>
      <c r="AK134" s="11">
        <f>'OddsRatio_working_3-way'!U134/(3*'OddsRatio_working_3-way'!X134^(1/3))*SIN(('OddsRatio_working_3-way'!Y134+4*PI())/3)</f>
        <v>0.56889069419608707</v>
      </c>
      <c r="AL134" s="11">
        <f>'OddsRatio_working_3-way'!Z134+'OddsRatio_working_3-way'!AF134</f>
        <v>1.0590134861330363</v>
      </c>
      <c r="AM134" s="11">
        <f>'OddsRatio_working_3-way'!AA134+'OddsRatio_working_3-way'!AG134</f>
        <v>-0.91168168646846759</v>
      </c>
      <c r="AN134" s="11">
        <f>'OddsRatio_working_3-way'!AB134+'OddsRatio_working_3-way'!AH134</f>
        <v>-0.14733179966456822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1.0590134861330363</v>
      </c>
      <c r="AS134" s="11">
        <f>IF(('OddsRatio_working_3-way'!X134=0),IF(Q134&gt;0,-Q134^(1/3),(-Q134)^(1/3)),'OddsRatio_working_3-way'!AM134-'OddsRatio_working_3-way'!R134/3)</f>
        <v>-0.91168168646846759</v>
      </c>
      <c r="AT134" s="11">
        <f>IF(('OddsRatio_working_3-way'!X134=0),IF(Q134&gt;0,-Q134^(1/3),(-Q134)^(1/3)),'OddsRatio_working_3-way'!AN134-'OddsRatio_working_3-way'!R134/3)</f>
        <v>-0.14733179966456822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1.41</v>
      </c>
      <c r="B135" s="4">
        <f>IF('True_Odds_Calculator_3-way'!B136="","",'True_Odds_Calculator_3-way'!B136)</f>
        <v>5.14</v>
      </c>
      <c r="C135" s="4">
        <f>IF('True_Odds_Calculator_3-way'!C136="","",'True_Odds_Calculator_3-way'!C136)</f>
        <v>8.0399999999999991</v>
      </c>
      <c r="D135" s="9">
        <f t="shared" si="39"/>
        <v>0.69669065278346687</v>
      </c>
      <c r="E135" s="9">
        <f t="shared" si="40"/>
        <v>0.18532085805487353</v>
      </c>
      <c r="F135" s="9">
        <f t="shared" si="41"/>
        <v>0.11798848916165956</v>
      </c>
      <c r="G135" s="9">
        <f t="shared" si="42"/>
        <v>1.0618470230574566</v>
      </c>
      <c r="H135" s="9">
        <f t="shared" si="43"/>
        <v>1.4353572794535574</v>
      </c>
      <c r="I135" s="9">
        <f t="shared" si="44"/>
        <v>5.3960466754578693</v>
      </c>
      <c r="J135" s="9">
        <f t="shared" si="45"/>
        <v>8.4754030423244942</v>
      </c>
      <c r="K135" s="11">
        <f t="shared" si="46"/>
        <v>0.70921985815602839</v>
      </c>
      <c r="L135" s="11">
        <f t="shared" si="47"/>
        <v>0.19455252918287938</v>
      </c>
      <c r="M135" s="11">
        <f t="shared" si="48"/>
        <v>0.12437810945273634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-0.20507776540758416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0.19890475047012912</v>
      </c>
      <c r="Q135" s="11">
        <f>2*'OddsRatio_working_3-way'!K135*'OddsRatio_working_3-way'!L135*'OddsRatio_working_3-way'!M135</f>
        <v>3.4323511729099081E-2</v>
      </c>
      <c r="R135" s="11">
        <f t="shared" si="49"/>
        <v>0</v>
      </c>
      <c r="S135" s="11">
        <f t="shared" si="50"/>
        <v>-0.96989915057253329</v>
      </c>
      <c r="T135" s="11">
        <f t="shared" si="51"/>
        <v>-0.16736827447325858</v>
      </c>
      <c r="U135" s="11">
        <f>'OddsRatio_working_3-way'!S135-'OddsRatio_working_3-way'!R135^2/3</f>
        <v>-0.96989915057253329</v>
      </c>
      <c r="V135" s="11">
        <f>'OddsRatio_working_3-way'!S135*'OddsRatio_working_3-way'!R135/3-2*'OddsRatio_working_3-way'!R135^3/27-'OddsRatio_working_3-way'!T135</f>
        <v>0.16736827447325858</v>
      </c>
      <c r="W135" s="11">
        <f>'OddsRatio_working_3-way'!V135^2+4*'OddsRatio_working_3-way'!U135^3/27</f>
        <v>-0.10715650690970034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0.18382644410547708</v>
      </c>
      <c r="Y135" s="11">
        <f>IF('OddsRatio_working_3-way'!W135&gt;=0,IF('OddsRatio_working_3-way'!V135+SQRT('OddsRatio_working_3-way'!W135)&gt;0,0,PI()),ACOS('OddsRatio_working_3-way'!V135/(2*'OddsRatio_working_3-way'!X135)))</f>
        <v>1.0981607702360323</v>
      </c>
      <c r="Z135" s="11">
        <f>'OddsRatio_working_3-way'!X135^(1/3)*COS('OddsRatio_working_3-way'!Y135/3)</f>
        <v>0.5309235115287283</v>
      </c>
      <c r="AA135" s="11">
        <f>'OddsRatio_working_3-way'!X135^(1/3)*COS(('OddsRatio_working_3-way'!Y135+2*PI())/3)</f>
        <v>-0.44171429141317836</v>
      </c>
      <c r="AB135" s="11">
        <f>'OddsRatio_working_3-way'!X135^(1/3)*COS(('OddsRatio_working_3-way'!Y135+4*PI())/3)</f>
        <v>-8.9209220115550103E-2</v>
      </c>
      <c r="AC135" s="11">
        <f>'OddsRatio_working_3-way'!X135^(1/3)*SIN('OddsRatio_working_3-way'!Y135/3)</f>
        <v>0.20351889780439411</v>
      </c>
      <c r="AD135" s="11">
        <f>'OddsRatio_working_3-way'!X135^(1/3)*SIN(('OddsRatio_working_3-way'!Y135+2*PI())/3)</f>
        <v>0.35803379954812203</v>
      </c>
      <c r="AE135" s="11">
        <f>'OddsRatio_working_3-way'!X135^(1/3)*SIN(('OddsRatio_working_3-way'!Y135+4*PI())/3)</f>
        <v>-0.56155269735251601</v>
      </c>
      <c r="AF135" s="11">
        <f>-'OddsRatio_working_3-way'!U135/(3*'OddsRatio_working_3-way'!X135^(1/3))*COS(('OddsRatio_working_3-way'!Y135)/3)</f>
        <v>0.5309235115287283</v>
      </c>
      <c r="AG135" s="11">
        <f>-'OddsRatio_working_3-way'!U135/(3*'OddsRatio_working_3-way'!X135^(1/3))*COS(('OddsRatio_working_3-way'!Y135+2*PI())/3)</f>
        <v>-0.44171429141317836</v>
      </c>
      <c r="AH135" s="11">
        <f>-'OddsRatio_working_3-way'!U135/(3*'OddsRatio_working_3-way'!X135^(1/3))*COS(('OddsRatio_working_3-way'!Y135+4*PI())/3)</f>
        <v>-8.9209220115550103E-2</v>
      </c>
      <c r="AI135" s="11">
        <f>'OddsRatio_working_3-way'!U135/(3*'OddsRatio_working_3-way'!X135^(1/3))*SIN(('OddsRatio_working_3-way'!Y135)/3)</f>
        <v>-0.20351889780439411</v>
      </c>
      <c r="AJ135" s="11">
        <f>'OddsRatio_working_3-way'!U135/(3*'OddsRatio_working_3-way'!X135^(1/3))*SIN(('OddsRatio_working_3-way'!Y135+2*PI())/3)</f>
        <v>-0.35803379954812203</v>
      </c>
      <c r="AK135" s="11">
        <f>'OddsRatio_working_3-way'!U135/(3*'OddsRatio_working_3-way'!X135^(1/3))*SIN(('OddsRatio_working_3-way'!Y135+4*PI())/3)</f>
        <v>0.56155269735251601</v>
      </c>
      <c r="AL135" s="11">
        <f>'OddsRatio_working_3-way'!Z135+'OddsRatio_working_3-way'!AF135</f>
        <v>1.0618470230574566</v>
      </c>
      <c r="AM135" s="11">
        <f>'OddsRatio_working_3-way'!AA135+'OddsRatio_working_3-way'!AG135</f>
        <v>-0.88342858282635672</v>
      </c>
      <c r="AN135" s="11">
        <f>'OddsRatio_working_3-way'!AB135+'OddsRatio_working_3-way'!AH135</f>
        <v>-0.17841844023110021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1.0618470230574566</v>
      </c>
      <c r="AS135" s="11">
        <f>IF(('OddsRatio_working_3-way'!X135=0),IF(Q135&gt;0,-Q135^(1/3),(-Q135)^(1/3)),'OddsRatio_working_3-way'!AM135-'OddsRatio_working_3-way'!R135/3)</f>
        <v>-0.88342858282635672</v>
      </c>
      <c r="AT135" s="11">
        <f>IF(('OddsRatio_working_3-way'!X135=0),IF(Q135&gt;0,-Q135^(1/3),(-Q135)^(1/3)),'OddsRatio_working_3-way'!AN135-'OddsRatio_working_3-way'!R135/3)</f>
        <v>-0.17841844023110021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3.33</v>
      </c>
      <c r="B136" s="4">
        <f>IF('True_Odds_Calculator_3-way'!B137="","",'True_Odds_Calculator_3-way'!B137)</f>
        <v>3.73</v>
      </c>
      <c r="C136" s="4">
        <f>IF('True_Odds_Calculator_3-way'!C137="","",'True_Odds_Calculator_3-way'!C137)</f>
        <v>2.21</v>
      </c>
      <c r="D136" s="9">
        <f t="shared" si="39"/>
        <v>0.29360127952361725</v>
      </c>
      <c r="E136" s="9">
        <f t="shared" si="40"/>
        <v>0.26184704477823262</v>
      </c>
      <c r="F136" s="9">
        <f t="shared" si="41"/>
        <v>0.44455167569815024</v>
      </c>
      <c r="G136" s="9">
        <f t="shared" si="42"/>
        <v>1.0326093162992556</v>
      </c>
      <c r="H136" s="9">
        <f t="shared" si="43"/>
        <v>3.405979706977265</v>
      </c>
      <c r="I136" s="9">
        <f t="shared" si="44"/>
        <v>3.8190234334969668</v>
      </c>
      <c r="J136" s="9">
        <f t="shared" si="45"/>
        <v>2.2494572727220987</v>
      </c>
      <c r="K136" s="11">
        <f t="shared" si="46"/>
        <v>0.3003003003003003</v>
      </c>
      <c r="L136" s="11">
        <f t="shared" si="47"/>
        <v>0.26809651474530832</v>
      </c>
      <c r="M136" s="11">
        <f t="shared" si="48"/>
        <v>0.45248868778280543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-0.28038746837043627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0.22841372786176445</v>
      </c>
      <c r="Q136" s="11">
        <f>2*'OddsRatio_working_3-way'!K136*'OddsRatio_working_3-way'!L136*'OddsRatio_working_3-way'!M136</f>
        <v>7.285924333708596E-2</v>
      </c>
      <c r="R136" s="11">
        <f t="shared" si="49"/>
        <v>0</v>
      </c>
      <c r="S136" s="11">
        <f t="shared" si="50"/>
        <v>-0.8146360077690552</v>
      </c>
      <c r="T136" s="11">
        <f t="shared" si="51"/>
        <v>-0.25985199609858228</v>
      </c>
      <c r="U136" s="11">
        <f>'OddsRatio_working_3-way'!S136-'OddsRatio_working_3-way'!R136^2/3</f>
        <v>-0.8146360077690552</v>
      </c>
      <c r="V136" s="11">
        <f>'OddsRatio_working_3-way'!S136*'OddsRatio_working_3-way'!R136/3-2*'OddsRatio_working_3-way'!R136^3/27-'OddsRatio_working_3-way'!T136</f>
        <v>0.25985199609858228</v>
      </c>
      <c r="W136" s="11">
        <f>'OddsRatio_working_3-way'!V136^2+4*'OddsRatio_working_3-way'!U136^3/27</f>
        <v>-1.2568552074970263E-2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0.14150230735873875</v>
      </c>
      <c r="Y136" s="11">
        <f>IF('OddsRatio_working_3-way'!W136&gt;=0,IF('OddsRatio_working_3-way'!V136+SQRT('OddsRatio_working_3-way'!W136)&gt;0,0,PI()),ACOS('OddsRatio_working_3-way'!V136/(2*'OddsRatio_working_3-way'!X136)))</f>
        <v>0.40730949919633952</v>
      </c>
      <c r="Z136" s="11">
        <f>'OddsRatio_working_3-way'!X136^(1/3)*COS('OddsRatio_working_3-way'!Y136/3)</f>
        <v>0.51630465814962789</v>
      </c>
      <c r="AA136" s="11">
        <f>'OddsRatio_working_3-way'!X136^(1/3)*COS(('OddsRatio_working_3-way'!Y136+2*PI())/3)</f>
        <v>-0.31923528023150549</v>
      </c>
      <c r="AB136" s="11">
        <f>'OddsRatio_working_3-way'!X136^(1/3)*COS(('OddsRatio_working_3-way'!Y136+4*PI())/3)</f>
        <v>-0.1970693779181226</v>
      </c>
      <c r="AC136" s="11">
        <f>'OddsRatio_working_3-way'!X136^(1/3)*SIN('OddsRatio_working_3-way'!Y136/3)</f>
        <v>7.0532516586425231E-2</v>
      </c>
      <c r="AD136" s="11">
        <f>'OddsRatio_working_3-way'!X136^(1/3)*SIN(('OddsRatio_working_3-way'!Y136+2*PI())/3)</f>
        <v>0.41186669175660551</v>
      </c>
      <c r="AE136" s="11">
        <f>'OddsRatio_working_3-way'!X136^(1/3)*SIN(('OddsRatio_working_3-way'!Y136+4*PI())/3)</f>
        <v>-0.48239920834303063</v>
      </c>
      <c r="AF136" s="11">
        <f>-'OddsRatio_working_3-way'!U136/(3*'OddsRatio_working_3-way'!X136^(1/3))*COS(('OddsRatio_working_3-way'!Y136)/3)</f>
        <v>0.51630465814962778</v>
      </c>
      <c r="AG136" s="11">
        <f>-'OddsRatio_working_3-way'!U136/(3*'OddsRatio_working_3-way'!X136^(1/3))*COS(('OddsRatio_working_3-way'!Y136+2*PI())/3)</f>
        <v>-0.31923528023150538</v>
      </c>
      <c r="AH136" s="11">
        <f>-'OddsRatio_working_3-way'!U136/(3*'OddsRatio_working_3-way'!X136^(1/3))*COS(('OddsRatio_working_3-way'!Y136+4*PI())/3)</f>
        <v>-0.19706937791812257</v>
      </c>
      <c r="AI136" s="11">
        <f>'OddsRatio_working_3-way'!U136/(3*'OddsRatio_working_3-way'!X136^(1/3))*SIN(('OddsRatio_working_3-way'!Y136)/3)</f>
        <v>-7.0532516586425217E-2</v>
      </c>
      <c r="AJ136" s="11">
        <f>'OddsRatio_working_3-way'!U136/(3*'OddsRatio_working_3-way'!X136^(1/3))*SIN(('OddsRatio_working_3-way'!Y136+2*PI())/3)</f>
        <v>-0.4118666917566054</v>
      </c>
      <c r="AK136" s="11">
        <f>'OddsRatio_working_3-way'!U136/(3*'OddsRatio_working_3-way'!X136^(1/3))*SIN(('OddsRatio_working_3-way'!Y136+4*PI())/3)</f>
        <v>0.48239920834303052</v>
      </c>
      <c r="AL136" s="11">
        <f>'OddsRatio_working_3-way'!Z136+'OddsRatio_working_3-way'!AF136</f>
        <v>1.0326093162992556</v>
      </c>
      <c r="AM136" s="11">
        <f>'OddsRatio_working_3-way'!AA136+'OddsRatio_working_3-way'!AG136</f>
        <v>-0.63847056046301087</v>
      </c>
      <c r="AN136" s="11">
        <f>'OddsRatio_working_3-way'!AB136+'OddsRatio_working_3-way'!AH136</f>
        <v>-0.39413875583624514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1.0326093162992556</v>
      </c>
      <c r="AS136" s="11">
        <f>IF(('OddsRatio_working_3-way'!X136=0),IF(Q136&gt;0,-Q136^(1/3),(-Q136)^(1/3)),'OddsRatio_working_3-way'!AM136-'OddsRatio_working_3-way'!R136/3)</f>
        <v>-0.63847056046301087</v>
      </c>
      <c r="AT136" s="11">
        <f>IF(('OddsRatio_working_3-way'!X136=0),IF(Q136&gt;0,-Q136^(1/3),(-Q136)^(1/3)),'OddsRatio_working_3-way'!AN136-'OddsRatio_working_3-way'!R136/3)</f>
        <v>-0.39413875583624514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2.08</v>
      </c>
      <c r="B137" s="4">
        <f>IF('True_Odds_Calculator_3-way'!B138="","",'True_Odds_Calculator_3-way'!B138)</f>
        <v>3.47</v>
      </c>
      <c r="C137" s="4">
        <f>IF('True_Odds_Calculator_3-way'!C138="","",'True_Odds_Calculator_3-way'!C138)</f>
        <v>3.86</v>
      </c>
      <c r="D137" s="9">
        <f t="shared" si="39"/>
        <v>0.46989362322364547</v>
      </c>
      <c r="E137" s="9">
        <f t="shared" si="40"/>
        <v>0.27932174356233802</v>
      </c>
      <c r="F137" s="9">
        <f t="shared" si="41"/>
        <v>0.25078463321401651</v>
      </c>
      <c r="G137" s="9">
        <f t="shared" si="42"/>
        <v>1.0445752261725612</v>
      </c>
      <c r="H137" s="9">
        <f t="shared" si="43"/>
        <v>2.1281412442663665</v>
      </c>
      <c r="I137" s="9">
        <f t="shared" si="44"/>
        <v>3.5801008086462254</v>
      </c>
      <c r="J137" s="9">
        <f t="shared" si="45"/>
        <v>3.9874851468535248</v>
      </c>
      <c r="K137" s="11">
        <f t="shared" si="46"/>
        <v>0.48076923076923073</v>
      </c>
      <c r="L137" s="11">
        <f t="shared" si="47"/>
        <v>0.28818443804034583</v>
      </c>
      <c r="M137" s="11">
        <f t="shared" si="48"/>
        <v>0.2590673575129534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-0.27384614236012605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0.23007949479855228</v>
      </c>
      <c r="Q137" s="11">
        <f>2*'OddsRatio_working_3-way'!K137*'OddsRatio_working_3-way'!L137*'OddsRatio_working_3-way'!M137</f>
        <v>7.1787673884103675E-2</v>
      </c>
      <c r="R137" s="11">
        <f t="shared" si="49"/>
        <v>0</v>
      </c>
      <c r="S137" s="11">
        <f t="shared" si="50"/>
        <v>-0.84017796568403835</v>
      </c>
      <c r="T137" s="11">
        <f t="shared" si="51"/>
        <v>-0.26214601113386532</v>
      </c>
      <c r="U137" s="11">
        <f>'OddsRatio_working_3-way'!S137-'OddsRatio_working_3-way'!R137^2/3</f>
        <v>-0.84017796568403835</v>
      </c>
      <c r="V137" s="11">
        <f>'OddsRatio_working_3-way'!S137*'OddsRatio_working_3-way'!R137/3-2*'OddsRatio_working_3-way'!R137^3/27-'OddsRatio_working_3-way'!T137</f>
        <v>0.26214601113386532</v>
      </c>
      <c r="W137" s="11">
        <f>'OddsRatio_working_3-way'!V137^2+4*'OddsRatio_working_3-way'!U137^3/27</f>
        <v>-1.9143290710085775E-2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0.14820916120763455</v>
      </c>
      <c r="Y137" s="11">
        <f>IF('OddsRatio_working_3-way'!W137&gt;=0,IF('OddsRatio_working_3-way'!V137+SQRT('OddsRatio_working_3-way'!W137)&gt;0,0,PI()),ACOS('OddsRatio_working_3-way'!V137/(2*'OddsRatio_working_3-way'!X137)))</f>
        <v>0.48563534645751472</v>
      </c>
      <c r="Z137" s="11">
        <f>'OddsRatio_working_3-way'!X137^(1/3)*COS('OddsRatio_working_3-way'!Y137/3)</f>
        <v>0.52228761308628058</v>
      </c>
      <c r="AA137" s="11">
        <f>'OddsRatio_working_3-way'!X137^(1/3)*COS(('OddsRatio_working_3-way'!Y137+2*PI())/3)</f>
        <v>-0.33501009339638865</v>
      </c>
      <c r="AB137" s="11">
        <f>'OddsRatio_working_3-way'!X137^(1/3)*COS(('OddsRatio_working_3-way'!Y137+4*PI())/3)</f>
        <v>-0.18727751968989195</v>
      </c>
      <c r="AC137" s="11">
        <f>'OddsRatio_working_3-way'!X137^(1/3)*SIN('OddsRatio_working_3-way'!Y137/3)</f>
        <v>8.5293441197522205E-2</v>
      </c>
      <c r="AD137" s="11">
        <f>'OddsRatio_working_3-way'!X137^(1/3)*SIN(('OddsRatio_working_3-way'!Y137+2*PI())/3)</f>
        <v>0.40966762041589566</v>
      </c>
      <c r="AE137" s="11">
        <f>'OddsRatio_working_3-way'!X137^(1/3)*SIN(('OddsRatio_working_3-way'!Y137+4*PI())/3)</f>
        <v>-0.4949610616134178</v>
      </c>
      <c r="AF137" s="11">
        <f>-'OddsRatio_working_3-way'!U137/(3*'OddsRatio_working_3-way'!X137^(1/3))*COS(('OddsRatio_working_3-way'!Y137)/3)</f>
        <v>0.52228761308628058</v>
      </c>
      <c r="AG137" s="11">
        <f>-'OddsRatio_working_3-way'!U137/(3*'OddsRatio_working_3-way'!X137^(1/3))*COS(('OddsRatio_working_3-way'!Y137+2*PI())/3)</f>
        <v>-0.33501009339638865</v>
      </c>
      <c r="AH137" s="11">
        <f>-'OddsRatio_working_3-way'!U137/(3*'OddsRatio_working_3-way'!X137^(1/3))*COS(('OddsRatio_working_3-way'!Y137+4*PI())/3)</f>
        <v>-0.18727751968989195</v>
      </c>
      <c r="AI137" s="11">
        <f>'OddsRatio_working_3-way'!U137/(3*'OddsRatio_working_3-way'!X137^(1/3))*SIN(('OddsRatio_working_3-way'!Y137)/3)</f>
        <v>-8.5293441197522205E-2</v>
      </c>
      <c r="AJ137" s="11">
        <f>'OddsRatio_working_3-way'!U137/(3*'OddsRatio_working_3-way'!X137^(1/3))*SIN(('OddsRatio_working_3-way'!Y137+2*PI())/3)</f>
        <v>-0.40966762041589566</v>
      </c>
      <c r="AK137" s="11">
        <f>'OddsRatio_working_3-way'!U137/(3*'OddsRatio_working_3-way'!X137^(1/3))*SIN(('OddsRatio_working_3-way'!Y137+4*PI())/3)</f>
        <v>0.4949610616134178</v>
      </c>
      <c r="AL137" s="11">
        <f>'OddsRatio_working_3-way'!Z137+'OddsRatio_working_3-way'!AF137</f>
        <v>1.0445752261725612</v>
      </c>
      <c r="AM137" s="11">
        <f>'OddsRatio_working_3-way'!AA137+'OddsRatio_working_3-way'!AG137</f>
        <v>-0.67002018679277731</v>
      </c>
      <c r="AN137" s="11">
        <f>'OddsRatio_working_3-way'!AB137+'OddsRatio_working_3-way'!AH137</f>
        <v>-0.37455503937978391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1.0445752261725612</v>
      </c>
      <c r="AS137" s="11">
        <f>IF(('OddsRatio_working_3-way'!X137=0),IF(Q137&gt;0,-Q137^(1/3),(-Q137)^(1/3)),'OddsRatio_working_3-way'!AM137-'OddsRatio_working_3-way'!R137/3)</f>
        <v>-0.67002018679277731</v>
      </c>
      <c r="AT137" s="11">
        <f>IF(('OddsRatio_working_3-way'!X137=0),IF(Q137&gt;0,-Q137^(1/3),(-Q137)^(1/3)),'OddsRatio_working_3-way'!AN137-'OddsRatio_working_3-way'!R137/3)</f>
        <v>-0.37455503937978391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2.59</v>
      </c>
      <c r="B138" s="4">
        <f>IF('True_Odds_Calculator_3-way'!B139="","",'True_Odds_Calculator_3-way'!B139)</f>
        <v>3.15</v>
      </c>
      <c r="C138" s="4">
        <f>IF('True_Odds_Calculator_3-way'!C139="","",'True_Odds_Calculator_3-way'!C139)</f>
        <v>3.08</v>
      </c>
      <c r="D138" s="9">
        <f t="shared" si="39"/>
        <v>0.3761377446986322</v>
      </c>
      <c r="E138" s="9">
        <f t="shared" si="40"/>
        <v>0.30837912052998667</v>
      </c>
      <c r="F138" s="9">
        <f t="shared" si="41"/>
        <v>0.31548313477138101</v>
      </c>
      <c r="G138" s="9">
        <f t="shared" si="42"/>
        <v>1.0431449750333281</v>
      </c>
      <c r="H138" s="9">
        <f t="shared" si="43"/>
        <v>2.6586005103029917</v>
      </c>
      <c r="I138" s="9">
        <f t="shared" si="44"/>
        <v>3.2427616963216561</v>
      </c>
      <c r="J138" s="9">
        <f t="shared" si="45"/>
        <v>3.1697415480693225</v>
      </c>
      <c r="K138" s="11">
        <f t="shared" si="46"/>
        <v>0.38610038610038611</v>
      </c>
      <c r="L138" s="11">
        <f t="shared" si="47"/>
        <v>0.31746031746031744</v>
      </c>
      <c r="M138" s="11">
        <f t="shared" si="48"/>
        <v>0.32467532467532467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-0.2829683646010176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0.23161247651043571</v>
      </c>
      <c r="Q138" s="11">
        <f>2*'OddsRatio_working_3-way'!K138*'OddsRatio_working_3-way'!L138*'OddsRatio_working_3-way'!M138</f>
        <v>7.9591916326610196E-2</v>
      </c>
      <c r="R138" s="11">
        <f t="shared" si="49"/>
        <v>0</v>
      </c>
      <c r="S138" s="11">
        <f t="shared" si="50"/>
        <v>-0.81851014277517153</v>
      </c>
      <c r="T138" s="11">
        <f t="shared" si="51"/>
        <v>-0.28127496315297984</v>
      </c>
      <c r="U138" s="11">
        <f>'OddsRatio_working_3-way'!S138-'OddsRatio_working_3-way'!R138^2/3</f>
        <v>-0.81851014277517153</v>
      </c>
      <c r="V138" s="11">
        <f>'OddsRatio_working_3-way'!S138*'OddsRatio_working_3-way'!R138/3-2*'OddsRatio_working_3-way'!R138^3/27-'OddsRatio_working_3-way'!T138</f>
        <v>0.28127496315297984</v>
      </c>
      <c r="W138" s="11">
        <f>'OddsRatio_working_3-way'!V138^2+4*'OddsRatio_working_3-way'!U138^3/27</f>
        <v>-2.1241161549152843E-3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0.14251291261814267</v>
      </c>
      <c r="Y138" s="11">
        <f>IF('OddsRatio_working_3-way'!W138&gt;=0,IF('OddsRatio_working_3-way'!V138+SQRT('OddsRatio_working_3-way'!W138)&gt;0,0,PI()),ACOS('OddsRatio_working_3-way'!V138/(2*'OddsRatio_working_3-way'!X138)))</f>
        <v>0.16241115670918549</v>
      </c>
      <c r="Z138" s="11">
        <f>'OddsRatio_working_3-way'!X138^(1/3)*COS('OddsRatio_working_3-way'!Y138/3)</f>
        <v>0.52157248751666418</v>
      </c>
      <c r="AA138" s="11">
        <f>'OddsRatio_working_3-way'!X138^(1/3)*COS(('OddsRatio_working_3-way'!Y138+2*PI())/3)</f>
        <v>-0.28526359845716259</v>
      </c>
      <c r="AB138" s="11">
        <f>'OddsRatio_working_3-way'!X138^(1/3)*COS(('OddsRatio_working_3-way'!Y138+4*PI())/3)</f>
        <v>-0.2363088890595017</v>
      </c>
      <c r="AC138" s="11">
        <f>'OddsRatio_working_3-way'!X138^(1/3)*SIN('OddsRatio_working_3-way'!Y138/3)</f>
        <v>2.8264014648839399E-2</v>
      </c>
      <c r="AD138" s="11">
        <f>'OddsRatio_working_3-way'!X138^(1/3)*SIN(('OddsRatio_working_3-way'!Y138+2*PI())/3)</f>
        <v>0.43756301678005344</v>
      </c>
      <c r="AE138" s="11">
        <f>'OddsRatio_working_3-way'!X138^(1/3)*SIN(('OddsRatio_working_3-way'!Y138+4*PI())/3)</f>
        <v>-0.46582703142889281</v>
      </c>
      <c r="AF138" s="11">
        <f>-'OddsRatio_working_3-way'!U138/(3*'OddsRatio_working_3-way'!X138^(1/3))*COS(('OddsRatio_working_3-way'!Y138)/3)</f>
        <v>0.52157248751666407</v>
      </c>
      <c r="AG138" s="11">
        <f>-'OddsRatio_working_3-way'!U138/(3*'OddsRatio_working_3-way'!X138^(1/3))*COS(('OddsRatio_working_3-way'!Y138+2*PI())/3)</f>
        <v>-0.28526359845716254</v>
      </c>
      <c r="AH138" s="11">
        <f>-'OddsRatio_working_3-way'!U138/(3*'OddsRatio_working_3-way'!X138^(1/3))*COS(('OddsRatio_working_3-way'!Y138+4*PI())/3)</f>
        <v>-0.23630888905950165</v>
      </c>
      <c r="AI138" s="11">
        <f>'OddsRatio_working_3-way'!U138/(3*'OddsRatio_working_3-way'!X138^(1/3))*SIN(('OddsRatio_working_3-way'!Y138)/3)</f>
        <v>-2.8264014648839396E-2</v>
      </c>
      <c r="AJ138" s="11">
        <f>'OddsRatio_working_3-way'!U138/(3*'OddsRatio_working_3-way'!X138^(1/3))*SIN(('OddsRatio_working_3-way'!Y138+2*PI())/3)</f>
        <v>-0.43756301678005333</v>
      </c>
      <c r="AK138" s="11">
        <f>'OddsRatio_working_3-way'!U138/(3*'OddsRatio_working_3-way'!X138^(1/3))*SIN(('OddsRatio_working_3-way'!Y138+4*PI())/3)</f>
        <v>0.4658270314288927</v>
      </c>
      <c r="AL138" s="11">
        <f>'OddsRatio_working_3-way'!Z138+'OddsRatio_working_3-way'!AF138</f>
        <v>1.0431449750333281</v>
      </c>
      <c r="AM138" s="11">
        <f>'OddsRatio_working_3-way'!AA138+'OddsRatio_working_3-way'!AG138</f>
        <v>-0.57052719691432507</v>
      </c>
      <c r="AN138" s="11">
        <f>'OddsRatio_working_3-way'!AB138+'OddsRatio_working_3-way'!AH138</f>
        <v>-0.47261777811900335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1.0431449750333281</v>
      </c>
      <c r="AS138" s="11">
        <f>IF(('OddsRatio_working_3-way'!X138=0),IF(Q138&gt;0,-Q138^(1/3),(-Q138)^(1/3)),'OddsRatio_working_3-way'!AM138-'OddsRatio_working_3-way'!R138/3)</f>
        <v>-0.57052719691432507</v>
      </c>
      <c r="AT138" s="11">
        <f>IF(('OddsRatio_working_3-way'!X138=0),IF(Q138&gt;0,-Q138^(1/3),(-Q138)^(1/3)),'OddsRatio_working_3-way'!AN138-'OddsRatio_working_3-way'!R138/3)</f>
        <v>-0.47261777811900335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2.3199999999999998</v>
      </c>
      <c r="B139" s="4">
        <f>IF('True_Odds_Calculator_3-way'!B140="","",'True_Odds_Calculator_3-way'!B140)</f>
        <v>2.98</v>
      </c>
      <c r="C139" s="4">
        <f>IF('True_Odds_Calculator_3-way'!C140="","",'True_Odds_Calculator_3-way'!C140)</f>
        <v>3.75</v>
      </c>
      <c r="D139" s="9">
        <f t="shared" si="39"/>
        <v>0.41869178213658959</v>
      </c>
      <c r="E139" s="9">
        <f t="shared" si="40"/>
        <v>0.32440278091482422</v>
      </c>
      <c r="F139" s="9">
        <f t="shared" si="41"/>
        <v>0.25690543694858609</v>
      </c>
      <c r="G139" s="9">
        <f t="shared" si="42"/>
        <v>1.0518119349885402</v>
      </c>
      <c r="H139" s="9">
        <f t="shared" si="43"/>
        <v>2.3883917541848732</v>
      </c>
      <c r="I139" s="9">
        <f t="shared" si="44"/>
        <v>3.0825876312773097</v>
      </c>
      <c r="J139" s="9">
        <f t="shared" si="45"/>
        <v>3.892482821218485</v>
      </c>
      <c r="K139" s="11">
        <f t="shared" si="46"/>
        <v>0.43103448275862072</v>
      </c>
      <c r="L139" s="11">
        <f t="shared" si="47"/>
        <v>0.33557046979865773</v>
      </c>
      <c r="M139" s="11">
        <f t="shared" si="48"/>
        <v>0.26666666666666666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-0.27722749363573251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0.23335647612435395</v>
      </c>
      <c r="Q139" s="11">
        <f>2*'OddsRatio_working_3-way'!K139*'OddsRatio_working_3-way'!L139*'OddsRatio_working_3-way'!M139</f>
        <v>7.7142636735323622E-2</v>
      </c>
      <c r="R139" s="11">
        <f t="shared" si="49"/>
        <v>0</v>
      </c>
      <c r="S139" s="11">
        <f t="shared" si="50"/>
        <v>-0.84175084175084169</v>
      </c>
      <c r="T139" s="11">
        <f t="shared" si="51"/>
        <v>-0.27826474107465843</v>
      </c>
      <c r="U139" s="11">
        <f>'OddsRatio_working_3-way'!S139-'OddsRatio_working_3-way'!R139^2/3</f>
        <v>-0.84175084175084169</v>
      </c>
      <c r="V139" s="11">
        <f>'OddsRatio_working_3-way'!S139*'OddsRatio_working_3-way'!R139/3-2*'OddsRatio_working_3-way'!R139^3/27-'OddsRatio_working_3-way'!T139</f>
        <v>0.27826474107465843</v>
      </c>
      <c r="W139" s="11">
        <f>'OddsRatio_working_3-way'!V139^2+4*'OddsRatio_working_3-way'!U139^3/27</f>
        <v>-1.0926943076330617E-2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0.14862554390285451</v>
      </c>
      <c r="Y139" s="11">
        <f>IF('OddsRatio_working_3-way'!W139&gt;=0,IF('OddsRatio_working_3-way'!V139+SQRT('OddsRatio_working_3-way'!W139)&gt;0,0,PI()),ACOS('OddsRatio_working_3-way'!V139/(2*'OddsRatio_working_3-way'!X139)))</f>
        <v>0.35934629874205348</v>
      </c>
      <c r="Z139" s="11">
        <f>'OddsRatio_working_3-way'!X139^(1/3)*COS('OddsRatio_working_3-way'!Y139/3)</f>
        <v>0.52590596749426999</v>
      </c>
      <c r="AA139" s="11">
        <f>'OddsRatio_working_3-way'!X139^(1/3)*COS(('OddsRatio_working_3-way'!Y139+2*PI())/3)</f>
        <v>-0.31776991045000019</v>
      </c>
      <c r="AB139" s="11">
        <f>'OddsRatio_working_3-way'!X139^(1/3)*COS(('OddsRatio_working_3-way'!Y139+4*PI())/3)</f>
        <v>-0.20813605704426991</v>
      </c>
      <c r="AC139" s="11">
        <f>'OddsRatio_working_3-way'!X139^(1/3)*SIN('OddsRatio_working_3-way'!Y139/3)</f>
        <v>6.3297134776094319E-2</v>
      </c>
      <c r="AD139" s="11">
        <f>'OddsRatio_working_3-way'!X139^(1/3)*SIN(('OddsRatio_working_3-way'!Y139+2*PI())/3)</f>
        <v>0.42379936046382383</v>
      </c>
      <c r="AE139" s="11">
        <f>'OddsRatio_working_3-way'!X139^(1/3)*SIN(('OddsRatio_working_3-way'!Y139+4*PI())/3)</f>
        <v>-0.48709649523991816</v>
      </c>
      <c r="AF139" s="11">
        <f>-'OddsRatio_working_3-way'!U139/(3*'OddsRatio_working_3-way'!X139^(1/3))*COS(('OddsRatio_working_3-way'!Y139)/3)</f>
        <v>0.5259059674942701</v>
      </c>
      <c r="AG139" s="11">
        <f>-'OddsRatio_working_3-way'!U139/(3*'OddsRatio_working_3-way'!X139^(1/3))*COS(('OddsRatio_working_3-way'!Y139+2*PI())/3)</f>
        <v>-0.31776991045000025</v>
      </c>
      <c r="AH139" s="11">
        <f>-'OddsRatio_working_3-way'!U139/(3*'OddsRatio_working_3-way'!X139^(1/3))*COS(('OddsRatio_working_3-way'!Y139+4*PI())/3)</f>
        <v>-0.20813605704426996</v>
      </c>
      <c r="AI139" s="11">
        <f>'OddsRatio_working_3-way'!U139/(3*'OddsRatio_working_3-way'!X139^(1/3))*SIN(('OddsRatio_working_3-way'!Y139)/3)</f>
        <v>-6.3297134776094333E-2</v>
      </c>
      <c r="AJ139" s="11">
        <f>'OddsRatio_working_3-way'!U139/(3*'OddsRatio_working_3-way'!X139^(1/3))*SIN(('OddsRatio_working_3-way'!Y139+2*PI())/3)</f>
        <v>-0.42379936046382388</v>
      </c>
      <c r="AK139" s="11">
        <f>'OddsRatio_working_3-way'!U139/(3*'OddsRatio_working_3-way'!X139^(1/3))*SIN(('OddsRatio_working_3-way'!Y139+4*PI())/3)</f>
        <v>0.48709649523991827</v>
      </c>
      <c r="AL139" s="11">
        <f>'OddsRatio_working_3-way'!Z139+'OddsRatio_working_3-way'!AF139</f>
        <v>1.0518119349885402</v>
      </c>
      <c r="AM139" s="11">
        <f>'OddsRatio_working_3-way'!AA139+'OddsRatio_working_3-way'!AG139</f>
        <v>-0.6355398209000005</v>
      </c>
      <c r="AN139" s="11">
        <f>'OddsRatio_working_3-way'!AB139+'OddsRatio_working_3-way'!AH139</f>
        <v>-0.41627211408853987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1.0518119349885402</v>
      </c>
      <c r="AS139" s="11">
        <f>IF(('OddsRatio_working_3-way'!X139=0),IF(Q139&gt;0,-Q139^(1/3),(-Q139)^(1/3)),'OddsRatio_working_3-way'!AM139-'OddsRatio_working_3-way'!R139/3)</f>
        <v>-0.6355398209000005</v>
      </c>
      <c r="AT139" s="11">
        <f>IF(('OddsRatio_working_3-way'!X139=0),IF(Q139&gt;0,-Q139^(1/3),(-Q139)^(1/3)),'OddsRatio_working_3-way'!AN139-'OddsRatio_working_3-way'!R139/3)</f>
        <v>-0.41627211408853987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1.79</v>
      </c>
      <c r="B140" s="4">
        <f>IF('True_Odds_Calculator_3-way'!B141="","",'True_Odds_Calculator_3-way'!B141)</f>
        <v>3.85</v>
      </c>
      <c r="C140" s="4">
        <f>IF('True_Odds_Calculator_3-way'!C141="","",'True_Odds_Calculator_3-way'!C141)</f>
        <v>4.71</v>
      </c>
      <c r="D140" s="9">
        <f t="shared" si="39"/>
        <v>0.54604350261240986</v>
      </c>
      <c r="E140" s="9">
        <f t="shared" si="40"/>
        <v>0.25005029759142661</v>
      </c>
      <c r="F140" s="9">
        <f t="shared" si="41"/>
        <v>0.20390619979616337</v>
      </c>
      <c r="G140" s="9">
        <f t="shared" si="42"/>
        <v>1.052349263303459</v>
      </c>
      <c r="H140" s="9">
        <f t="shared" si="43"/>
        <v>1.8313559180097332</v>
      </c>
      <c r="I140" s="9">
        <f t="shared" si="44"/>
        <v>3.9991954004148589</v>
      </c>
      <c r="J140" s="9">
        <f t="shared" si="45"/>
        <v>4.9042157668558328</v>
      </c>
      <c r="K140" s="11">
        <f t="shared" si="46"/>
        <v>0.55865921787709494</v>
      </c>
      <c r="L140" s="11">
        <f t="shared" si="47"/>
        <v>0.25974025974025972</v>
      </c>
      <c r="M140" s="11">
        <f t="shared" si="48"/>
        <v>0.21231422505307856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-0.25734230897380739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0.226439752469002</v>
      </c>
      <c r="Q140" s="11">
        <f>2*'OddsRatio_working_3-way'!K140*'OddsRatio_working_3-way'!L140*'OddsRatio_working_3-way'!M140</f>
        <v>6.1616259175238643E-2</v>
      </c>
      <c r="R140" s="11">
        <f t="shared" si="49"/>
        <v>0</v>
      </c>
      <c r="S140" s="11">
        <f t="shared" si="50"/>
        <v>-0.87991653363166689</v>
      </c>
      <c r="T140" s="11">
        <f t="shared" si="51"/>
        <v>-0.23943307037596379</v>
      </c>
      <c r="U140" s="11">
        <f>'OddsRatio_working_3-way'!S140-'OddsRatio_working_3-way'!R140^2/3</f>
        <v>-0.87991653363166689</v>
      </c>
      <c r="V140" s="11">
        <f>'OddsRatio_working_3-way'!S140*'OddsRatio_working_3-way'!R140/3-2*'OddsRatio_working_3-way'!R140^3/27-'OddsRatio_working_3-way'!T140</f>
        <v>0.23943307037596379</v>
      </c>
      <c r="W140" s="11">
        <f>'OddsRatio_working_3-way'!V140^2+4*'OddsRatio_working_3-way'!U140^3/27</f>
        <v>-4.3601895080623593E-2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0.15884748209389787</v>
      </c>
      <c r="Y140" s="11">
        <f>IF('OddsRatio_working_3-way'!W140&gt;=0,IF('OddsRatio_working_3-way'!V140+SQRT('OddsRatio_working_3-way'!W140)&gt;0,0,PI()),ACOS('OddsRatio_working_3-way'!V140/(2*'OddsRatio_working_3-way'!X140)))</f>
        <v>0.71718773880232223</v>
      </c>
      <c r="Z140" s="11">
        <f>'OddsRatio_working_3-way'!X140^(1/3)*COS('OddsRatio_working_3-way'!Y140/3)</f>
        <v>0.52617463165172951</v>
      </c>
      <c r="AA140" s="11">
        <f>'OddsRatio_working_3-way'!X140^(1/3)*COS(('OddsRatio_working_3-way'!Y140+2*PI())/3)</f>
        <v>-0.37414732736260903</v>
      </c>
      <c r="AB140" s="11">
        <f>'OddsRatio_working_3-way'!X140^(1/3)*COS(('OddsRatio_working_3-way'!Y140+4*PI())/3)</f>
        <v>-0.1520273042891207</v>
      </c>
      <c r="AC140" s="11">
        <f>'OddsRatio_working_3-way'!X140^(1/3)*SIN('OddsRatio_working_3-way'!Y140/3)</f>
        <v>0.12824105511388451</v>
      </c>
      <c r="AD140" s="11">
        <f>'OddsRatio_working_3-way'!X140^(1/3)*SIN(('OddsRatio_working_3-way'!Y140+2*PI())/3)</f>
        <v>0.39156007028037515</v>
      </c>
      <c r="AE140" s="11">
        <f>'OddsRatio_working_3-way'!X140^(1/3)*SIN(('OddsRatio_working_3-way'!Y140+4*PI())/3)</f>
        <v>-0.5198011253942596</v>
      </c>
      <c r="AF140" s="11">
        <f>-'OddsRatio_working_3-way'!U140/(3*'OddsRatio_working_3-way'!X140^(1/3))*COS(('OddsRatio_working_3-way'!Y140)/3)</f>
        <v>0.52617463165172951</v>
      </c>
      <c r="AG140" s="11">
        <f>-'OddsRatio_working_3-way'!U140/(3*'OddsRatio_working_3-way'!X140^(1/3))*COS(('OddsRatio_working_3-way'!Y140+2*PI())/3)</f>
        <v>-0.37414732736260903</v>
      </c>
      <c r="AH140" s="11">
        <f>-'OddsRatio_working_3-way'!U140/(3*'OddsRatio_working_3-way'!X140^(1/3))*COS(('OddsRatio_working_3-way'!Y140+4*PI())/3)</f>
        <v>-0.1520273042891207</v>
      </c>
      <c r="AI140" s="11">
        <f>'OddsRatio_working_3-way'!U140/(3*'OddsRatio_working_3-way'!X140^(1/3))*SIN(('OddsRatio_working_3-way'!Y140)/3)</f>
        <v>-0.12824105511388451</v>
      </c>
      <c r="AJ140" s="11">
        <f>'OddsRatio_working_3-way'!U140/(3*'OddsRatio_working_3-way'!X140^(1/3))*SIN(('OddsRatio_working_3-way'!Y140+2*PI())/3)</f>
        <v>-0.39156007028037515</v>
      </c>
      <c r="AK140" s="11">
        <f>'OddsRatio_working_3-way'!U140/(3*'OddsRatio_working_3-way'!X140^(1/3))*SIN(('OddsRatio_working_3-way'!Y140+4*PI())/3)</f>
        <v>0.5198011253942596</v>
      </c>
      <c r="AL140" s="11">
        <f>'OddsRatio_working_3-way'!Z140+'OddsRatio_working_3-way'!AF140</f>
        <v>1.052349263303459</v>
      </c>
      <c r="AM140" s="11">
        <f>'OddsRatio_working_3-way'!AA140+'OddsRatio_working_3-way'!AG140</f>
        <v>-0.74829465472521806</v>
      </c>
      <c r="AN140" s="11">
        <f>'OddsRatio_working_3-way'!AB140+'OddsRatio_working_3-way'!AH140</f>
        <v>-0.3040546085782414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1.052349263303459</v>
      </c>
      <c r="AS140" s="11">
        <f>IF(('OddsRatio_working_3-way'!X140=0),IF(Q140&gt;0,-Q140^(1/3),(-Q140)^(1/3)),'OddsRatio_working_3-way'!AM140-'OddsRatio_working_3-way'!R140/3)</f>
        <v>-0.74829465472521806</v>
      </c>
      <c r="AT140" s="11">
        <f>IF(('OddsRatio_working_3-way'!X140=0),IF(Q140&gt;0,-Q140^(1/3),(-Q140)^(1/3)),'OddsRatio_working_3-way'!AN140-'OddsRatio_working_3-way'!R140/3)</f>
        <v>-0.3040546085782414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9.35</v>
      </c>
      <c r="B141" s="4">
        <f>IF('True_Odds_Calculator_3-way'!B142="","",'True_Odds_Calculator_3-way'!B142)</f>
        <v>5.65</v>
      </c>
      <c r="C141" s="4">
        <f>IF('True_Odds_Calculator_3-way'!C142="","",'True_Odds_Calculator_3-way'!C142)</f>
        <v>1.34</v>
      </c>
      <c r="D141" s="9">
        <f t="shared" si="39"/>
        <v>0.10039260663969739</v>
      </c>
      <c r="E141" s="9">
        <f t="shared" si="40"/>
        <v>0.16693939478817446</v>
      </c>
      <c r="F141" s="9">
        <f t="shared" si="41"/>
        <v>0.73266799857212805</v>
      </c>
      <c r="G141" s="9">
        <f t="shared" si="42"/>
        <v>1.0731608231385206</v>
      </c>
      <c r="H141" s="9">
        <f t="shared" si="43"/>
        <v>9.960892873206646</v>
      </c>
      <c r="I141" s="9">
        <f t="shared" si="44"/>
        <v>5.9901978275941214</v>
      </c>
      <c r="J141" s="9">
        <f t="shared" si="45"/>
        <v>1.364874679867097</v>
      </c>
      <c r="K141" s="11">
        <f t="shared" si="46"/>
        <v>0.10695187165775401</v>
      </c>
      <c r="L141" s="11">
        <f t="shared" si="47"/>
        <v>0.17699115044247787</v>
      </c>
      <c r="M141" s="11">
        <f t="shared" si="48"/>
        <v>0.74626865671641784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-0.18648911516432309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0.18844775695607427</v>
      </c>
      <c r="Q141" s="11">
        <f>2*'OddsRatio_working_3-way'!K141*'OddsRatio_working_3-way'!L141*'OddsRatio_working_3-way'!M141</f>
        <v>2.8253037024898692E-2</v>
      </c>
      <c r="R141" s="11">
        <f t="shared" si="49"/>
        <v>0</v>
      </c>
      <c r="S141" s="11">
        <f t="shared" si="50"/>
        <v>-1.0105027137376106</v>
      </c>
      <c r="T141" s="11">
        <f t="shared" si="51"/>
        <v>-0.15149965723202558</v>
      </c>
      <c r="U141" s="11">
        <f>'OddsRatio_working_3-way'!S141-'OddsRatio_working_3-way'!R141^2/3</f>
        <v>-1.0105027137376106</v>
      </c>
      <c r="V141" s="11">
        <f>'OddsRatio_working_3-way'!S141*'OddsRatio_working_3-way'!R141/3-2*'OddsRatio_working_3-way'!R141^3/27-'OddsRatio_working_3-way'!T141</f>
        <v>0.15149965723202558</v>
      </c>
      <c r="W141" s="11">
        <f>'OddsRatio_working_3-way'!V141^2+4*'OddsRatio_working_3-way'!U141^3/27</f>
        <v>-0.12991307174349653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0.19548990887314222</v>
      </c>
      <c r="Y141" s="11">
        <f>IF('OddsRatio_working_3-way'!W141&gt;=0,IF('OddsRatio_working_3-way'!V141+SQRT('OddsRatio_working_3-way'!W141)&gt;0,0,PI()),ACOS('OddsRatio_working_3-way'!V141/(2*'OddsRatio_working_3-way'!X141)))</f>
        <v>1.1728920984585551</v>
      </c>
      <c r="Z141" s="11">
        <f>'OddsRatio_working_3-way'!X141^(1/3)*COS('OddsRatio_working_3-way'!Y141/3)</f>
        <v>0.53658041156926028</v>
      </c>
      <c r="AA141" s="11">
        <f>'OddsRatio_working_3-way'!X141^(1/3)*COS(('OddsRatio_working_3-way'!Y141+2*PI())/3)</f>
        <v>-0.459828125984587</v>
      </c>
      <c r="AB141" s="11">
        <f>'OddsRatio_working_3-way'!X141^(1/3)*COS(('OddsRatio_working_3-way'!Y141+4*PI())/3)</f>
        <v>-7.6752285584673716E-2</v>
      </c>
      <c r="AC141" s="11">
        <f>'OddsRatio_working_3-way'!X141^(1/3)*SIN('OddsRatio_working_3-way'!Y141/3)</f>
        <v>0.22116893957493231</v>
      </c>
      <c r="AD141" s="11">
        <f>'OddsRatio_working_3-way'!X141^(1/3)*SIN(('OddsRatio_working_3-way'!Y141+2*PI())/3)</f>
        <v>0.35410779780462281</v>
      </c>
      <c r="AE141" s="11">
        <f>'OddsRatio_working_3-way'!X141^(1/3)*SIN(('OddsRatio_working_3-way'!Y141+4*PI())/3)</f>
        <v>-0.57527673737955509</v>
      </c>
      <c r="AF141" s="11">
        <f>-'OddsRatio_working_3-way'!U141/(3*'OddsRatio_working_3-way'!X141^(1/3))*COS(('OddsRatio_working_3-way'!Y141)/3)</f>
        <v>0.53658041156926028</v>
      </c>
      <c r="AG141" s="11">
        <f>-'OddsRatio_working_3-way'!U141/(3*'OddsRatio_working_3-way'!X141^(1/3))*COS(('OddsRatio_working_3-way'!Y141+2*PI())/3)</f>
        <v>-0.459828125984587</v>
      </c>
      <c r="AH141" s="11">
        <f>-'OddsRatio_working_3-way'!U141/(3*'OddsRatio_working_3-way'!X141^(1/3))*COS(('OddsRatio_working_3-way'!Y141+4*PI())/3)</f>
        <v>-7.6752285584673716E-2</v>
      </c>
      <c r="AI141" s="11">
        <f>'OddsRatio_working_3-way'!U141/(3*'OddsRatio_working_3-way'!X141^(1/3))*SIN(('OddsRatio_working_3-way'!Y141)/3)</f>
        <v>-0.22116893957493231</v>
      </c>
      <c r="AJ141" s="11">
        <f>'OddsRatio_working_3-way'!U141/(3*'OddsRatio_working_3-way'!X141^(1/3))*SIN(('OddsRatio_working_3-way'!Y141+2*PI())/3)</f>
        <v>-0.35410779780462281</v>
      </c>
      <c r="AK141" s="11">
        <f>'OddsRatio_working_3-way'!U141/(3*'OddsRatio_working_3-way'!X141^(1/3))*SIN(('OddsRatio_working_3-way'!Y141+4*PI())/3)</f>
        <v>0.57527673737955509</v>
      </c>
      <c r="AL141" s="11">
        <f>'OddsRatio_working_3-way'!Z141+'OddsRatio_working_3-way'!AF141</f>
        <v>1.0731608231385206</v>
      </c>
      <c r="AM141" s="11">
        <f>'OddsRatio_working_3-way'!AA141+'OddsRatio_working_3-way'!AG141</f>
        <v>-0.919656251969174</v>
      </c>
      <c r="AN141" s="11">
        <f>'OddsRatio_working_3-way'!AB141+'OddsRatio_working_3-way'!AH141</f>
        <v>-0.15350457116934743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1.0731608231385206</v>
      </c>
      <c r="AS141" s="11">
        <f>IF(('OddsRatio_working_3-way'!X141=0),IF(Q141&gt;0,-Q141^(1/3),(-Q141)^(1/3)),'OddsRatio_working_3-way'!AM141-'OddsRatio_working_3-way'!R141/3)</f>
        <v>-0.919656251969174</v>
      </c>
      <c r="AT141" s="11">
        <f>IF(('OddsRatio_working_3-way'!X141=0),IF(Q141&gt;0,-Q141^(1/3),(-Q141)^(1/3)),'OddsRatio_working_3-way'!AN141-'OddsRatio_working_3-way'!R141/3)</f>
        <v>-0.15350457116934743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1.93</v>
      </c>
      <c r="B142" s="4">
        <f>IF('True_Odds_Calculator_3-way'!B143="","",'True_Odds_Calculator_3-way'!B143)</f>
        <v>3.94</v>
      </c>
      <c r="C142" s="4">
        <f>IF('True_Odds_Calculator_3-way'!C143="","",'True_Odds_Calculator_3-way'!C143)</f>
        <v>3.87</v>
      </c>
      <c r="D142" s="9">
        <f t="shared" si="39"/>
        <v>0.50603240033290164</v>
      </c>
      <c r="E142" s="9">
        <f t="shared" si="40"/>
        <v>0.24474298268035813</v>
      </c>
      <c r="F142" s="9">
        <f t="shared" si="41"/>
        <v>0.24922461698674003</v>
      </c>
      <c r="G142" s="9">
        <f t="shared" si="42"/>
        <v>1.049632308685895</v>
      </c>
      <c r="H142" s="9">
        <f t="shared" si="43"/>
        <v>1.9761580470778823</v>
      </c>
      <c r="I142" s="9">
        <f t="shared" si="44"/>
        <v>4.0859189875365329</v>
      </c>
      <c r="J142" s="9">
        <f t="shared" si="45"/>
        <v>4.0124447259285176</v>
      </c>
      <c r="K142" s="11">
        <f t="shared" si="46"/>
        <v>0.5181347150259068</v>
      </c>
      <c r="L142" s="11">
        <f t="shared" si="47"/>
        <v>0.25380710659898476</v>
      </c>
      <c r="M142" s="11">
        <f t="shared" si="48"/>
        <v>0.25839793281653745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-0.26665374031364542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0.22903159664178516</v>
      </c>
      <c r="Q142" s="11">
        <f>2*'OddsRatio_working_3-way'!K142*'OddsRatio_working_3-way'!L142*'OddsRatio_working_3-way'!M142</f>
        <v>6.7961898113289357E-2</v>
      </c>
      <c r="R142" s="11">
        <f t="shared" si="49"/>
        <v>0</v>
      </c>
      <c r="S142" s="11">
        <f t="shared" si="50"/>
        <v>-0.85891012206463679</v>
      </c>
      <c r="T142" s="11">
        <f t="shared" si="51"/>
        <v>-0.25486947242274088</v>
      </c>
      <c r="U142" s="11">
        <f>'OddsRatio_working_3-way'!S142-'OddsRatio_working_3-way'!R142^2/3</f>
        <v>-0.85891012206463679</v>
      </c>
      <c r="V142" s="11">
        <f>'OddsRatio_working_3-way'!S142*'OddsRatio_working_3-way'!R142/3-2*'OddsRatio_working_3-way'!R142^3/27-'OddsRatio_working_3-way'!T142</f>
        <v>0.25486947242274088</v>
      </c>
      <c r="W142" s="11">
        <f>'OddsRatio_working_3-way'!V142^2+4*'OddsRatio_working_3-way'!U142^3/27</f>
        <v>-2.8914269383090066E-2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0.15319327445757561</v>
      </c>
      <c r="Y142" s="11">
        <f>IF('OddsRatio_working_3-way'!W142&gt;=0,IF('OddsRatio_working_3-way'!V142+SQRT('OddsRatio_working_3-way'!W142)&gt;0,0,PI()),ACOS('OddsRatio_working_3-way'!V142/(2*'OddsRatio_working_3-way'!X142)))</f>
        <v>0.58835287837682926</v>
      </c>
      <c r="Z142" s="11">
        <f>'OddsRatio_working_3-way'!X142^(1/3)*COS('OddsRatio_working_3-way'!Y142/3)</f>
        <v>0.52481615434294748</v>
      </c>
      <c r="AA142" s="11">
        <f>'OddsRatio_working_3-way'!X142^(1/3)*COS(('OddsRatio_working_3-way'!Y142+2*PI())/3)</f>
        <v>-0.35270499639726399</v>
      </c>
      <c r="AB142" s="11">
        <f>'OddsRatio_working_3-way'!X142^(1/3)*COS(('OddsRatio_working_3-way'!Y142+4*PI())/3)</f>
        <v>-0.17211115794568357</v>
      </c>
      <c r="AC142" s="11">
        <f>'OddsRatio_working_3-way'!X142^(1/3)*SIN('OddsRatio_working_3-way'!Y142/3)</f>
        <v>0.10426590124400775</v>
      </c>
      <c r="AD142" s="11">
        <f>'OddsRatio_working_3-way'!X142^(1/3)*SIN(('OddsRatio_working_3-way'!Y142+2*PI())/3)</f>
        <v>0.40237117135544342</v>
      </c>
      <c r="AE142" s="11">
        <f>'OddsRatio_working_3-way'!X142^(1/3)*SIN(('OddsRatio_working_3-way'!Y142+4*PI())/3)</f>
        <v>-0.50663707259945123</v>
      </c>
      <c r="AF142" s="11">
        <f>-'OddsRatio_working_3-way'!U142/(3*'OddsRatio_working_3-way'!X142^(1/3))*COS(('OddsRatio_working_3-way'!Y142)/3)</f>
        <v>0.52481615434294737</v>
      </c>
      <c r="AG142" s="11">
        <f>-'OddsRatio_working_3-way'!U142/(3*'OddsRatio_working_3-way'!X142^(1/3))*COS(('OddsRatio_working_3-way'!Y142+2*PI())/3)</f>
        <v>-0.35270499639726394</v>
      </c>
      <c r="AH142" s="11">
        <f>-'OddsRatio_working_3-way'!U142/(3*'OddsRatio_working_3-way'!X142^(1/3))*COS(('OddsRatio_working_3-way'!Y142+4*PI())/3)</f>
        <v>-0.17211115794568352</v>
      </c>
      <c r="AI142" s="11">
        <f>'OddsRatio_working_3-way'!U142/(3*'OddsRatio_working_3-way'!X142^(1/3))*SIN(('OddsRatio_working_3-way'!Y142)/3)</f>
        <v>-0.10426590124400772</v>
      </c>
      <c r="AJ142" s="11">
        <f>'OddsRatio_working_3-way'!U142/(3*'OddsRatio_working_3-way'!X142^(1/3))*SIN(('OddsRatio_working_3-way'!Y142+2*PI())/3)</f>
        <v>-0.40237117135544337</v>
      </c>
      <c r="AK142" s="11">
        <f>'OddsRatio_working_3-way'!U142/(3*'OddsRatio_working_3-way'!X142^(1/3))*SIN(('OddsRatio_working_3-way'!Y142+4*PI())/3)</f>
        <v>0.50663707259945112</v>
      </c>
      <c r="AL142" s="11">
        <f>'OddsRatio_working_3-way'!Z142+'OddsRatio_working_3-way'!AF142</f>
        <v>1.049632308685895</v>
      </c>
      <c r="AM142" s="11">
        <f>'OddsRatio_working_3-way'!AA142+'OddsRatio_working_3-way'!AG142</f>
        <v>-0.70540999279452787</v>
      </c>
      <c r="AN142" s="11">
        <f>'OddsRatio_working_3-way'!AB142+'OddsRatio_working_3-way'!AH142</f>
        <v>-0.34422231589136709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1.049632308685895</v>
      </c>
      <c r="AS142" s="11">
        <f>IF(('OddsRatio_working_3-way'!X142=0),IF(Q142&gt;0,-Q142^(1/3),(-Q142)^(1/3)),'OddsRatio_working_3-way'!AM142-'OddsRatio_working_3-way'!R142/3)</f>
        <v>-0.70540999279452787</v>
      </c>
      <c r="AT142" s="11">
        <f>IF(('OddsRatio_working_3-way'!X142=0),IF(Q142&gt;0,-Q142^(1/3),(-Q142)^(1/3)),'OddsRatio_working_3-way'!AN142-'OddsRatio_working_3-way'!R142/3)</f>
        <v>-0.34422231589136709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3.08</v>
      </c>
      <c r="B143" s="4">
        <f>IF('True_Odds_Calculator_3-way'!B144="","",'True_Odds_Calculator_3-way'!B144)</f>
        <v>3.77</v>
      </c>
      <c r="C143" s="4">
        <f>IF('True_Odds_Calculator_3-way'!C144="","",'True_Odds_Calculator_3-way'!C144)</f>
        <v>2.29</v>
      </c>
      <c r="D143" s="9">
        <f t="shared" si="39"/>
        <v>0.31584622549949815</v>
      </c>
      <c r="E143" s="9">
        <f t="shared" si="40"/>
        <v>0.25742285746631705</v>
      </c>
      <c r="F143" s="9">
        <f t="shared" si="41"/>
        <v>0.42673091703418498</v>
      </c>
      <c r="G143" s="9">
        <f t="shared" si="42"/>
        <v>1.0413931126588518</v>
      </c>
      <c r="H143" s="9">
        <f t="shared" si="43"/>
        <v>3.1660976743304121</v>
      </c>
      <c r="I143" s="9">
        <f t="shared" si="44"/>
        <v>3.8846589220650181</v>
      </c>
      <c r="J143" s="9">
        <f t="shared" si="45"/>
        <v>2.3433971153299189</v>
      </c>
      <c r="K143" s="11">
        <f t="shared" si="46"/>
        <v>0.32467532467532467</v>
      </c>
      <c r="L143" s="11">
        <f t="shared" si="47"/>
        <v>0.26525198938992045</v>
      </c>
      <c r="M143" s="11">
        <f t="shared" si="48"/>
        <v>0.4366812227074236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-0.27951509415144415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0.23090897959140694</v>
      </c>
      <c r="Q143" s="11">
        <f>2*'OddsRatio_working_3-way'!K143*'OddsRatio_working_3-way'!L143*'OddsRatio_working_3-way'!M143</f>
        <v>7.5214651332705842E-2</v>
      </c>
      <c r="R143" s="11">
        <f t="shared" si="49"/>
        <v>0</v>
      </c>
      <c r="S143" s="11">
        <f t="shared" si="50"/>
        <v>-0.8261055822133816</v>
      </c>
      <c r="T143" s="11">
        <f t="shared" si="51"/>
        <v>-0.2690897661932839</v>
      </c>
      <c r="U143" s="11">
        <f>'OddsRatio_working_3-way'!S143-'OddsRatio_working_3-way'!R143^2/3</f>
        <v>-0.8261055822133816</v>
      </c>
      <c r="V143" s="11">
        <f>'OddsRatio_working_3-way'!S143*'OddsRatio_working_3-way'!R143/3-2*'OddsRatio_working_3-way'!R143^3/27-'OddsRatio_working_3-way'!T143</f>
        <v>0.2690897661932839</v>
      </c>
      <c r="W143" s="11">
        <f>'OddsRatio_working_3-way'!V143^2+4*'OddsRatio_working_3-way'!U143^3/27</f>
        <v>-1.1113084730872053E-2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0.14450119982272486</v>
      </c>
      <c r="Y143" s="11">
        <f>IF('OddsRatio_working_3-way'!W143&gt;=0,IF('OddsRatio_working_3-way'!V143+SQRT('OddsRatio_working_3-way'!W143)&gt;0,0,PI()),ACOS('OddsRatio_working_3-way'!V143/(2*'OddsRatio_working_3-way'!X143)))</f>
        <v>0.37338283986850151</v>
      </c>
      <c r="Z143" s="11">
        <f>'OddsRatio_working_3-way'!X143^(1/3)*COS('OddsRatio_working_3-way'!Y143/3)</f>
        <v>0.52069655632942591</v>
      </c>
      <c r="AA143" s="11">
        <f>'OddsRatio_working_3-way'!X143^(1/3)*COS(('OddsRatio_working_3-way'!Y143+2*PI())/3)</f>
        <v>-0.31676385866649537</v>
      </c>
      <c r="AB143" s="11">
        <f>'OddsRatio_working_3-way'!X143^(1/3)*COS(('OddsRatio_working_3-way'!Y143+4*PI())/3)</f>
        <v>-0.20393269766293048</v>
      </c>
      <c r="AC143" s="11">
        <f>'OddsRatio_working_3-way'!X143^(1/3)*SIN('OddsRatio_working_3-way'!Y143/3)</f>
        <v>6.5143101178386217E-2</v>
      </c>
      <c r="AD143" s="11">
        <f>'OddsRatio_working_3-way'!X143^(1/3)*SIN(('OddsRatio_working_3-way'!Y143+2*PI())/3)</f>
        <v>0.41836489485516476</v>
      </c>
      <c r="AE143" s="11">
        <f>'OddsRatio_working_3-way'!X143^(1/3)*SIN(('OddsRatio_working_3-way'!Y143+4*PI())/3)</f>
        <v>-0.48350799603355094</v>
      </c>
      <c r="AF143" s="11">
        <f>-'OddsRatio_working_3-way'!U143/(3*'OddsRatio_working_3-way'!X143^(1/3))*COS(('OddsRatio_working_3-way'!Y143)/3)</f>
        <v>0.52069655632942602</v>
      </c>
      <c r="AG143" s="11">
        <f>-'OddsRatio_working_3-way'!U143/(3*'OddsRatio_working_3-way'!X143^(1/3))*COS(('OddsRatio_working_3-way'!Y143+2*PI())/3)</f>
        <v>-0.31676385866649542</v>
      </c>
      <c r="AH143" s="11">
        <f>-'OddsRatio_working_3-way'!U143/(3*'OddsRatio_working_3-way'!X143^(1/3))*COS(('OddsRatio_working_3-way'!Y143+4*PI())/3)</f>
        <v>-0.20393269766293051</v>
      </c>
      <c r="AI143" s="11">
        <f>'OddsRatio_working_3-way'!U143/(3*'OddsRatio_working_3-way'!X143^(1/3))*SIN(('OddsRatio_working_3-way'!Y143)/3)</f>
        <v>-6.5143101178386231E-2</v>
      </c>
      <c r="AJ143" s="11">
        <f>'OddsRatio_working_3-way'!U143/(3*'OddsRatio_working_3-way'!X143^(1/3))*SIN(('OddsRatio_working_3-way'!Y143+2*PI())/3)</f>
        <v>-0.41836489485516487</v>
      </c>
      <c r="AK143" s="11">
        <f>'OddsRatio_working_3-way'!U143/(3*'OddsRatio_working_3-way'!X143^(1/3))*SIN(('OddsRatio_working_3-way'!Y143+4*PI())/3)</f>
        <v>0.48350799603355099</v>
      </c>
      <c r="AL143" s="11">
        <f>'OddsRatio_working_3-way'!Z143+'OddsRatio_working_3-way'!AF143</f>
        <v>1.0413931126588518</v>
      </c>
      <c r="AM143" s="11">
        <f>'OddsRatio_working_3-way'!AA143+'OddsRatio_working_3-way'!AG143</f>
        <v>-0.63352771733299074</v>
      </c>
      <c r="AN143" s="11">
        <f>'OddsRatio_working_3-way'!AB143+'OddsRatio_working_3-way'!AH143</f>
        <v>-0.40786539532586097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1.0413931126588518</v>
      </c>
      <c r="AS143" s="11">
        <f>IF(('OddsRatio_working_3-way'!X143=0),IF(Q143&gt;0,-Q143^(1/3),(-Q143)^(1/3)),'OddsRatio_working_3-way'!AM143-'OddsRatio_working_3-way'!R143/3)</f>
        <v>-0.63352771733299074</v>
      </c>
      <c r="AT143" s="11">
        <f>IF(('OddsRatio_working_3-way'!X143=0),IF(Q143&gt;0,-Q143^(1/3),(-Q143)^(1/3)),'OddsRatio_working_3-way'!AN143-'OddsRatio_working_3-way'!R143/3)</f>
        <v>-0.40786539532586097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1.07</v>
      </c>
      <c r="B144" s="4">
        <f>IF('True_Odds_Calculator_3-way'!B145="","",'True_Odds_Calculator_3-way'!B145)</f>
        <v>14.41</v>
      </c>
      <c r="C144" s="4">
        <f>IF('True_Odds_Calculator_3-way'!C145="","",'True_Odds_Calculator_3-way'!C145)</f>
        <v>38.18</v>
      </c>
      <c r="D144" s="9">
        <f t="shared" si="39"/>
        <v>0.92107737452010996</v>
      </c>
      <c r="E144" s="9">
        <f t="shared" si="40"/>
        <v>5.742235349348658E-2</v>
      </c>
      <c r="F144" s="9">
        <f t="shared" si="41"/>
        <v>2.1500271986403766E-2</v>
      </c>
      <c r="G144" s="9">
        <f t="shared" si="42"/>
        <v>1.2240731446384354</v>
      </c>
      <c r="H144" s="9">
        <f t="shared" si="43"/>
        <v>1.0856851201246904</v>
      </c>
      <c r="I144" s="9">
        <f t="shared" si="44"/>
        <v>17.414820869601417</v>
      </c>
      <c r="J144" s="9">
        <f t="shared" si="45"/>
        <v>46.511039517657032</v>
      </c>
      <c r="K144" s="11">
        <f t="shared" si="46"/>
        <v>0.93457943925233644</v>
      </c>
      <c r="L144" s="11">
        <f t="shared" si="47"/>
        <v>6.9396252602359473E-2</v>
      </c>
      <c r="M144" s="11">
        <f t="shared" si="48"/>
        <v>2.6191723415400735E-2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-5.9286050654722255E-2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8.60560688141154E-2</v>
      </c>
      <c r="Q144" s="11">
        <f>2*'OddsRatio_working_3-way'!K144*'OddsRatio_working_3-way'!L144*'OddsRatio_working_3-way'!M144</f>
        <v>3.3973971107033318E-3</v>
      </c>
      <c r="R144" s="11">
        <f t="shared" si="49"/>
        <v>0</v>
      </c>
      <c r="S144" s="11">
        <f t="shared" si="50"/>
        <v>-1.4515399130783704</v>
      </c>
      <c r="T144" s="11">
        <f t="shared" si="51"/>
        <v>-5.7305168301554292E-2</v>
      </c>
      <c r="U144" s="11">
        <f>'OddsRatio_working_3-way'!S144-'OddsRatio_working_3-way'!R144^2/3</f>
        <v>-1.4515399130783704</v>
      </c>
      <c r="V144" s="11">
        <f>'OddsRatio_working_3-way'!S144*'OddsRatio_working_3-way'!R144/3-2*'OddsRatio_working_3-way'!R144^3/27-'OddsRatio_working_3-way'!T144</f>
        <v>5.7305168301554292E-2</v>
      </c>
      <c r="W144" s="11">
        <f>'OddsRatio_working_3-way'!V144^2+4*'OddsRatio_working_3-way'!U144^3/27</f>
        <v>-0.44980475778799328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0.33655929644791521</v>
      </c>
      <c r="Y144" s="11">
        <f>IF('OddsRatio_working_3-way'!W144&gt;=0,IF('OddsRatio_working_3-way'!V144+SQRT('OddsRatio_working_3-way'!W144)&gt;0,0,PI()),ACOS('OddsRatio_working_3-way'!V144/(2*'OddsRatio_working_3-way'!X144)))</f>
        <v>1.4855593149182462</v>
      </c>
      <c r="Z144" s="11">
        <f>'OddsRatio_working_3-way'!X144^(1/3)*COS('OddsRatio_working_3-way'!Y144/3)</f>
        <v>0.61203657231921771</v>
      </c>
      <c r="AA144" s="11">
        <f>'OddsRatio_working_3-way'!X144^(1/3)*COS(('OddsRatio_working_3-way'!Y144+2*PI())/3)</f>
        <v>-0.59227586925113118</v>
      </c>
      <c r="AB144" s="11">
        <f>'OddsRatio_working_3-way'!X144^(1/3)*COS(('OddsRatio_working_3-way'!Y144+4*PI())/3)</f>
        <v>-1.9760703068086503E-2</v>
      </c>
      <c r="AC144" s="11">
        <f>'OddsRatio_working_3-way'!X144^(1/3)*SIN('OddsRatio_working_3-way'!Y144/3)</f>
        <v>0.33054178531092421</v>
      </c>
      <c r="AD144" s="11">
        <f>'OddsRatio_working_3-way'!X144^(1/3)*SIN(('OddsRatio_working_3-way'!Y144+2*PI())/3)</f>
        <v>0.36476832701813205</v>
      </c>
      <c r="AE144" s="11">
        <f>'OddsRatio_working_3-way'!X144^(1/3)*SIN(('OddsRatio_working_3-way'!Y144+4*PI())/3)</f>
        <v>-0.69531011232905637</v>
      </c>
      <c r="AF144" s="11">
        <f>-'OddsRatio_working_3-way'!U144/(3*'OddsRatio_working_3-way'!X144^(1/3))*COS(('OddsRatio_working_3-way'!Y144)/3)</f>
        <v>0.61203657231921771</v>
      </c>
      <c r="AG144" s="11">
        <f>-'OddsRatio_working_3-way'!U144/(3*'OddsRatio_working_3-way'!X144^(1/3))*COS(('OddsRatio_working_3-way'!Y144+2*PI())/3)</f>
        <v>-0.59227586925113129</v>
      </c>
      <c r="AH144" s="11">
        <f>-'OddsRatio_working_3-way'!U144/(3*'OddsRatio_working_3-way'!X144^(1/3))*COS(('OddsRatio_working_3-way'!Y144+4*PI())/3)</f>
        <v>-1.9760703068086506E-2</v>
      </c>
      <c r="AI144" s="11">
        <f>'OddsRatio_working_3-way'!U144/(3*'OddsRatio_working_3-way'!X144^(1/3))*SIN(('OddsRatio_working_3-way'!Y144)/3)</f>
        <v>-0.33054178531092426</v>
      </c>
      <c r="AJ144" s="11">
        <f>'OddsRatio_working_3-way'!U144/(3*'OddsRatio_working_3-way'!X144^(1/3))*SIN(('OddsRatio_working_3-way'!Y144+2*PI())/3)</f>
        <v>-0.36476832701813211</v>
      </c>
      <c r="AK144" s="11">
        <f>'OddsRatio_working_3-way'!U144/(3*'OddsRatio_working_3-way'!X144^(1/3))*SIN(('OddsRatio_working_3-way'!Y144+4*PI())/3)</f>
        <v>0.69531011232905648</v>
      </c>
      <c r="AL144" s="11">
        <f>'OddsRatio_working_3-way'!Z144+'OddsRatio_working_3-way'!AF144</f>
        <v>1.2240731446384354</v>
      </c>
      <c r="AM144" s="11">
        <f>'OddsRatio_working_3-way'!AA144+'OddsRatio_working_3-way'!AG144</f>
        <v>-1.1845517385022624</v>
      </c>
      <c r="AN144" s="11">
        <f>'OddsRatio_working_3-way'!AB144+'OddsRatio_working_3-way'!AH144</f>
        <v>-3.9521406136173012E-2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1.2240731446384354</v>
      </c>
      <c r="AS144" s="11">
        <f>IF(('OddsRatio_working_3-way'!X144=0),IF(Q144&gt;0,-Q144^(1/3),(-Q144)^(1/3)),'OddsRatio_working_3-way'!AM144-'OddsRatio_working_3-way'!R144/3)</f>
        <v>-1.1845517385022624</v>
      </c>
      <c r="AT144" s="11">
        <f>IF(('OddsRatio_working_3-way'!X144=0),IF(Q144&gt;0,-Q144^(1/3),(-Q144)^(1/3)),'OddsRatio_working_3-way'!AN144-'OddsRatio_working_3-way'!R144/3)</f>
        <v>-3.9521406136173012E-2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2.25</v>
      </c>
      <c r="B145" s="4">
        <f>IF('True_Odds_Calculator_3-way'!B146="","",'True_Odds_Calculator_3-way'!B146)</f>
        <v>3.36</v>
      </c>
      <c r="C145" s="4">
        <f>IF('True_Odds_Calculator_3-way'!C146="","",'True_Odds_Calculator_3-way'!C146)</f>
        <v>3.49</v>
      </c>
      <c r="D145" s="9">
        <f t="shared" si="39"/>
        <v>0.43370823797166064</v>
      </c>
      <c r="E145" s="9">
        <f t="shared" si="40"/>
        <v>0.28858722264429143</v>
      </c>
      <c r="F145" s="9">
        <f t="shared" si="41"/>
        <v>0.2777045393840481</v>
      </c>
      <c r="G145" s="9">
        <f t="shared" si="42"/>
        <v>1.0445579999618859</v>
      </c>
      <c r="H145" s="9">
        <f t="shared" si="43"/>
        <v>2.3056974999523572</v>
      </c>
      <c r="I145" s="9">
        <f t="shared" si="44"/>
        <v>3.4651568799100505</v>
      </c>
      <c r="J145" s="9">
        <f t="shared" si="45"/>
        <v>3.6009494199050964</v>
      </c>
      <c r="K145" s="11">
        <f t="shared" si="46"/>
        <v>0.44444444444444442</v>
      </c>
      <c r="L145" s="11">
        <f t="shared" si="47"/>
        <v>0.29761904761904762</v>
      </c>
      <c r="M145" s="11">
        <f t="shared" si="48"/>
        <v>0.28653295128939826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-0.27840314731432225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0.23119722260123404</v>
      </c>
      <c r="Q145" s="11">
        <f>2*'OddsRatio_working_3-way'!K145*'OddsRatio_working_3-way'!L145*'OddsRatio_working_3-way'!M145</f>
        <v>7.5802368065978371E-2</v>
      </c>
      <c r="R145" s="11">
        <f t="shared" si="49"/>
        <v>0</v>
      </c>
      <c r="S145" s="11">
        <f t="shared" si="50"/>
        <v>-0.83044040569055833</v>
      </c>
      <c r="T145" s="11">
        <f t="shared" si="51"/>
        <v>-0.27227554284936339</v>
      </c>
      <c r="U145" s="11">
        <f>'OddsRatio_working_3-way'!S145-'OddsRatio_working_3-way'!R145^2/3</f>
        <v>-0.83044040569055833</v>
      </c>
      <c r="V145" s="11">
        <f>'OddsRatio_working_3-way'!S145*'OddsRatio_working_3-way'!R145/3-2*'OddsRatio_working_3-way'!R145^3/27-'OddsRatio_working_3-way'!T145</f>
        <v>0.27227554284936339</v>
      </c>
      <c r="W145" s="11">
        <f>'OddsRatio_working_3-way'!V145^2+4*'OddsRatio_working_3-way'!U145^3/27</f>
        <v>-1.0710127948226067E-2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0.1456400521681292</v>
      </c>
      <c r="Y145" s="11">
        <f>IF('OddsRatio_working_3-way'!W145&gt;=0,IF('OddsRatio_working_3-way'!V145+SQRT('OddsRatio_working_3-way'!W145)&gt;0,0,PI()),ACOS('OddsRatio_working_3-way'!V145/(2*'OddsRatio_working_3-way'!X145)))</f>
        <v>0.36322737457785492</v>
      </c>
      <c r="Z145" s="11">
        <f>'OddsRatio_working_3-way'!X145^(1/3)*COS('OddsRatio_working_3-way'!Y145/3)</f>
        <v>0.52227899998094307</v>
      </c>
      <c r="AA145" s="11">
        <f>'OddsRatio_working_3-way'!X145^(1/3)*COS(('OddsRatio_working_3-way'!Y145+2*PI())/3)</f>
        <v>-0.3161720908509717</v>
      </c>
      <c r="AB145" s="11">
        <f>'OddsRatio_working_3-way'!X145^(1/3)*COS(('OddsRatio_working_3-way'!Y145+4*PI())/3)</f>
        <v>-0.20610690912997146</v>
      </c>
      <c r="AC145" s="11">
        <f>'OddsRatio_working_3-way'!X145^(1/3)*SIN('OddsRatio_working_3-way'!Y145/3)</f>
        <v>6.3546162295024702E-2</v>
      </c>
      <c r="AD145" s="11">
        <f>'OddsRatio_working_3-way'!X145^(1/3)*SIN(('OddsRatio_working_3-way'!Y145+2*PI())/3)</f>
        <v>0.42053380069911667</v>
      </c>
      <c r="AE145" s="11">
        <f>'OddsRatio_working_3-way'!X145^(1/3)*SIN(('OddsRatio_working_3-way'!Y145+4*PI())/3)</f>
        <v>-0.4840799629941413</v>
      </c>
      <c r="AF145" s="11">
        <f>-'OddsRatio_working_3-way'!U145/(3*'OddsRatio_working_3-way'!X145^(1/3))*COS(('OddsRatio_working_3-way'!Y145)/3)</f>
        <v>0.52227899998094296</v>
      </c>
      <c r="AG145" s="11">
        <f>-'OddsRatio_working_3-way'!U145/(3*'OddsRatio_working_3-way'!X145^(1/3))*COS(('OddsRatio_working_3-way'!Y145+2*PI())/3)</f>
        <v>-0.31617209085097164</v>
      </c>
      <c r="AH145" s="11">
        <f>-'OddsRatio_working_3-way'!U145/(3*'OddsRatio_working_3-way'!X145^(1/3))*COS(('OddsRatio_working_3-way'!Y145+4*PI())/3)</f>
        <v>-0.2061069091299714</v>
      </c>
      <c r="AI145" s="11">
        <f>'OddsRatio_working_3-way'!U145/(3*'OddsRatio_working_3-way'!X145^(1/3))*SIN(('OddsRatio_working_3-way'!Y145)/3)</f>
        <v>-6.3546162295024688E-2</v>
      </c>
      <c r="AJ145" s="11">
        <f>'OddsRatio_working_3-way'!U145/(3*'OddsRatio_working_3-way'!X145^(1/3))*SIN(('OddsRatio_working_3-way'!Y145+2*PI())/3)</f>
        <v>-0.42053380069911661</v>
      </c>
      <c r="AK145" s="11">
        <f>'OddsRatio_working_3-way'!U145/(3*'OddsRatio_working_3-way'!X145^(1/3))*SIN(('OddsRatio_working_3-way'!Y145+4*PI())/3)</f>
        <v>0.48407996299414119</v>
      </c>
      <c r="AL145" s="11">
        <f>'OddsRatio_working_3-way'!Z145+'OddsRatio_working_3-way'!AF145</f>
        <v>1.0445579999618859</v>
      </c>
      <c r="AM145" s="11">
        <f>'OddsRatio_working_3-way'!AA145+'OddsRatio_working_3-way'!AG145</f>
        <v>-0.63234418170194329</v>
      </c>
      <c r="AN145" s="11">
        <f>'OddsRatio_working_3-way'!AB145+'OddsRatio_working_3-way'!AH145</f>
        <v>-0.41221381825994285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1.0445579999618859</v>
      </c>
      <c r="AS145" s="11">
        <f>IF(('OddsRatio_working_3-way'!X145=0),IF(Q145&gt;0,-Q145^(1/3),(-Q145)^(1/3)),'OddsRatio_working_3-way'!AM145-'OddsRatio_working_3-way'!R145/3)</f>
        <v>-0.63234418170194329</v>
      </c>
      <c r="AT145" s="11">
        <f>IF(('OddsRatio_working_3-way'!X145=0),IF(Q145&gt;0,-Q145^(1/3),(-Q145)^(1/3)),'OddsRatio_working_3-way'!AN145-'OddsRatio_working_3-way'!R145/3)</f>
        <v>-0.41221381825994285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8.42</v>
      </c>
      <c r="B146" s="4">
        <f>IF('True_Odds_Calculator_3-way'!B147="","",'True_Odds_Calculator_3-way'!B147)</f>
        <v>4.59</v>
      </c>
      <c r="C146" s="4">
        <f>IF('True_Odds_Calculator_3-way'!C147="","",'True_Odds_Calculator_3-way'!C147)</f>
        <v>1.44</v>
      </c>
      <c r="D146" s="9">
        <f t="shared" si="39"/>
        <v>0.11221125473514258</v>
      </c>
      <c r="E146" s="9">
        <f t="shared" si="40"/>
        <v>0.2071281927530283</v>
      </c>
      <c r="F146" s="9">
        <f t="shared" si="41"/>
        <v>0.68066055251182922</v>
      </c>
      <c r="G146" s="9">
        <f t="shared" si="42"/>
        <v>1.0662752070554449</v>
      </c>
      <c r="H146" s="9">
        <f t="shared" si="43"/>
        <v>8.9117620363514014</v>
      </c>
      <c r="I146" s="9">
        <f t="shared" si="44"/>
        <v>4.8279279933290473</v>
      </c>
      <c r="J146" s="9">
        <f t="shared" si="45"/>
        <v>1.469161091104396</v>
      </c>
      <c r="K146" s="11">
        <f t="shared" si="46"/>
        <v>0.11876484560570072</v>
      </c>
      <c r="L146" s="11">
        <f t="shared" si="47"/>
        <v>0.2178649237472767</v>
      </c>
      <c r="M146" s="11">
        <f t="shared" si="48"/>
        <v>0.69444444444444442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-0.21060261587406748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0.20573975462740152</v>
      </c>
      <c r="Q146" s="11">
        <f>2*'OddsRatio_working_3-way'!K146*'OddsRatio_working_3-way'!L146*'OddsRatio_working_3-way'!M146</f>
        <v>3.5937075044087607E-2</v>
      </c>
      <c r="R146" s="11">
        <f t="shared" si="49"/>
        <v>0</v>
      </c>
      <c r="S146" s="11">
        <f t="shared" si="50"/>
        <v>-0.97690977756148212</v>
      </c>
      <c r="T146" s="11">
        <f t="shared" si="51"/>
        <v>-0.1706392624561541</v>
      </c>
      <c r="U146" s="11">
        <f>'OddsRatio_working_3-way'!S146-'OddsRatio_working_3-way'!R146^2/3</f>
        <v>-0.97690977756148212</v>
      </c>
      <c r="V146" s="11">
        <f>'OddsRatio_working_3-way'!S146*'OddsRatio_working_3-way'!R146/3-2*'OddsRatio_working_3-way'!R146^3/27-'OddsRatio_working_3-way'!T146</f>
        <v>0.1706392624561541</v>
      </c>
      <c r="W146" s="11">
        <f>'OddsRatio_working_3-way'!V146^2+4*'OddsRatio_working_3-way'!U146^3/27</f>
        <v>-0.10900320463520738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0.18582314342324777</v>
      </c>
      <c r="Y146" s="11">
        <f>IF('OddsRatio_working_3-way'!W146&gt;=0,IF('OddsRatio_working_3-way'!V146+SQRT('OddsRatio_working_3-way'!W146)&gt;0,0,PI()),ACOS('OddsRatio_working_3-way'!V146/(2*'OddsRatio_working_3-way'!X146)))</f>
        <v>1.093764637730603</v>
      </c>
      <c r="Z146" s="11">
        <f>'OddsRatio_working_3-way'!X146^(1/3)*COS('OddsRatio_working_3-way'!Y146/3)</f>
        <v>0.53313760352772244</v>
      </c>
      <c r="AA146" s="11">
        <f>'OddsRatio_working_3-way'!X146^(1/3)*COS(('OddsRatio_working_3-way'!Y146+2*PI())/3)</f>
        <v>-0.44278079388956276</v>
      </c>
      <c r="AB146" s="11">
        <f>'OddsRatio_working_3-way'!X146^(1/3)*COS(('OddsRatio_working_3-way'!Y146+4*PI())/3)</f>
        <v>-9.035680963815991E-2</v>
      </c>
      <c r="AC146" s="11">
        <f>'OddsRatio_working_3-way'!X146^(1/3)*SIN('OddsRatio_working_3-way'!Y146/3)</f>
        <v>0.20347208217642809</v>
      </c>
      <c r="AD146" s="11">
        <f>'OddsRatio_working_3-way'!X146^(1/3)*SIN(('OddsRatio_working_3-way'!Y146+2*PI())/3)</f>
        <v>0.35997466727954996</v>
      </c>
      <c r="AE146" s="11">
        <f>'OddsRatio_working_3-way'!X146^(1/3)*SIN(('OddsRatio_working_3-way'!Y146+4*PI())/3)</f>
        <v>-0.56344674945597784</v>
      </c>
      <c r="AF146" s="11">
        <f>-'OddsRatio_working_3-way'!U146/(3*'OddsRatio_working_3-way'!X146^(1/3))*COS(('OddsRatio_working_3-way'!Y146)/3)</f>
        <v>0.53313760352772233</v>
      </c>
      <c r="AG146" s="11">
        <f>-'OddsRatio_working_3-way'!U146/(3*'OddsRatio_working_3-way'!X146^(1/3))*COS(('OddsRatio_working_3-way'!Y146+2*PI())/3)</f>
        <v>-0.4427807938895626</v>
      </c>
      <c r="AH146" s="11">
        <f>-'OddsRatio_working_3-way'!U146/(3*'OddsRatio_working_3-way'!X146^(1/3))*COS(('OddsRatio_working_3-way'!Y146+4*PI())/3)</f>
        <v>-9.0356809638159868E-2</v>
      </c>
      <c r="AI146" s="11">
        <f>'OddsRatio_working_3-way'!U146/(3*'OddsRatio_working_3-way'!X146^(1/3))*SIN(('OddsRatio_working_3-way'!Y146)/3)</f>
        <v>-0.20347208217642804</v>
      </c>
      <c r="AJ146" s="11">
        <f>'OddsRatio_working_3-way'!U146/(3*'OddsRatio_working_3-way'!X146^(1/3))*SIN(('OddsRatio_working_3-way'!Y146+2*PI())/3)</f>
        <v>-0.3599746672795498</v>
      </c>
      <c r="AK146" s="11">
        <f>'OddsRatio_working_3-way'!U146/(3*'OddsRatio_working_3-way'!X146^(1/3))*SIN(('OddsRatio_working_3-way'!Y146+4*PI())/3)</f>
        <v>0.56344674945597761</v>
      </c>
      <c r="AL146" s="11">
        <f>'OddsRatio_working_3-way'!Z146+'OddsRatio_working_3-way'!AF146</f>
        <v>1.0662752070554449</v>
      </c>
      <c r="AM146" s="11">
        <f>'OddsRatio_working_3-way'!AA146+'OddsRatio_working_3-way'!AG146</f>
        <v>-0.88556158777912541</v>
      </c>
      <c r="AN146" s="11">
        <f>'OddsRatio_working_3-way'!AB146+'OddsRatio_working_3-way'!AH146</f>
        <v>-0.18071361927631979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1.0662752070554449</v>
      </c>
      <c r="AS146" s="11">
        <f>IF(('OddsRatio_working_3-way'!X146=0),IF(Q146&gt;0,-Q146^(1/3),(-Q146)^(1/3)),'OddsRatio_working_3-way'!AM146-'OddsRatio_working_3-way'!R146/3)</f>
        <v>-0.88556158777912541</v>
      </c>
      <c r="AT146" s="11">
        <f>IF(('OddsRatio_working_3-way'!X146=0),IF(Q146&gt;0,-Q146^(1/3),(-Q146)^(1/3)),'OddsRatio_working_3-way'!AN146-'OddsRatio_working_3-way'!R146/3)</f>
        <v>-0.18071361927631979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7.66</v>
      </c>
      <c r="B147" s="4">
        <f>IF('True_Odds_Calculator_3-way'!B148="","",'True_Odds_Calculator_3-way'!B148)</f>
        <v>4.01</v>
      </c>
      <c r="C147" s="4">
        <f>IF('True_Odds_Calculator_3-way'!C148="","",'True_Odds_Calculator_3-way'!C148)</f>
        <v>1.53</v>
      </c>
      <c r="D147" s="9">
        <f t="shared" si="39"/>
        <v>0.12345213156358303</v>
      </c>
      <c r="E147" s="9">
        <f t="shared" si="40"/>
        <v>0.23758629418022939</v>
      </c>
      <c r="F147" s="9">
        <f t="shared" si="41"/>
        <v>0.63896157425618783</v>
      </c>
      <c r="G147" s="9">
        <f t="shared" si="42"/>
        <v>1.066111960907985</v>
      </c>
      <c r="H147" s="9">
        <f t="shared" si="43"/>
        <v>8.1003056596471801</v>
      </c>
      <c r="I147" s="9">
        <f t="shared" si="44"/>
        <v>4.2089970023330343</v>
      </c>
      <c r="J147" s="9">
        <f t="shared" si="45"/>
        <v>1.5650393392812318</v>
      </c>
      <c r="K147" s="11">
        <f t="shared" si="46"/>
        <v>0.13054830287206265</v>
      </c>
      <c r="L147" s="11">
        <f t="shared" si="47"/>
        <v>0.24937655860349128</v>
      </c>
      <c r="M147" s="11">
        <f t="shared" si="48"/>
        <v>0.65359477124183007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-0.22607473023783675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0.21703791001174177</v>
      </c>
      <c r="Q147" s="11">
        <f>2*'OddsRatio_working_3-way'!K147*'OddsRatio_working_3-way'!L147*'OddsRatio_working_3-way'!M147</f>
        <v>4.2556452943478769E-2</v>
      </c>
      <c r="R147" s="11">
        <f t="shared" si="49"/>
        <v>0</v>
      </c>
      <c r="S147" s="11">
        <f t="shared" si="50"/>
        <v>-0.96002728736383758</v>
      </c>
      <c r="T147" s="11">
        <f t="shared" si="51"/>
        <v>-0.18824064458114459</v>
      </c>
      <c r="U147" s="11">
        <f>'OddsRatio_working_3-way'!S147-'OddsRatio_working_3-way'!R147^2/3</f>
        <v>-0.96002728736383758</v>
      </c>
      <c r="V147" s="11">
        <f>'OddsRatio_working_3-way'!S147*'OddsRatio_working_3-way'!R147/3-2*'OddsRatio_working_3-way'!R147^3/27-'OddsRatio_working_3-way'!T147</f>
        <v>0.18824064458114459</v>
      </c>
      <c r="W147" s="11">
        <f>'OddsRatio_working_3-way'!V147^2+4*'OddsRatio_working_3-way'!U147^3/27</f>
        <v>-9.564863694960217E-2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0.18102705407060499</v>
      </c>
      <c r="Y147" s="11">
        <f>IF('OddsRatio_working_3-way'!W147&gt;=0,IF('OddsRatio_working_3-way'!V147+SQRT('OddsRatio_working_3-way'!W147)&gt;0,0,PI()),ACOS('OddsRatio_working_3-way'!V147/(2*'OddsRatio_working_3-way'!X147)))</f>
        <v>1.0240342702525806</v>
      </c>
      <c r="Z147" s="11">
        <f>'OddsRatio_working_3-way'!X147^(1/3)*COS('OddsRatio_working_3-way'!Y147/3)</f>
        <v>0.5330559804539925</v>
      </c>
      <c r="AA147" s="11">
        <f>'OddsRatio_working_3-way'!X147^(1/3)*COS(('OddsRatio_working_3-way'!Y147+2*PI())/3)</f>
        <v>-0.4305258960600708</v>
      </c>
      <c r="AB147" s="11">
        <f>'OddsRatio_working_3-way'!X147^(1/3)*COS(('OddsRatio_working_3-way'!Y147+4*PI())/3)</f>
        <v>-0.10253008439392171</v>
      </c>
      <c r="AC147" s="11">
        <f>'OddsRatio_working_3-way'!X147^(1/3)*SIN('OddsRatio_working_3-way'!Y147/3)</f>
        <v>0.18936847015852104</v>
      </c>
      <c r="AD147" s="11">
        <f>'OddsRatio_working_3-way'!X147^(1/3)*SIN(('OddsRatio_working_3-way'!Y147+2*PI())/3)</f>
        <v>0.36695578563311809</v>
      </c>
      <c r="AE147" s="11">
        <f>'OddsRatio_working_3-way'!X147^(1/3)*SIN(('OddsRatio_working_3-way'!Y147+4*PI())/3)</f>
        <v>-0.55632425579163913</v>
      </c>
      <c r="AF147" s="11">
        <f>-'OddsRatio_working_3-way'!U147/(3*'OddsRatio_working_3-way'!X147^(1/3))*COS(('OddsRatio_working_3-way'!Y147)/3)</f>
        <v>0.5330559804539925</v>
      </c>
      <c r="AG147" s="11">
        <f>-'OddsRatio_working_3-way'!U147/(3*'OddsRatio_working_3-way'!X147^(1/3))*COS(('OddsRatio_working_3-way'!Y147+2*PI())/3)</f>
        <v>-0.4305258960600708</v>
      </c>
      <c r="AH147" s="11">
        <f>-'OddsRatio_working_3-way'!U147/(3*'OddsRatio_working_3-way'!X147^(1/3))*COS(('OddsRatio_working_3-way'!Y147+4*PI())/3)</f>
        <v>-0.10253008439392171</v>
      </c>
      <c r="AI147" s="11">
        <f>'OddsRatio_working_3-way'!U147/(3*'OddsRatio_working_3-way'!X147^(1/3))*SIN(('OddsRatio_working_3-way'!Y147)/3)</f>
        <v>-0.18936847015852104</v>
      </c>
      <c r="AJ147" s="11">
        <f>'OddsRatio_working_3-way'!U147/(3*'OddsRatio_working_3-way'!X147^(1/3))*SIN(('OddsRatio_working_3-way'!Y147+2*PI())/3)</f>
        <v>-0.36695578563311809</v>
      </c>
      <c r="AK147" s="11">
        <f>'OddsRatio_working_3-way'!U147/(3*'OddsRatio_working_3-way'!X147^(1/3))*SIN(('OddsRatio_working_3-way'!Y147+4*PI())/3)</f>
        <v>0.55632425579163913</v>
      </c>
      <c r="AL147" s="11">
        <f>'OddsRatio_working_3-way'!Z147+'OddsRatio_working_3-way'!AF147</f>
        <v>1.066111960907985</v>
      </c>
      <c r="AM147" s="11">
        <f>'OddsRatio_working_3-way'!AA147+'OddsRatio_working_3-way'!AG147</f>
        <v>-0.8610517921201416</v>
      </c>
      <c r="AN147" s="11">
        <f>'OddsRatio_working_3-way'!AB147+'OddsRatio_working_3-way'!AH147</f>
        <v>-0.20506016878784342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1.066111960907985</v>
      </c>
      <c r="AS147" s="11">
        <f>IF(('OddsRatio_working_3-way'!X147=0),IF(Q147&gt;0,-Q147^(1/3),(-Q147)^(1/3)),'OddsRatio_working_3-way'!AM147-'OddsRatio_working_3-way'!R147/3)</f>
        <v>-0.8610517921201416</v>
      </c>
      <c r="AT147" s="11">
        <f>IF(('OddsRatio_working_3-way'!X147=0),IF(Q147&gt;0,-Q147^(1/3),(-Q147)^(1/3)),'OddsRatio_working_3-way'!AN147-'OddsRatio_working_3-way'!R147/3)</f>
        <v>-0.20506016878784342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1.59</v>
      </c>
      <c r="B148" s="4">
        <f>IF('True_Odds_Calculator_3-way'!B149="","",'True_Odds_Calculator_3-way'!B149)</f>
        <v>4.4400000000000004</v>
      </c>
      <c r="C148" s="4">
        <f>IF('True_Odds_Calculator_3-way'!C149="","",'True_Odds_Calculator_3-way'!C149)</f>
        <v>5.67</v>
      </c>
      <c r="D148" s="9">
        <f t="shared" si="39"/>
        <v>0.61587718807399494</v>
      </c>
      <c r="E148" s="9">
        <f t="shared" si="40"/>
        <v>0.2156803905306304</v>
      </c>
      <c r="F148" s="9">
        <f t="shared" si="41"/>
        <v>0.16844242139537433</v>
      </c>
      <c r="G148" s="9">
        <f t="shared" si="42"/>
        <v>1.0571192212361742</v>
      </c>
      <c r="H148" s="9">
        <f t="shared" si="43"/>
        <v>1.6237003405293433</v>
      </c>
      <c r="I148" s="9">
        <f t="shared" si="44"/>
        <v>4.6364901210524394</v>
      </c>
      <c r="J148" s="9">
        <f t="shared" si="45"/>
        <v>5.9367467631729349</v>
      </c>
      <c r="K148" s="11">
        <f t="shared" si="46"/>
        <v>0.62893081761006286</v>
      </c>
      <c r="L148" s="11">
        <f t="shared" si="47"/>
        <v>0.2252252252252252</v>
      </c>
      <c r="M148" s="11">
        <f t="shared" si="48"/>
        <v>0.17636684303350969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-0.23679044922930303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0.21734822573396995</v>
      </c>
      <c r="Q148" s="11">
        <f>2*'OddsRatio_working_3-way'!K148*'OddsRatio_working_3-way'!L148*'OddsRatio_working_3-way'!M148</f>
        <v>4.9965109364131018E-2</v>
      </c>
      <c r="R148" s="11">
        <f t="shared" si="49"/>
        <v>0</v>
      </c>
      <c r="S148" s="11">
        <f t="shared" si="50"/>
        <v>-0.91789270404016321</v>
      </c>
      <c r="T148" s="11">
        <f t="shared" si="51"/>
        <v>-0.21100981702072716</v>
      </c>
      <c r="U148" s="11">
        <f>'OddsRatio_working_3-way'!S148-'OddsRatio_working_3-way'!R148^2/3</f>
        <v>-0.91789270404016321</v>
      </c>
      <c r="V148" s="11">
        <f>'OddsRatio_working_3-way'!S148*'OddsRatio_working_3-way'!R148/3-2*'OddsRatio_working_3-way'!R148^3/27-'OddsRatio_working_3-way'!T148</f>
        <v>0.21100981702072716</v>
      </c>
      <c r="W148" s="11">
        <f>'OddsRatio_working_3-way'!V148^2+4*'OddsRatio_working_3-way'!U148^3/27</f>
        <v>-7.0045138759783715E-2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0.16924116050691132</v>
      </c>
      <c r="Y148" s="11">
        <f>IF('OddsRatio_working_3-way'!W148&gt;=0,IF('OddsRatio_working_3-way'!V148+SQRT('OddsRatio_working_3-way'!W148)&gt;0,0,PI()),ACOS('OddsRatio_working_3-way'!V148/(2*'OddsRatio_working_3-way'!X148)))</f>
        <v>0.89771299053629727</v>
      </c>
      <c r="Z148" s="11">
        <f>'OddsRatio_working_3-way'!X148^(1/3)*COS('OddsRatio_working_3-way'!Y148/3)</f>
        <v>0.52855961061808709</v>
      </c>
      <c r="AA148" s="11">
        <f>'OddsRatio_working_3-way'!X148^(1/3)*COS(('OddsRatio_working_3-way'!Y148+2*PI())/3)</f>
        <v>-0.40549499403703726</v>
      </c>
      <c r="AB148" s="11">
        <f>'OddsRatio_working_3-way'!X148^(1/3)*COS(('OddsRatio_working_3-way'!Y148+4*PI())/3)</f>
        <v>-0.12306461658105003</v>
      </c>
      <c r="AC148" s="11">
        <f>'OddsRatio_working_3-way'!X148^(1/3)*SIN('OddsRatio_working_3-way'!Y148/3)</f>
        <v>0.16306125445154193</v>
      </c>
      <c r="AD148" s="11">
        <f>'OddsRatio_working_3-way'!X148^(1/3)*SIN(('OddsRatio_working_3-way'!Y148+2*PI())/3)</f>
        <v>0.37621542298390365</v>
      </c>
      <c r="AE148" s="11">
        <f>'OddsRatio_working_3-way'!X148^(1/3)*SIN(('OddsRatio_working_3-way'!Y148+4*PI())/3)</f>
        <v>-0.5392766774354455</v>
      </c>
      <c r="AF148" s="11">
        <f>-'OddsRatio_working_3-way'!U148/(3*'OddsRatio_working_3-way'!X148^(1/3))*COS(('OddsRatio_working_3-way'!Y148)/3)</f>
        <v>0.52855961061808709</v>
      </c>
      <c r="AG148" s="11">
        <f>-'OddsRatio_working_3-way'!U148/(3*'OddsRatio_working_3-way'!X148^(1/3))*COS(('OddsRatio_working_3-way'!Y148+2*PI())/3)</f>
        <v>-0.40549499403703726</v>
      </c>
      <c r="AH148" s="11">
        <f>-'OddsRatio_working_3-way'!U148/(3*'OddsRatio_working_3-way'!X148^(1/3))*COS(('OddsRatio_working_3-way'!Y148+4*PI())/3)</f>
        <v>-0.12306461658105003</v>
      </c>
      <c r="AI148" s="11">
        <f>'OddsRatio_working_3-way'!U148/(3*'OddsRatio_working_3-way'!X148^(1/3))*SIN(('OddsRatio_working_3-way'!Y148)/3)</f>
        <v>-0.16306125445154193</v>
      </c>
      <c r="AJ148" s="11">
        <f>'OddsRatio_working_3-way'!U148/(3*'OddsRatio_working_3-way'!X148^(1/3))*SIN(('OddsRatio_working_3-way'!Y148+2*PI())/3)</f>
        <v>-0.37621542298390365</v>
      </c>
      <c r="AK148" s="11">
        <f>'OddsRatio_working_3-way'!U148/(3*'OddsRatio_working_3-way'!X148^(1/3))*SIN(('OddsRatio_working_3-way'!Y148+4*PI())/3)</f>
        <v>0.5392766774354455</v>
      </c>
      <c r="AL148" s="11">
        <f>'OddsRatio_working_3-way'!Z148+'OddsRatio_working_3-way'!AF148</f>
        <v>1.0571192212361742</v>
      </c>
      <c r="AM148" s="11">
        <f>'OddsRatio_working_3-way'!AA148+'OddsRatio_working_3-way'!AG148</f>
        <v>-0.81098998807407452</v>
      </c>
      <c r="AN148" s="11">
        <f>'OddsRatio_working_3-way'!AB148+'OddsRatio_working_3-way'!AH148</f>
        <v>-0.24612923316210006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1.0571192212361742</v>
      </c>
      <c r="AS148" s="11">
        <f>IF(('OddsRatio_working_3-way'!X148=0),IF(Q148&gt;0,-Q148^(1/3),(-Q148)^(1/3)),'OddsRatio_working_3-way'!AM148-'OddsRatio_working_3-way'!R148/3)</f>
        <v>-0.81098998807407452</v>
      </c>
      <c r="AT148" s="11">
        <f>IF(('OddsRatio_working_3-way'!X148=0),IF(Q148&gt;0,-Q148^(1/3),(-Q148)^(1/3)),'OddsRatio_working_3-way'!AN148-'OddsRatio_working_3-way'!R148/3)</f>
        <v>-0.24612923316210006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11.56</v>
      </c>
      <c r="B149" s="4">
        <f>IF('True_Odds_Calculator_3-way'!B150="","",'True_Odds_Calculator_3-way'!B150)</f>
        <v>5.92</v>
      </c>
      <c r="C149" s="4">
        <f>IF('True_Odds_Calculator_3-way'!C150="","",'True_Odds_Calculator_3-way'!C150)</f>
        <v>1.29</v>
      </c>
      <c r="D149" s="9">
        <f t="shared" si="39"/>
        <v>8.0518585438208751E-2</v>
      </c>
      <c r="E149" s="9">
        <f t="shared" si="40"/>
        <v>0.15821669395676272</v>
      </c>
      <c r="F149" s="9">
        <f t="shared" si="41"/>
        <v>0.76126472060502848</v>
      </c>
      <c r="G149" s="9">
        <f t="shared" si="42"/>
        <v>1.0813913729086222</v>
      </c>
      <c r="H149" s="9">
        <f t="shared" si="43"/>
        <v>12.419492897915053</v>
      </c>
      <c r="I149" s="9">
        <f t="shared" si="44"/>
        <v>6.320445554710421</v>
      </c>
      <c r="J149" s="9">
        <f t="shared" si="45"/>
        <v>1.3136034981435005</v>
      </c>
      <c r="K149" s="11">
        <f t="shared" si="46"/>
        <v>8.6505190311418678E-2</v>
      </c>
      <c r="L149" s="11">
        <f t="shared" si="47"/>
        <v>0.16891891891891891</v>
      </c>
      <c r="M149" s="11">
        <f t="shared" si="48"/>
        <v>0.77519379844961234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-0.17067022764294826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0.17863330861238638</v>
      </c>
      <c r="Q149" s="11">
        <f>2*'OddsRatio_working_3-way'!K149*'OddsRatio_working_3-way'!L149*'OddsRatio_working_3-way'!M149</f>
        <v>2.2654826710511906E-2</v>
      </c>
      <c r="R149" s="11">
        <f t="shared" si="49"/>
        <v>0</v>
      </c>
      <c r="S149" s="11">
        <f t="shared" si="50"/>
        <v>-1.0466577040378555</v>
      </c>
      <c r="T149" s="11">
        <f t="shared" si="51"/>
        <v>-0.13274035561672234</v>
      </c>
      <c r="U149" s="11">
        <f>'OddsRatio_working_3-way'!S149-'OddsRatio_working_3-way'!R149^2/3</f>
        <v>-1.0466577040378555</v>
      </c>
      <c r="V149" s="11">
        <f>'OddsRatio_working_3-way'!S149*'OddsRatio_working_3-way'!R149/3-2*'OddsRatio_working_3-way'!R149^3/27-'OddsRatio_working_3-way'!T149</f>
        <v>0.13274035561672234</v>
      </c>
      <c r="W149" s="11">
        <f>'OddsRatio_working_3-way'!V149^2+4*'OddsRatio_working_3-way'!U149^3/27</f>
        <v>-0.15224748054435383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0.20607491511196102</v>
      </c>
      <c r="Y149" s="11">
        <f>IF('OddsRatio_working_3-way'!W149&gt;=0,IF('OddsRatio_working_3-way'!V149+SQRT('OddsRatio_working_3-way'!W149)&gt;0,0,PI()),ACOS('OddsRatio_working_3-way'!V149/(2*'OddsRatio_working_3-way'!X149)))</f>
        <v>1.2428830413016845</v>
      </c>
      <c r="Z149" s="11">
        <f>'OddsRatio_working_3-way'!X149^(1/3)*COS('OddsRatio_working_3-way'!Y149/3)</f>
        <v>0.5406956864543111</v>
      </c>
      <c r="AA149" s="11">
        <f>'OddsRatio_working_3-way'!X149^(1/3)*COS(('OddsRatio_working_3-way'!Y149+2*PI())/3)</f>
        <v>-0.47626179855010053</v>
      </c>
      <c r="AB149" s="11">
        <f>'OddsRatio_working_3-way'!X149^(1/3)*COS(('OddsRatio_working_3-way'!Y149+4*PI())/3)</f>
        <v>-6.4433887904210771E-2</v>
      </c>
      <c r="AC149" s="11">
        <f>'OddsRatio_working_3-way'!X149^(1/3)*SIN('OddsRatio_working_3-way'!Y149/3)</f>
        <v>0.2377689550712058</v>
      </c>
      <c r="AD149" s="11">
        <f>'OddsRatio_working_3-way'!X149^(1/3)*SIN(('OddsRatio_working_3-way'!Y149+2*PI())/3)</f>
        <v>0.34937172265049621</v>
      </c>
      <c r="AE149" s="11">
        <f>'OddsRatio_working_3-way'!X149^(1/3)*SIN(('OddsRatio_working_3-way'!Y149+4*PI())/3)</f>
        <v>-0.58714067772170198</v>
      </c>
      <c r="AF149" s="11">
        <f>-'OddsRatio_working_3-way'!U149/(3*'OddsRatio_working_3-way'!X149^(1/3))*COS(('OddsRatio_working_3-way'!Y149)/3)</f>
        <v>0.5406956864543111</v>
      </c>
      <c r="AG149" s="11">
        <f>-'OddsRatio_working_3-way'!U149/(3*'OddsRatio_working_3-way'!X149^(1/3))*COS(('OddsRatio_working_3-way'!Y149+2*PI())/3)</f>
        <v>-0.47626179855010053</v>
      </c>
      <c r="AH149" s="11">
        <f>-'OddsRatio_working_3-way'!U149/(3*'OddsRatio_working_3-way'!X149^(1/3))*COS(('OddsRatio_working_3-way'!Y149+4*PI())/3)</f>
        <v>-6.4433887904210771E-2</v>
      </c>
      <c r="AI149" s="11">
        <f>'OddsRatio_working_3-way'!U149/(3*'OddsRatio_working_3-way'!X149^(1/3))*SIN(('OddsRatio_working_3-way'!Y149)/3)</f>
        <v>-0.2377689550712058</v>
      </c>
      <c r="AJ149" s="11">
        <f>'OddsRatio_working_3-way'!U149/(3*'OddsRatio_working_3-way'!X149^(1/3))*SIN(('OddsRatio_working_3-way'!Y149+2*PI())/3)</f>
        <v>-0.34937172265049621</v>
      </c>
      <c r="AK149" s="11">
        <f>'OddsRatio_working_3-way'!U149/(3*'OddsRatio_working_3-way'!X149^(1/3))*SIN(('OddsRatio_working_3-way'!Y149+4*PI())/3)</f>
        <v>0.58714067772170198</v>
      </c>
      <c r="AL149" s="11">
        <f>'OddsRatio_working_3-way'!Z149+'OddsRatio_working_3-way'!AF149</f>
        <v>1.0813913729086222</v>
      </c>
      <c r="AM149" s="11">
        <f>'OddsRatio_working_3-way'!AA149+'OddsRatio_working_3-way'!AG149</f>
        <v>-0.95252359710020107</v>
      </c>
      <c r="AN149" s="11">
        <f>'OddsRatio_working_3-way'!AB149+'OddsRatio_working_3-way'!AH149</f>
        <v>-0.12886777580842154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1.0813913729086222</v>
      </c>
      <c r="AS149" s="11">
        <f>IF(('OddsRatio_working_3-way'!X149=0),IF(Q149&gt;0,-Q149^(1/3),(-Q149)^(1/3)),'OddsRatio_working_3-way'!AM149-'OddsRatio_working_3-way'!R149/3)</f>
        <v>-0.95252359710020107</v>
      </c>
      <c r="AT149" s="11">
        <f>IF(('OddsRatio_working_3-way'!X149=0),IF(Q149&gt;0,-Q149^(1/3),(-Q149)^(1/3)),'OddsRatio_working_3-way'!AN149-'OddsRatio_working_3-way'!R149/3)</f>
        <v>-0.12886777580842154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1.1299999999999999</v>
      </c>
      <c r="B150" s="4">
        <f>IF('True_Odds_Calculator_3-way'!B151="","",'True_Odds_Calculator_3-way'!B151)</f>
        <v>9.48</v>
      </c>
      <c r="C150" s="4">
        <f>IF('True_Odds_Calculator_3-way'!C151="","",'True_Odds_Calculator_3-way'!C151)</f>
        <v>26</v>
      </c>
      <c r="D150" s="9">
        <f t="shared" si="39"/>
        <v>0.87162421216307229</v>
      </c>
      <c r="E150" s="9">
        <f t="shared" si="40"/>
        <v>9.427371774164249E-2</v>
      </c>
      <c r="F150" s="9">
        <f t="shared" si="41"/>
        <v>3.4102070095284862E-2</v>
      </c>
      <c r="G150" s="9">
        <f t="shared" si="42"/>
        <v>1.1329493220861866</v>
      </c>
      <c r="H150" s="9">
        <f t="shared" si="43"/>
        <v>1.1472834118712043</v>
      </c>
      <c r="I150" s="9">
        <f t="shared" si="44"/>
        <v>10.607410251290865</v>
      </c>
      <c r="J150" s="9">
        <f t="shared" si="45"/>
        <v>29.323733052154669</v>
      </c>
      <c r="K150" s="11">
        <f t="shared" si="46"/>
        <v>0.88495575221238942</v>
      </c>
      <c r="L150" s="11">
        <f t="shared" si="47"/>
        <v>0.10548523206751054</v>
      </c>
      <c r="M150" s="11">
        <f t="shared" si="48"/>
        <v>3.8461538461538464E-2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-9.8950748665098121E-2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0.12067252041487508</v>
      </c>
      <c r="Q150" s="11">
        <f>2*'OddsRatio_working_3-way'!K150*'OddsRatio_working_3-way'!L150*'OddsRatio_working_3-way'!M150</f>
        <v>7.1807509916617124E-3</v>
      </c>
      <c r="R150" s="11">
        <f t="shared" si="49"/>
        <v>0</v>
      </c>
      <c r="S150" s="11">
        <f t="shared" si="50"/>
        <v>-1.2195210449927465</v>
      </c>
      <c r="T150" s="11">
        <f t="shared" si="51"/>
        <v>-7.2568940493469E-2</v>
      </c>
      <c r="U150" s="11">
        <f>'OddsRatio_working_3-way'!S150-'OddsRatio_working_3-way'!R150^2/3</f>
        <v>-1.2195210449927465</v>
      </c>
      <c r="V150" s="11">
        <f>'OddsRatio_working_3-way'!S150*'OddsRatio_working_3-way'!R150/3-2*'OddsRatio_working_3-way'!R150^3/27-'OddsRatio_working_3-way'!T150</f>
        <v>7.2568940493469E-2</v>
      </c>
      <c r="W150" s="11">
        <f>'OddsRatio_working_3-way'!V150^2+4*'OddsRatio_working_3-way'!U150^3/27</f>
        <v>-0.26343155770351473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0.25918034687638808</v>
      </c>
      <c r="Y150" s="11">
        <f>IF('OddsRatio_working_3-way'!W150&gt;=0,IF('OddsRatio_working_3-way'!V150+SQRT('OddsRatio_working_3-way'!W150)&gt;0,0,PI()),ACOS('OddsRatio_working_3-way'!V150/(2*'OddsRatio_working_3-way'!X150)))</f>
        <v>1.4303379449433755</v>
      </c>
      <c r="Z150" s="11">
        <f>'OddsRatio_working_3-way'!X150^(1/3)*COS('OddsRatio_working_3-way'!Y150/3)</f>
        <v>0.5664746610430933</v>
      </c>
      <c r="AA150" s="11">
        <f>'OddsRatio_working_3-way'!X150^(1/3)*COS(('OddsRatio_working_3-way'!Y150+2*PI())/3)</f>
        <v>-0.53663445963959933</v>
      </c>
      <c r="AB150" s="11">
        <f>'OddsRatio_working_3-way'!X150^(1/3)*COS(('OddsRatio_working_3-way'!Y150+4*PI())/3)</f>
        <v>-2.9840201403494197E-2</v>
      </c>
      <c r="AC150" s="11">
        <f>'OddsRatio_working_3-way'!X150^(1/3)*SIN('OddsRatio_working_3-way'!Y150/3)</f>
        <v>0.29259780141637215</v>
      </c>
      <c r="AD150" s="11">
        <f>'OddsRatio_working_3-way'!X150^(1/3)*SIN(('OddsRatio_working_3-way'!Y150+2*PI())/3)</f>
        <v>0.34428254635531186</v>
      </c>
      <c r="AE150" s="11">
        <f>'OddsRatio_working_3-way'!X150^(1/3)*SIN(('OddsRatio_working_3-way'!Y150+4*PI())/3)</f>
        <v>-0.6368803477716839</v>
      </c>
      <c r="AF150" s="11">
        <f>-'OddsRatio_working_3-way'!U150/(3*'OddsRatio_working_3-way'!X150^(1/3))*COS(('OddsRatio_working_3-way'!Y150)/3)</f>
        <v>0.5664746610430933</v>
      </c>
      <c r="AG150" s="11">
        <f>-'OddsRatio_working_3-way'!U150/(3*'OddsRatio_working_3-way'!X150^(1/3))*COS(('OddsRatio_working_3-way'!Y150+2*PI())/3)</f>
        <v>-0.53663445963959933</v>
      </c>
      <c r="AH150" s="11">
        <f>-'OddsRatio_working_3-way'!U150/(3*'OddsRatio_working_3-way'!X150^(1/3))*COS(('OddsRatio_working_3-way'!Y150+4*PI())/3)</f>
        <v>-2.9840201403494197E-2</v>
      </c>
      <c r="AI150" s="11">
        <f>'OddsRatio_working_3-way'!U150/(3*'OddsRatio_working_3-way'!X150^(1/3))*SIN(('OddsRatio_working_3-way'!Y150)/3)</f>
        <v>-0.29259780141637215</v>
      </c>
      <c r="AJ150" s="11">
        <f>'OddsRatio_working_3-way'!U150/(3*'OddsRatio_working_3-way'!X150^(1/3))*SIN(('OddsRatio_working_3-way'!Y150+2*PI())/3)</f>
        <v>-0.34428254635531186</v>
      </c>
      <c r="AK150" s="11">
        <f>'OddsRatio_working_3-way'!U150/(3*'OddsRatio_working_3-way'!X150^(1/3))*SIN(('OddsRatio_working_3-way'!Y150+4*PI())/3)</f>
        <v>0.6368803477716839</v>
      </c>
      <c r="AL150" s="11">
        <f>'OddsRatio_working_3-way'!Z150+'OddsRatio_working_3-way'!AF150</f>
        <v>1.1329493220861866</v>
      </c>
      <c r="AM150" s="11">
        <f>'OddsRatio_working_3-way'!AA150+'OddsRatio_working_3-way'!AG150</f>
        <v>-1.0732689192791987</v>
      </c>
      <c r="AN150" s="11">
        <f>'OddsRatio_working_3-way'!AB150+'OddsRatio_working_3-way'!AH150</f>
        <v>-5.9680402806988393E-2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1.1329493220861866</v>
      </c>
      <c r="AS150" s="11">
        <f>IF(('OddsRatio_working_3-way'!X150=0),IF(Q150&gt;0,-Q150^(1/3),(-Q150)^(1/3)),'OddsRatio_working_3-way'!AM150-'OddsRatio_working_3-way'!R150/3)</f>
        <v>-1.0732689192791987</v>
      </c>
      <c r="AT150" s="11">
        <f>IF(('OddsRatio_working_3-way'!X150=0),IF(Q150&gt;0,-Q150^(1/3),(-Q150)^(1/3)),'OddsRatio_working_3-way'!AN150-'OddsRatio_working_3-way'!R150/3)</f>
        <v>-5.9680402806988393E-2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1.53</v>
      </c>
      <c r="B151" s="4">
        <f>IF('True_Odds_Calculator_3-way'!B152="","",'True_Odds_Calculator_3-way'!B152)</f>
        <v>4.2699999999999996</v>
      </c>
      <c r="C151" s="4">
        <f>IF('True_Odds_Calculator_3-way'!C152="","",'True_Odds_Calculator_3-way'!C152)</f>
        <v>7.29</v>
      </c>
      <c r="D151" s="9">
        <f t="shared" si="39"/>
        <v>0.64267804436339249</v>
      </c>
      <c r="E151" s="9">
        <f t="shared" si="40"/>
        <v>0.22571592668107401</v>
      </c>
      <c r="F151" s="9">
        <f t="shared" si="41"/>
        <v>0.13160602895553347</v>
      </c>
      <c r="G151" s="9">
        <f t="shared" si="42"/>
        <v>1.0490359442627279</v>
      </c>
      <c r="H151" s="9">
        <f t="shared" si="43"/>
        <v>1.5559890504592455</v>
      </c>
      <c r="I151" s="9">
        <f t="shared" si="44"/>
        <v>4.4303475377391202</v>
      </c>
      <c r="J151" s="9">
        <f t="shared" si="45"/>
        <v>7.5984360894125604</v>
      </c>
      <c r="K151" s="11">
        <f t="shared" si="46"/>
        <v>0.65359477124183007</v>
      </c>
      <c r="L151" s="11">
        <f t="shared" si="47"/>
        <v>0.23419203747072601</v>
      </c>
      <c r="M151" s="11">
        <f t="shared" si="48"/>
        <v>0.13717421124828533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-0.22889032381038044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0.2118577385154366</v>
      </c>
      <c r="Q151" s="11">
        <f>2*'OddsRatio_working_3-way'!K151*'OddsRatio_working_3-way'!L151*'OddsRatio_working_3-way'!M151</f>
        <v>4.1993605255785257E-2</v>
      </c>
      <c r="R151" s="11">
        <f t="shared" si="49"/>
        <v>0</v>
      </c>
      <c r="S151" s="11">
        <f t="shared" si="50"/>
        <v>-0.92558625890601587</v>
      </c>
      <c r="T151" s="11">
        <f t="shared" si="51"/>
        <v>-0.18346605726581089</v>
      </c>
      <c r="U151" s="11">
        <f>'OddsRatio_working_3-way'!S151-'OddsRatio_working_3-way'!R151^2/3</f>
        <v>-0.92558625890601587</v>
      </c>
      <c r="V151" s="11">
        <f>'OddsRatio_working_3-way'!S151*'OddsRatio_working_3-way'!R151/3-2*'OddsRatio_working_3-way'!R151^3/27-'OddsRatio_working_3-way'!T151</f>
        <v>0.18346605726581089</v>
      </c>
      <c r="W151" s="11">
        <f>'OddsRatio_working_3-way'!V151^2+4*'OddsRatio_working_3-way'!U151^3/27</f>
        <v>-8.3815603208671888E-2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0.17137342076393708</v>
      </c>
      <c r="Y151" s="11">
        <f>IF('OddsRatio_working_3-way'!W151&gt;=0,IF('OddsRatio_working_3-way'!V151+SQRT('OddsRatio_working_3-way'!W151)&gt;0,0,PI()),ACOS('OddsRatio_working_3-way'!V151/(2*'OddsRatio_working_3-way'!X151)))</f>
        <v>1.005955302355769</v>
      </c>
      <c r="Z151" s="11">
        <f>'OddsRatio_working_3-way'!X151^(1/3)*COS('OddsRatio_working_3-way'!Y151/3)</f>
        <v>0.52451797213136397</v>
      </c>
      <c r="AA151" s="11">
        <f>'OddsRatio_working_3-way'!X151^(1/3)*COS(('OddsRatio_working_3-way'!Y151+2*PI())/3)</f>
        <v>-0.42055376617515139</v>
      </c>
      <c r="AB151" s="11">
        <f>'OddsRatio_working_3-way'!X151^(1/3)*COS(('OddsRatio_working_3-way'!Y151+4*PI())/3)</f>
        <v>-0.10396420595621264</v>
      </c>
      <c r="AC151" s="11">
        <f>'OddsRatio_working_3-way'!X151^(1/3)*SIN('OddsRatio_working_3-way'!Y151/3)</f>
        <v>0.18278306781502959</v>
      </c>
      <c r="AD151" s="11">
        <f>'OddsRatio_working_3-way'!X151^(1/3)*SIN(('OddsRatio_working_3-way'!Y151+2*PI())/3)</f>
        <v>0.36285435469974459</v>
      </c>
      <c r="AE151" s="11">
        <f>'OddsRatio_working_3-way'!X151^(1/3)*SIN(('OddsRatio_working_3-way'!Y151+4*PI())/3)</f>
        <v>-0.54563742251477421</v>
      </c>
      <c r="AF151" s="11">
        <f>-'OddsRatio_working_3-way'!U151/(3*'OddsRatio_working_3-way'!X151^(1/3))*COS(('OddsRatio_working_3-way'!Y151)/3)</f>
        <v>0.52451797213136397</v>
      </c>
      <c r="AG151" s="11">
        <f>-'OddsRatio_working_3-way'!U151/(3*'OddsRatio_working_3-way'!X151^(1/3))*COS(('OddsRatio_working_3-way'!Y151+2*PI())/3)</f>
        <v>-0.42055376617515139</v>
      </c>
      <c r="AH151" s="11">
        <f>-'OddsRatio_working_3-way'!U151/(3*'OddsRatio_working_3-way'!X151^(1/3))*COS(('OddsRatio_working_3-way'!Y151+4*PI())/3)</f>
        <v>-0.10396420595621264</v>
      </c>
      <c r="AI151" s="11">
        <f>'OddsRatio_working_3-way'!U151/(3*'OddsRatio_working_3-way'!X151^(1/3))*SIN(('OddsRatio_working_3-way'!Y151)/3)</f>
        <v>-0.18278306781502959</v>
      </c>
      <c r="AJ151" s="11">
        <f>'OddsRatio_working_3-way'!U151/(3*'OddsRatio_working_3-way'!X151^(1/3))*SIN(('OddsRatio_working_3-way'!Y151+2*PI())/3)</f>
        <v>-0.36285435469974459</v>
      </c>
      <c r="AK151" s="11">
        <f>'OddsRatio_working_3-way'!U151/(3*'OddsRatio_working_3-way'!X151^(1/3))*SIN(('OddsRatio_working_3-way'!Y151+4*PI())/3)</f>
        <v>0.54563742251477421</v>
      </c>
      <c r="AL151" s="11">
        <f>'OddsRatio_working_3-way'!Z151+'OddsRatio_working_3-way'!AF151</f>
        <v>1.0490359442627279</v>
      </c>
      <c r="AM151" s="11">
        <f>'OddsRatio_working_3-way'!AA151+'OddsRatio_working_3-way'!AG151</f>
        <v>-0.84110753235030278</v>
      </c>
      <c r="AN151" s="11">
        <f>'OddsRatio_working_3-way'!AB151+'OddsRatio_working_3-way'!AH151</f>
        <v>-0.20792841191242528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1.0490359442627279</v>
      </c>
      <c r="AS151" s="11">
        <f>IF(('OddsRatio_working_3-way'!X151=0),IF(Q151&gt;0,-Q151^(1/3),(-Q151)^(1/3)),'OddsRatio_working_3-way'!AM151-'OddsRatio_working_3-way'!R151/3)</f>
        <v>-0.84110753235030278</v>
      </c>
      <c r="AT151" s="11">
        <f>IF(('OddsRatio_working_3-way'!X151=0),IF(Q151&gt;0,-Q151^(1/3),(-Q151)^(1/3)),'OddsRatio_working_3-way'!AN151-'OddsRatio_working_3-way'!R151/3)</f>
        <v>-0.20792841191242528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4.72</v>
      </c>
      <c r="B152" s="4">
        <f>IF('True_Odds_Calculator_3-way'!B153="","",'True_Odds_Calculator_3-way'!B153)</f>
        <v>3.25</v>
      </c>
      <c r="C152" s="4">
        <f>IF('True_Odds_Calculator_3-way'!C153="","",'True_Odds_Calculator_3-way'!C153)</f>
        <v>1.98</v>
      </c>
      <c r="D152" s="9">
        <f t="shared" si="39"/>
        <v>0.20537991924319127</v>
      </c>
      <c r="E152" s="9">
        <f t="shared" si="40"/>
        <v>0.29938898874587022</v>
      </c>
      <c r="F152" s="9">
        <f t="shared" si="41"/>
        <v>0.49523109201093857</v>
      </c>
      <c r="G152" s="9">
        <f t="shared" si="42"/>
        <v>1.0400605345335947</v>
      </c>
      <c r="H152" s="9">
        <f t="shared" si="43"/>
        <v>4.8690251884649713</v>
      </c>
      <c r="I152" s="9">
        <f t="shared" si="44"/>
        <v>3.3401362027005881</v>
      </c>
      <c r="J152" s="9">
        <f t="shared" si="45"/>
        <v>2.0192593238429226</v>
      </c>
      <c r="K152" s="11">
        <f t="shared" si="46"/>
        <v>0.21186440677966104</v>
      </c>
      <c r="L152" s="11">
        <f t="shared" si="47"/>
        <v>0.30769230769230771</v>
      </c>
      <c r="M152" s="11">
        <f t="shared" si="48"/>
        <v>0.50505050505050508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-0.27006044802654972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0.22882014407438134</v>
      </c>
      <c r="Q152" s="11">
        <f>2*'OddsRatio_working_3-way'!K152*'OddsRatio_working_3-way'!L152*'OddsRatio_working_3-way'!M152</f>
        <v>6.5847523474642122E-2</v>
      </c>
      <c r="R152" s="11">
        <f t="shared" si="49"/>
        <v>0</v>
      </c>
      <c r="S152" s="11">
        <f t="shared" si="50"/>
        <v>-0.84729232194669979</v>
      </c>
      <c r="T152" s="11">
        <f t="shared" si="51"/>
        <v>-0.24382512861775538</v>
      </c>
      <c r="U152" s="11">
        <f>'OddsRatio_working_3-way'!S152-'OddsRatio_working_3-way'!R152^2/3</f>
        <v>-0.84729232194669979</v>
      </c>
      <c r="V152" s="11">
        <f>'OddsRatio_working_3-way'!S152*'OddsRatio_working_3-way'!R152/3-2*'OddsRatio_working_3-way'!R152^3/27-'OddsRatio_working_3-way'!T152</f>
        <v>0.24382512861775538</v>
      </c>
      <c r="W152" s="11">
        <f>'OddsRatio_working_3-way'!V152^2+4*'OddsRatio_working_3-way'!U152^3/27</f>
        <v>-3.0664089372342114E-2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0.15009562178641911</v>
      </c>
      <c r="Y152" s="11">
        <f>IF('OddsRatio_working_3-way'!W152&gt;=0,IF('OddsRatio_working_3-way'!V152+SQRT('OddsRatio_working_3-way'!W152)&gt;0,0,PI()),ACOS('OddsRatio_working_3-way'!V152/(2*'OddsRatio_working_3-way'!X152)))</f>
        <v>0.62282695270340915</v>
      </c>
      <c r="Z152" s="11">
        <f>'OddsRatio_working_3-way'!X152^(1/3)*COS('OddsRatio_working_3-way'!Y152/3)</f>
        <v>0.52003026726679735</v>
      </c>
      <c r="AA152" s="11">
        <f>'OddsRatio_working_3-way'!X152^(1/3)*COS(('OddsRatio_working_3-way'!Y152+2*PI())/3)</f>
        <v>-0.35488067706984605</v>
      </c>
      <c r="AB152" s="11">
        <f>'OddsRatio_working_3-way'!X152^(1/3)*COS(('OddsRatio_working_3-way'!Y152+4*PI())/3)</f>
        <v>-0.16514959019695125</v>
      </c>
      <c r="AC152" s="11">
        <f>'OddsRatio_working_3-way'!X152^(1/3)*SIN('OddsRatio_working_3-way'!Y152/3)</f>
        <v>0.10954129407970598</v>
      </c>
      <c r="AD152" s="11">
        <f>'OddsRatio_working_3-way'!X152^(1/3)*SIN(('OddsRatio_working_3-way'!Y152+2*PI())/3)</f>
        <v>0.39558877515000479</v>
      </c>
      <c r="AE152" s="11">
        <f>'OddsRatio_working_3-way'!X152^(1/3)*SIN(('OddsRatio_working_3-way'!Y152+4*PI())/3)</f>
        <v>-0.50513006922971071</v>
      </c>
      <c r="AF152" s="11">
        <f>-'OddsRatio_working_3-way'!U152/(3*'OddsRatio_working_3-way'!X152^(1/3))*COS(('OddsRatio_working_3-way'!Y152)/3)</f>
        <v>0.52003026726679724</v>
      </c>
      <c r="AG152" s="11">
        <f>-'OddsRatio_working_3-way'!U152/(3*'OddsRatio_working_3-way'!X152^(1/3))*COS(('OddsRatio_working_3-way'!Y152+2*PI())/3)</f>
        <v>-0.35488067706984594</v>
      </c>
      <c r="AH152" s="11">
        <f>-'OddsRatio_working_3-way'!U152/(3*'OddsRatio_working_3-way'!X152^(1/3))*COS(('OddsRatio_working_3-way'!Y152+4*PI())/3)</f>
        <v>-0.16514959019695122</v>
      </c>
      <c r="AI152" s="11">
        <f>'OddsRatio_working_3-way'!U152/(3*'OddsRatio_working_3-way'!X152^(1/3))*SIN(('OddsRatio_working_3-way'!Y152)/3)</f>
        <v>-0.10954129407970596</v>
      </c>
      <c r="AJ152" s="11">
        <f>'OddsRatio_working_3-way'!U152/(3*'OddsRatio_working_3-way'!X152^(1/3))*SIN(('OddsRatio_working_3-way'!Y152+2*PI())/3)</f>
        <v>-0.39558877515000468</v>
      </c>
      <c r="AK152" s="11">
        <f>'OddsRatio_working_3-way'!U152/(3*'OddsRatio_working_3-way'!X152^(1/3))*SIN(('OddsRatio_working_3-way'!Y152+4*PI())/3)</f>
        <v>0.50513006922971071</v>
      </c>
      <c r="AL152" s="11">
        <f>'OddsRatio_working_3-way'!Z152+'OddsRatio_working_3-way'!AF152</f>
        <v>1.0400605345335947</v>
      </c>
      <c r="AM152" s="11">
        <f>'OddsRatio_working_3-way'!AA152+'OddsRatio_working_3-way'!AG152</f>
        <v>-0.70976135413969199</v>
      </c>
      <c r="AN152" s="11">
        <f>'OddsRatio_working_3-way'!AB152+'OddsRatio_working_3-way'!AH152</f>
        <v>-0.33029918039390249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1.0400605345335947</v>
      </c>
      <c r="AS152" s="11">
        <f>IF(('OddsRatio_working_3-way'!X152=0),IF(Q152&gt;0,-Q152^(1/3),(-Q152)^(1/3)),'OddsRatio_working_3-way'!AM152-'OddsRatio_working_3-way'!R152/3)</f>
        <v>-0.70976135413969199</v>
      </c>
      <c r="AT152" s="11">
        <f>IF(('OddsRatio_working_3-way'!X152=0),IF(Q152&gt;0,-Q152^(1/3),(-Q152)^(1/3)),'OddsRatio_working_3-way'!AN152-'OddsRatio_working_3-way'!R152/3)</f>
        <v>-0.33029918039390249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2.09</v>
      </c>
      <c r="B153" s="4">
        <f>IF('True_Odds_Calculator_3-way'!B154="","",'True_Odds_Calculator_3-way'!B154)</f>
        <v>3.14</v>
      </c>
      <c r="C153" s="4">
        <f>IF('True_Odds_Calculator_3-way'!C154="","",'True_Odds_Calculator_3-way'!C154)</f>
        <v>4.43</v>
      </c>
      <c r="D153" s="9">
        <f t="shared" si="39"/>
        <v>0.46960870013226103</v>
      </c>
      <c r="E153" s="9">
        <f t="shared" si="40"/>
        <v>0.3108082495935976</v>
      </c>
      <c r="F153" s="9">
        <f t="shared" si="41"/>
        <v>0.21958305027414146</v>
      </c>
      <c r="G153" s="9">
        <f t="shared" si="42"/>
        <v>1.0361765501307656</v>
      </c>
      <c r="H153" s="9">
        <f t="shared" si="43"/>
        <v>2.1294324396425344</v>
      </c>
      <c r="I153" s="9">
        <f t="shared" si="44"/>
        <v>3.2174178172798382</v>
      </c>
      <c r="J153" s="9">
        <f t="shared" si="45"/>
        <v>4.5540855669485252</v>
      </c>
      <c r="K153" s="11">
        <f t="shared" si="46"/>
        <v>0.47846889952153115</v>
      </c>
      <c r="L153" s="11">
        <f t="shared" si="47"/>
        <v>0.31847133757961782</v>
      </c>
      <c r="M153" s="11">
        <f t="shared" si="48"/>
        <v>0.22573363431151244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-0.27520399302181564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0.22908390036184942</v>
      </c>
      <c r="Q153" s="11">
        <f>2*'OddsRatio_working_3-way'!K153*'OddsRatio_working_3-way'!L153*'OddsRatio_working_3-way'!M153</f>
        <v>6.8793964072627459E-2</v>
      </c>
      <c r="R153" s="11">
        <f t="shared" si="49"/>
        <v>0</v>
      </c>
      <c r="S153" s="11">
        <f t="shared" si="50"/>
        <v>-0.83241488557794929</v>
      </c>
      <c r="T153" s="11">
        <f t="shared" si="51"/>
        <v>-0.24997444011349831</v>
      </c>
      <c r="U153" s="11">
        <f>'OddsRatio_working_3-way'!S153-'OddsRatio_working_3-way'!R153^2/3</f>
        <v>-0.83241488557794929</v>
      </c>
      <c r="V153" s="11">
        <f>'OddsRatio_working_3-way'!S153*'OddsRatio_working_3-way'!R153/3-2*'OddsRatio_working_3-way'!R153^3/27-'OddsRatio_working_3-way'!T153</f>
        <v>0.24997444011349831</v>
      </c>
      <c r="W153" s="11">
        <f>'OddsRatio_working_3-way'!V153^2+4*'OddsRatio_working_3-way'!U153^3/27</f>
        <v>-2.2963502100451519E-2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0.14615977799185081</v>
      </c>
      <c r="Y153" s="11">
        <f>IF('OddsRatio_working_3-way'!W153&gt;=0,IF('OddsRatio_working_3-way'!V153+SQRT('OddsRatio_working_3-way'!W153)&gt;0,0,PI()),ACOS('OddsRatio_working_3-way'!V153/(2*'OddsRatio_working_3-way'!X153)))</f>
        <v>0.54497353734075427</v>
      </c>
      <c r="Z153" s="11">
        <f>'OddsRatio_working_3-way'!X153^(1/3)*COS('OddsRatio_working_3-way'!Y153/3)</f>
        <v>0.5180882750653828</v>
      </c>
      <c r="AA153" s="11">
        <f>'OddsRatio_working_3-way'!X153^(1/3)*COS(('OddsRatio_working_3-way'!Y153+2*PI())/3)</f>
        <v>-0.34145849201247575</v>
      </c>
      <c r="AB153" s="11">
        <f>'OddsRatio_working_3-way'!X153^(1/3)*COS(('OddsRatio_working_3-way'!Y153+4*PI())/3)</f>
        <v>-0.17662978305290714</v>
      </c>
      <c r="AC153" s="11">
        <f>'OddsRatio_working_3-way'!X153^(1/3)*SIN('OddsRatio_working_3-way'!Y153/3)</f>
        <v>9.5163899487985537E-2</v>
      </c>
      <c r="AD153" s="11">
        <f>'OddsRatio_working_3-way'!X153^(1/3)*SIN(('OddsRatio_working_3-way'!Y153+2*PI())/3)</f>
        <v>0.40109565786548868</v>
      </c>
      <c r="AE153" s="11">
        <f>'OddsRatio_working_3-way'!X153^(1/3)*SIN(('OddsRatio_working_3-way'!Y153+4*PI())/3)</f>
        <v>-0.49625955735347416</v>
      </c>
      <c r="AF153" s="11">
        <f>-'OddsRatio_working_3-way'!U153/(3*'OddsRatio_working_3-way'!X153^(1/3))*COS(('OddsRatio_working_3-way'!Y153)/3)</f>
        <v>0.5180882750653828</v>
      </c>
      <c r="AG153" s="11">
        <f>-'OddsRatio_working_3-way'!U153/(3*'OddsRatio_working_3-way'!X153^(1/3))*COS(('OddsRatio_working_3-way'!Y153+2*PI())/3)</f>
        <v>-0.34145849201247575</v>
      </c>
      <c r="AH153" s="11">
        <f>-'OddsRatio_working_3-way'!U153/(3*'OddsRatio_working_3-way'!X153^(1/3))*COS(('OddsRatio_working_3-way'!Y153+4*PI())/3)</f>
        <v>-0.17662978305290714</v>
      </c>
      <c r="AI153" s="11">
        <f>'OddsRatio_working_3-way'!U153/(3*'OddsRatio_working_3-way'!X153^(1/3))*SIN(('OddsRatio_working_3-way'!Y153)/3)</f>
        <v>-9.5163899487985537E-2</v>
      </c>
      <c r="AJ153" s="11">
        <f>'OddsRatio_working_3-way'!U153/(3*'OddsRatio_working_3-way'!X153^(1/3))*SIN(('OddsRatio_working_3-way'!Y153+2*PI())/3)</f>
        <v>-0.40109565786548868</v>
      </c>
      <c r="AK153" s="11">
        <f>'OddsRatio_working_3-way'!U153/(3*'OddsRatio_working_3-way'!X153^(1/3))*SIN(('OddsRatio_working_3-way'!Y153+4*PI())/3)</f>
        <v>0.49625955735347416</v>
      </c>
      <c r="AL153" s="11">
        <f>'OddsRatio_working_3-way'!Z153+'OddsRatio_working_3-way'!AF153</f>
        <v>1.0361765501307656</v>
      </c>
      <c r="AM153" s="11">
        <f>'OddsRatio_working_3-way'!AA153+'OddsRatio_working_3-way'!AG153</f>
        <v>-0.68291698402495149</v>
      </c>
      <c r="AN153" s="11">
        <f>'OddsRatio_working_3-way'!AB153+'OddsRatio_working_3-way'!AH153</f>
        <v>-0.35325956610581427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1.0361765501307656</v>
      </c>
      <c r="AS153" s="11">
        <f>IF(('OddsRatio_working_3-way'!X153=0),IF(Q153&gt;0,-Q153^(1/3),(-Q153)^(1/3)),'OddsRatio_working_3-way'!AM153-'OddsRatio_working_3-way'!R153/3)</f>
        <v>-0.68291698402495149</v>
      </c>
      <c r="AT153" s="11">
        <f>IF(('OddsRatio_working_3-way'!X153=0),IF(Q153&gt;0,-Q153^(1/3),(-Q153)^(1/3)),'OddsRatio_working_3-way'!AN153-'OddsRatio_working_3-way'!R153/3)</f>
        <v>-0.35325956610581427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3.19</v>
      </c>
      <c r="B154" s="4">
        <f>IF('True_Odds_Calculator_3-way'!B155="","",'True_Odds_Calculator_3-way'!B155)</f>
        <v>3.41</v>
      </c>
      <c r="C154" s="4">
        <f>IF('True_Odds_Calculator_3-way'!C155="","",'True_Odds_Calculator_3-way'!C155)</f>
        <v>2.41</v>
      </c>
      <c r="D154" s="9">
        <f t="shared" si="39"/>
        <v>0.30647534135511828</v>
      </c>
      <c r="E154" s="9">
        <f t="shared" si="40"/>
        <v>0.28651414611157011</v>
      </c>
      <c r="F154" s="9">
        <f t="shared" si="41"/>
        <v>0.40701051253331189</v>
      </c>
      <c r="G154" s="9">
        <f t="shared" si="42"/>
        <v>1.0332900680414729</v>
      </c>
      <c r="H154" s="9">
        <f t="shared" si="43"/>
        <v>3.2629052490108257</v>
      </c>
      <c r="I154" s="9">
        <f t="shared" si="44"/>
        <v>3.49022906397995</v>
      </c>
      <c r="J154" s="9">
        <f t="shared" si="45"/>
        <v>2.4569389959384766</v>
      </c>
      <c r="K154" s="11">
        <f t="shared" si="46"/>
        <v>0.31347962382445144</v>
      </c>
      <c r="L154" s="11">
        <f t="shared" si="47"/>
        <v>0.29325513196480935</v>
      </c>
      <c r="M154" s="11">
        <f t="shared" si="48"/>
        <v>0.41493775933609955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-0.28386912915176643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0.22925159576848086</v>
      </c>
      <c r="Q154" s="11">
        <f>2*'OddsRatio_working_3-way'!K154*'OddsRatio_working_3-way'!L154*'OddsRatio_working_3-way'!M154</f>
        <v>7.6290048508645875E-2</v>
      </c>
      <c r="R154" s="11">
        <f t="shared" si="49"/>
        <v>0</v>
      </c>
      <c r="S154" s="11">
        <f t="shared" si="50"/>
        <v>-0.80759607940994138</v>
      </c>
      <c r="T154" s="11">
        <f t="shared" si="51"/>
        <v>-0.2687507751780171</v>
      </c>
      <c r="U154" s="11">
        <f>'OddsRatio_working_3-way'!S154-'OddsRatio_working_3-way'!R154^2/3</f>
        <v>-0.80759607940994138</v>
      </c>
      <c r="V154" s="11">
        <f>'OddsRatio_working_3-way'!S154*'OddsRatio_working_3-way'!R154/3-2*'OddsRatio_working_3-way'!R154^3/27-'OddsRatio_working_3-way'!T154</f>
        <v>0.2687507751780171</v>
      </c>
      <c r="W154" s="11">
        <f>'OddsRatio_working_3-way'!V154^2+4*'OddsRatio_working_3-way'!U154^3/27</f>
        <v>-5.8061159194138928E-3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0.13967202214312552</v>
      </c>
      <c r="Y154" s="11">
        <f>IF('OddsRatio_working_3-way'!W154&gt;=0,IF('OddsRatio_working_3-way'!V154+SQRT('OddsRatio_working_3-way'!W154)&gt;0,0,PI()),ACOS('OddsRatio_working_3-way'!V154/(2*'OddsRatio_working_3-way'!X154)))</f>
        <v>0.27627550137802004</v>
      </c>
      <c r="Z154" s="11">
        <f>'OddsRatio_working_3-way'!X154^(1/3)*COS('OddsRatio_working_3-way'!Y154/3)</f>
        <v>0.51664503402073647</v>
      </c>
      <c r="AA154" s="11">
        <f>'OddsRatio_working_3-way'!X154^(1/3)*COS(('OddsRatio_working_3-way'!Y154+2*PI())/3)</f>
        <v>-0.29964383679530837</v>
      </c>
      <c r="AB154" s="11">
        <f>'OddsRatio_working_3-way'!X154^(1/3)*COS(('OddsRatio_working_3-way'!Y154+4*PI())/3)</f>
        <v>-0.2170011972254281</v>
      </c>
      <c r="AC154" s="11">
        <f>'OddsRatio_working_3-way'!X154^(1/3)*SIN('OddsRatio_working_3-way'!Y154/3)</f>
        <v>4.7713750202211587E-2</v>
      </c>
      <c r="AD154" s="11">
        <f>'OddsRatio_working_3-way'!X154^(1/3)*SIN(('OddsRatio_working_3-way'!Y154+2*PI())/3)</f>
        <v>0.42357084909992765</v>
      </c>
      <c r="AE154" s="11">
        <f>'OddsRatio_working_3-way'!X154^(1/3)*SIN(('OddsRatio_working_3-way'!Y154+4*PI())/3)</f>
        <v>-0.47128459930213923</v>
      </c>
      <c r="AF154" s="11">
        <f>-'OddsRatio_working_3-way'!U154/(3*'OddsRatio_working_3-way'!X154^(1/3))*COS(('OddsRatio_working_3-way'!Y154)/3)</f>
        <v>0.51664503402073658</v>
      </c>
      <c r="AG154" s="11">
        <f>-'OddsRatio_working_3-way'!U154/(3*'OddsRatio_working_3-way'!X154^(1/3))*COS(('OddsRatio_working_3-way'!Y154+2*PI())/3)</f>
        <v>-0.29964383679530843</v>
      </c>
      <c r="AH154" s="11">
        <f>-'OddsRatio_working_3-way'!U154/(3*'OddsRatio_working_3-way'!X154^(1/3))*COS(('OddsRatio_working_3-way'!Y154+4*PI())/3)</f>
        <v>-0.21700119722542813</v>
      </c>
      <c r="AI154" s="11">
        <f>'OddsRatio_working_3-way'!U154/(3*'OddsRatio_working_3-way'!X154^(1/3))*SIN(('OddsRatio_working_3-way'!Y154)/3)</f>
        <v>-4.7713750202211594E-2</v>
      </c>
      <c r="AJ154" s="11">
        <f>'OddsRatio_working_3-way'!U154/(3*'OddsRatio_working_3-way'!X154^(1/3))*SIN(('OddsRatio_working_3-way'!Y154+2*PI())/3)</f>
        <v>-0.4235708490999277</v>
      </c>
      <c r="AK154" s="11">
        <f>'OddsRatio_working_3-way'!U154/(3*'OddsRatio_working_3-way'!X154^(1/3))*SIN(('OddsRatio_working_3-way'!Y154+4*PI())/3)</f>
        <v>0.47128459930213934</v>
      </c>
      <c r="AL154" s="11">
        <f>'OddsRatio_working_3-way'!Z154+'OddsRatio_working_3-way'!AF154</f>
        <v>1.0332900680414729</v>
      </c>
      <c r="AM154" s="11">
        <f>'OddsRatio_working_3-way'!AA154+'OddsRatio_working_3-way'!AG154</f>
        <v>-0.59928767359061674</v>
      </c>
      <c r="AN154" s="11">
        <f>'OddsRatio_working_3-way'!AB154+'OddsRatio_working_3-way'!AH154</f>
        <v>-0.4340023944508562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1.0332900680414729</v>
      </c>
      <c r="AS154" s="11">
        <f>IF(('OddsRatio_working_3-way'!X154=0),IF(Q154&gt;0,-Q154^(1/3),(-Q154)^(1/3)),'OddsRatio_working_3-way'!AM154-'OddsRatio_working_3-way'!R154/3)</f>
        <v>-0.59928767359061674</v>
      </c>
      <c r="AT154" s="11">
        <f>IF(('OddsRatio_working_3-way'!X154=0),IF(Q154&gt;0,-Q154^(1/3),(-Q154)^(1/3)),'OddsRatio_working_3-way'!AN154-'OddsRatio_working_3-way'!R154/3)</f>
        <v>-0.4340023944508562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3.07</v>
      </c>
      <c r="B155" s="4">
        <f>IF('True_Odds_Calculator_3-way'!B156="","",'True_Odds_Calculator_3-way'!B156)</f>
        <v>3.35</v>
      </c>
      <c r="C155" s="4">
        <f>IF('True_Odds_Calculator_3-way'!C156="","",'True_Odds_Calculator_3-way'!C156)</f>
        <v>2.5099999999999998</v>
      </c>
      <c r="D155" s="9">
        <f t="shared" si="39"/>
        <v>0.31829924150102429</v>
      </c>
      <c r="E155" s="9">
        <f t="shared" si="40"/>
        <v>0.29142658333054361</v>
      </c>
      <c r="F155" s="9">
        <f t="shared" si="41"/>
        <v>0.3902741751684321</v>
      </c>
      <c r="G155" s="9">
        <f t="shared" si="42"/>
        <v>1.0346365777348252</v>
      </c>
      <c r="H155" s="9">
        <f t="shared" si="43"/>
        <v>3.1416977159110888</v>
      </c>
      <c r="I155" s="9">
        <f t="shared" si="44"/>
        <v>3.4313959576768398</v>
      </c>
      <c r="J155" s="9">
        <f t="shared" si="45"/>
        <v>2.562301232379586</v>
      </c>
      <c r="K155" s="11">
        <f t="shared" si="46"/>
        <v>0.32573289902280134</v>
      </c>
      <c r="L155" s="11">
        <f t="shared" si="47"/>
        <v>0.29850746268656714</v>
      </c>
      <c r="M155" s="11">
        <f t="shared" si="48"/>
        <v>0.39840637450199207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-0.28454977794108227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0.22971946140277244</v>
      </c>
      <c r="Q155" s="11">
        <f>2*'OddsRatio_working_3-way'!K155*'OddsRatio_working_3-way'!L155*'OddsRatio_working_3-way'!M155</f>
        <v>7.7477052749670303E-2</v>
      </c>
      <c r="R155" s="11">
        <f t="shared" si="49"/>
        <v>0</v>
      </c>
      <c r="S155" s="11">
        <f t="shared" si="50"/>
        <v>-0.80730852459261881</v>
      </c>
      <c r="T155" s="11">
        <f t="shared" si="51"/>
        <v>-0.27227943493848866</v>
      </c>
      <c r="U155" s="11">
        <f>'OddsRatio_working_3-way'!S155-'OddsRatio_working_3-way'!R155^2/3</f>
        <v>-0.80730852459261881</v>
      </c>
      <c r="V155" s="11">
        <f>'OddsRatio_working_3-way'!S155*'OddsRatio_working_3-way'!R155/3-2*'OddsRatio_working_3-way'!R155^3/27-'OddsRatio_working_3-way'!T155</f>
        <v>0.27227943493848866</v>
      </c>
      <c r="W155" s="11">
        <f>'OddsRatio_working_3-way'!V155^2+4*'OddsRatio_working_3-way'!U155^3/27</f>
        <v>-3.8136800466702231E-3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0.13959743079395562</v>
      </c>
      <c r="Y155" s="11">
        <f>IF('OddsRatio_working_3-way'!W155&gt;=0,IF('OddsRatio_working_3-way'!V155+SQRT('OddsRatio_working_3-way'!W155)&gt;0,0,PI()),ACOS('OddsRatio_working_3-way'!V155/(2*'OddsRatio_working_3-way'!X155)))</f>
        <v>0.22303411742698098</v>
      </c>
      <c r="Z155" s="11">
        <f>'OddsRatio_working_3-way'!X155^(1/3)*COS('OddsRatio_working_3-way'!Y155/3)</f>
        <v>0.51731828886741271</v>
      </c>
      <c r="AA155" s="11">
        <f>'OddsRatio_working_3-way'!X155^(1/3)*COS(('OddsRatio_working_3-way'!Y155+2*PI())/3)</f>
        <v>-0.29202787456573076</v>
      </c>
      <c r="AB155" s="11">
        <f>'OddsRatio_working_3-way'!X155^(1/3)*COS(('OddsRatio_working_3-way'!Y155+4*PI())/3)</f>
        <v>-0.22529041430168231</v>
      </c>
      <c r="AC155" s="11">
        <f>'OddsRatio_working_3-way'!X155^(1/3)*SIN('OddsRatio_working_3-way'!Y155/3)</f>
        <v>3.8530890648480504E-2</v>
      </c>
      <c r="AD155" s="11">
        <f>'OddsRatio_working_3-way'!X155^(1/3)*SIN(('OddsRatio_working_3-way'!Y155+2*PI())/3)</f>
        <v>0.42874533467723575</v>
      </c>
      <c r="AE155" s="11">
        <f>'OddsRatio_working_3-way'!X155^(1/3)*SIN(('OddsRatio_working_3-way'!Y155+4*PI())/3)</f>
        <v>-0.46727622532571605</v>
      </c>
      <c r="AF155" s="11">
        <f>-'OddsRatio_working_3-way'!U155/(3*'OddsRatio_working_3-way'!X155^(1/3))*COS(('OddsRatio_working_3-way'!Y155)/3)</f>
        <v>0.51731828886741249</v>
      </c>
      <c r="AG155" s="11">
        <f>-'OddsRatio_working_3-way'!U155/(3*'OddsRatio_working_3-way'!X155^(1/3))*COS(('OddsRatio_working_3-way'!Y155+2*PI())/3)</f>
        <v>-0.29202787456573065</v>
      </c>
      <c r="AH155" s="11">
        <f>-'OddsRatio_working_3-way'!U155/(3*'OddsRatio_working_3-way'!X155^(1/3))*COS(('OddsRatio_working_3-way'!Y155+4*PI())/3)</f>
        <v>-0.2252904143016822</v>
      </c>
      <c r="AI155" s="11">
        <f>'OddsRatio_working_3-way'!U155/(3*'OddsRatio_working_3-way'!X155^(1/3))*SIN(('OddsRatio_working_3-way'!Y155)/3)</f>
        <v>-3.8530890648480483E-2</v>
      </c>
      <c r="AJ155" s="11">
        <f>'OddsRatio_working_3-way'!U155/(3*'OddsRatio_working_3-way'!X155^(1/3))*SIN(('OddsRatio_working_3-way'!Y155+2*PI())/3)</f>
        <v>-0.42874533467723558</v>
      </c>
      <c r="AK155" s="11">
        <f>'OddsRatio_working_3-way'!U155/(3*'OddsRatio_working_3-way'!X155^(1/3))*SIN(('OddsRatio_working_3-way'!Y155+4*PI())/3)</f>
        <v>0.46727622532571583</v>
      </c>
      <c r="AL155" s="11">
        <f>'OddsRatio_working_3-way'!Z155+'OddsRatio_working_3-way'!AF155</f>
        <v>1.0346365777348252</v>
      </c>
      <c r="AM155" s="11">
        <f>'OddsRatio_working_3-way'!AA155+'OddsRatio_working_3-way'!AG155</f>
        <v>-0.58405574913146141</v>
      </c>
      <c r="AN155" s="11">
        <f>'OddsRatio_working_3-way'!AB155+'OddsRatio_working_3-way'!AH155</f>
        <v>-0.45058082860336451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1.0346365777348252</v>
      </c>
      <c r="AS155" s="11">
        <f>IF(('OddsRatio_working_3-way'!X155=0),IF(Q155&gt;0,-Q155^(1/3),(-Q155)^(1/3)),'OddsRatio_working_3-way'!AM155-'OddsRatio_working_3-way'!R155/3)</f>
        <v>-0.58405574913146141</v>
      </c>
      <c r="AT155" s="11">
        <f>IF(('OddsRatio_working_3-way'!X155=0),IF(Q155&gt;0,-Q155^(1/3),(-Q155)^(1/3)),'OddsRatio_working_3-way'!AN155-'OddsRatio_working_3-way'!R155/3)</f>
        <v>-0.45058082860336451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2.5099999999999998</v>
      </c>
      <c r="B156" s="4">
        <f>IF('True_Odds_Calculator_3-way'!B157="","",'True_Odds_Calculator_3-way'!B157)</f>
        <v>3.07</v>
      </c>
      <c r="C156" s="4">
        <f>IF('True_Odds_Calculator_3-way'!C157="","",'True_Odds_Calculator_3-way'!C157)</f>
        <v>3.18</v>
      </c>
      <c r="D156" s="9">
        <f t="shared" si="39"/>
        <v>0.38465671072010432</v>
      </c>
      <c r="E156" s="9">
        <f t="shared" si="40"/>
        <v>0.31318562648682646</v>
      </c>
      <c r="F156" s="9">
        <f t="shared" si="41"/>
        <v>0.30215766279306938</v>
      </c>
      <c r="G156" s="9">
        <f t="shared" si="42"/>
        <v>1.0594176593019788</v>
      </c>
      <c r="H156" s="9">
        <f t="shared" si="43"/>
        <v>2.5997206655459877</v>
      </c>
      <c r="I156" s="9">
        <f t="shared" si="44"/>
        <v>3.1929945547550953</v>
      </c>
      <c r="J156" s="9">
        <f t="shared" si="45"/>
        <v>3.3095304972783137</v>
      </c>
      <c r="K156" s="11">
        <f t="shared" si="46"/>
        <v>0.39840637450199207</v>
      </c>
      <c r="L156" s="11">
        <f t="shared" si="47"/>
        <v>0.32573289902280134</v>
      </c>
      <c r="M156" s="11">
        <f t="shared" si="48"/>
        <v>0.31446540880503143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-0.27807667982118611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0.23506245438013176</v>
      </c>
      <c r="Q156" s="11">
        <f>2*'OddsRatio_working_3-way'!K156*'OddsRatio_working_3-way'!L156*'OddsRatio_working_3-way'!M156</f>
        <v>8.1618907770879087E-2</v>
      </c>
      <c r="R156" s="11">
        <f t="shared" si="49"/>
        <v>0</v>
      </c>
      <c r="S156" s="11">
        <f t="shared" si="50"/>
        <v>-0.84531523654297758</v>
      </c>
      <c r="T156" s="11">
        <f t="shared" si="51"/>
        <v>-0.29351223491075612</v>
      </c>
      <c r="U156" s="11">
        <f>'OddsRatio_working_3-way'!S156-'OddsRatio_working_3-way'!R156^2/3</f>
        <v>-0.84531523654297758</v>
      </c>
      <c r="V156" s="11">
        <f>'OddsRatio_working_3-way'!S156*'OddsRatio_working_3-way'!R156/3-2*'OddsRatio_working_3-way'!R156^3/27-'OddsRatio_working_3-way'!T156</f>
        <v>0.29351223491075612</v>
      </c>
      <c r="W156" s="11">
        <f>'OddsRatio_working_3-way'!V156^2+4*'OddsRatio_working_3-way'!U156^3/27</f>
        <v>-3.3359957002728063E-3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0.14957057509966631</v>
      </c>
      <c r="Y156" s="11">
        <f>IF('OddsRatio_working_3-way'!W156&gt;=0,IF('OddsRatio_working_3-way'!V156+SQRT('OddsRatio_working_3-way'!W156)&gt;0,0,PI()),ACOS('OddsRatio_working_3-way'!V156/(2*'OddsRatio_working_3-way'!X156)))</f>
        <v>0.1942999296322343</v>
      </c>
      <c r="Z156" s="11">
        <f>'OddsRatio_working_3-way'!X156^(1/3)*COS('OddsRatio_working_3-way'!Y156/3)</f>
        <v>0.52970882965098942</v>
      </c>
      <c r="AA156" s="11">
        <f>'OddsRatio_working_3-way'!X156^(1/3)*COS(('OddsRatio_working_3-way'!Y156+2*PI())/3)</f>
        <v>-0.29460716222936845</v>
      </c>
      <c r="AB156" s="11">
        <f>'OddsRatio_working_3-way'!X156^(1/3)*COS(('OddsRatio_working_3-way'!Y156+4*PI())/3)</f>
        <v>-0.23510166742162103</v>
      </c>
      <c r="AC156" s="11">
        <f>'OddsRatio_working_3-way'!X156^(1/3)*SIN('OddsRatio_working_3-way'!Y156/3)</f>
        <v>3.435551344551506E-2</v>
      </c>
      <c r="AD156" s="11">
        <f>'OddsRatio_working_3-way'!X156^(1/3)*SIN(('OddsRatio_working_3-way'!Y156+2*PI())/3)</f>
        <v>0.44156354636392309</v>
      </c>
      <c r="AE156" s="11">
        <f>'OddsRatio_working_3-way'!X156^(1/3)*SIN(('OddsRatio_working_3-way'!Y156+4*PI())/3)</f>
        <v>-0.47591905980943794</v>
      </c>
      <c r="AF156" s="11">
        <f>-'OddsRatio_working_3-way'!U156/(3*'OddsRatio_working_3-way'!X156^(1/3))*COS(('OddsRatio_working_3-way'!Y156)/3)</f>
        <v>0.52970882965098942</v>
      </c>
      <c r="AG156" s="11">
        <f>-'OddsRatio_working_3-way'!U156/(3*'OddsRatio_working_3-way'!X156^(1/3))*COS(('OddsRatio_working_3-way'!Y156+2*PI())/3)</f>
        <v>-0.29460716222936845</v>
      </c>
      <c r="AH156" s="11">
        <f>-'OddsRatio_working_3-way'!U156/(3*'OddsRatio_working_3-way'!X156^(1/3))*COS(('OddsRatio_working_3-way'!Y156+4*PI())/3)</f>
        <v>-0.23510166742162103</v>
      </c>
      <c r="AI156" s="11">
        <f>'OddsRatio_working_3-way'!U156/(3*'OddsRatio_working_3-way'!X156^(1/3))*SIN(('OddsRatio_working_3-way'!Y156)/3)</f>
        <v>-3.435551344551506E-2</v>
      </c>
      <c r="AJ156" s="11">
        <f>'OddsRatio_working_3-way'!U156/(3*'OddsRatio_working_3-way'!X156^(1/3))*SIN(('OddsRatio_working_3-way'!Y156+2*PI())/3)</f>
        <v>-0.44156354636392309</v>
      </c>
      <c r="AK156" s="11">
        <f>'OddsRatio_working_3-way'!U156/(3*'OddsRatio_working_3-way'!X156^(1/3))*SIN(('OddsRatio_working_3-way'!Y156+4*PI())/3)</f>
        <v>0.47591905980943794</v>
      </c>
      <c r="AL156" s="11">
        <f>'OddsRatio_working_3-way'!Z156+'OddsRatio_working_3-way'!AF156</f>
        <v>1.0594176593019788</v>
      </c>
      <c r="AM156" s="11">
        <f>'OddsRatio_working_3-way'!AA156+'OddsRatio_working_3-way'!AG156</f>
        <v>-0.58921432445873689</v>
      </c>
      <c r="AN156" s="11">
        <f>'OddsRatio_working_3-way'!AB156+'OddsRatio_working_3-way'!AH156</f>
        <v>-0.47020333484324206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1.0594176593019788</v>
      </c>
      <c r="AS156" s="11">
        <f>IF(('OddsRatio_working_3-way'!X156=0),IF(Q156&gt;0,-Q156^(1/3),(-Q156)^(1/3)),'OddsRatio_working_3-way'!AM156-'OddsRatio_working_3-way'!R156/3)</f>
        <v>-0.58921432445873689</v>
      </c>
      <c r="AT156" s="11">
        <f>IF(('OddsRatio_working_3-way'!X156=0),IF(Q156&gt;0,-Q156^(1/3),(-Q156)^(1/3)),'OddsRatio_working_3-way'!AN156-'OddsRatio_working_3-way'!R156/3)</f>
        <v>-0.47020333484324206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2.5499999999999998</v>
      </c>
      <c r="B157" s="4">
        <f>IF('True_Odds_Calculator_3-way'!B158="","",'True_Odds_Calculator_3-way'!B158)</f>
        <v>2.8</v>
      </c>
      <c r="C157" s="4">
        <f>IF('True_Odds_Calculator_3-way'!C158="","",'True_Odds_Calculator_3-way'!C158)</f>
        <v>3.46</v>
      </c>
      <c r="D157" s="9">
        <f t="shared" si="39"/>
        <v>0.37856087165278124</v>
      </c>
      <c r="E157" s="9">
        <f t="shared" si="40"/>
        <v>0.3440736419524309</v>
      </c>
      <c r="F157" s="9">
        <f t="shared" si="41"/>
        <v>0.27736548639478814</v>
      </c>
      <c r="G157" s="9">
        <f t="shared" si="42"/>
        <v>1.0590858694692726</v>
      </c>
      <c r="H157" s="9">
        <f t="shared" si="43"/>
        <v>2.6415830976773722</v>
      </c>
      <c r="I157" s="9">
        <f t="shared" si="44"/>
        <v>2.9063545650446909</v>
      </c>
      <c r="J157" s="9">
        <f t="shared" si="45"/>
        <v>3.6053512388944098</v>
      </c>
      <c r="K157" s="11">
        <f t="shared" si="46"/>
        <v>0.39215686274509809</v>
      </c>
      <c r="L157" s="11">
        <f t="shared" si="47"/>
        <v>0.35714285714285715</v>
      </c>
      <c r="M157" s="11">
        <f t="shared" si="48"/>
        <v>0.28901734104046245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-0.27782095497158421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0.23518077751331745</v>
      </c>
      <c r="Q157" s="11">
        <f>2*'OddsRatio_working_3-way'!K157*'OddsRatio_working_3-way'!L157*'OddsRatio_working_3-way'!M157</f>
        <v>8.0957238386684172E-2</v>
      </c>
      <c r="R157" s="11">
        <f t="shared" si="49"/>
        <v>0</v>
      </c>
      <c r="S157" s="11">
        <f t="shared" si="50"/>
        <v>-0.84651921788035023</v>
      </c>
      <c r="T157" s="11">
        <f t="shared" si="51"/>
        <v>-0.29140076347000016</v>
      </c>
      <c r="U157" s="11">
        <f>'OddsRatio_working_3-way'!S157-'OddsRatio_working_3-way'!R157^2/3</f>
        <v>-0.84651921788035023</v>
      </c>
      <c r="V157" s="11">
        <f>'OddsRatio_working_3-way'!S157*'OddsRatio_working_3-way'!R157/3-2*'OddsRatio_working_3-way'!R157^3/27-'OddsRatio_working_3-way'!T157</f>
        <v>0.29140076347000016</v>
      </c>
      <c r="W157" s="11">
        <f>'OddsRatio_working_3-way'!V157^2+4*'OddsRatio_working_3-way'!U157^3/27</f>
        <v>-4.9539295654958126E-3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0.1498902386051163</v>
      </c>
      <c r="Y157" s="11">
        <f>IF('OddsRatio_working_3-way'!W157&gt;=0,IF('OddsRatio_working_3-way'!V157+SQRT('OddsRatio_working_3-way'!W157)&gt;0,0,PI()),ACOS('OddsRatio_working_3-way'!V157/(2*'OddsRatio_working_3-way'!X157)))</f>
        <v>0.23699805805810747</v>
      </c>
      <c r="Z157" s="11">
        <f>'OddsRatio_working_3-way'!X157^(1/3)*COS('OddsRatio_working_3-way'!Y157/3)</f>
        <v>0.52954293473463632</v>
      </c>
      <c r="AA157" s="11">
        <f>'OddsRatio_working_3-way'!X157^(1/3)*COS(('OddsRatio_working_3-way'!Y157+2*PI())/3)</f>
        <v>-0.30107593919323916</v>
      </c>
      <c r="AB157" s="11">
        <f>'OddsRatio_working_3-way'!X157^(1/3)*COS(('OddsRatio_working_3-way'!Y157+4*PI())/3)</f>
        <v>-0.22846699554139702</v>
      </c>
      <c r="AC157" s="11">
        <f>'OddsRatio_working_3-way'!X157^(1/3)*SIN('OddsRatio_working_3-way'!Y157/3)</f>
        <v>4.1920793162965417E-2</v>
      </c>
      <c r="AD157" s="11">
        <f>'OddsRatio_working_3-way'!X157^(1/3)*SIN(('OddsRatio_working_3-way'!Y157+2*PI())/3)</f>
        <v>0.4376372372932773</v>
      </c>
      <c r="AE157" s="11">
        <f>'OddsRatio_working_3-way'!X157^(1/3)*SIN(('OddsRatio_working_3-way'!Y157+4*PI())/3)</f>
        <v>-0.47955803045624273</v>
      </c>
      <c r="AF157" s="11">
        <f>-'OddsRatio_working_3-way'!U157/(3*'OddsRatio_working_3-way'!X157^(1/3))*COS(('OddsRatio_working_3-way'!Y157)/3)</f>
        <v>0.52954293473463643</v>
      </c>
      <c r="AG157" s="11">
        <f>-'OddsRatio_working_3-way'!U157/(3*'OddsRatio_working_3-way'!X157^(1/3))*COS(('OddsRatio_working_3-way'!Y157+2*PI())/3)</f>
        <v>-0.30107593919323922</v>
      </c>
      <c r="AH157" s="11">
        <f>-'OddsRatio_working_3-way'!U157/(3*'OddsRatio_working_3-way'!X157^(1/3))*COS(('OddsRatio_working_3-way'!Y157+4*PI())/3)</f>
        <v>-0.22846699554139707</v>
      </c>
      <c r="AI157" s="11">
        <f>'OddsRatio_working_3-way'!U157/(3*'OddsRatio_working_3-way'!X157^(1/3))*SIN(('OddsRatio_working_3-way'!Y157)/3)</f>
        <v>-4.1920793162965424E-2</v>
      </c>
      <c r="AJ157" s="11">
        <f>'OddsRatio_working_3-way'!U157/(3*'OddsRatio_working_3-way'!X157^(1/3))*SIN(('OddsRatio_working_3-way'!Y157+2*PI())/3)</f>
        <v>-0.43763723729327741</v>
      </c>
      <c r="AK157" s="11">
        <f>'OddsRatio_working_3-way'!U157/(3*'OddsRatio_working_3-way'!X157^(1/3))*SIN(('OddsRatio_working_3-way'!Y157+4*PI())/3)</f>
        <v>0.47955803045624285</v>
      </c>
      <c r="AL157" s="11">
        <f>'OddsRatio_working_3-way'!Z157+'OddsRatio_working_3-way'!AF157</f>
        <v>1.0590858694692726</v>
      </c>
      <c r="AM157" s="11">
        <f>'OddsRatio_working_3-way'!AA157+'OddsRatio_working_3-way'!AG157</f>
        <v>-0.60215187838647832</v>
      </c>
      <c r="AN157" s="11">
        <f>'OddsRatio_working_3-way'!AB157+'OddsRatio_working_3-way'!AH157</f>
        <v>-0.45693399108279409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1.0590858694692726</v>
      </c>
      <c r="AS157" s="11">
        <f>IF(('OddsRatio_working_3-way'!X157=0),IF(Q157&gt;0,-Q157^(1/3),(-Q157)^(1/3)),'OddsRatio_working_3-way'!AM157-'OddsRatio_working_3-way'!R157/3)</f>
        <v>-0.60215187838647832</v>
      </c>
      <c r="AT157" s="11">
        <f>IF(('OddsRatio_working_3-way'!X157=0),IF(Q157&gt;0,-Q157^(1/3),(-Q157)^(1/3)),'OddsRatio_working_3-way'!AN157-'OddsRatio_working_3-way'!R157/3)</f>
        <v>-0.45693399108279409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1.52</v>
      </c>
      <c r="B158" s="4">
        <f>IF('True_Odds_Calculator_3-way'!B159="","",'True_Odds_Calculator_3-way'!B159)</f>
        <v>3.99</v>
      </c>
      <c r="C158" s="4">
        <f>IF('True_Odds_Calculator_3-way'!C159="","",'True_Odds_Calculator_3-way'!C159)</f>
        <v>7.39</v>
      </c>
      <c r="D158" s="9">
        <f t="shared" si="39"/>
        <v>0.63887205039928463</v>
      </c>
      <c r="E158" s="9">
        <f t="shared" si="40"/>
        <v>0.23528098568393299</v>
      </c>
      <c r="F158" s="9">
        <f t="shared" si="41"/>
        <v>0.12584696391678263</v>
      </c>
      <c r="G158" s="9">
        <f t="shared" si="42"/>
        <v>1.0870358559608069</v>
      </c>
      <c r="H158" s="9">
        <f t="shared" si="43"/>
        <v>1.5652586450996193</v>
      </c>
      <c r="I158" s="9">
        <f t="shared" si="44"/>
        <v>4.2502372093228127</v>
      </c>
      <c r="J158" s="9">
        <f t="shared" si="45"/>
        <v>7.9461591195895558</v>
      </c>
      <c r="K158" s="11">
        <f t="shared" si="46"/>
        <v>0.65789473684210531</v>
      </c>
      <c r="L158" s="11">
        <f t="shared" si="47"/>
        <v>0.25062656641604009</v>
      </c>
      <c r="M158" s="11">
        <f t="shared" si="48"/>
        <v>0.13531799729364005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-0.22167385203268841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0.22088909332657905</v>
      </c>
      <c r="Q158" s="11">
        <f>2*'OddsRatio_working_3-way'!K158*'OddsRatio_working_3-way'!L158*'OddsRatio_working_3-way'!M158</f>
        <v>4.4624059257894762E-2</v>
      </c>
      <c r="R158" s="11">
        <f t="shared" si="49"/>
        <v>0</v>
      </c>
      <c r="S158" s="11">
        <f t="shared" si="50"/>
        <v>-0.99645984991502901</v>
      </c>
      <c r="T158" s="11">
        <f t="shared" si="51"/>
        <v>-0.20130502018485438</v>
      </c>
      <c r="U158" s="11">
        <f>'OddsRatio_working_3-way'!S158-'OddsRatio_working_3-way'!R158^2/3</f>
        <v>-0.99645984991502901</v>
      </c>
      <c r="V158" s="11">
        <f>'OddsRatio_working_3-way'!S158*'OddsRatio_working_3-way'!R158/3-2*'OddsRatio_working_3-way'!R158^3/27-'OddsRatio_working_3-way'!T158</f>
        <v>0.20130502018485438</v>
      </c>
      <c r="W158" s="11">
        <f>'OddsRatio_working_3-way'!V158^2+4*'OddsRatio_working_3-way'!U158^3/27</f>
        <v>-0.10605660045807207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0.19142904142899575</v>
      </c>
      <c r="Y158" s="11">
        <f>IF('OddsRatio_working_3-way'!W158&gt;=0,IF('OddsRatio_working_3-way'!V158+SQRT('OddsRatio_working_3-way'!W158)&gt;0,0,PI()),ACOS('OddsRatio_working_3-way'!V158/(2*'OddsRatio_working_3-way'!X158)))</f>
        <v>1.0171463870037982</v>
      </c>
      <c r="Z158" s="11">
        <f>'OddsRatio_working_3-way'!X158^(1/3)*COS('OddsRatio_working_3-way'!Y158/3)</f>
        <v>0.54351792798040355</v>
      </c>
      <c r="AA158" s="11">
        <f>'OddsRatio_working_3-way'!X158^(1/3)*COS(('OddsRatio_working_3-way'!Y158+2*PI())/3)</f>
        <v>-0.43775944275961337</v>
      </c>
      <c r="AB158" s="11">
        <f>'OddsRatio_working_3-way'!X158^(1/3)*COS(('OddsRatio_working_3-way'!Y158+4*PI())/3)</f>
        <v>-0.10575848522079011</v>
      </c>
      <c r="AC158" s="11">
        <f>'OddsRatio_working_3-way'!X158^(1/3)*SIN('OddsRatio_working_3-way'!Y158/3)</f>
        <v>0.19168084220625309</v>
      </c>
      <c r="AD158" s="11">
        <f>'OddsRatio_working_3-way'!X158^(1/3)*SIN(('OddsRatio_working_3-way'!Y158+2*PI())/3)</f>
        <v>0.37485991194018398</v>
      </c>
      <c r="AE158" s="11">
        <f>'OddsRatio_working_3-way'!X158^(1/3)*SIN(('OddsRatio_working_3-way'!Y158+4*PI())/3)</f>
        <v>-0.56654075414643701</v>
      </c>
      <c r="AF158" s="11">
        <f>-'OddsRatio_working_3-way'!U158/(3*'OddsRatio_working_3-way'!X158^(1/3))*COS(('OddsRatio_working_3-way'!Y158)/3)</f>
        <v>0.54351792798040344</v>
      </c>
      <c r="AG158" s="11">
        <f>-'OddsRatio_working_3-way'!U158/(3*'OddsRatio_working_3-way'!X158^(1/3))*COS(('OddsRatio_working_3-way'!Y158+2*PI())/3)</f>
        <v>-0.43775944275961332</v>
      </c>
      <c r="AH158" s="11">
        <f>-'OddsRatio_working_3-way'!U158/(3*'OddsRatio_working_3-way'!X158^(1/3))*COS(('OddsRatio_working_3-way'!Y158+4*PI())/3)</f>
        <v>-0.10575848522079008</v>
      </c>
      <c r="AI158" s="11">
        <f>'OddsRatio_working_3-way'!U158/(3*'OddsRatio_working_3-way'!X158^(1/3))*SIN(('OddsRatio_working_3-way'!Y158)/3)</f>
        <v>-0.19168084220625306</v>
      </c>
      <c r="AJ158" s="11">
        <f>'OddsRatio_working_3-way'!U158/(3*'OddsRatio_working_3-way'!X158^(1/3))*SIN(('OddsRatio_working_3-way'!Y158+2*PI())/3)</f>
        <v>-0.37485991194018387</v>
      </c>
      <c r="AK158" s="11">
        <f>'OddsRatio_working_3-way'!U158/(3*'OddsRatio_working_3-way'!X158^(1/3))*SIN(('OddsRatio_working_3-way'!Y158+4*PI())/3)</f>
        <v>0.5665407541464369</v>
      </c>
      <c r="AL158" s="11">
        <f>'OddsRatio_working_3-way'!Z158+'OddsRatio_working_3-way'!AF158</f>
        <v>1.0870358559608069</v>
      </c>
      <c r="AM158" s="11">
        <f>'OddsRatio_working_3-way'!AA158+'OddsRatio_working_3-way'!AG158</f>
        <v>-0.87551888551922663</v>
      </c>
      <c r="AN158" s="11">
        <f>'OddsRatio_working_3-way'!AB158+'OddsRatio_working_3-way'!AH158</f>
        <v>-0.21151697044158019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1.0870358559608069</v>
      </c>
      <c r="AS158" s="11">
        <f>IF(('OddsRatio_working_3-way'!X158=0),IF(Q158&gt;0,-Q158^(1/3),(-Q158)^(1/3)),'OddsRatio_working_3-way'!AM158-'OddsRatio_working_3-way'!R158/3)</f>
        <v>-0.87551888551922663</v>
      </c>
      <c r="AT158" s="11">
        <f>IF(('OddsRatio_working_3-way'!X158=0),IF(Q158&gt;0,-Q158^(1/3),(-Q158)^(1/3)),'OddsRatio_working_3-way'!AN158-'OddsRatio_working_3-way'!R158/3)</f>
        <v>-0.21151697044158019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2.48</v>
      </c>
      <c r="B159" s="4">
        <f>IF('True_Odds_Calculator_3-way'!B160="","",'True_Odds_Calculator_3-way'!B160)</f>
        <v>3.05</v>
      </c>
      <c r="C159" s="4">
        <f>IF('True_Odds_Calculator_3-way'!C160="","",'True_Odds_Calculator_3-way'!C160)</f>
        <v>3.26</v>
      </c>
      <c r="D159" s="9">
        <f t="shared" si="39"/>
        <v>0.38966614018819484</v>
      </c>
      <c r="E159" s="9">
        <f t="shared" si="40"/>
        <v>0.31550355480811526</v>
      </c>
      <c r="F159" s="9">
        <f t="shared" si="41"/>
        <v>0.29483030500369001</v>
      </c>
      <c r="G159" s="9">
        <f t="shared" si="42"/>
        <v>1.0583104370241561</v>
      </c>
      <c r="H159" s="9">
        <f t="shared" si="43"/>
        <v>2.5662994467957509</v>
      </c>
      <c r="I159" s="9">
        <f t="shared" si="44"/>
        <v>3.1695363958995189</v>
      </c>
      <c r="J159" s="9">
        <f t="shared" si="45"/>
        <v>3.3917815876745925</v>
      </c>
      <c r="K159" s="11">
        <f t="shared" si="46"/>
        <v>0.40322580645161293</v>
      </c>
      <c r="L159" s="11">
        <f t="shared" si="47"/>
        <v>0.32786885245901642</v>
      </c>
      <c r="M159" s="11">
        <f t="shared" si="48"/>
        <v>0.30674846625766872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-0.27807048563911074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0.23480613691590457</v>
      </c>
      <c r="Q159" s="11">
        <f>2*'OddsRatio_working_3-way'!K159*'OddsRatio_working_3-way'!L159*'OddsRatio_working_3-way'!M159</f>
        <v>8.1107473891504175E-2</v>
      </c>
      <c r="R159" s="11">
        <f t="shared" si="49"/>
        <v>0</v>
      </c>
      <c r="S159" s="11">
        <f t="shared" si="50"/>
        <v>-0.84441229487635694</v>
      </c>
      <c r="T159" s="11">
        <f t="shared" si="51"/>
        <v>-0.29167954918008882</v>
      </c>
      <c r="U159" s="11">
        <f>'OddsRatio_working_3-way'!S159-'OddsRatio_working_3-way'!R159^2/3</f>
        <v>-0.84441229487635694</v>
      </c>
      <c r="V159" s="11">
        <f>'OddsRatio_working_3-way'!S159*'OddsRatio_working_3-way'!R159/3-2*'OddsRatio_working_3-way'!R159^3/27-'OddsRatio_working_3-way'!T159</f>
        <v>0.29167954918008882</v>
      </c>
      <c r="W159" s="11">
        <f>'OddsRatio_working_3-way'!V159^2+4*'OddsRatio_working_3-way'!U159^3/27</f>
        <v>-4.1220171717990112E-3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0.14933098856374291</v>
      </c>
      <c r="Y159" s="11">
        <f>IF('OddsRatio_working_3-way'!W159&gt;=0,IF('OddsRatio_working_3-way'!V159+SQRT('OddsRatio_working_3-way'!W159)&gt;0,0,PI()),ACOS('OddsRatio_working_3-way'!V159/(2*'OddsRatio_working_3-way'!X159)))</f>
        <v>0.21665964483675881</v>
      </c>
      <c r="Z159" s="11">
        <f>'OddsRatio_working_3-way'!X159^(1/3)*COS('OddsRatio_working_3-way'!Y159/3)</f>
        <v>0.52915521851207803</v>
      </c>
      <c r="AA159" s="11">
        <f>'OddsRatio_working_3-way'!X159^(1/3)*COS(('OddsRatio_working_3-way'!Y159+2*PI())/3)</f>
        <v>-0.29773088601966313</v>
      </c>
      <c r="AB159" s="11">
        <f>'OddsRatio_working_3-way'!X159^(1/3)*COS(('OddsRatio_working_3-way'!Y159+4*PI())/3)</f>
        <v>-0.23142433249241509</v>
      </c>
      <c r="AC159" s="11">
        <f>'OddsRatio_working_3-way'!X159^(1/3)*SIN('OddsRatio_working_3-way'!Y159/3)</f>
        <v>3.8282106527993125E-2</v>
      </c>
      <c r="AD159" s="11">
        <f>'OddsRatio_working_3-way'!X159^(1/3)*SIN(('OddsRatio_working_3-way'!Y159+2*PI())/3)</f>
        <v>0.43912080851256879</v>
      </c>
      <c r="AE159" s="11">
        <f>'OddsRatio_working_3-way'!X159^(1/3)*SIN(('OddsRatio_working_3-way'!Y159+4*PI())/3)</f>
        <v>-0.47740291504056176</v>
      </c>
      <c r="AF159" s="11">
        <f>-'OddsRatio_working_3-way'!U159/(3*'OddsRatio_working_3-way'!X159^(1/3))*COS(('OddsRatio_working_3-way'!Y159)/3)</f>
        <v>0.52915521851207792</v>
      </c>
      <c r="AG159" s="11">
        <f>-'OddsRatio_working_3-way'!U159/(3*'OddsRatio_working_3-way'!X159^(1/3))*COS(('OddsRatio_working_3-way'!Y159+2*PI())/3)</f>
        <v>-0.29773088601966302</v>
      </c>
      <c r="AH159" s="11">
        <f>-'OddsRatio_working_3-way'!U159/(3*'OddsRatio_working_3-way'!X159^(1/3))*COS(('OddsRatio_working_3-way'!Y159+4*PI())/3)</f>
        <v>-0.23142433249241504</v>
      </c>
      <c r="AI159" s="11">
        <f>'OddsRatio_working_3-way'!U159/(3*'OddsRatio_working_3-way'!X159^(1/3))*SIN(('OddsRatio_working_3-way'!Y159)/3)</f>
        <v>-3.8282106527993118E-2</v>
      </c>
      <c r="AJ159" s="11">
        <f>'OddsRatio_working_3-way'!U159/(3*'OddsRatio_working_3-way'!X159^(1/3))*SIN(('OddsRatio_working_3-way'!Y159+2*PI())/3)</f>
        <v>-0.43912080851256868</v>
      </c>
      <c r="AK159" s="11">
        <f>'OddsRatio_working_3-way'!U159/(3*'OddsRatio_working_3-way'!X159^(1/3))*SIN(('OddsRatio_working_3-way'!Y159+4*PI())/3)</f>
        <v>0.47740291504056165</v>
      </c>
      <c r="AL159" s="11">
        <f>'OddsRatio_working_3-way'!Z159+'OddsRatio_working_3-way'!AF159</f>
        <v>1.0583104370241561</v>
      </c>
      <c r="AM159" s="11">
        <f>'OddsRatio_working_3-way'!AA159+'OddsRatio_working_3-way'!AG159</f>
        <v>-0.59546177203932615</v>
      </c>
      <c r="AN159" s="11">
        <f>'OddsRatio_working_3-way'!AB159+'OddsRatio_working_3-way'!AH159</f>
        <v>-0.46284866498483013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1.0583104370241561</v>
      </c>
      <c r="AS159" s="11">
        <f>IF(('OddsRatio_working_3-way'!X159=0),IF(Q159&gt;0,-Q159^(1/3),(-Q159)^(1/3)),'OddsRatio_working_3-way'!AM159-'OddsRatio_working_3-way'!R159/3)</f>
        <v>-0.59546177203932615</v>
      </c>
      <c r="AT159" s="11">
        <f>IF(('OddsRatio_working_3-way'!X159=0),IF(Q159&gt;0,-Q159^(1/3),(-Q159)^(1/3)),'OddsRatio_working_3-way'!AN159-'OddsRatio_working_3-way'!R159/3)</f>
        <v>-0.46284866498483013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2.68</v>
      </c>
      <c r="B160" s="4">
        <f>IF('True_Odds_Calculator_3-way'!B161="","",'True_Odds_Calculator_3-way'!B161)</f>
        <v>3.06</v>
      </c>
      <c r="C160" s="4">
        <f>IF('True_Odds_Calculator_3-way'!C161="","",'True_Odds_Calculator_3-way'!C161)</f>
        <v>2.95</v>
      </c>
      <c r="D160" s="9">
        <f t="shared" si="39"/>
        <v>0.3596883113316971</v>
      </c>
      <c r="E160" s="9">
        <f t="shared" si="40"/>
        <v>0.31418425047962267</v>
      </c>
      <c r="F160" s="9">
        <f t="shared" si="41"/>
        <v>0.32612743818868012</v>
      </c>
      <c r="G160" s="9">
        <f t="shared" si="42"/>
        <v>1.0596338494028275</v>
      </c>
      <c r="H160" s="9">
        <f t="shared" si="43"/>
        <v>2.7801848669967502</v>
      </c>
      <c r="I160" s="9">
        <f t="shared" si="44"/>
        <v>3.1828457297698245</v>
      </c>
      <c r="J160" s="9">
        <f t="shared" si="45"/>
        <v>3.0662860063355137</v>
      </c>
      <c r="K160" s="11">
        <f t="shared" si="46"/>
        <v>0.37313432835820892</v>
      </c>
      <c r="L160" s="11">
        <f t="shared" si="47"/>
        <v>0.32679738562091504</v>
      </c>
      <c r="M160" s="11">
        <f t="shared" si="48"/>
        <v>0.33898305084745761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-0.27895418222943102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0.23519821960321358</v>
      </c>
      <c r="Q160" s="11">
        <f>2*'OddsRatio_working_3-way'!K160*'OddsRatio_working_3-way'!L160*'OddsRatio_working_3-way'!M160</f>
        <v>8.2670727452799145E-2</v>
      </c>
      <c r="R160" s="11">
        <f t="shared" si="49"/>
        <v>0</v>
      </c>
      <c r="S160" s="11">
        <f t="shared" si="50"/>
        <v>-0.8431428334340958</v>
      </c>
      <c r="T160" s="11">
        <f t="shared" si="51"/>
        <v>-0.29635951966049062</v>
      </c>
      <c r="U160" s="11">
        <f>'OddsRatio_working_3-way'!S160-'OddsRatio_working_3-way'!R160^2/3</f>
        <v>-0.8431428334340958</v>
      </c>
      <c r="V160" s="11">
        <f>'OddsRatio_working_3-way'!S160*'OddsRatio_working_3-way'!R160/3-2*'OddsRatio_working_3-way'!R160^3/27-'OddsRatio_working_3-way'!T160</f>
        <v>0.29635951966049062</v>
      </c>
      <c r="W160" s="11">
        <f>'OddsRatio_working_3-way'!V160^2+4*'OddsRatio_working_3-way'!U160^3/27</f>
        <v>-9.6831983391428011E-4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0.14899436627546611</v>
      </c>
      <c r="Y160" s="11">
        <f>IF('OddsRatio_working_3-way'!W160&gt;=0,IF('OddsRatio_working_3-way'!V160+SQRT('OddsRatio_working_3-way'!W160)&gt;0,0,PI()),ACOS('OddsRatio_working_3-way'!V160/(2*'OddsRatio_working_3-way'!X160)))</f>
        <v>0.10461695236251822</v>
      </c>
      <c r="Z160" s="11">
        <f>'OddsRatio_working_3-way'!X160^(1/3)*COS('OddsRatio_working_3-way'!Y160/3)</f>
        <v>0.52981692470141373</v>
      </c>
      <c r="AA160" s="11">
        <f>'OddsRatio_working_3-way'!X160^(1/3)*COS(('OddsRatio_working_3-way'!Y160+2*PI())/3)</f>
        <v>-0.28091558837246117</v>
      </c>
      <c r="AB160" s="11">
        <f>'OddsRatio_working_3-way'!X160^(1/3)*COS(('OddsRatio_working_3-way'!Y160+4*PI())/3)</f>
        <v>-0.24890133632895253</v>
      </c>
      <c r="AC160" s="11">
        <f>'OddsRatio_working_3-way'!X160^(1/3)*SIN('OddsRatio_working_3-way'!Y160/3)</f>
        <v>1.8483437035224301E-2</v>
      </c>
      <c r="AD160" s="11">
        <f>'OddsRatio_working_3-way'!X160^(1/3)*SIN(('OddsRatio_working_3-way'!Y160+2*PI())/3)</f>
        <v>0.44959319762875927</v>
      </c>
      <c r="AE160" s="11">
        <f>'OddsRatio_working_3-way'!X160^(1/3)*SIN(('OddsRatio_working_3-way'!Y160+4*PI())/3)</f>
        <v>-0.46807663466398353</v>
      </c>
      <c r="AF160" s="11">
        <f>-'OddsRatio_working_3-way'!U160/(3*'OddsRatio_working_3-way'!X160^(1/3))*COS(('OddsRatio_working_3-way'!Y160)/3)</f>
        <v>0.52981692470141373</v>
      </c>
      <c r="AG160" s="11">
        <f>-'OddsRatio_working_3-way'!U160/(3*'OddsRatio_working_3-way'!X160^(1/3))*COS(('OddsRatio_working_3-way'!Y160+2*PI())/3)</f>
        <v>-0.28091558837246117</v>
      </c>
      <c r="AH160" s="11">
        <f>-'OddsRatio_working_3-way'!U160/(3*'OddsRatio_working_3-way'!X160^(1/3))*COS(('OddsRatio_working_3-way'!Y160+4*PI())/3)</f>
        <v>-0.24890133632895253</v>
      </c>
      <c r="AI160" s="11">
        <f>'OddsRatio_working_3-way'!U160/(3*'OddsRatio_working_3-way'!X160^(1/3))*SIN(('OddsRatio_working_3-way'!Y160)/3)</f>
        <v>-1.8483437035224301E-2</v>
      </c>
      <c r="AJ160" s="11">
        <f>'OddsRatio_working_3-way'!U160/(3*'OddsRatio_working_3-way'!X160^(1/3))*SIN(('OddsRatio_working_3-way'!Y160+2*PI())/3)</f>
        <v>-0.44959319762875927</v>
      </c>
      <c r="AK160" s="11">
        <f>'OddsRatio_working_3-way'!U160/(3*'OddsRatio_working_3-way'!X160^(1/3))*SIN(('OddsRatio_working_3-way'!Y160+4*PI())/3)</f>
        <v>0.46807663466398353</v>
      </c>
      <c r="AL160" s="11">
        <f>'OddsRatio_working_3-way'!Z160+'OddsRatio_working_3-way'!AF160</f>
        <v>1.0596338494028275</v>
      </c>
      <c r="AM160" s="11">
        <f>'OddsRatio_working_3-way'!AA160+'OddsRatio_working_3-way'!AG160</f>
        <v>-0.56183117674492233</v>
      </c>
      <c r="AN160" s="11">
        <f>'OddsRatio_working_3-way'!AB160+'OddsRatio_working_3-way'!AH160</f>
        <v>-0.49780267265790507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1.0596338494028275</v>
      </c>
      <c r="AS160" s="11">
        <f>IF(('OddsRatio_working_3-way'!X160=0),IF(Q160&gt;0,-Q160^(1/3),(-Q160)^(1/3)),'OddsRatio_working_3-way'!AM160-'OddsRatio_working_3-way'!R160/3)</f>
        <v>-0.56183117674492233</v>
      </c>
      <c r="AT160" s="11">
        <f>IF(('OddsRatio_working_3-way'!X160=0),IF(Q160&gt;0,-Q160^(1/3),(-Q160)^(1/3)),'OddsRatio_working_3-way'!AN160-'OddsRatio_working_3-way'!R160/3)</f>
        <v>-0.49780267265790507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2.57</v>
      </c>
      <c r="B161" s="4">
        <f>IF('True_Odds_Calculator_3-way'!B162="","",'True_Odds_Calculator_3-way'!B162)</f>
        <v>3.38</v>
      </c>
      <c r="C161" s="4">
        <f>IF('True_Odds_Calculator_3-way'!C162="","",'True_Odds_Calculator_3-way'!C162)</f>
        <v>2.93</v>
      </c>
      <c r="D161" s="9">
        <f t="shared" si="39"/>
        <v>0.37978385378990509</v>
      </c>
      <c r="E161" s="9">
        <f t="shared" si="40"/>
        <v>0.28771850069815458</v>
      </c>
      <c r="F161" s="9">
        <f t="shared" si="41"/>
        <v>0.33249764551194033</v>
      </c>
      <c r="G161" s="9">
        <f t="shared" si="42"/>
        <v>1.0401762144489304</v>
      </c>
      <c r="H161" s="9">
        <f t="shared" si="43"/>
        <v>2.6330766566848207</v>
      </c>
      <c r="I161" s="9">
        <f t="shared" si="44"/>
        <v>3.475619390388454</v>
      </c>
      <c r="J161" s="9">
        <f t="shared" si="45"/>
        <v>3.0075400938864361</v>
      </c>
      <c r="K161" s="11">
        <f t="shared" si="46"/>
        <v>0.38910505836575876</v>
      </c>
      <c r="L161" s="11">
        <f t="shared" si="47"/>
        <v>0.29585798816568049</v>
      </c>
      <c r="M161" s="11">
        <f t="shared" si="48"/>
        <v>0.34129692832764502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-0.28334560099589279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0.23102548046031277</v>
      </c>
      <c r="Q161" s="11">
        <f>2*'OddsRatio_working_3-way'!K161*'OddsRatio_working_3-way'!L161*'OddsRatio_working_3-way'!M161</f>
        <v>7.8580095394664207E-2</v>
      </c>
      <c r="R161" s="11">
        <f t="shared" si="49"/>
        <v>0</v>
      </c>
      <c r="S161" s="11">
        <f t="shared" si="50"/>
        <v>-0.81534874601304141</v>
      </c>
      <c r="T161" s="11">
        <f t="shared" si="51"/>
        <v>-0.27732950544661272</v>
      </c>
      <c r="U161" s="11">
        <f>'OddsRatio_working_3-way'!S161-'OddsRatio_working_3-way'!R161^2/3</f>
        <v>-0.81534874601304141</v>
      </c>
      <c r="V161" s="11">
        <f>'OddsRatio_working_3-way'!S161*'OddsRatio_working_3-way'!R161/3-2*'OddsRatio_working_3-way'!R161^3/27-'OddsRatio_working_3-way'!T161</f>
        <v>0.27732950544661272</v>
      </c>
      <c r="W161" s="11">
        <f>'OddsRatio_working_3-way'!V161^2+4*'OddsRatio_working_3-way'!U161^3/27</f>
        <v>-3.3903616863815156E-3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0.14168805196420436</v>
      </c>
      <c r="Y161" s="11">
        <f>IF('OddsRatio_working_3-way'!W161&gt;=0,IF('OddsRatio_working_3-way'!V161+SQRT('OddsRatio_working_3-way'!W161)&gt;0,0,PI()),ACOS('OddsRatio_working_3-way'!V161/(2*'OddsRatio_working_3-way'!X161)))</f>
        <v>0.20694942646559089</v>
      </c>
      <c r="Z161" s="11">
        <f>'OddsRatio_working_3-way'!X161^(1/3)*COS('OddsRatio_working_3-way'!Y161/3)</f>
        <v>0.52008810722446508</v>
      </c>
      <c r="AA161" s="11">
        <f>'OddsRatio_working_3-way'!X161^(1/3)*COS(('OddsRatio_working_3-way'!Y161+2*PI())/3)</f>
        <v>-0.29116409612530286</v>
      </c>
      <c r="AB161" s="11">
        <f>'OddsRatio_working_3-way'!X161^(1/3)*COS(('OddsRatio_working_3-way'!Y161+4*PI())/3)</f>
        <v>-0.22892401109916238</v>
      </c>
      <c r="AC161" s="11">
        <f>'OddsRatio_working_3-way'!X161^(1/3)*SIN('OddsRatio_working_3-way'!Y161/3)</f>
        <v>3.5934329844227453E-2</v>
      </c>
      <c r="AD161" s="11">
        <f>'OddsRatio_working_3-way'!X161^(1/3)*SIN(('OddsRatio_working_3-way'!Y161+2*PI())/3)</f>
        <v>0.43244234814043808</v>
      </c>
      <c r="AE161" s="11">
        <f>'OddsRatio_working_3-way'!X161^(1/3)*SIN(('OddsRatio_working_3-way'!Y161+4*PI())/3)</f>
        <v>-0.46837667798466542</v>
      </c>
      <c r="AF161" s="11">
        <f>-'OddsRatio_working_3-way'!U161/(3*'OddsRatio_working_3-way'!X161^(1/3))*COS(('OddsRatio_working_3-way'!Y161)/3)</f>
        <v>0.52008810722446519</v>
      </c>
      <c r="AG161" s="11">
        <f>-'OddsRatio_working_3-way'!U161/(3*'OddsRatio_working_3-way'!X161^(1/3))*COS(('OddsRatio_working_3-way'!Y161+2*PI())/3)</f>
        <v>-0.29116409612530292</v>
      </c>
      <c r="AH161" s="11">
        <f>-'OddsRatio_working_3-way'!U161/(3*'OddsRatio_working_3-way'!X161^(1/3))*COS(('OddsRatio_working_3-way'!Y161+4*PI())/3)</f>
        <v>-0.22892401109916241</v>
      </c>
      <c r="AI161" s="11">
        <f>'OddsRatio_working_3-way'!U161/(3*'OddsRatio_working_3-way'!X161^(1/3))*SIN(('OddsRatio_working_3-way'!Y161)/3)</f>
        <v>-3.593432984422746E-2</v>
      </c>
      <c r="AJ161" s="11">
        <f>'OddsRatio_working_3-way'!U161/(3*'OddsRatio_working_3-way'!X161^(1/3))*SIN(('OddsRatio_working_3-way'!Y161+2*PI())/3)</f>
        <v>-0.43244234814043819</v>
      </c>
      <c r="AK161" s="11">
        <f>'OddsRatio_working_3-way'!U161/(3*'OddsRatio_working_3-way'!X161^(1/3))*SIN(('OddsRatio_working_3-way'!Y161+4*PI())/3)</f>
        <v>0.46837667798466553</v>
      </c>
      <c r="AL161" s="11">
        <f>'OddsRatio_working_3-way'!Z161+'OddsRatio_working_3-way'!AF161</f>
        <v>1.0401762144489304</v>
      </c>
      <c r="AM161" s="11">
        <f>'OddsRatio_working_3-way'!AA161+'OddsRatio_working_3-way'!AG161</f>
        <v>-0.58232819225060584</v>
      </c>
      <c r="AN161" s="11">
        <f>'OddsRatio_working_3-way'!AB161+'OddsRatio_working_3-way'!AH161</f>
        <v>-0.45784802219832477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1.0401762144489304</v>
      </c>
      <c r="AS161" s="11">
        <f>IF(('OddsRatio_working_3-way'!X161=0),IF(Q161&gt;0,-Q161^(1/3),(-Q161)^(1/3)),'OddsRatio_working_3-way'!AM161-'OddsRatio_working_3-way'!R161/3)</f>
        <v>-0.58232819225060584</v>
      </c>
      <c r="AT161" s="11">
        <f>IF(('OddsRatio_working_3-way'!X161=0),IF(Q161&gt;0,-Q161^(1/3),(-Q161)^(1/3)),'OddsRatio_working_3-way'!AN161-'OddsRatio_working_3-way'!R161/3)</f>
        <v>-0.45784802219832477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2.42</v>
      </c>
      <c r="B162" s="4">
        <f>IF('True_Odds_Calculator_3-way'!B163="","",'True_Odds_Calculator_3-way'!B163)</f>
        <v>3.63</v>
      </c>
      <c r="C162" s="4">
        <f>IF('True_Odds_Calculator_3-way'!C163="","",'True_Odds_Calculator_3-way'!C163)</f>
        <v>2.95</v>
      </c>
      <c r="D162" s="9">
        <f t="shared" si="39"/>
        <v>0.40311697311095224</v>
      </c>
      <c r="E162" s="9">
        <f t="shared" si="40"/>
        <v>0.26721057619595501</v>
      </c>
      <c r="F162" s="9">
        <f t="shared" si="41"/>
        <v>0.32967245069309264</v>
      </c>
      <c r="G162" s="9">
        <f t="shared" si="42"/>
        <v>1.0427250347142465</v>
      </c>
      <c r="H162" s="9">
        <f t="shared" si="43"/>
        <v>2.4806695492942299</v>
      </c>
      <c r="I162" s="9">
        <f t="shared" si="44"/>
        <v>3.7423668412984687</v>
      </c>
      <c r="J162" s="9">
        <f t="shared" si="45"/>
        <v>3.0333138176927812</v>
      </c>
      <c r="K162" s="11">
        <f t="shared" si="46"/>
        <v>0.41322314049586778</v>
      </c>
      <c r="L162" s="11">
        <f t="shared" si="47"/>
        <v>0.27548209366391185</v>
      </c>
      <c r="M162" s="11">
        <f t="shared" si="48"/>
        <v>0.33898305084745761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-0.28101836148545001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0.23152998486951548</v>
      </c>
      <c r="Q162" s="11">
        <f>2*'OddsRatio_working_3-way'!K162*'OddsRatio_working_3-way'!L162*'OddsRatio_working_3-way'!M162</f>
        <v>7.7176661623171841E-2</v>
      </c>
      <c r="R162" s="11">
        <f t="shared" si="49"/>
        <v>0</v>
      </c>
      <c r="S162" s="11">
        <f t="shared" si="50"/>
        <v>-0.82389628793527492</v>
      </c>
      <c r="T162" s="11">
        <f t="shared" si="51"/>
        <v>-0.27463209597842503</v>
      </c>
      <c r="U162" s="11">
        <f>'OddsRatio_working_3-way'!S162-'OddsRatio_working_3-way'!R162^2/3</f>
        <v>-0.82389628793527492</v>
      </c>
      <c r="V162" s="11">
        <f>'OddsRatio_working_3-way'!S162*'OddsRatio_working_3-way'!R162/3-2*'OddsRatio_working_3-way'!R162^3/27-'OddsRatio_working_3-way'!T162</f>
        <v>0.27463209597842503</v>
      </c>
      <c r="W162" s="11">
        <f>'OddsRatio_working_3-way'!V162^2+4*'OddsRatio_working_3-way'!U162^3/27</f>
        <v>-7.4312854258476169E-3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0.14392191769093968</v>
      </c>
      <c r="Y162" s="11">
        <f>IF('OddsRatio_working_3-way'!W162&gt;=0,IF('OddsRatio_working_3-way'!V162+SQRT('OddsRatio_working_3-way'!W162)&gt;0,0,PI()),ACOS('OddsRatio_working_3-way'!V162/(2*'OddsRatio_working_3-way'!X162)))</f>
        <v>0.30415280647838205</v>
      </c>
      <c r="Z162" s="11">
        <f>'OddsRatio_working_3-way'!X162^(1/3)*COS('OddsRatio_working_3-way'!Y162/3)</f>
        <v>0.52136251735712325</v>
      </c>
      <c r="AA162" s="11">
        <f>'OddsRatio_working_3-way'!X162^(1/3)*COS(('OddsRatio_working_3-way'!Y162+2*PI())/3)</f>
        <v>-0.30661508178421248</v>
      </c>
      <c r="AB162" s="11">
        <f>'OddsRatio_working_3-way'!X162^(1/3)*COS(('OddsRatio_working_3-way'!Y162+4*PI())/3)</f>
        <v>-0.21474743557291107</v>
      </c>
      <c r="AC162" s="11">
        <f>'OddsRatio_working_3-way'!X162^(1/3)*SIN('OddsRatio_working_3-way'!Y162/3)</f>
        <v>5.3039810269912419E-2</v>
      </c>
      <c r="AD162" s="11">
        <f>'OddsRatio_working_3-way'!X162^(1/3)*SIN(('OddsRatio_working_3-way'!Y162+2*PI())/3)</f>
        <v>0.42499327947731785</v>
      </c>
      <c r="AE162" s="11">
        <f>'OddsRatio_working_3-way'!X162^(1/3)*SIN(('OddsRatio_working_3-way'!Y162+4*PI())/3)</f>
        <v>-0.47803308974723008</v>
      </c>
      <c r="AF162" s="11">
        <f>-'OddsRatio_working_3-way'!U162/(3*'OddsRatio_working_3-way'!X162^(1/3))*COS(('OddsRatio_working_3-way'!Y162)/3)</f>
        <v>0.52136251735712336</v>
      </c>
      <c r="AG162" s="11">
        <f>-'OddsRatio_working_3-way'!U162/(3*'OddsRatio_working_3-way'!X162^(1/3))*COS(('OddsRatio_working_3-way'!Y162+2*PI())/3)</f>
        <v>-0.30661508178421254</v>
      </c>
      <c r="AH162" s="11">
        <f>-'OddsRatio_working_3-way'!U162/(3*'OddsRatio_working_3-way'!X162^(1/3))*COS(('OddsRatio_working_3-way'!Y162+4*PI())/3)</f>
        <v>-0.21474743557291109</v>
      </c>
      <c r="AI162" s="11">
        <f>'OddsRatio_working_3-way'!U162/(3*'OddsRatio_working_3-way'!X162^(1/3))*SIN(('OddsRatio_working_3-way'!Y162)/3)</f>
        <v>-5.3039810269912432E-2</v>
      </c>
      <c r="AJ162" s="11">
        <f>'OddsRatio_working_3-way'!U162/(3*'OddsRatio_working_3-way'!X162^(1/3))*SIN(('OddsRatio_working_3-way'!Y162+2*PI())/3)</f>
        <v>-0.42499327947731796</v>
      </c>
      <c r="AK162" s="11">
        <f>'OddsRatio_working_3-way'!U162/(3*'OddsRatio_working_3-way'!X162^(1/3))*SIN(('OddsRatio_working_3-way'!Y162+4*PI())/3)</f>
        <v>0.47803308974723019</v>
      </c>
      <c r="AL162" s="11">
        <f>'OddsRatio_working_3-way'!Z162+'OddsRatio_working_3-way'!AF162</f>
        <v>1.0427250347142465</v>
      </c>
      <c r="AM162" s="11">
        <f>'OddsRatio_working_3-way'!AA162+'OddsRatio_working_3-way'!AG162</f>
        <v>-0.61323016356842497</v>
      </c>
      <c r="AN162" s="11">
        <f>'OddsRatio_working_3-way'!AB162+'OddsRatio_working_3-way'!AH162</f>
        <v>-0.42949487114582219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1.0427250347142465</v>
      </c>
      <c r="AS162" s="11">
        <f>IF(('OddsRatio_working_3-way'!X162=0),IF(Q162&gt;0,-Q162^(1/3),(-Q162)^(1/3)),'OddsRatio_working_3-way'!AM162-'OddsRatio_working_3-way'!R162/3)</f>
        <v>-0.61323016356842497</v>
      </c>
      <c r="AT162" s="11">
        <f>IF(('OddsRatio_working_3-way'!X162=0),IF(Q162&gt;0,-Q162^(1/3),(-Q162)^(1/3)),'OddsRatio_working_3-way'!AN162-'OddsRatio_working_3-way'!R162/3)</f>
        <v>-0.42949487114582219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3.55</v>
      </c>
      <c r="B163" s="4">
        <f>IF('True_Odds_Calculator_3-way'!B164="","",'True_Odds_Calculator_3-way'!B164)</f>
        <v>3.49</v>
      </c>
      <c r="C163" s="4">
        <f>IF('True_Odds_Calculator_3-way'!C164="","",'True_Odds_Calculator_3-way'!C164)</f>
        <v>2.1800000000000002</v>
      </c>
      <c r="D163" s="9">
        <f t="shared" si="39"/>
        <v>0.27339269392028609</v>
      </c>
      <c r="E163" s="9">
        <f t="shared" si="40"/>
        <v>0.27814809241728694</v>
      </c>
      <c r="F163" s="9">
        <f t="shared" si="41"/>
        <v>0.44845921366242714</v>
      </c>
      <c r="G163" s="9">
        <f t="shared" si="42"/>
        <v>1.0422518521397275</v>
      </c>
      <c r="H163" s="9">
        <f t="shared" si="43"/>
        <v>3.6577422229563052</v>
      </c>
      <c r="I163" s="9">
        <f t="shared" si="44"/>
        <v>3.5952071118279214</v>
      </c>
      <c r="J163" s="9">
        <f t="shared" si="45"/>
        <v>2.2298571855248785</v>
      </c>
      <c r="K163" s="11">
        <f t="shared" si="46"/>
        <v>0.28169014084507044</v>
      </c>
      <c r="L163" s="11">
        <f t="shared" si="47"/>
        <v>0.28653295128939826</v>
      </c>
      <c r="M163" s="11">
        <f t="shared" si="48"/>
        <v>0.4587155963302752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-0.27740306881641064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0.23029266791834307</v>
      </c>
      <c r="Q163" s="11">
        <f>2*'OddsRatio_working_3-way'!K163*'OddsRatio_working_3-way'!L163*'OddsRatio_working_3-way'!M163</f>
        <v>7.404908936281128E-2</v>
      </c>
      <c r="R163" s="11">
        <f t="shared" si="49"/>
        <v>0</v>
      </c>
      <c r="S163" s="11">
        <f t="shared" si="50"/>
        <v>-0.83017346888384314</v>
      </c>
      <c r="T163" s="11">
        <f t="shared" si="51"/>
        <v>-0.26693680671506209</v>
      </c>
      <c r="U163" s="11">
        <f>'OddsRatio_working_3-way'!S163-'OddsRatio_working_3-way'!R163^2/3</f>
        <v>-0.83017346888384314</v>
      </c>
      <c r="V163" s="11">
        <f>'OddsRatio_working_3-way'!S163*'OddsRatio_working_3-way'!R163/3-2*'OddsRatio_working_3-way'!R163^3/27-'OddsRatio_working_3-way'!T163</f>
        <v>0.26693680671506209</v>
      </c>
      <c r="W163" s="11">
        <f>'OddsRatio_working_3-way'!V163^2+4*'OddsRatio_working_3-way'!U163^3/27</f>
        <v>-1.3507049824495687E-2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0.1455698359926689</v>
      </c>
      <c r="Y163" s="11">
        <f>IF('OddsRatio_working_3-way'!W163&gt;=0,IF('OddsRatio_working_3-way'!V163+SQRT('OddsRatio_working_3-way'!W163)&gt;0,0,PI()),ACOS('OddsRatio_working_3-way'!V163/(2*'OddsRatio_working_3-way'!X163)))</f>
        <v>0.41063244110713271</v>
      </c>
      <c r="Z163" s="11">
        <f>'OddsRatio_working_3-way'!X163^(1/3)*COS('OddsRatio_working_3-way'!Y163/3)</f>
        <v>0.52112592606986374</v>
      </c>
      <c r="AA163" s="11">
        <f>'OddsRatio_working_3-way'!X163^(1/3)*COS(('OddsRatio_working_3-way'!Y163+2*PI())/3)</f>
        <v>-0.32272560538812445</v>
      </c>
      <c r="AB163" s="11">
        <f>'OddsRatio_working_3-way'!X163^(1/3)*COS(('OddsRatio_working_3-way'!Y163+4*PI())/3)</f>
        <v>-0.19840032068173941</v>
      </c>
      <c r="AC163" s="11">
        <f>'OddsRatio_working_3-way'!X163^(1/3)*SIN('OddsRatio_working_3-way'!Y163/3)</f>
        <v>7.177923659230849E-2</v>
      </c>
      <c r="AD163" s="11">
        <f>'OddsRatio_working_3-way'!X163^(1/3)*SIN(('OddsRatio_working_3-way'!Y163+2*PI())/3)</f>
        <v>0.41541867225103912</v>
      </c>
      <c r="AE163" s="11">
        <f>'OddsRatio_working_3-way'!X163^(1/3)*SIN(('OddsRatio_working_3-way'!Y163+4*PI())/3)</f>
        <v>-0.4871979088433474</v>
      </c>
      <c r="AF163" s="11">
        <f>-'OddsRatio_working_3-way'!U163/(3*'OddsRatio_working_3-way'!X163^(1/3))*COS(('OddsRatio_working_3-way'!Y163)/3)</f>
        <v>0.52112592606986374</v>
      </c>
      <c r="AG163" s="11">
        <f>-'OddsRatio_working_3-way'!U163/(3*'OddsRatio_working_3-way'!X163^(1/3))*COS(('OddsRatio_working_3-way'!Y163+2*PI())/3)</f>
        <v>-0.32272560538812445</v>
      </c>
      <c r="AH163" s="11">
        <f>-'OddsRatio_working_3-way'!U163/(3*'OddsRatio_working_3-way'!X163^(1/3))*COS(('OddsRatio_working_3-way'!Y163+4*PI())/3)</f>
        <v>-0.19840032068173941</v>
      </c>
      <c r="AI163" s="11">
        <f>'OddsRatio_working_3-way'!U163/(3*'OddsRatio_working_3-way'!X163^(1/3))*SIN(('OddsRatio_working_3-way'!Y163)/3)</f>
        <v>-7.177923659230849E-2</v>
      </c>
      <c r="AJ163" s="11">
        <f>'OddsRatio_working_3-way'!U163/(3*'OddsRatio_working_3-way'!X163^(1/3))*SIN(('OddsRatio_working_3-way'!Y163+2*PI())/3)</f>
        <v>-0.41541867225103912</v>
      </c>
      <c r="AK163" s="11">
        <f>'OddsRatio_working_3-way'!U163/(3*'OddsRatio_working_3-way'!X163^(1/3))*SIN(('OddsRatio_working_3-way'!Y163+4*PI())/3)</f>
        <v>0.4871979088433474</v>
      </c>
      <c r="AL163" s="11">
        <f>'OddsRatio_working_3-way'!Z163+'OddsRatio_working_3-way'!AF163</f>
        <v>1.0422518521397275</v>
      </c>
      <c r="AM163" s="11">
        <f>'OddsRatio_working_3-way'!AA163+'OddsRatio_working_3-way'!AG163</f>
        <v>-0.6454512107762489</v>
      </c>
      <c r="AN163" s="11">
        <f>'OddsRatio_working_3-way'!AB163+'OddsRatio_working_3-way'!AH163</f>
        <v>-0.39680064136347881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1.0422518521397275</v>
      </c>
      <c r="AS163" s="11">
        <f>IF(('OddsRatio_working_3-way'!X163=0),IF(Q163&gt;0,-Q163^(1/3),(-Q163)^(1/3)),'OddsRatio_working_3-way'!AM163-'OddsRatio_working_3-way'!R163/3)</f>
        <v>-0.6454512107762489</v>
      </c>
      <c r="AT163" s="11">
        <f>IF(('OddsRatio_working_3-way'!X163=0),IF(Q163&gt;0,-Q163^(1/3),(-Q163)^(1/3)),'OddsRatio_working_3-way'!AN163-'OddsRatio_working_3-way'!R163/3)</f>
        <v>-0.39680064136347881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1.45</v>
      </c>
      <c r="B164" s="4">
        <f>IF('True_Odds_Calculator_3-way'!B165="","",'True_Odds_Calculator_3-way'!B165)</f>
        <v>4.88</v>
      </c>
      <c r="C164" s="4">
        <f>IF('True_Odds_Calculator_3-way'!C165="","",'True_Odds_Calculator_3-way'!C165)</f>
        <v>7.18</v>
      </c>
      <c r="D164" s="9">
        <f t="shared" si="39"/>
        <v>0.67478231163957192</v>
      </c>
      <c r="E164" s="9">
        <f t="shared" si="40"/>
        <v>0.1939653056106779</v>
      </c>
      <c r="F164" s="9">
        <f t="shared" si="41"/>
        <v>0.1312523827497501</v>
      </c>
      <c r="G164" s="9">
        <f t="shared" si="42"/>
        <v>1.0710209228488357</v>
      </c>
      <c r="H164" s="9">
        <f t="shared" si="43"/>
        <v>1.4819594152819759</v>
      </c>
      <c r="I164" s="9">
        <f t="shared" si="44"/>
        <v>5.155561180653482</v>
      </c>
      <c r="J164" s="9">
        <f t="shared" si="45"/>
        <v>7.618909303205804</v>
      </c>
      <c r="K164" s="11">
        <f t="shared" si="46"/>
        <v>0.68965517241379315</v>
      </c>
      <c r="L164" s="11">
        <f t="shared" si="47"/>
        <v>0.20491803278688525</v>
      </c>
      <c r="M164" s="11">
        <f t="shared" si="48"/>
        <v>0.1392757660167131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-0.21238333981554802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0.20686663380944811</v>
      </c>
      <c r="Q164" s="11">
        <f>2*'OddsRatio_working_3-way'!K164*'OddsRatio_working_3-way'!L164*'OddsRatio_working_3-way'!M164</f>
        <v>3.9365677223491553E-2</v>
      </c>
      <c r="R164" s="11">
        <f t="shared" si="49"/>
        <v>0</v>
      </c>
      <c r="S164" s="11">
        <f t="shared" si="50"/>
        <v>-0.97402477044154645</v>
      </c>
      <c r="T164" s="11">
        <f t="shared" si="51"/>
        <v>-0.18535200198697363</v>
      </c>
      <c r="U164" s="11">
        <f>'OddsRatio_working_3-way'!S164-'OddsRatio_working_3-way'!R164^2/3</f>
        <v>-0.97402477044154645</v>
      </c>
      <c r="V164" s="11">
        <f>'OddsRatio_working_3-way'!S164*'OddsRatio_working_3-way'!R164/3-2*'OddsRatio_working_3-way'!R164^3/27-'OddsRatio_working_3-way'!T164</f>
        <v>0.18535200198697363</v>
      </c>
      <c r="W164" s="11">
        <f>'OddsRatio_working_3-way'!V164^2+4*'OddsRatio_working_3-way'!U164^3/27</f>
        <v>-0.10254551286506451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0.18500059290826854</v>
      </c>
      <c r="Y164" s="11">
        <f>IF('OddsRatio_working_3-way'!W164&gt;=0,IF('OddsRatio_working_3-way'!V164+SQRT('OddsRatio_working_3-way'!W164)&gt;0,0,PI()),ACOS('OddsRatio_working_3-way'!V164/(2*'OddsRatio_working_3-way'!X164)))</f>
        <v>1.0461005253175344</v>
      </c>
      <c r="Z164" s="11">
        <f>'OddsRatio_working_3-way'!X164^(1/3)*COS('OddsRatio_working_3-way'!Y164/3)</f>
        <v>0.53551046142441783</v>
      </c>
      <c r="AA164" s="11">
        <f>'OddsRatio_working_3-way'!X164^(1/3)*COS(('OddsRatio_working_3-way'!Y164+2*PI())/3)</f>
        <v>-0.43636009982678076</v>
      </c>
      <c r="AB164" s="11">
        <f>'OddsRatio_working_3-way'!X164^(1/3)*COS(('OddsRatio_working_3-way'!Y164+4*PI())/3)</f>
        <v>-9.9150361597636946E-2</v>
      </c>
      <c r="AC164" s="11">
        <f>'OddsRatio_working_3-way'!X164^(1/3)*SIN('OddsRatio_working_3-way'!Y164/3)</f>
        <v>0.19468813313995939</v>
      </c>
      <c r="AD164" s="11">
        <f>'OddsRatio_working_3-way'!X164^(1/3)*SIN(('OddsRatio_working_3-way'!Y164+2*PI())/3)</f>
        <v>0.36642159701589283</v>
      </c>
      <c r="AE164" s="11">
        <f>'OddsRatio_working_3-way'!X164^(1/3)*SIN(('OddsRatio_working_3-way'!Y164+4*PI())/3)</f>
        <v>-0.56110973015585219</v>
      </c>
      <c r="AF164" s="11">
        <f>-'OddsRatio_working_3-way'!U164/(3*'OddsRatio_working_3-way'!X164^(1/3))*COS(('OddsRatio_working_3-way'!Y164)/3)</f>
        <v>0.53551046142441783</v>
      </c>
      <c r="AG164" s="11">
        <f>-'OddsRatio_working_3-way'!U164/(3*'OddsRatio_working_3-way'!X164^(1/3))*COS(('OddsRatio_working_3-way'!Y164+2*PI())/3)</f>
        <v>-0.43636009982678076</v>
      </c>
      <c r="AH164" s="11">
        <f>-'OddsRatio_working_3-way'!U164/(3*'OddsRatio_working_3-way'!X164^(1/3))*COS(('OddsRatio_working_3-way'!Y164+4*PI())/3)</f>
        <v>-9.9150361597636946E-2</v>
      </c>
      <c r="AI164" s="11">
        <f>'OddsRatio_working_3-way'!U164/(3*'OddsRatio_working_3-way'!X164^(1/3))*SIN(('OddsRatio_working_3-way'!Y164)/3)</f>
        <v>-0.19468813313995939</v>
      </c>
      <c r="AJ164" s="11">
        <f>'OddsRatio_working_3-way'!U164/(3*'OddsRatio_working_3-way'!X164^(1/3))*SIN(('OddsRatio_working_3-way'!Y164+2*PI())/3)</f>
        <v>-0.36642159701589283</v>
      </c>
      <c r="AK164" s="11">
        <f>'OddsRatio_working_3-way'!U164/(3*'OddsRatio_working_3-way'!X164^(1/3))*SIN(('OddsRatio_working_3-way'!Y164+4*PI())/3)</f>
        <v>0.56110973015585219</v>
      </c>
      <c r="AL164" s="11">
        <f>'OddsRatio_working_3-way'!Z164+'OddsRatio_working_3-way'!AF164</f>
        <v>1.0710209228488357</v>
      </c>
      <c r="AM164" s="11">
        <f>'OddsRatio_working_3-way'!AA164+'OddsRatio_working_3-way'!AG164</f>
        <v>-0.87272019965356151</v>
      </c>
      <c r="AN164" s="11">
        <f>'OddsRatio_working_3-way'!AB164+'OddsRatio_working_3-way'!AH164</f>
        <v>-0.19830072319527389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1.0710209228488357</v>
      </c>
      <c r="AS164" s="11">
        <f>IF(('OddsRatio_working_3-way'!X164=0),IF(Q164&gt;0,-Q164^(1/3),(-Q164)^(1/3)),'OddsRatio_working_3-way'!AM164-'OddsRatio_working_3-way'!R164/3)</f>
        <v>-0.87272019965356151</v>
      </c>
      <c r="AT164" s="11">
        <f>IF(('OddsRatio_working_3-way'!X164=0),IF(Q164&gt;0,-Q164^(1/3),(-Q164)^(1/3)),'OddsRatio_working_3-way'!AN164-'OddsRatio_working_3-way'!R164/3)</f>
        <v>-0.19830072319527389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2.4900000000000002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3.07</v>
      </c>
      <c r="D165" s="9">
        <f t="shared" si="39"/>
        <v>0.38771473526392658</v>
      </c>
      <c r="E165" s="9">
        <f t="shared" si="40"/>
        <v>0.29919275688912156</v>
      </c>
      <c r="F165" s="9">
        <f t="shared" si="41"/>
        <v>0.31309250784695197</v>
      </c>
      <c r="G165" s="9">
        <f t="shared" si="42"/>
        <v>1.0598764258903643</v>
      </c>
      <c r="H165" s="9">
        <f t="shared" si="43"/>
        <v>2.5792158745766431</v>
      </c>
      <c r="I165" s="9">
        <f t="shared" si="44"/>
        <v>3.3423269012177057</v>
      </c>
      <c r="J165" s="9">
        <f t="shared" si="45"/>
        <v>3.1939442015930539</v>
      </c>
      <c r="K165" s="11">
        <f t="shared" si="46"/>
        <v>0.40160642570281119</v>
      </c>
      <c r="L165" s="11">
        <f t="shared" si="47"/>
        <v>0.3115264797507788</v>
      </c>
      <c r="M165" s="11">
        <f t="shared" si="48"/>
        <v>0.32573289902280134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-0.27778329977953164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0.2351435433148874</v>
      </c>
      <c r="Q165" s="11">
        <f>2*'OddsRatio_working_3-way'!K165*'OddsRatio_working_3-way'!L165*'OddsRatio_working_3-way'!M165</f>
        <v>8.1505560941035476E-2</v>
      </c>
      <c r="R165" s="11">
        <f t="shared" si="49"/>
        <v>0</v>
      </c>
      <c r="S165" s="11">
        <f t="shared" si="50"/>
        <v>-0.84649992818687747</v>
      </c>
      <c r="T165" s="11">
        <f t="shared" si="51"/>
        <v>-0.29341418654657792</v>
      </c>
      <c r="U165" s="11">
        <f>'OddsRatio_working_3-way'!S165-'OddsRatio_working_3-way'!R165^2/3</f>
        <v>-0.84649992818687747</v>
      </c>
      <c r="V165" s="11">
        <f>'OddsRatio_working_3-way'!S165*'OddsRatio_working_3-way'!R165/3-2*'OddsRatio_working_3-way'!R165^3/27-'OddsRatio_working_3-way'!T165</f>
        <v>0.29341418654657792</v>
      </c>
      <c r="W165" s="11">
        <f>'OddsRatio_working_3-way'!V165^2+4*'OddsRatio_working_3-way'!U165^3/27</f>
        <v>-3.7703062812537019E-3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0.14988511529505166</v>
      </c>
      <c r="Y165" s="11">
        <f>IF('OddsRatio_working_3-way'!W165&gt;=0,IF('OddsRatio_working_3-way'!V165+SQRT('OddsRatio_working_3-way'!W165)&gt;0,0,PI()),ACOS('OddsRatio_working_3-way'!V165/(2*'OddsRatio_working_3-way'!X165)))</f>
        <v>0.20629303265604348</v>
      </c>
      <c r="Z165" s="11">
        <f>'OddsRatio_working_3-way'!X165^(1/3)*COS('OddsRatio_working_3-way'!Y165/3)</f>
        <v>0.52993821294518217</v>
      </c>
      <c r="AA165" s="11">
        <f>'OddsRatio_working_3-way'!X165^(1/3)*COS(('OddsRatio_working_3-way'!Y165+2*PI())/3)</f>
        <v>-0.29657764791425578</v>
      </c>
      <c r="AB165" s="11">
        <f>'OddsRatio_working_3-way'!X165^(1/3)*COS(('OddsRatio_working_3-way'!Y165+4*PI())/3)</f>
        <v>-0.23336056503092625</v>
      </c>
      <c r="AC165" s="11">
        <f>'OddsRatio_working_3-way'!X165^(1/3)*SIN('OddsRatio_working_3-way'!Y165/3)</f>
        <v>3.6498399820073121E-2</v>
      </c>
      <c r="AD165" s="11">
        <f>'OddsRatio_working_3-way'!X165^(1/3)*SIN(('OddsRatio_working_3-way'!Y165+2*PI())/3)</f>
        <v>0.44069075493661863</v>
      </c>
      <c r="AE165" s="11">
        <f>'OddsRatio_working_3-way'!X165^(1/3)*SIN(('OddsRatio_working_3-way'!Y165+4*PI())/3)</f>
        <v>-0.47718915475669177</v>
      </c>
      <c r="AF165" s="11">
        <f>-'OddsRatio_working_3-way'!U165/(3*'OddsRatio_working_3-way'!X165^(1/3))*COS(('OddsRatio_working_3-way'!Y165)/3)</f>
        <v>0.52993821294518229</v>
      </c>
      <c r="AG165" s="11">
        <f>-'OddsRatio_working_3-way'!U165/(3*'OddsRatio_working_3-way'!X165^(1/3))*COS(('OddsRatio_working_3-way'!Y165+2*PI())/3)</f>
        <v>-0.29657764791425584</v>
      </c>
      <c r="AH165" s="11">
        <f>-'OddsRatio_working_3-way'!U165/(3*'OddsRatio_working_3-way'!X165^(1/3))*COS(('OddsRatio_working_3-way'!Y165+4*PI())/3)</f>
        <v>-0.23336056503092631</v>
      </c>
      <c r="AI165" s="11">
        <f>'OddsRatio_working_3-way'!U165/(3*'OddsRatio_working_3-way'!X165^(1/3))*SIN(('OddsRatio_working_3-way'!Y165)/3)</f>
        <v>-3.6498399820073128E-2</v>
      </c>
      <c r="AJ165" s="11">
        <f>'OddsRatio_working_3-way'!U165/(3*'OddsRatio_working_3-way'!X165^(1/3))*SIN(('OddsRatio_working_3-way'!Y165+2*PI())/3)</f>
        <v>-0.44069075493661874</v>
      </c>
      <c r="AK165" s="11">
        <f>'OddsRatio_working_3-way'!U165/(3*'OddsRatio_working_3-way'!X165^(1/3))*SIN(('OddsRatio_working_3-way'!Y165+4*PI())/3)</f>
        <v>0.47718915475669188</v>
      </c>
      <c r="AL165" s="11">
        <f>'OddsRatio_working_3-way'!Z165+'OddsRatio_working_3-way'!AF165</f>
        <v>1.0598764258903643</v>
      </c>
      <c r="AM165" s="11">
        <f>'OddsRatio_working_3-way'!AA165+'OddsRatio_working_3-way'!AG165</f>
        <v>-0.59315529582851156</v>
      </c>
      <c r="AN165" s="11">
        <f>'OddsRatio_working_3-way'!AB165+'OddsRatio_working_3-way'!AH165</f>
        <v>-0.46672113006185256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1.0598764258903643</v>
      </c>
      <c r="AS165" s="11">
        <f>IF(('OddsRatio_working_3-way'!X165=0),IF(Q165&gt;0,-Q165^(1/3),(-Q165)^(1/3)),'OddsRatio_working_3-way'!AM165-'OddsRatio_working_3-way'!R165/3)</f>
        <v>-0.59315529582851156</v>
      </c>
      <c r="AT165" s="11">
        <f>IF(('OddsRatio_working_3-way'!X165=0),IF(Q165&gt;0,-Q165^(1/3),(-Q165)^(1/3)),'OddsRatio_working_3-way'!AN165-'OddsRatio_working_3-way'!R165/3)</f>
        <v>-0.46672113006185256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1.53</v>
      </c>
      <c r="B2" s="4">
        <f>IF('True_Odds_Calculator_2-way'!B3="","",'True_Odds_Calculator_2-way'!B3)</f>
        <v>2.61</v>
      </c>
      <c r="C2" s="4">
        <f t="shared" ref="C2:C65" si="0">IF(A2="","",((1/A2)+(1/B2))-1)</f>
        <v>3.6736533693937368E-2</v>
      </c>
      <c r="D2" s="4">
        <f>IF(A2="","",(2*A2)/(2-($C2*A2)))</f>
        <v>1.5742416178818521</v>
      </c>
      <c r="E2" s="4">
        <f>IF(B2="","",(2*B2)/(2-($C2*B2)))</f>
        <v>2.7414272474513437</v>
      </c>
      <c r="G2" s="4">
        <f t="shared" ref="G2:G65" si="1">IF(A2="","",C2+1)</f>
        <v>1.0367365336939374</v>
      </c>
    </row>
    <row r="3" spans="1:7" x14ac:dyDescent="0.2">
      <c r="A3" s="4">
        <f>IF('True_Odds_Calculator_2-way'!A4="","",'True_Odds_Calculator_2-way'!A4)</f>
        <v>1.76</v>
      </c>
      <c r="B3" s="4">
        <f>IF('True_Odds_Calculator_2-way'!B4="","",'True_Odds_Calculator_2-way'!B4)</f>
        <v>2.16</v>
      </c>
      <c r="C3" s="4">
        <f t="shared" si="0"/>
        <v>3.1144781144781142E-2</v>
      </c>
      <c r="D3" s="4">
        <f t="shared" ref="D3:D66" si="2">IF(A3="","",(2*A3)/(2-($C3*A3)))</f>
        <v>1.8095963442498098</v>
      </c>
      <c r="E3" s="4">
        <f t="shared" ref="E3:E66" si="3">IF(B3="","",(2*B3)/(2-($C3*B3)))</f>
        <v>2.235183443085607</v>
      </c>
      <c r="G3" s="4">
        <f t="shared" si="1"/>
        <v>1.0311447811447811</v>
      </c>
    </row>
    <row r="4" spans="1:7" x14ac:dyDescent="0.2">
      <c r="A4" s="4">
        <f>IF('True_Odds_Calculator_2-way'!A5="","",'True_Odds_Calculator_2-way'!A5)</f>
        <v>1.89</v>
      </c>
      <c r="B4" s="4">
        <f>IF('True_Odds_Calculator_2-way'!B5="","",'True_Odds_Calculator_2-way'!B5)</f>
        <v>2</v>
      </c>
      <c r="C4" s="4">
        <f t="shared" si="0"/>
        <v>2.9100529100529293E-2</v>
      </c>
      <c r="D4" s="4">
        <f t="shared" si="2"/>
        <v>1.9434447300771212</v>
      </c>
      <c r="E4" s="4">
        <f t="shared" si="3"/>
        <v>2.0599455040871937</v>
      </c>
      <c r="G4" s="4">
        <f t="shared" si="1"/>
        <v>1.0291005291005293</v>
      </c>
    </row>
    <row r="5" spans="1:7" x14ac:dyDescent="0.2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3.0955227846419575E-2</v>
      </c>
      <c r="D5" s="4">
        <f t="shared" si="2"/>
        <v>2.0106851876586083</v>
      </c>
      <c r="E5" s="4">
        <f t="shared" si="3"/>
        <v>1.9894277785119598</v>
      </c>
      <c r="G5" s="4">
        <f t="shared" si="1"/>
        <v>1.0309552278464196</v>
      </c>
    </row>
    <row r="6" spans="1:7" x14ac:dyDescent="0.2">
      <c r="A6" s="4">
        <f>IF('True_Odds_Calculator_2-way'!A7="","",'True_Odds_Calculator_2-way'!A7)</f>
        <v>1.71</v>
      </c>
      <c r="B6" s="4">
        <f>IF('True_Odds_Calculator_2-way'!B7="","",'True_Odds_Calculator_2-way'!B7)</f>
        <v>2.2400000000000002</v>
      </c>
      <c r="C6" s="4">
        <f t="shared" si="0"/>
        <v>3.1223893065998265E-2</v>
      </c>
      <c r="D6" s="4">
        <f t="shared" si="2"/>
        <v>1.7569030364186771</v>
      </c>
      <c r="E6" s="4">
        <f t="shared" si="3"/>
        <v>2.3211731911283482</v>
      </c>
      <c r="G6" s="4">
        <f t="shared" si="1"/>
        <v>1.0312238930659983</v>
      </c>
    </row>
    <row r="7" spans="1:7" x14ac:dyDescent="0.2">
      <c r="A7" s="4">
        <f>IF('True_Odds_Calculator_2-way'!A8="","",'True_Odds_Calculator_2-way'!A8)</f>
        <v>1.72</v>
      </c>
      <c r="B7" s="4">
        <f>IF('True_Odds_Calculator_2-way'!B8="","",'True_Odds_Calculator_2-way'!B8)</f>
        <v>2.2200000000000002</v>
      </c>
      <c r="C7" s="4">
        <f t="shared" si="0"/>
        <v>3.1845799287659737E-2</v>
      </c>
      <c r="D7" s="4">
        <f t="shared" si="2"/>
        <v>1.7684327528714336</v>
      </c>
      <c r="E7" s="4">
        <f t="shared" si="3"/>
        <v>2.3013500482160079</v>
      </c>
      <c r="G7" s="4">
        <f t="shared" si="1"/>
        <v>1.0318457992876597</v>
      </c>
    </row>
    <row r="8" spans="1:7" x14ac:dyDescent="0.2">
      <c r="A8" s="4">
        <f>IF('True_Odds_Calculator_2-way'!A9="","",'True_Odds_Calculator_2-way'!A9)</f>
        <v>1.67</v>
      </c>
      <c r="B8" s="4">
        <f>IF('True_Odds_Calculator_2-way'!B9="","",'True_Odds_Calculator_2-way'!B9)</f>
        <v>2.33</v>
      </c>
      <c r="C8" s="4">
        <f t="shared" si="0"/>
        <v>2.7986944565804084E-2</v>
      </c>
      <c r="D8" s="4">
        <f t="shared" si="2"/>
        <v>1.7099602293950913</v>
      </c>
      <c r="E8" s="4">
        <f t="shared" si="3"/>
        <v>2.4085296029216061</v>
      </c>
      <c r="G8" s="4">
        <f t="shared" si="1"/>
        <v>1.0279869445658041</v>
      </c>
    </row>
    <row r="9" spans="1:7" x14ac:dyDescent="0.2">
      <c r="A9" s="4">
        <f>IF('True_Odds_Calculator_2-way'!A10="","",'True_Odds_Calculator_2-way'!A10)</f>
        <v>2.4</v>
      </c>
      <c r="B9" s="4">
        <f>IF('True_Odds_Calculator_2-way'!B10="","",'True_Odds_Calculator_2-way'!B10)</f>
        <v>1.62</v>
      </c>
      <c r="C9" s="4">
        <f t="shared" si="0"/>
        <v>3.3950617283950546E-2</v>
      </c>
      <c r="D9" s="4">
        <f t="shared" si="2"/>
        <v>2.5019305019305014</v>
      </c>
      <c r="E9" s="4">
        <f t="shared" si="3"/>
        <v>1.6658097686375322</v>
      </c>
      <c r="G9" s="4">
        <f t="shared" si="1"/>
        <v>1.0339506172839505</v>
      </c>
    </row>
    <row r="10" spans="1:7" x14ac:dyDescent="0.2">
      <c r="A10" s="4">
        <f>IF('True_Odds_Calculator_2-way'!A11="","",'True_Odds_Calculator_2-way'!A11)</f>
        <v>2.0299999999999998</v>
      </c>
      <c r="B10" s="4">
        <f>IF('True_Odds_Calculator_2-way'!B11="","",'True_Odds_Calculator_2-way'!B11)</f>
        <v>1.86</v>
      </c>
      <c r="C10" s="4">
        <f t="shared" si="0"/>
        <v>3.0245246040574214E-2</v>
      </c>
      <c r="D10" s="4">
        <f t="shared" si="2"/>
        <v>2.0942925287037548</v>
      </c>
      <c r="E10" s="4">
        <f t="shared" si="3"/>
        <v>1.9138324294186226</v>
      </c>
      <c r="G10" s="4">
        <f t="shared" si="1"/>
        <v>1.0302452460405742</v>
      </c>
    </row>
    <row r="11" spans="1:7" x14ac:dyDescent="0.2">
      <c r="A11" s="4">
        <f>IF('True_Odds_Calculator_2-way'!A12="","",'True_Odds_Calculator_2-way'!A12)</f>
        <v>2.2000000000000002</v>
      </c>
      <c r="B11" s="4">
        <f>IF('True_Odds_Calculator_2-way'!B12="","",'True_Odds_Calculator_2-way'!B12)</f>
        <v>1.72</v>
      </c>
      <c r="C11" s="4">
        <f t="shared" si="0"/>
        <v>3.5940803382663811E-2</v>
      </c>
      <c r="D11" s="4">
        <f t="shared" si="2"/>
        <v>2.2905569007263922</v>
      </c>
      <c r="E11" s="4">
        <f t="shared" si="3"/>
        <v>1.7748592870544089</v>
      </c>
      <c r="G11" s="4">
        <f t="shared" si="1"/>
        <v>1.0359408033826638</v>
      </c>
    </row>
    <row r="12" spans="1:7" x14ac:dyDescent="0.2">
      <c r="A12" s="4">
        <f>IF('True_Odds_Calculator_2-way'!A13="","",'True_Odds_Calculator_2-way'!A13)</f>
        <v>2.1800000000000002</v>
      </c>
      <c r="B12" s="4">
        <f>IF('True_Odds_Calculator_2-way'!B13="","",'True_Odds_Calculator_2-way'!B13)</f>
        <v>1.74</v>
      </c>
      <c r="C12" s="4">
        <f t="shared" si="0"/>
        <v>3.3428240008436028E-2</v>
      </c>
      <c r="D12" s="4">
        <f t="shared" si="2"/>
        <v>2.2624358821424311</v>
      </c>
      <c r="E12" s="4">
        <f t="shared" si="3"/>
        <v>1.7921194368326561</v>
      </c>
      <c r="G12" s="4">
        <f t="shared" si="1"/>
        <v>1.033428240008436</v>
      </c>
    </row>
    <row r="13" spans="1:7" x14ac:dyDescent="0.2">
      <c r="A13" s="4">
        <f>IF('True_Odds_Calculator_2-way'!A14="","",'True_Odds_Calculator_2-way'!A14)</f>
        <v>1.71</v>
      </c>
      <c r="B13" s="4">
        <f>IF('True_Odds_Calculator_2-way'!B14="","",'True_Odds_Calculator_2-way'!B14)</f>
        <v>2.12</v>
      </c>
      <c r="C13" s="4">
        <f t="shared" si="0"/>
        <v>5.6493434844973933E-2</v>
      </c>
      <c r="D13" s="4">
        <f t="shared" si="2"/>
        <v>1.7967882632831085</v>
      </c>
      <c r="E13" s="4">
        <f t="shared" si="3"/>
        <v>2.2550385668076633</v>
      </c>
      <c r="G13" s="4">
        <f t="shared" si="1"/>
        <v>1.0564934348449739</v>
      </c>
    </row>
    <row r="14" spans="1:7" x14ac:dyDescent="0.2">
      <c r="A14" s="4">
        <f>IF('True_Odds_Calculator_2-way'!A15="","",'True_Odds_Calculator_2-way'!A15)</f>
        <v>1.94</v>
      </c>
      <c r="B14" s="4">
        <f>IF('True_Odds_Calculator_2-way'!B15="","",'True_Odds_Calculator_2-way'!B15)</f>
        <v>1.96</v>
      </c>
      <c r="C14" s="4">
        <f t="shared" si="0"/>
        <v>2.5667999158426325E-2</v>
      </c>
      <c r="D14" s="4">
        <f t="shared" si="2"/>
        <v>1.9895353704478862</v>
      </c>
      <c r="E14" s="4">
        <f t="shared" si="3"/>
        <v>2.0105752961082914</v>
      </c>
      <c r="G14" s="4">
        <f t="shared" si="1"/>
        <v>1.0256679991584263</v>
      </c>
    </row>
    <row r="15" spans="1:7" x14ac:dyDescent="0.2">
      <c r="A15" s="4">
        <f>IF('True_Odds_Calculator_2-way'!A16="","",'True_Odds_Calculator_2-way'!A16)</f>
        <v>2.59</v>
      </c>
      <c r="B15" s="4">
        <f>IF('True_Odds_Calculator_2-way'!B16="","",'True_Odds_Calculator_2-way'!B16)</f>
        <v>1.54</v>
      </c>
      <c r="C15" s="4">
        <f t="shared" si="0"/>
        <v>3.5451035451035562E-2</v>
      </c>
      <c r="D15" s="4">
        <f t="shared" si="2"/>
        <v>2.7146260123868511</v>
      </c>
      <c r="E15" s="4">
        <f t="shared" si="3"/>
        <v>1.583217560433454</v>
      </c>
      <c r="G15" s="4">
        <f t="shared" si="1"/>
        <v>1.0354510354510356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2.02</v>
      </c>
      <c r="C16" s="4">
        <f t="shared" si="0"/>
        <v>2.6964398567516312E-2</v>
      </c>
      <c r="D16" s="4">
        <f t="shared" si="2"/>
        <v>1.9288906948394962</v>
      </c>
      <c r="E16" s="4">
        <f t="shared" si="3"/>
        <v>2.0765529308836395</v>
      </c>
      <c r="G16" s="4">
        <f t="shared" si="1"/>
        <v>1.0269643985675163</v>
      </c>
    </row>
    <row r="17" spans="1:7" x14ac:dyDescent="0.2">
      <c r="A17" s="4">
        <f>IF('True_Odds_Calculator_2-way'!A18="","",'True_Odds_Calculator_2-way'!A18)</f>
        <v>1.77</v>
      </c>
      <c r="B17" s="4">
        <f>IF('True_Odds_Calculator_2-way'!B18="","",'True_Odds_Calculator_2-way'!B18)</f>
        <v>2.13</v>
      </c>
      <c r="C17" s="4">
        <f t="shared" si="0"/>
        <v>3.4455319487546765E-2</v>
      </c>
      <c r="D17" s="4">
        <f t="shared" si="2"/>
        <v>1.8256700806275876</v>
      </c>
      <c r="E17" s="4">
        <f t="shared" si="3"/>
        <v>2.2111375032990233</v>
      </c>
      <c r="G17" s="4">
        <f t="shared" si="1"/>
        <v>1.0344553194875468</v>
      </c>
    </row>
    <row r="18" spans="1:7" x14ac:dyDescent="0.2">
      <c r="A18" s="4">
        <f>IF('True_Odds_Calculator_2-way'!A19="","",'True_Odds_Calculator_2-way'!A19)</f>
        <v>1.44</v>
      </c>
      <c r="B18" s="4">
        <f>IF('True_Odds_Calculator_2-way'!B19="","",'True_Odds_Calculator_2-way'!B19)</f>
        <v>2.78</v>
      </c>
      <c r="C18" s="4">
        <f t="shared" si="0"/>
        <v>5.4156674660271742E-2</v>
      </c>
      <c r="D18" s="4">
        <f t="shared" si="2"/>
        <v>1.4984279083695162</v>
      </c>
      <c r="E18" s="4">
        <f t="shared" si="3"/>
        <v>3.0063082006608588</v>
      </c>
      <c r="G18" s="4">
        <f t="shared" si="1"/>
        <v>1.0541566746602717</v>
      </c>
    </row>
    <row r="19" spans="1:7" x14ac:dyDescent="0.2">
      <c r="A19" s="4">
        <f>IF('True_Odds_Calculator_2-way'!A20="","",'True_Odds_Calculator_2-way'!A20)</f>
        <v>1.65</v>
      </c>
      <c r="B19" s="4">
        <f>IF('True_Odds_Calculator_2-way'!B20="","",'True_Odds_Calculator_2-way'!B20)</f>
        <v>2.2799999999999998</v>
      </c>
      <c r="C19" s="4">
        <f t="shared" si="0"/>
        <v>4.4657097288676173E-2</v>
      </c>
      <c r="D19" s="4">
        <f t="shared" si="2"/>
        <v>1.7131147540983604</v>
      </c>
      <c r="E19" s="4">
        <f t="shared" si="3"/>
        <v>2.402298850574712</v>
      </c>
      <c r="G19" s="4">
        <f t="shared" si="1"/>
        <v>1.0446570972886762</v>
      </c>
    </row>
    <row r="20" spans="1:7" x14ac:dyDescent="0.2">
      <c r="A20" s="4">
        <f>IF('True_Odds_Calculator_2-way'!A21="","",'True_Odds_Calculator_2-way'!A21)</f>
        <v>1.74</v>
      </c>
      <c r="B20" s="4">
        <f>IF('True_Odds_Calculator_2-way'!B21="","",'True_Odds_Calculator_2-way'!B21)</f>
        <v>2.12</v>
      </c>
      <c r="C20" s="4">
        <f t="shared" si="0"/>
        <v>4.6410756885707949E-2</v>
      </c>
      <c r="D20" s="4">
        <f t="shared" si="2"/>
        <v>1.8132127408572549</v>
      </c>
      <c r="E20" s="4">
        <f t="shared" si="3"/>
        <v>2.2296905222437133</v>
      </c>
      <c r="G20" s="4">
        <f t="shared" si="1"/>
        <v>1.0464107568857079</v>
      </c>
    </row>
    <row r="21" spans="1:7" x14ac:dyDescent="0.2">
      <c r="A21" s="4">
        <f>IF('True_Odds_Calculator_2-way'!A22="","",'True_Odds_Calculator_2-way'!A22)</f>
        <v>1.67</v>
      </c>
      <c r="B21" s="4">
        <f>IF('True_Odds_Calculator_2-way'!B22="","",'True_Odds_Calculator_2-way'!B22)</f>
        <v>2.2400000000000002</v>
      </c>
      <c r="C21" s="4">
        <f t="shared" si="0"/>
        <v>4.5230966638152292E-2</v>
      </c>
      <c r="D21" s="4">
        <f t="shared" si="2"/>
        <v>1.7355479261389997</v>
      </c>
      <c r="E21" s="4">
        <f t="shared" si="3"/>
        <v>2.3595307177999247</v>
      </c>
      <c r="G21" s="4">
        <f t="shared" si="1"/>
        <v>1.0452309666381523</v>
      </c>
    </row>
    <row r="22" spans="1:7" x14ac:dyDescent="0.2">
      <c r="A22" s="4">
        <f>IF('True_Odds_Calculator_2-way'!A23="","",'True_Odds_Calculator_2-way'!A23)</f>
        <v>1.24</v>
      </c>
      <c r="B22" s="4">
        <f>IF('True_Odds_Calculator_2-way'!B23="","",'True_Odds_Calculator_2-way'!B23)</f>
        <v>3.96</v>
      </c>
      <c r="C22" s="4">
        <f t="shared" si="0"/>
        <v>5.8976865428478353E-2</v>
      </c>
      <c r="D22" s="4">
        <f t="shared" si="2"/>
        <v>1.2870622772069615</v>
      </c>
      <c r="E22" s="4">
        <f t="shared" si="3"/>
        <v>4.4835646457268084</v>
      </c>
      <c r="G22" s="4">
        <f t="shared" si="1"/>
        <v>1.0589768654284784</v>
      </c>
    </row>
    <row r="23" spans="1:7" x14ac:dyDescent="0.2">
      <c r="A23" s="4">
        <f>IF('True_Odds_Calculator_2-way'!A24="","",'True_Odds_Calculator_2-way'!A24)</f>
        <v>1.7</v>
      </c>
      <c r="B23" s="4">
        <f>IF('True_Odds_Calculator_2-way'!B24="","",'True_Odds_Calculator_2-way'!B24)</f>
        <v>2.27</v>
      </c>
      <c r="C23" s="4">
        <f t="shared" si="0"/>
        <v>2.876392847888054E-2</v>
      </c>
      <c r="D23" s="4">
        <f t="shared" si="2"/>
        <v>1.7426055543011967</v>
      </c>
      <c r="E23" s="4">
        <f t="shared" si="3"/>
        <v>2.3466099118273029</v>
      </c>
      <c r="G23" s="4">
        <f t="shared" si="1"/>
        <v>1.0287639284788805</v>
      </c>
    </row>
    <row r="24" spans="1:7" x14ac:dyDescent="0.2">
      <c r="A24" s="4">
        <f>IF('True_Odds_Calculator_2-way'!A25="","",'True_Odds_Calculator_2-way'!A25)</f>
        <v>1.88</v>
      </c>
      <c r="B24" s="4">
        <f>IF('True_Odds_Calculator_2-way'!B25="","",'True_Odds_Calculator_2-way'!B25)</f>
        <v>2.0299999999999998</v>
      </c>
      <c r="C24" s="4">
        <f t="shared" si="0"/>
        <v>2.4525731055444977E-2</v>
      </c>
      <c r="D24" s="4">
        <f t="shared" si="2"/>
        <v>1.9243646631706333</v>
      </c>
      <c r="E24" s="4">
        <f t="shared" si="3"/>
        <v>2.0818241326641935</v>
      </c>
      <c r="G24" s="4">
        <f t="shared" si="1"/>
        <v>1.024525731055445</v>
      </c>
    </row>
    <row r="25" spans="1:7" x14ac:dyDescent="0.2">
      <c r="A25" s="4">
        <f>IF('True_Odds_Calculator_2-way'!A26="","",'True_Odds_Calculator_2-way'!A26)</f>
        <v>1.87</v>
      </c>
      <c r="B25" s="4">
        <f>IF('True_Odds_Calculator_2-way'!B26="","",'True_Odds_Calculator_2-way'!B26)</f>
        <v>2.0499999999999998</v>
      </c>
      <c r="C25" s="4">
        <f t="shared" si="0"/>
        <v>2.2564236337550447E-2</v>
      </c>
      <c r="D25" s="4">
        <f t="shared" si="2"/>
        <v>1.9103027282920144</v>
      </c>
      <c r="E25" s="4">
        <f t="shared" si="3"/>
        <v>2.0985356507458599</v>
      </c>
      <c r="G25" s="4">
        <f t="shared" si="1"/>
        <v>1.0225642363375504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2.4900000000000002</v>
      </c>
      <c r="C26" s="4">
        <f t="shared" si="0"/>
        <v>2.6606425702811132E-2</v>
      </c>
      <c r="D26" s="4">
        <f t="shared" si="2"/>
        <v>1.6347968814115716</v>
      </c>
      <c r="E26" s="4">
        <f t="shared" si="3"/>
        <v>2.5753070458952809</v>
      </c>
      <c r="G26" s="4">
        <f t="shared" si="1"/>
        <v>1.0266064257028111</v>
      </c>
    </row>
    <row r="27" spans="1:7" x14ac:dyDescent="0.2">
      <c r="A27" s="4">
        <f>IF('True_Odds_Calculator_2-way'!A28="","",'True_Odds_Calculator_2-way'!A28)</f>
        <v>1.75</v>
      </c>
      <c r="B27" s="4">
        <f>IF('True_Odds_Calculator_2-way'!B28="","",'True_Odds_Calculator_2-way'!B28)</f>
        <v>2.17</v>
      </c>
      <c r="C27" s="4">
        <f t="shared" si="0"/>
        <v>3.2258064516129004E-2</v>
      </c>
      <c r="D27" s="4">
        <f t="shared" si="2"/>
        <v>1.8008298755186722</v>
      </c>
      <c r="E27" s="4">
        <f t="shared" si="3"/>
        <v>2.2487046632124348</v>
      </c>
      <c r="G27" s="4">
        <f t="shared" si="1"/>
        <v>1.032258064516129</v>
      </c>
    </row>
    <row r="28" spans="1:7" x14ac:dyDescent="0.2">
      <c r="A28" s="4">
        <f>IF('True_Odds_Calculator_2-way'!A29="","",'True_Odds_Calculator_2-way'!A29)</f>
        <v>1.65</v>
      </c>
      <c r="B28" s="4">
        <f>IF('True_Odds_Calculator_2-way'!B29="","",'True_Odds_Calculator_2-way'!B29)</f>
        <v>2.34</v>
      </c>
      <c r="C28" s="4">
        <f t="shared" si="0"/>
        <v>3.3411033411033575E-2</v>
      </c>
      <c r="D28" s="4">
        <f t="shared" si="2"/>
        <v>1.6967699406723797</v>
      </c>
      <c r="E28" s="4">
        <f t="shared" si="3"/>
        <v>2.4351939451277205</v>
      </c>
      <c r="G28" s="4">
        <f t="shared" si="1"/>
        <v>1.0334110334110336</v>
      </c>
    </row>
    <row r="29" spans="1:7" x14ac:dyDescent="0.2">
      <c r="A29" s="4">
        <f>IF('True_Odds_Calculator_2-way'!A30="","",'True_Odds_Calculator_2-way'!A30)</f>
        <v>1.88</v>
      </c>
      <c r="B29" s="4">
        <f>IF('True_Odds_Calculator_2-way'!B30="","",'True_Odds_Calculator_2-way'!B30)</f>
        <v>2.02</v>
      </c>
      <c r="C29" s="4">
        <f t="shared" si="0"/>
        <v>2.6964398567516312E-2</v>
      </c>
      <c r="D29" s="4">
        <f t="shared" si="2"/>
        <v>1.9288906948394962</v>
      </c>
      <c r="E29" s="4">
        <f t="shared" si="3"/>
        <v>2.0765529308836395</v>
      </c>
      <c r="G29" s="4">
        <f t="shared" si="1"/>
        <v>1.0269643985675163</v>
      </c>
    </row>
    <row r="30" spans="1:7" x14ac:dyDescent="0.2">
      <c r="A30" s="4">
        <f>IF('True_Odds_Calculator_2-way'!A31="","",'True_Odds_Calculator_2-way'!A31)</f>
        <v>1.71</v>
      </c>
      <c r="B30" s="4">
        <f>IF('True_Odds_Calculator_2-way'!B31="","",'True_Odds_Calculator_2-way'!B31)</f>
        <v>2.23</v>
      </c>
      <c r="C30" s="4">
        <f t="shared" si="0"/>
        <v>3.3225814910969431E-2</v>
      </c>
      <c r="D30" s="4">
        <f t="shared" si="2"/>
        <v>1.7599981538319522</v>
      </c>
      <c r="E30" s="4">
        <f t="shared" si="3"/>
        <v>2.315792669966295</v>
      </c>
      <c r="G30" s="4">
        <f t="shared" si="1"/>
        <v>1.0332258149109694</v>
      </c>
    </row>
    <row r="31" spans="1:7" x14ac:dyDescent="0.2">
      <c r="A31" s="4">
        <f>IF('True_Odds_Calculator_2-way'!A32="","",'True_Odds_Calculator_2-way'!A32)</f>
        <v>1.66</v>
      </c>
      <c r="B31" s="4">
        <f>IF('True_Odds_Calculator_2-way'!B32="","",'True_Odds_Calculator_2-way'!B32)</f>
        <v>2.35</v>
      </c>
      <c r="C31" s="4">
        <f t="shared" si="0"/>
        <v>2.7941553447834E-2</v>
      </c>
      <c r="D31" s="4">
        <f t="shared" si="2"/>
        <v>1.6994118928338053</v>
      </c>
      <c r="E31" s="4">
        <f t="shared" si="3"/>
        <v>2.4297726564933044</v>
      </c>
      <c r="G31" s="4">
        <f t="shared" si="1"/>
        <v>1.027941553447834</v>
      </c>
    </row>
    <row r="32" spans="1:7" x14ac:dyDescent="0.2">
      <c r="A32" s="4">
        <f>IF('True_Odds_Calculator_2-way'!A33="","",'True_Odds_Calculator_2-way'!A33)</f>
        <v>2.06</v>
      </c>
      <c r="B32" s="4">
        <f>IF('True_Odds_Calculator_2-way'!B33="","",'True_Odds_Calculator_2-way'!B33)</f>
        <v>1.85</v>
      </c>
      <c r="C32" s="4">
        <f t="shared" si="0"/>
        <v>2.5977433744424072E-2</v>
      </c>
      <c r="D32" s="4">
        <f t="shared" si="2"/>
        <v>2.1166342682588173</v>
      </c>
      <c r="E32" s="4">
        <f t="shared" si="3"/>
        <v>1.8955483710519774</v>
      </c>
      <c r="G32" s="4">
        <f t="shared" si="1"/>
        <v>1.0259774337444241</v>
      </c>
    </row>
    <row r="33" spans="1:7" x14ac:dyDescent="0.2">
      <c r="A33" s="4">
        <f>IF('True_Odds_Calculator_2-way'!A34="","",'True_Odds_Calculator_2-way'!A34)</f>
        <v>1.72</v>
      </c>
      <c r="B33" s="4">
        <f>IF('True_Odds_Calculator_2-way'!B34="","",'True_Odds_Calculator_2-way'!B34)</f>
        <v>2.2200000000000002</v>
      </c>
      <c r="C33" s="4">
        <f t="shared" si="0"/>
        <v>3.1845799287659737E-2</v>
      </c>
      <c r="D33" s="4">
        <f t="shared" si="2"/>
        <v>1.7684327528714336</v>
      </c>
      <c r="E33" s="4">
        <f t="shared" si="3"/>
        <v>2.3013500482160079</v>
      </c>
      <c r="G33" s="4">
        <f t="shared" si="1"/>
        <v>1.0318457992876597</v>
      </c>
    </row>
    <row r="34" spans="1:7" x14ac:dyDescent="0.2">
      <c r="A34" s="4">
        <f>IF('True_Odds_Calculator_2-way'!A35="","",'True_Odds_Calculator_2-way'!A35)</f>
        <v>2.44</v>
      </c>
      <c r="B34" s="4">
        <f>IF('True_Odds_Calculator_2-way'!B35="","",'True_Odds_Calculator_2-way'!B35)</f>
        <v>1.61</v>
      </c>
      <c r="C34" s="4">
        <f t="shared" si="0"/>
        <v>3.0954077996130813E-2</v>
      </c>
      <c r="D34" s="4">
        <f t="shared" si="2"/>
        <v>2.5357603924606251</v>
      </c>
      <c r="E34" s="4">
        <f t="shared" si="3"/>
        <v>1.6511432414256895</v>
      </c>
      <c r="G34" s="4">
        <f t="shared" si="1"/>
        <v>1.0309540779961308</v>
      </c>
    </row>
    <row r="35" spans="1:7" x14ac:dyDescent="0.2">
      <c r="A35" s="4">
        <f>IF('True_Odds_Calculator_2-way'!A36="","",'True_Odds_Calculator_2-way'!A36)</f>
        <v>1.99</v>
      </c>
      <c r="B35" s="4">
        <f>IF('True_Odds_Calculator_2-way'!B36="","",'True_Odds_Calculator_2-way'!B36)</f>
        <v>1.92</v>
      </c>
      <c r="C35" s="4">
        <f t="shared" si="0"/>
        <v>2.3345896147403788E-2</v>
      </c>
      <c r="D35" s="4">
        <f t="shared" si="2"/>
        <v>2.0373253705876082</v>
      </c>
      <c r="E35" s="4">
        <f t="shared" si="3"/>
        <v>1.9640176827387685</v>
      </c>
      <c r="G35" s="4">
        <f t="shared" si="1"/>
        <v>1.0233458961474038</v>
      </c>
    </row>
    <row r="36" spans="1:7" x14ac:dyDescent="0.2">
      <c r="A36" s="4">
        <f>IF('True_Odds_Calculator_2-way'!A37="","",'True_Odds_Calculator_2-way'!A37)</f>
        <v>2.3199999999999998</v>
      </c>
      <c r="B36" s="4">
        <f>IF('True_Odds_Calculator_2-way'!B37="","",'True_Odds_Calculator_2-way'!B37)</f>
        <v>1.66</v>
      </c>
      <c r="C36" s="4">
        <f t="shared" si="0"/>
        <v>3.3444121312837582E-2</v>
      </c>
      <c r="D36" s="4">
        <f t="shared" si="2"/>
        <v>2.4136375031336175</v>
      </c>
      <c r="E36" s="4">
        <f t="shared" si="3"/>
        <v>1.707394928178755</v>
      </c>
      <c r="G36" s="4">
        <f t="shared" si="1"/>
        <v>1.0334441213128376</v>
      </c>
    </row>
    <row r="37" spans="1:7" x14ac:dyDescent="0.2">
      <c r="A37" s="4">
        <f>IF('True_Odds_Calculator_2-way'!A38="","",'True_Odds_Calculator_2-way'!A38)</f>
        <v>2.14</v>
      </c>
      <c r="B37" s="4">
        <f>IF('True_Odds_Calculator_2-way'!B38="","",'True_Odds_Calculator_2-way'!B38)</f>
        <v>1.77</v>
      </c>
      <c r="C37" s="4">
        <f t="shared" si="0"/>
        <v>3.2261471038597556E-2</v>
      </c>
      <c r="D37" s="4">
        <f t="shared" si="2"/>
        <v>2.216513546725964</v>
      </c>
      <c r="E37" s="4">
        <f t="shared" si="3"/>
        <v>1.822021261243927</v>
      </c>
      <c r="G37" s="4">
        <f t="shared" si="1"/>
        <v>1.0322614710385976</v>
      </c>
    </row>
    <row r="38" spans="1:7" x14ac:dyDescent="0.2">
      <c r="A38" s="4">
        <f>IF('True_Odds_Calculator_2-way'!A39="","",'True_Odds_Calculator_2-way'!A39)</f>
        <v>1.91</v>
      </c>
      <c r="B38" s="4">
        <f>IF('True_Odds_Calculator_2-way'!B39="","",'True_Odds_Calculator_2-way'!B39)</f>
        <v>1.98</v>
      </c>
      <c r="C38" s="4">
        <f t="shared" si="0"/>
        <v>2.861071447458885E-2</v>
      </c>
      <c r="D38" s="4">
        <f t="shared" si="2"/>
        <v>1.9636533568721115</v>
      </c>
      <c r="E38" s="4">
        <f t="shared" si="3"/>
        <v>2.0377175494369308</v>
      </c>
      <c r="G38" s="4">
        <f t="shared" si="1"/>
        <v>1.0286107144745888</v>
      </c>
    </row>
    <row r="39" spans="1:7" x14ac:dyDescent="0.2">
      <c r="A39" s="4">
        <f>IF('True_Odds_Calculator_2-way'!A40="","",'True_Odds_Calculator_2-way'!A40)</f>
        <v>2.04</v>
      </c>
      <c r="B39" s="4">
        <f>IF('True_Odds_Calculator_2-way'!B40="","",'True_Odds_Calculator_2-way'!B40)</f>
        <v>1.86</v>
      </c>
      <c r="C39" s="4">
        <f t="shared" si="0"/>
        <v>2.7830487033523088E-2</v>
      </c>
      <c r="D39" s="4">
        <f t="shared" si="2"/>
        <v>2.0996015936254984</v>
      </c>
      <c r="E39" s="4">
        <f t="shared" si="3"/>
        <v>1.9094202898550725</v>
      </c>
      <c r="G39" s="4">
        <f t="shared" si="1"/>
        <v>1.0278304870335231</v>
      </c>
    </row>
    <row r="40" spans="1:7" x14ac:dyDescent="0.2">
      <c r="A40" s="4">
        <f>IF('True_Odds_Calculator_2-way'!A41="","",'True_Odds_Calculator_2-way'!A41)</f>
        <v>2.19</v>
      </c>
      <c r="B40" s="4">
        <f>IF('True_Odds_Calculator_2-way'!B41="","",'True_Odds_Calculator_2-way'!B41)</f>
        <v>1.73</v>
      </c>
      <c r="C40" s="4">
        <f t="shared" si="0"/>
        <v>3.4655686647135031E-2</v>
      </c>
      <c r="D40" s="4">
        <f t="shared" si="2"/>
        <v>2.2763841740018629</v>
      </c>
      <c r="E40" s="4">
        <f t="shared" si="3"/>
        <v>1.7834631769717797</v>
      </c>
      <c r="G40" s="4">
        <f t="shared" si="1"/>
        <v>1.034655686647135</v>
      </c>
    </row>
    <row r="41" spans="1:7" x14ac:dyDescent="0.2">
      <c r="A41" s="4">
        <f>IF('True_Odds_Calculator_2-way'!A42="","",'True_Odds_Calculator_2-way'!A42)</f>
        <v>1.9</v>
      </c>
      <c r="B41" s="4">
        <f>IF('True_Odds_Calculator_2-way'!B42="","",'True_Odds_Calculator_2-way'!B42)</f>
        <v>1.99</v>
      </c>
      <c r="C41" s="4">
        <f t="shared" si="0"/>
        <v>2.8828352287754377E-2</v>
      </c>
      <c r="D41" s="4">
        <f t="shared" si="2"/>
        <v>1.9535003874967702</v>
      </c>
      <c r="E41" s="4">
        <f t="shared" si="3"/>
        <v>2.0487672717420748</v>
      </c>
      <c r="G41" s="4">
        <f t="shared" si="1"/>
        <v>1.0288283522877544</v>
      </c>
    </row>
    <row r="42" spans="1:7" x14ac:dyDescent="0.2">
      <c r="A42" s="4">
        <f>IF('True_Odds_Calculator_2-way'!A43="","",'True_Odds_Calculator_2-way'!A43)</f>
        <v>2.21</v>
      </c>
      <c r="B42" s="4">
        <f>IF('True_Odds_Calculator_2-way'!B43="","",'True_Odds_Calculator_2-way'!B43)</f>
        <v>1.72</v>
      </c>
      <c r="C42" s="4">
        <f t="shared" si="0"/>
        <v>3.3884036620014824E-2</v>
      </c>
      <c r="D42" s="4">
        <f t="shared" si="2"/>
        <v>2.2959652089876781</v>
      </c>
      <c r="E42" s="4">
        <f t="shared" si="3"/>
        <v>1.7716256524981358</v>
      </c>
      <c r="G42" s="4">
        <f t="shared" si="1"/>
        <v>1.0338840366200148</v>
      </c>
    </row>
    <row r="43" spans="1:7" x14ac:dyDescent="0.2">
      <c r="A43" s="4">
        <f>IF('True_Odds_Calculator_2-way'!A44="","",'True_Odds_Calculator_2-way'!A44)</f>
        <v>2.44</v>
      </c>
      <c r="B43" s="4">
        <f>IF('True_Odds_Calculator_2-way'!B44="","",'True_Odds_Calculator_2-way'!B44)</f>
        <v>1.6</v>
      </c>
      <c r="C43" s="4">
        <f t="shared" si="0"/>
        <v>3.4836065573770503E-2</v>
      </c>
      <c r="D43" s="4">
        <f t="shared" si="2"/>
        <v>2.548302872062663</v>
      </c>
      <c r="E43" s="4">
        <f t="shared" si="3"/>
        <v>1.6458684654300169</v>
      </c>
      <c r="G43" s="4">
        <f t="shared" si="1"/>
        <v>1.0348360655737705</v>
      </c>
    </row>
    <row r="44" spans="1:7" x14ac:dyDescent="0.2">
      <c r="A44" s="4">
        <f>IF('True_Odds_Calculator_2-way'!A45="","",'True_Odds_Calculator_2-way'!A45)</f>
        <v>2.2999999999999998</v>
      </c>
      <c r="B44" s="4">
        <f>IF('True_Odds_Calculator_2-way'!B45="","",'True_Odds_Calculator_2-way'!B45)</f>
        <v>1.67</v>
      </c>
      <c r="C44" s="4">
        <f t="shared" si="0"/>
        <v>3.3585003905233002E-2</v>
      </c>
      <c r="D44" s="4">
        <f t="shared" si="2"/>
        <v>2.3924011211460603</v>
      </c>
      <c r="E44" s="4">
        <f t="shared" si="3"/>
        <v>1.7181838514873629</v>
      </c>
      <c r="G44" s="4">
        <f t="shared" si="1"/>
        <v>1.033585003905233</v>
      </c>
    </row>
    <row r="45" spans="1:7" x14ac:dyDescent="0.2">
      <c r="A45" s="4">
        <f>IF('True_Odds_Calculator_2-way'!A46="","",'True_Odds_Calculator_2-way'!A46)</f>
        <v>1.64</v>
      </c>
      <c r="B45" s="4">
        <f>IF('True_Odds_Calculator_2-way'!B46="","",'True_Odds_Calculator_2-way'!B46)</f>
        <v>2.36</v>
      </c>
      <c r="C45" s="4">
        <f t="shared" si="0"/>
        <v>3.3484911120297722E-2</v>
      </c>
      <c r="D45" s="4">
        <f t="shared" si="2"/>
        <v>1.6863018473335656</v>
      </c>
      <c r="E45" s="4">
        <f t="shared" si="3"/>
        <v>2.4570848146267141</v>
      </c>
      <c r="G45" s="4">
        <f t="shared" si="1"/>
        <v>1.0334849111202977</v>
      </c>
    </row>
    <row r="46" spans="1:7" x14ac:dyDescent="0.2">
      <c r="A46" s="4">
        <f>IF('True_Odds_Calculator_2-way'!A47="","",'True_Odds_Calculator_2-way'!A47)</f>
        <v>1.99</v>
      </c>
      <c r="B46" s="4">
        <f>IF('True_Odds_Calculator_2-way'!B47="","",'True_Odds_Calculator_2-way'!B47)</f>
        <v>1.9</v>
      </c>
      <c r="C46" s="4">
        <f t="shared" si="0"/>
        <v>2.8828352287754377E-2</v>
      </c>
      <c r="D46" s="4">
        <f t="shared" si="2"/>
        <v>2.0487672717420748</v>
      </c>
      <c r="E46" s="4">
        <f t="shared" si="3"/>
        <v>1.9535003874967702</v>
      </c>
      <c r="G46" s="4">
        <f t="shared" si="1"/>
        <v>1.0288283522877544</v>
      </c>
    </row>
    <row r="47" spans="1:7" x14ac:dyDescent="0.2">
      <c r="A47" s="4">
        <f>IF('True_Odds_Calculator_2-way'!A48="","",'True_Odds_Calculator_2-way'!A48)</f>
        <v>1.9</v>
      </c>
      <c r="B47" s="4">
        <f>IF('True_Odds_Calculator_2-way'!B48="","",'True_Odds_Calculator_2-way'!B48)</f>
        <v>1.98</v>
      </c>
      <c r="C47" s="4">
        <f t="shared" si="0"/>
        <v>3.1366294524189264E-2</v>
      </c>
      <c r="D47" s="4">
        <f t="shared" si="2"/>
        <v>1.9583550234252993</v>
      </c>
      <c r="E47" s="4">
        <f t="shared" si="3"/>
        <v>2.0434546442151005</v>
      </c>
      <c r="G47" s="4">
        <f t="shared" si="1"/>
        <v>1.0313662945241893</v>
      </c>
    </row>
    <row r="48" spans="1:7" x14ac:dyDescent="0.2">
      <c r="A48" s="4">
        <f>IF('True_Odds_Calculator_2-way'!A49="","",'True_Odds_Calculator_2-way'!A49)</f>
        <v>2.17</v>
      </c>
      <c r="B48" s="4">
        <f>IF('True_Odds_Calculator_2-way'!B49="","",'True_Odds_Calculator_2-way'!B49)</f>
        <v>1.76</v>
      </c>
      <c r="C48" s="4">
        <f t="shared" si="0"/>
        <v>2.9011311269375728E-2</v>
      </c>
      <c r="D48" s="4">
        <f t="shared" si="2"/>
        <v>2.2405256365129644</v>
      </c>
      <c r="E48" s="4">
        <f t="shared" si="3"/>
        <v>1.8061099025820484</v>
      </c>
      <c r="G48" s="4">
        <f t="shared" si="1"/>
        <v>1.0290113112693757</v>
      </c>
    </row>
    <row r="49" spans="1:7" x14ac:dyDescent="0.2">
      <c r="A49" s="4">
        <f>IF('True_Odds_Calculator_2-way'!A50="","",'True_Odds_Calculator_2-way'!A50)</f>
        <v>1.47</v>
      </c>
      <c r="B49" s="4">
        <f>IF('True_Odds_Calculator_2-way'!B50="","",'True_Odds_Calculator_2-way'!B50)</f>
        <v>2.82</v>
      </c>
      <c r="C49" s="4">
        <f t="shared" si="0"/>
        <v>3.4882037921551534E-2</v>
      </c>
      <c r="D49" s="4">
        <f t="shared" si="2"/>
        <v>1.5086799868981329</v>
      </c>
      <c r="E49" s="4">
        <f t="shared" si="3"/>
        <v>2.9658725048293619</v>
      </c>
      <c r="G49" s="4">
        <f t="shared" si="1"/>
        <v>1.0348820379215515</v>
      </c>
    </row>
    <row r="50" spans="1:7" x14ac:dyDescent="0.2">
      <c r="A50" s="4">
        <f>IF('True_Odds_Calculator_2-way'!A51="","",'True_Odds_Calculator_2-way'!A51)</f>
        <v>2.12</v>
      </c>
      <c r="B50" s="4">
        <f>IF('True_Odds_Calculator_2-way'!B51="","",'True_Odds_Calculator_2-way'!B51)</f>
        <v>1.74</v>
      </c>
      <c r="C50" s="4">
        <f t="shared" si="0"/>
        <v>4.6410756885707949E-2</v>
      </c>
      <c r="D50" s="4">
        <f t="shared" si="2"/>
        <v>2.2296905222437133</v>
      </c>
      <c r="E50" s="4">
        <f t="shared" si="3"/>
        <v>1.8132127408572549</v>
      </c>
      <c r="G50" s="4">
        <f t="shared" si="1"/>
        <v>1.0464107568857079</v>
      </c>
    </row>
    <row r="51" spans="1:7" x14ac:dyDescent="0.2">
      <c r="A51" s="4">
        <f>IF('True_Odds_Calculator_2-way'!A52="","",'True_Odds_Calculator_2-way'!A52)</f>
        <v>2.2799999999999998</v>
      </c>
      <c r="B51" s="4">
        <f>IF('True_Odds_Calculator_2-way'!B52="","",'True_Odds_Calculator_2-way'!B52)</f>
        <v>1.64</v>
      </c>
      <c r="C51" s="4">
        <f t="shared" si="0"/>
        <v>4.8352588789045914E-2</v>
      </c>
      <c r="D51" s="4">
        <f t="shared" si="2"/>
        <v>2.4130098089829635</v>
      </c>
      <c r="E51" s="4">
        <f t="shared" si="3"/>
        <v>1.7077091706247716</v>
      </c>
      <c r="G51" s="4">
        <f t="shared" si="1"/>
        <v>1.0483525887890459</v>
      </c>
    </row>
    <row r="52" spans="1:7" x14ac:dyDescent="0.2">
      <c r="A52" s="4">
        <f>IF('True_Odds_Calculator_2-way'!A53="","",'True_Odds_Calculator_2-way'!A53)</f>
        <v>2.4900000000000002</v>
      </c>
      <c r="B52" s="4">
        <f>IF('True_Odds_Calculator_2-way'!B53="","",'True_Odds_Calculator_2-way'!B53)</f>
        <v>1.55</v>
      </c>
      <c r="C52" s="4">
        <f t="shared" si="0"/>
        <v>4.676771602539187E-2</v>
      </c>
      <c r="D52" s="4">
        <f t="shared" si="2"/>
        <v>2.643945881144032</v>
      </c>
      <c r="E52" s="4">
        <f t="shared" si="3"/>
        <v>1.6082925304719242</v>
      </c>
      <c r="G52" s="4">
        <f t="shared" si="1"/>
        <v>1.0467677160253919</v>
      </c>
    </row>
    <row r="53" spans="1:7" x14ac:dyDescent="0.2">
      <c r="A53" s="4">
        <f>IF('True_Odds_Calculator_2-way'!A54="","",'True_Odds_Calculator_2-way'!A54)</f>
        <v>2.4700000000000002</v>
      </c>
      <c r="B53" s="4">
        <f>IF('True_Odds_Calculator_2-way'!B54="","",'True_Odds_Calculator_2-way'!B54)</f>
        <v>1.56</v>
      </c>
      <c r="C53" s="4">
        <f t="shared" si="0"/>
        <v>4.5883940620782715E-2</v>
      </c>
      <c r="D53" s="4">
        <f t="shared" si="2"/>
        <v>2.6183745583038869</v>
      </c>
      <c r="E53" s="4">
        <f t="shared" si="3"/>
        <v>1.6179039301310043</v>
      </c>
      <c r="G53" s="4">
        <f t="shared" si="1"/>
        <v>1.0458839406207827</v>
      </c>
    </row>
    <row r="54" spans="1:7" x14ac:dyDescent="0.2">
      <c r="A54" s="4">
        <f>IF('True_Odds_Calculator_2-way'!A55="","",'True_Odds_Calculator_2-way'!A55)</f>
        <v>2.46</v>
      </c>
      <c r="B54" s="4">
        <f>IF('True_Odds_Calculator_2-way'!B55="","",'True_Odds_Calculator_2-way'!B55)</f>
        <v>1.56</v>
      </c>
      <c r="C54" s="4">
        <f t="shared" si="0"/>
        <v>4.7529706066291366E-2</v>
      </c>
      <c r="D54" s="4">
        <f t="shared" si="2"/>
        <v>2.6127450980392153</v>
      </c>
      <c r="E54" s="4">
        <f t="shared" si="3"/>
        <v>1.6200607902735562</v>
      </c>
      <c r="G54" s="4">
        <f t="shared" si="1"/>
        <v>1.0475297060662914</v>
      </c>
    </row>
    <row r="55" spans="1:7" x14ac:dyDescent="0.2">
      <c r="A55" s="4">
        <f>IF('True_Odds_Calculator_2-way'!A56="","",'True_Odds_Calculator_2-way'!A56)</f>
        <v>2.2999999999999998</v>
      </c>
      <c r="B55" s="4">
        <f>IF('True_Odds_Calculator_2-way'!B56="","",'True_Odds_Calculator_2-way'!B56)</f>
        <v>1.64</v>
      </c>
      <c r="C55" s="4">
        <f t="shared" si="0"/>
        <v>4.4538706256627814E-2</v>
      </c>
      <c r="D55" s="4">
        <f t="shared" si="2"/>
        <v>2.4241645244215939</v>
      </c>
      <c r="E55" s="4">
        <f t="shared" si="3"/>
        <v>1.7021660649819494</v>
      </c>
      <c r="G55" s="4">
        <f t="shared" si="1"/>
        <v>1.0445387062566278</v>
      </c>
    </row>
    <row r="56" spans="1:7" x14ac:dyDescent="0.2">
      <c r="A56" s="4">
        <f>IF('True_Odds_Calculator_2-way'!A57="","",'True_Odds_Calculator_2-way'!A57)</f>
        <v>2.36</v>
      </c>
      <c r="B56" s="4">
        <f>IF('True_Odds_Calculator_2-way'!B57="","",'True_Odds_Calculator_2-way'!B57)</f>
        <v>1.6</v>
      </c>
      <c r="C56" s="4">
        <f t="shared" si="0"/>
        <v>4.8728813559322015E-2</v>
      </c>
      <c r="D56" s="4">
        <f t="shared" si="2"/>
        <v>2.5039787798408488</v>
      </c>
      <c r="E56" s="4">
        <f t="shared" si="3"/>
        <v>1.6649029982363315</v>
      </c>
      <c r="G56" s="4">
        <f t="shared" si="1"/>
        <v>1.048728813559322</v>
      </c>
    </row>
    <row r="57" spans="1:7" x14ac:dyDescent="0.2">
      <c r="A57" s="4">
        <f>IF('True_Odds_Calculator_2-way'!A58="","",'True_Odds_Calculator_2-way'!A58)</f>
        <v>2.2000000000000002</v>
      </c>
      <c r="B57" s="4">
        <f>IF('True_Odds_Calculator_2-way'!B58="","",'True_Odds_Calculator_2-way'!B58)</f>
        <v>1.69</v>
      </c>
      <c r="C57" s="4">
        <f t="shared" si="0"/>
        <v>4.6261430876815446E-2</v>
      </c>
      <c r="D57" s="4">
        <f t="shared" si="2"/>
        <v>2.3179551122194515</v>
      </c>
      <c r="E57" s="4">
        <f t="shared" si="3"/>
        <v>1.7587511825922422</v>
      </c>
      <c r="G57" s="4">
        <f t="shared" si="1"/>
        <v>1.0462614308768154</v>
      </c>
    </row>
    <row r="58" spans="1:7" x14ac:dyDescent="0.2">
      <c r="A58" s="4">
        <f>IF('True_Odds_Calculator_2-way'!A59="","",'True_Odds_Calculator_2-way'!A59)</f>
        <v>2.38</v>
      </c>
      <c r="B58" s="4">
        <f>IF('True_Odds_Calculator_2-way'!B59="","",'True_Odds_Calculator_2-way'!B59)</f>
        <v>1.59</v>
      </c>
      <c r="C58" s="4">
        <f t="shared" si="0"/>
        <v>4.9098884836953571E-2</v>
      </c>
      <c r="D58" s="4">
        <f t="shared" si="2"/>
        <v>2.5276868612651122</v>
      </c>
      <c r="E58" s="4">
        <f t="shared" si="3"/>
        <v>1.6545844082025274</v>
      </c>
      <c r="G58" s="4">
        <f t="shared" si="1"/>
        <v>1.0490988848369536</v>
      </c>
    </row>
    <row r="59" spans="1:7" x14ac:dyDescent="0.2">
      <c r="A59" s="4">
        <f>IF('True_Odds_Calculator_2-way'!A60="","",'True_Odds_Calculator_2-way'!A60)</f>
        <v>2.15</v>
      </c>
      <c r="B59" s="4">
        <f>IF('True_Odds_Calculator_2-way'!B60="","",'True_Odds_Calculator_2-way'!B60)</f>
        <v>1.72</v>
      </c>
      <c r="C59" s="4">
        <f t="shared" si="0"/>
        <v>4.6511627906976827E-2</v>
      </c>
      <c r="D59" s="4">
        <f t="shared" si="2"/>
        <v>2.263157894736842</v>
      </c>
      <c r="E59" s="4">
        <f t="shared" si="3"/>
        <v>1.7916666666666667</v>
      </c>
      <c r="G59" s="4">
        <f t="shared" si="1"/>
        <v>1.0465116279069768</v>
      </c>
    </row>
    <row r="60" spans="1:7" x14ac:dyDescent="0.2">
      <c r="A60" s="4">
        <f>IF('True_Odds_Calculator_2-way'!A61="","",'True_Odds_Calculator_2-way'!A61)</f>
        <v>2.29</v>
      </c>
      <c r="B60" s="4">
        <f>IF('True_Odds_Calculator_2-way'!B61="","",'True_Odds_Calculator_2-way'!B61)</f>
        <v>1.61</v>
      </c>
      <c r="C60" s="4">
        <f t="shared" si="0"/>
        <v>5.7799235129783799E-2</v>
      </c>
      <c r="D60" s="4">
        <f t="shared" si="2"/>
        <v>2.4522930592969501</v>
      </c>
      <c r="E60" s="4">
        <f t="shared" si="3"/>
        <v>1.6885662598181777</v>
      </c>
      <c r="G60" s="4">
        <f t="shared" si="1"/>
        <v>1.0577992351297838</v>
      </c>
    </row>
    <row r="61" spans="1:7" x14ac:dyDescent="0.2">
      <c r="A61" s="4">
        <f>IF('True_Odds_Calculator_2-way'!A62="","",'True_Odds_Calculator_2-way'!A62)</f>
        <v>2.29</v>
      </c>
      <c r="B61" s="4">
        <f>IF('True_Odds_Calculator_2-way'!B62="","",'True_Odds_Calculator_2-way'!B62)</f>
        <v>1.61</v>
      </c>
      <c r="C61" s="4">
        <f t="shared" si="0"/>
        <v>5.7799235129783799E-2</v>
      </c>
      <c r="D61" s="4">
        <f t="shared" si="2"/>
        <v>2.4522930592969501</v>
      </c>
      <c r="E61" s="4">
        <f t="shared" si="3"/>
        <v>1.6885662598181777</v>
      </c>
      <c r="G61" s="4">
        <f t="shared" si="1"/>
        <v>1.0577992351297838</v>
      </c>
    </row>
    <row r="62" spans="1:7" x14ac:dyDescent="0.2">
      <c r="A62" s="4">
        <f>IF('True_Odds_Calculator_2-way'!A63="","",'True_Odds_Calculator_2-way'!A63)</f>
        <v>1.94</v>
      </c>
      <c r="B62" s="4">
        <f>IF('True_Odds_Calculator_2-way'!B63="","",'True_Odds_Calculator_2-way'!B63)</f>
        <v>1.85</v>
      </c>
      <c r="C62" s="4">
        <f t="shared" si="0"/>
        <v>5.6004458066313711E-2</v>
      </c>
      <c r="D62" s="4">
        <f t="shared" si="2"/>
        <v>2.0514432695055729</v>
      </c>
      <c r="E62" s="4">
        <f t="shared" si="3"/>
        <v>1.9510736613210113</v>
      </c>
      <c r="G62" s="4">
        <f t="shared" si="1"/>
        <v>1.0560044580663137</v>
      </c>
    </row>
    <row r="63" spans="1:7" x14ac:dyDescent="0.2">
      <c r="A63" s="4">
        <f>IF('True_Odds_Calculator_2-way'!A64="","",'True_Odds_Calculator_2-way'!A64)</f>
        <v>1.78</v>
      </c>
      <c r="B63" s="4">
        <f>IF('True_Odds_Calculator_2-way'!B64="","",'True_Odds_Calculator_2-way'!B64)</f>
        <v>2.14</v>
      </c>
      <c r="C63" s="4">
        <f t="shared" si="0"/>
        <v>2.908747243515708E-2</v>
      </c>
      <c r="D63" s="4">
        <f t="shared" si="2"/>
        <v>1.8273049985608751</v>
      </c>
      <c r="E63" s="4">
        <f t="shared" si="3"/>
        <v>2.2087440565928333</v>
      </c>
      <c r="G63" s="4">
        <f t="shared" si="1"/>
        <v>1.0290874724351571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2.15</v>
      </c>
      <c r="C64" s="4">
        <f t="shared" si="0"/>
        <v>3.0088030482196881E-2</v>
      </c>
      <c r="D64" s="4">
        <f t="shared" si="2"/>
        <v>1.8184207382630511</v>
      </c>
      <c r="E64" s="4">
        <f t="shared" si="3"/>
        <v>2.2218654211064077</v>
      </c>
      <c r="G64" s="4">
        <f t="shared" si="1"/>
        <v>1.0300880304821969</v>
      </c>
    </row>
    <row r="65" spans="1:7" x14ac:dyDescent="0.2">
      <c r="A65" s="4">
        <f>IF('True_Odds_Calculator_2-way'!A66="","",'True_Odds_Calculator_2-way'!A66)</f>
        <v>1.53</v>
      </c>
      <c r="B65" s="4">
        <f>IF('True_Odds_Calculator_2-way'!B66="","",'True_Odds_Calculator_2-way'!B66)</f>
        <v>2.64</v>
      </c>
      <c r="C65" s="4">
        <f t="shared" si="0"/>
        <v>3.2382650029708859E-2</v>
      </c>
      <c r="D65" s="4">
        <f t="shared" si="2"/>
        <v>1.5688650664180843</v>
      </c>
      <c r="E65" s="4">
        <f t="shared" si="3"/>
        <v>2.7578861122490785</v>
      </c>
      <c r="G65" s="4">
        <f t="shared" si="1"/>
        <v>1.0323826500297089</v>
      </c>
    </row>
    <row r="66" spans="1:7" x14ac:dyDescent="0.2">
      <c r="A66" s="4">
        <f>IF('True_Odds_Calculator_2-way'!A67="","",'True_Odds_Calculator_2-way'!A67)</f>
        <v>1.85</v>
      </c>
      <c r="B66" s="4">
        <f>IF('True_Odds_Calculator_2-way'!B67="","",'True_Odds_Calculator_2-way'!B67)</f>
        <v>2.04</v>
      </c>
      <c r="C66" s="4">
        <f t="shared" ref="C66:C129" si="4">IF(A66="","",((1/A66)+(1/B66))-1)</f>
        <v>3.0736618971912932E-2</v>
      </c>
      <c r="D66" s="4">
        <f t="shared" si="2"/>
        <v>1.9041372351160444</v>
      </c>
      <c r="E66" s="4">
        <f t="shared" si="3"/>
        <v>2.1060267857142851</v>
      </c>
      <c r="G66" s="4">
        <f t="shared" ref="G66:G129" si="5">IF(A66="","",C66+1)</f>
        <v>1.0307366189719129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1.82</v>
      </c>
      <c r="C67" s="4">
        <f t="shared" si="4"/>
        <v>3.0219780219780112E-2</v>
      </c>
      <c r="D67" s="4">
        <f t="shared" ref="D67:D130" si="6">IF(A67="","",(2*A67)/(2-($C67*A67)))</f>
        <v>2.1474926253687316</v>
      </c>
      <c r="E67" s="4">
        <f t="shared" ref="E67:E130" si="7">IF(B67="","",(2*B67)/(2-($C67*B67)))</f>
        <v>1.8714652956298199</v>
      </c>
      <c r="G67" s="4">
        <f t="shared" si="5"/>
        <v>1.0302197802197801</v>
      </c>
    </row>
    <row r="68" spans="1:7" x14ac:dyDescent="0.2">
      <c r="A68" s="4">
        <f>IF('True_Odds_Calculator_2-way'!A69="","",'True_Odds_Calculator_2-way'!A69)</f>
        <v>2.2200000000000002</v>
      </c>
      <c r="B68" s="4">
        <f>IF('True_Odds_Calculator_2-way'!B69="","",'True_Odds_Calculator_2-way'!B69)</f>
        <v>1.71</v>
      </c>
      <c r="C68" s="4">
        <f t="shared" si="4"/>
        <v>3.5245772087877381E-2</v>
      </c>
      <c r="D68" s="4">
        <f t="shared" si="6"/>
        <v>2.3103888990323171</v>
      </c>
      <c r="E68" s="4">
        <f t="shared" si="7"/>
        <v>1.7631322279503969</v>
      </c>
      <c r="G68" s="4">
        <f t="shared" si="5"/>
        <v>1.0352457720878774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1.75</v>
      </c>
      <c r="C69" s="4">
        <f t="shared" si="4"/>
        <v>3.4391534391534417E-2</v>
      </c>
      <c r="D69" s="4">
        <f t="shared" si="6"/>
        <v>2.2433234421364987</v>
      </c>
      <c r="E69" s="4">
        <f t="shared" si="7"/>
        <v>1.8042959427207637</v>
      </c>
      <c r="G69" s="4">
        <f t="shared" si="5"/>
        <v>1.0343915343915344</v>
      </c>
    </row>
    <row r="70" spans="1:7" x14ac:dyDescent="0.2">
      <c r="A70" s="4">
        <f>IF('True_Odds_Calculator_2-way'!A71="","",'True_Odds_Calculator_2-way'!A71)</f>
        <v>1.76</v>
      </c>
      <c r="B70" s="4">
        <f>IF('True_Odds_Calculator_2-way'!B71="","",'True_Odds_Calculator_2-way'!B71)</f>
        <v>2.15</v>
      </c>
      <c r="C70" s="4">
        <f t="shared" si="4"/>
        <v>3.3298097251585723E-2</v>
      </c>
      <c r="D70" s="4">
        <f t="shared" si="6"/>
        <v>1.8131288931480596</v>
      </c>
      <c r="E70" s="4">
        <f t="shared" si="7"/>
        <v>2.2298173246906305</v>
      </c>
      <c r="G70" s="4">
        <f t="shared" si="5"/>
        <v>1.0332980972515857</v>
      </c>
    </row>
    <row r="71" spans="1:7" x14ac:dyDescent="0.2">
      <c r="A71" s="4">
        <f>IF('True_Odds_Calculator_2-way'!A72="","",'True_Odds_Calculator_2-way'!A72)</f>
        <v>1.96</v>
      </c>
      <c r="B71" s="4">
        <f>IF('True_Odds_Calculator_2-way'!B72="","",'True_Odds_Calculator_2-way'!B72)</f>
        <v>1.93</v>
      </c>
      <c r="C71" s="4">
        <f t="shared" si="4"/>
        <v>2.8338796658559762E-2</v>
      </c>
      <c r="D71" s="4">
        <f t="shared" si="6"/>
        <v>2.0159880622468553</v>
      </c>
      <c r="E71" s="4">
        <f t="shared" si="7"/>
        <v>1.9842635333613092</v>
      </c>
      <c r="G71" s="4">
        <f t="shared" si="5"/>
        <v>1.0283387966585598</v>
      </c>
    </row>
    <row r="72" spans="1:7" x14ac:dyDescent="0.2">
      <c r="A72" s="4">
        <f>IF('True_Odds_Calculator_2-way'!A73="","",'True_Odds_Calculator_2-way'!A73)</f>
        <v>1.91</v>
      </c>
      <c r="B72" s="4">
        <f>IF('True_Odds_Calculator_2-way'!B73="","",'True_Odds_Calculator_2-way'!B73)</f>
        <v>1.98</v>
      </c>
      <c r="C72" s="4">
        <f t="shared" si="4"/>
        <v>2.861071447458885E-2</v>
      </c>
      <c r="D72" s="4">
        <f t="shared" si="6"/>
        <v>1.9636533568721115</v>
      </c>
      <c r="E72" s="4">
        <f t="shared" si="7"/>
        <v>2.0377175494369308</v>
      </c>
      <c r="G72" s="4">
        <f t="shared" si="5"/>
        <v>1.0286107144745888</v>
      </c>
    </row>
    <row r="73" spans="1:7" x14ac:dyDescent="0.2">
      <c r="A73" s="4">
        <f>IF('True_Odds_Calculator_2-way'!A74="","",'True_Odds_Calculator_2-way'!A74)</f>
        <v>1.92</v>
      </c>
      <c r="B73" s="4">
        <f>IF('True_Odds_Calculator_2-way'!B74="","",'True_Odds_Calculator_2-way'!B74)</f>
        <v>1.97</v>
      </c>
      <c r="C73" s="4">
        <f t="shared" si="4"/>
        <v>2.844754653130277E-2</v>
      </c>
      <c r="D73" s="4">
        <f t="shared" si="6"/>
        <v>1.9739066903246005</v>
      </c>
      <c r="E73" s="4">
        <f t="shared" si="7"/>
        <v>2.0267924123888115</v>
      </c>
      <c r="G73" s="4">
        <f t="shared" si="5"/>
        <v>1.0284475465313028</v>
      </c>
    </row>
    <row r="74" spans="1:7" x14ac:dyDescent="0.2">
      <c r="A74" s="4">
        <f>IF('True_Odds_Calculator_2-way'!A75="","",'True_Odds_Calculator_2-way'!A75)</f>
        <v>1.77</v>
      </c>
      <c r="B74" s="4">
        <f>IF('True_Odds_Calculator_2-way'!B75="","",'True_Odds_Calculator_2-way'!B75)</f>
        <v>2.13</v>
      </c>
      <c r="C74" s="4">
        <f t="shared" si="4"/>
        <v>3.4455319487546765E-2</v>
      </c>
      <c r="D74" s="4">
        <f t="shared" si="6"/>
        <v>1.8256700806275876</v>
      </c>
      <c r="E74" s="4">
        <f t="shared" si="7"/>
        <v>2.2111375032990233</v>
      </c>
      <c r="G74" s="4">
        <f t="shared" si="5"/>
        <v>1.0344553194875468</v>
      </c>
    </row>
    <row r="75" spans="1:7" x14ac:dyDescent="0.2">
      <c r="A75" s="4">
        <f>IF('True_Odds_Calculator_2-way'!A76="","",'True_Odds_Calculator_2-way'!A76)</f>
        <v>2.21</v>
      </c>
      <c r="B75" s="4">
        <f>IF('True_Odds_Calculator_2-way'!B76="","",'True_Odds_Calculator_2-way'!B76)</f>
        <v>1.72</v>
      </c>
      <c r="C75" s="4">
        <f t="shared" si="4"/>
        <v>3.3884036620014824E-2</v>
      </c>
      <c r="D75" s="4">
        <f t="shared" si="6"/>
        <v>2.2959652089876781</v>
      </c>
      <c r="E75" s="4">
        <f t="shared" si="7"/>
        <v>1.7716256524981358</v>
      </c>
      <c r="G75" s="4">
        <f t="shared" si="5"/>
        <v>1.0338840366200148</v>
      </c>
    </row>
    <row r="76" spans="1:7" x14ac:dyDescent="0.2">
      <c r="A76" s="4">
        <f>IF('True_Odds_Calculator_2-way'!A77="","",'True_Odds_Calculator_2-way'!A77)</f>
        <v>2.54</v>
      </c>
      <c r="B76" s="4">
        <f>IF('True_Odds_Calculator_2-way'!B77="","",'True_Odds_Calculator_2-way'!B77)</f>
        <v>1.56</v>
      </c>
      <c r="C76" s="4">
        <f t="shared" si="4"/>
        <v>3.4726428427215739E-2</v>
      </c>
      <c r="D76" s="4">
        <f t="shared" si="6"/>
        <v>2.6571888412017164</v>
      </c>
      <c r="E76" s="4">
        <f t="shared" si="7"/>
        <v>1.6034315312398835</v>
      </c>
      <c r="G76" s="4">
        <f t="shared" si="5"/>
        <v>1.0347264284272157</v>
      </c>
    </row>
    <row r="77" spans="1:7" x14ac:dyDescent="0.2">
      <c r="A77" s="4">
        <f>IF('True_Odds_Calculator_2-way'!A78="","",'True_Odds_Calculator_2-way'!A78)</f>
        <v>1.95</v>
      </c>
      <c r="B77" s="4">
        <f>IF('True_Odds_Calculator_2-way'!B78="","",'True_Odds_Calculator_2-way'!B78)</f>
        <v>1.93</v>
      </c>
      <c r="C77" s="4">
        <f t="shared" si="4"/>
        <v>3.0955227846419575E-2</v>
      </c>
      <c r="D77" s="4">
        <f t="shared" si="6"/>
        <v>2.0106851876586083</v>
      </c>
      <c r="E77" s="4">
        <f t="shared" si="7"/>
        <v>1.9894277785119598</v>
      </c>
      <c r="G77" s="4">
        <f t="shared" si="5"/>
        <v>1.0309552278464196</v>
      </c>
    </row>
    <row r="78" spans="1:7" x14ac:dyDescent="0.2">
      <c r="A78" s="4">
        <f>IF('True_Odds_Calculator_2-way'!A79="","",'True_Odds_Calculator_2-way'!A79)</f>
        <v>2.25</v>
      </c>
      <c r="B78" s="4">
        <f>IF('True_Odds_Calculator_2-way'!B79="","",'True_Odds_Calculator_2-way'!B79)</f>
        <v>1.69</v>
      </c>
      <c r="C78" s="4">
        <f t="shared" si="4"/>
        <v>3.6160420775805502E-2</v>
      </c>
      <c r="D78" s="4">
        <f t="shared" si="6"/>
        <v>2.3454124903623752</v>
      </c>
      <c r="E78" s="4">
        <f t="shared" si="7"/>
        <v>1.7432664756446994</v>
      </c>
      <c r="G78" s="4">
        <f t="shared" si="5"/>
        <v>1.0361604207758055</v>
      </c>
    </row>
    <row r="79" spans="1:7" x14ac:dyDescent="0.2">
      <c r="A79" s="4">
        <f>IF('True_Odds_Calculator_2-way'!A80="","",'True_Odds_Calculator_2-way'!A80)</f>
        <v>2.1800000000000002</v>
      </c>
      <c r="B79" s="4">
        <f>IF('True_Odds_Calculator_2-way'!B80="","",'True_Odds_Calculator_2-way'!B80)</f>
        <v>1.74</v>
      </c>
      <c r="C79" s="4">
        <f t="shared" si="4"/>
        <v>3.3428240008436028E-2</v>
      </c>
      <c r="D79" s="4">
        <f t="shared" si="6"/>
        <v>2.2624358821424311</v>
      </c>
      <c r="E79" s="4">
        <f t="shared" si="7"/>
        <v>1.7921194368326561</v>
      </c>
      <c r="G79" s="4">
        <f t="shared" si="5"/>
        <v>1.033428240008436</v>
      </c>
    </row>
    <row r="80" spans="1:7" x14ac:dyDescent="0.2">
      <c r="A80" s="4">
        <f>IF('True_Odds_Calculator_2-way'!A81="","",'True_Odds_Calculator_2-way'!A81)</f>
        <v>2.46</v>
      </c>
      <c r="B80" s="4">
        <f>IF('True_Odds_Calculator_2-way'!B81="","",'True_Odds_Calculator_2-way'!B81)</f>
        <v>1.6</v>
      </c>
      <c r="C80" s="4">
        <f t="shared" si="4"/>
        <v>3.1504065040650397E-2</v>
      </c>
      <c r="D80" s="4">
        <f t="shared" si="6"/>
        <v>2.5591677503250976</v>
      </c>
      <c r="E80" s="4">
        <f t="shared" si="7"/>
        <v>1.6413678065054211</v>
      </c>
      <c r="G80" s="4">
        <f t="shared" si="5"/>
        <v>1.0315040650406504</v>
      </c>
    </row>
    <row r="81" spans="1:7" x14ac:dyDescent="0.2">
      <c r="A81" s="4">
        <f>IF('True_Odds_Calculator_2-way'!A82="","",'True_Odds_Calculator_2-way'!A82)</f>
        <v>2.4</v>
      </c>
      <c r="B81" s="4">
        <f>IF('True_Odds_Calculator_2-way'!B82="","",'True_Odds_Calculator_2-way'!B82)</f>
        <v>1.56</v>
      </c>
      <c r="C81" s="4">
        <f t="shared" si="4"/>
        <v>5.7692307692307709E-2</v>
      </c>
      <c r="D81" s="4">
        <f t="shared" si="6"/>
        <v>2.5785123966942147</v>
      </c>
      <c r="E81" s="4">
        <f t="shared" si="7"/>
        <v>1.6335078534031415</v>
      </c>
      <c r="G81" s="4">
        <f t="shared" si="5"/>
        <v>1.0576923076923077</v>
      </c>
    </row>
    <row r="82" spans="1:7" x14ac:dyDescent="0.2">
      <c r="A82" s="4">
        <f>IF('True_Odds_Calculator_2-way'!A83="","",'True_Odds_Calculator_2-way'!A83)</f>
        <v>2.21</v>
      </c>
      <c r="B82" s="4">
        <f>IF('True_Odds_Calculator_2-way'!B83="","",'True_Odds_Calculator_2-way'!B83)</f>
        <v>1.66</v>
      </c>
      <c r="C82" s="4">
        <f t="shared" si="4"/>
        <v>5.4898326337022407E-2</v>
      </c>
      <c r="D82" s="4">
        <f t="shared" si="6"/>
        <v>2.3527223754248703</v>
      </c>
      <c r="E82" s="4">
        <f t="shared" si="7"/>
        <v>1.7392499881477268</v>
      </c>
      <c r="G82" s="4">
        <f t="shared" si="5"/>
        <v>1.0548983263370224</v>
      </c>
    </row>
    <row r="83" spans="1:7" x14ac:dyDescent="0.2">
      <c r="A83" s="4">
        <f>IF('True_Odds_Calculator_2-way'!A84="","",'True_Odds_Calculator_2-way'!A84)</f>
        <v>1.96</v>
      </c>
      <c r="B83" s="4">
        <f>IF('True_Odds_Calculator_2-way'!B84="","",'True_Odds_Calculator_2-way'!B84)</f>
        <v>1.84</v>
      </c>
      <c r="C83" s="4">
        <f t="shared" si="4"/>
        <v>5.3682342502218372E-2</v>
      </c>
      <c r="D83" s="4">
        <f t="shared" si="6"/>
        <v>2.0688389169343737</v>
      </c>
      <c r="E83" s="4">
        <f t="shared" si="7"/>
        <v>1.9355946758265352</v>
      </c>
      <c r="G83" s="4">
        <f t="shared" si="5"/>
        <v>1.0536823425022184</v>
      </c>
    </row>
    <row r="84" spans="1:7" x14ac:dyDescent="0.2">
      <c r="A84" s="4">
        <f>IF('True_Odds_Calculator_2-way'!A85="","",'True_Odds_Calculator_2-way'!A85)</f>
        <v>2.02</v>
      </c>
      <c r="B84" s="4">
        <f>IF('True_Odds_Calculator_2-way'!B85="","",'True_Odds_Calculator_2-way'!B85)</f>
        <v>1.79</v>
      </c>
      <c r="C84" s="4">
        <f t="shared" si="4"/>
        <v>5.3708722827590094E-2</v>
      </c>
      <c r="D84" s="4">
        <f t="shared" si="6"/>
        <v>2.1358615393703118</v>
      </c>
      <c r="E84" s="4">
        <f t="shared" si="7"/>
        <v>1.8803889957876125</v>
      </c>
      <c r="G84" s="4">
        <f t="shared" si="5"/>
        <v>1.0537087228275901</v>
      </c>
    </row>
    <row r="85" spans="1:7" x14ac:dyDescent="0.2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1.78</v>
      </c>
      <c r="C85" s="4">
        <f t="shared" si="4"/>
        <v>5.4408590247412514E-2</v>
      </c>
      <c r="D85" s="4">
        <f t="shared" si="6"/>
        <v>2.1486590949634299</v>
      </c>
      <c r="E85" s="4">
        <f t="shared" si="7"/>
        <v>1.8705803178547395</v>
      </c>
      <c r="G85" s="4">
        <f t="shared" si="5"/>
        <v>1.0544085902474125</v>
      </c>
    </row>
    <row r="86" spans="1:7" x14ac:dyDescent="0.2">
      <c r="A86" s="4">
        <f>IF('True_Odds_Calculator_2-way'!A87="","",'True_Odds_Calculator_2-way'!A87)</f>
        <v>1.79</v>
      </c>
      <c r="B86" s="4">
        <f>IF('True_Odds_Calculator_2-way'!B87="","",'True_Odds_Calculator_2-way'!B87)</f>
        <v>2</v>
      </c>
      <c r="C86" s="4">
        <f t="shared" si="4"/>
        <v>5.8659217877095049E-2</v>
      </c>
      <c r="D86" s="4">
        <f t="shared" si="6"/>
        <v>1.8891820580474936</v>
      </c>
      <c r="E86" s="4">
        <f t="shared" si="7"/>
        <v>2.1246290801186944</v>
      </c>
      <c r="G86" s="4">
        <f t="shared" si="5"/>
        <v>1.058659217877095</v>
      </c>
    </row>
    <row r="87" spans="1:7" x14ac:dyDescent="0.2">
      <c r="A87" s="4">
        <f>IF('True_Odds_Calculator_2-way'!A88="","",'True_Odds_Calculator_2-way'!A88)</f>
        <v>1.66</v>
      </c>
      <c r="B87" s="4">
        <f>IF('True_Odds_Calculator_2-way'!B88="","",'True_Odds_Calculator_2-way'!B88)</f>
        <v>2.16</v>
      </c>
      <c r="C87" s="4">
        <f t="shared" si="4"/>
        <v>6.5372601517179829E-2</v>
      </c>
      <c r="D87" s="4">
        <f t="shared" si="6"/>
        <v>1.7552379087526921</v>
      </c>
      <c r="E87" s="4">
        <f t="shared" si="7"/>
        <v>2.324086077262121</v>
      </c>
      <c r="G87" s="4">
        <f t="shared" si="5"/>
        <v>1.0653726015171798</v>
      </c>
    </row>
    <row r="88" spans="1:7" x14ac:dyDescent="0.2">
      <c r="A88" s="4">
        <f>IF('True_Odds_Calculator_2-way'!A89="","",'True_Odds_Calculator_2-way'!A89)</f>
        <v>1.85</v>
      </c>
      <c r="B88" s="4">
        <f>IF('True_Odds_Calculator_2-way'!B89="","",'True_Odds_Calculator_2-way'!B89)</f>
        <v>1.94</v>
      </c>
      <c r="C88" s="4">
        <f t="shared" si="4"/>
        <v>5.6004458066313711E-2</v>
      </c>
      <c r="D88" s="4">
        <f t="shared" si="6"/>
        <v>1.9510736613210113</v>
      </c>
      <c r="E88" s="4">
        <f t="shared" si="7"/>
        <v>2.0514432695055729</v>
      </c>
      <c r="G88" s="4">
        <f t="shared" si="5"/>
        <v>1.0560044580663137</v>
      </c>
    </row>
    <row r="89" spans="1:7" x14ac:dyDescent="0.2">
      <c r="A89" s="4">
        <f>IF('True_Odds_Calculator_2-way'!A90="","",'True_Odds_Calculator_2-way'!A90)</f>
        <v>1.69</v>
      </c>
      <c r="B89" s="4">
        <f>IF('True_Odds_Calculator_2-way'!B90="","",'True_Odds_Calculator_2-way'!B90)</f>
        <v>2.1</v>
      </c>
      <c r="C89" s="4">
        <f t="shared" si="4"/>
        <v>6.7906452521837135E-2</v>
      </c>
      <c r="D89" s="4">
        <f t="shared" si="6"/>
        <v>1.7928769891386713</v>
      </c>
      <c r="E89" s="4">
        <f t="shared" si="7"/>
        <v>2.2612296909843899</v>
      </c>
      <c r="G89" s="4">
        <f t="shared" si="5"/>
        <v>1.0679064525218371</v>
      </c>
    </row>
    <row r="90" spans="1:7" x14ac:dyDescent="0.2">
      <c r="A90" s="4">
        <f>IF('True_Odds_Calculator_2-way'!A91="","",'True_Odds_Calculator_2-way'!A91)</f>
        <v>1.63</v>
      </c>
      <c r="B90" s="4">
        <f>IF('True_Odds_Calculator_2-way'!B91="","",'True_Odds_Calculator_2-way'!B91)</f>
        <v>2.2200000000000002</v>
      </c>
      <c r="C90" s="4">
        <f t="shared" si="4"/>
        <v>6.3947382965787725E-2</v>
      </c>
      <c r="D90" s="4">
        <f t="shared" si="6"/>
        <v>1.7196217269400746</v>
      </c>
      <c r="E90" s="4">
        <f t="shared" si="7"/>
        <v>2.3896189658588125</v>
      </c>
      <c r="G90" s="4">
        <f t="shared" si="5"/>
        <v>1.0639473829657877</v>
      </c>
    </row>
    <row r="91" spans="1:7" x14ac:dyDescent="0.2">
      <c r="A91" s="4">
        <f>IF('True_Odds_Calculator_2-way'!A92="","",'True_Odds_Calculator_2-way'!A92)</f>
        <v>1.77</v>
      </c>
      <c r="B91" s="4">
        <f>IF('True_Odds_Calculator_2-way'!B92="","",'True_Odds_Calculator_2-way'!B92)</f>
        <v>2</v>
      </c>
      <c r="C91" s="4">
        <f t="shared" si="4"/>
        <v>6.4971751412429501E-2</v>
      </c>
      <c r="D91" s="4">
        <f t="shared" si="6"/>
        <v>1.8779840848806368</v>
      </c>
      <c r="E91" s="4">
        <f t="shared" si="7"/>
        <v>2.1389728096676741</v>
      </c>
      <c r="G91" s="4">
        <f t="shared" si="5"/>
        <v>1.0649717514124295</v>
      </c>
    </row>
    <row r="92" spans="1:7" x14ac:dyDescent="0.2">
      <c r="A92" s="4">
        <f>IF('True_Odds_Calculator_2-way'!A93="","",'True_Odds_Calculator_2-way'!A93)</f>
        <v>1.66</v>
      </c>
      <c r="B92" s="4">
        <f>IF('True_Odds_Calculator_2-way'!B93="","",'True_Odds_Calculator_2-way'!B93)</f>
        <v>2.17</v>
      </c>
      <c r="C92" s="4">
        <f t="shared" si="4"/>
        <v>6.3239131641774637E-2</v>
      </c>
      <c r="D92" s="4">
        <f t="shared" si="6"/>
        <v>1.7519575896114004</v>
      </c>
      <c r="E92" s="4">
        <f t="shared" si="7"/>
        <v>2.3298622340081501</v>
      </c>
      <c r="G92" s="4">
        <f t="shared" si="5"/>
        <v>1.0632391316417746</v>
      </c>
    </row>
    <row r="93" spans="1:7" x14ac:dyDescent="0.2">
      <c r="A93" s="4">
        <f>IF('True_Odds_Calculator_2-way'!A94="","",'True_Odds_Calculator_2-way'!A94)</f>
        <v>1.67</v>
      </c>
      <c r="B93" s="4">
        <f>IF('True_Odds_Calculator_2-way'!B94="","",'True_Odds_Calculator_2-way'!B94)</f>
        <v>2.08</v>
      </c>
      <c r="C93" s="4">
        <f t="shared" si="4"/>
        <v>7.9571625978811511E-2</v>
      </c>
      <c r="D93" s="4">
        <f t="shared" si="6"/>
        <v>1.7888557008960757</v>
      </c>
      <c r="E93" s="4">
        <f t="shared" si="7"/>
        <v>2.267658963311137</v>
      </c>
      <c r="G93" s="4">
        <f t="shared" si="5"/>
        <v>1.0795716259788115</v>
      </c>
    </row>
    <row r="94" spans="1:7" x14ac:dyDescent="0.2">
      <c r="A94" s="4">
        <f>IF('True_Odds_Calculator_2-way'!A95="","",'True_Odds_Calculator_2-way'!A95)</f>
        <v>1.8</v>
      </c>
      <c r="B94" s="4">
        <f>IF('True_Odds_Calculator_2-way'!B95="","",'True_Odds_Calculator_2-way'!B95)</f>
        <v>2</v>
      </c>
      <c r="C94" s="4">
        <f t="shared" si="4"/>
        <v>5.555555555555558E-2</v>
      </c>
      <c r="D94" s="4">
        <f t="shared" si="6"/>
        <v>1.8947368421052633</v>
      </c>
      <c r="E94" s="4">
        <f t="shared" si="7"/>
        <v>2.1176470588235294</v>
      </c>
      <c r="G94" s="4">
        <f t="shared" si="5"/>
        <v>1.0555555555555556</v>
      </c>
    </row>
    <row r="95" spans="1:7" x14ac:dyDescent="0.2">
      <c r="A95" s="4">
        <f>IF('True_Odds_Calculator_2-way'!A96="","",'True_Odds_Calculator_2-way'!A96)</f>
        <v>2.31</v>
      </c>
      <c r="B95" s="4">
        <f>IF('True_Odds_Calculator_2-way'!B96="","",'True_Odds_Calculator_2-way'!B96)</f>
        <v>1.68</v>
      </c>
      <c r="C95" s="4">
        <f t="shared" si="4"/>
        <v>2.813852813852824E-2</v>
      </c>
      <c r="D95" s="4">
        <f t="shared" si="6"/>
        <v>2.3875968992248064</v>
      </c>
      <c r="E95" s="4">
        <f t="shared" si="7"/>
        <v>1.7206703910614525</v>
      </c>
      <c r="G95" s="4">
        <f t="shared" si="5"/>
        <v>1.0281385281385282</v>
      </c>
    </row>
    <row r="96" spans="1:7" x14ac:dyDescent="0.2">
      <c r="A96" s="4">
        <f>IF('True_Odds_Calculator_2-way'!A97="","",'True_Odds_Calculator_2-way'!A97)</f>
        <v>1.83</v>
      </c>
      <c r="B96" s="4">
        <f>IF('True_Odds_Calculator_2-way'!B97="","",'True_Odds_Calculator_2-way'!B97)</f>
        <v>2.0699999999999998</v>
      </c>
      <c r="C96" s="4">
        <f t="shared" si="4"/>
        <v>2.9539874871307603E-2</v>
      </c>
      <c r="D96" s="4">
        <f t="shared" si="6"/>
        <v>1.8808371192373576</v>
      </c>
      <c r="E96" s="4">
        <f t="shared" si="7"/>
        <v>2.1352836729517204</v>
      </c>
      <c r="G96" s="4">
        <f t="shared" si="5"/>
        <v>1.0295398748713076</v>
      </c>
    </row>
    <row r="97" spans="1:7" x14ac:dyDescent="0.2">
      <c r="A97" s="4">
        <f>IF('True_Odds_Calculator_2-way'!A98="","",'True_Odds_Calculator_2-way'!A98)</f>
        <v>2.48</v>
      </c>
      <c r="B97" s="4">
        <f>IF('True_Odds_Calculator_2-way'!B98="","",'True_Odds_Calculator_2-way'!B98)</f>
        <v>1.6</v>
      </c>
      <c r="C97" s="4">
        <f t="shared" si="4"/>
        <v>2.8225806451612989E-2</v>
      </c>
      <c r="D97" s="4">
        <f t="shared" si="6"/>
        <v>2.5699481865284977</v>
      </c>
      <c r="E97" s="4">
        <f t="shared" si="7"/>
        <v>1.6369636963696372</v>
      </c>
      <c r="G97" s="4">
        <f t="shared" si="5"/>
        <v>1.028225806451613</v>
      </c>
    </row>
    <row r="98" spans="1:7" x14ac:dyDescent="0.2">
      <c r="A98" s="4">
        <f>IF('True_Odds_Calculator_2-way'!A99="","",'True_Odds_Calculator_2-way'!A99)</f>
        <v>1.58</v>
      </c>
      <c r="B98" s="4">
        <f>IF('True_Odds_Calculator_2-way'!B99="","",'True_Odds_Calculator_2-way'!B99)</f>
        <v>2.5299999999999998</v>
      </c>
      <c r="C98" s="4">
        <f t="shared" si="4"/>
        <v>2.8168309401110703E-2</v>
      </c>
      <c r="D98" s="4">
        <f t="shared" si="6"/>
        <v>1.6159598981283099</v>
      </c>
      <c r="E98" s="4">
        <f t="shared" si="7"/>
        <v>2.6234823127912317</v>
      </c>
      <c r="G98" s="4">
        <f t="shared" si="5"/>
        <v>1.0281683094011107</v>
      </c>
    </row>
    <row r="99" spans="1:7" x14ac:dyDescent="0.2">
      <c r="A99" s="4">
        <f>IF('True_Odds_Calculator_2-way'!A100="","",'True_Odds_Calculator_2-way'!A100)</f>
        <v>2.57</v>
      </c>
      <c r="B99" s="4">
        <f>IF('True_Odds_Calculator_2-way'!B100="","",'True_Odds_Calculator_2-way'!B100)</f>
        <v>1.53</v>
      </c>
      <c r="C99" s="4">
        <f t="shared" si="4"/>
        <v>4.2699829607588891E-2</v>
      </c>
      <c r="D99" s="4">
        <f t="shared" si="6"/>
        <v>2.7192005808927768</v>
      </c>
      <c r="E99" s="4">
        <f t="shared" si="7"/>
        <v>1.5816656945757326</v>
      </c>
      <c r="G99" s="4">
        <f t="shared" si="5"/>
        <v>1.0426998296075889</v>
      </c>
    </row>
    <row r="100" spans="1:7" x14ac:dyDescent="0.2">
      <c r="A100" s="4">
        <f>IF('True_Odds_Calculator_2-way'!A101="","",'True_Odds_Calculator_2-way'!A101)</f>
        <v>2.5299999999999998</v>
      </c>
      <c r="B100" s="4">
        <f>IF('True_Odds_Calculator_2-way'!B101="","",'True_Odds_Calculator_2-way'!B101)</f>
        <v>1.54</v>
      </c>
      <c r="C100" s="4">
        <f t="shared" si="4"/>
        <v>4.4607566346696714E-2</v>
      </c>
      <c r="D100" s="4">
        <f t="shared" si="6"/>
        <v>2.6813020439061312</v>
      </c>
      <c r="E100" s="4">
        <f t="shared" si="7"/>
        <v>1.594777127420081</v>
      </c>
      <c r="G100" s="4">
        <f t="shared" si="5"/>
        <v>1.0446075663466967</v>
      </c>
    </row>
    <row r="101" spans="1:7" x14ac:dyDescent="0.2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1.84</v>
      </c>
      <c r="C101" s="4">
        <f t="shared" si="4"/>
        <v>3.8527765820060234E-2</v>
      </c>
      <c r="D101" s="4">
        <f t="shared" si="6"/>
        <v>2.1017869260348339</v>
      </c>
      <c r="E101" s="4">
        <f t="shared" si="7"/>
        <v>1.9076165058509547</v>
      </c>
      <c r="G101" s="4">
        <f t="shared" si="5"/>
        <v>1.0385277658200602</v>
      </c>
    </row>
    <row r="102" spans="1:7" x14ac:dyDescent="0.2">
      <c r="A102" s="4">
        <f>IF('True_Odds_Calculator_2-way'!A103="","",'True_Odds_Calculator_2-way'!A103)</f>
        <v>2.5</v>
      </c>
      <c r="B102" s="4">
        <f>IF('True_Odds_Calculator_2-way'!B103="","",'True_Odds_Calculator_2-way'!B103)</f>
        <v>1.56</v>
      </c>
      <c r="C102" s="4">
        <f t="shared" si="4"/>
        <v>4.102564102564088E-2</v>
      </c>
      <c r="D102" s="4">
        <f t="shared" si="6"/>
        <v>2.6351351351351346</v>
      </c>
      <c r="E102" s="4">
        <f t="shared" si="7"/>
        <v>1.6115702479338843</v>
      </c>
      <c r="G102" s="4">
        <f t="shared" si="5"/>
        <v>1.0410256410256409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1.95</v>
      </c>
      <c r="C104" s="4">
        <f t="shared" si="4"/>
        <v>3.0955227846419575E-2</v>
      </c>
      <c r="D104" s="4">
        <f t="shared" si="6"/>
        <v>1.9894277785119598</v>
      </c>
      <c r="E104" s="4">
        <f t="shared" si="7"/>
        <v>2.0106851876586083</v>
      </c>
      <c r="G104" s="4">
        <f t="shared" si="5"/>
        <v>1.0309552278464196</v>
      </c>
    </row>
    <row r="105" spans="1:7" x14ac:dyDescent="0.2">
      <c r="A105" s="4">
        <f>IF('True_Odds_Calculator_2-way'!A106="","",'True_Odds_Calculator_2-way'!A106)</f>
        <v>1.93</v>
      </c>
      <c r="B105" s="4">
        <f>IF('True_Odds_Calculator_2-way'!B106="","",'True_Odds_Calculator_2-way'!B106)</f>
        <v>1.95</v>
      </c>
      <c r="C105" s="4">
        <f t="shared" si="4"/>
        <v>3.0955227846419575E-2</v>
      </c>
      <c r="D105" s="4">
        <f t="shared" si="6"/>
        <v>1.9894277785119598</v>
      </c>
      <c r="E105" s="4">
        <f t="shared" si="7"/>
        <v>2.0106851876586083</v>
      </c>
      <c r="G105" s="4">
        <f t="shared" si="5"/>
        <v>1.0309552278464196</v>
      </c>
    </row>
    <row r="106" spans="1:7" x14ac:dyDescent="0.2">
      <c r="A106" s="4">
        <f>IF('True_Odds_Calculator_2-way'!A107="","",'True_Odds_Calculator_2-way'!A107)</f>
        <v>1.69</v>
      </c>
      <c r="B106" s="4">
        <f>IF('True_Odds_Calculator_2-way'!B107="","",'True_Odds_Calculator_2-way'!B107)</f>
        <v>2.25</v>
      </c>
      <c r="C106" s="4">
        <f t="shared" si="4"/>
        <v>3.6160420775805502E-2</v>
      </c>
      <c r="D106" s="4">
        <f t="shared" si="6"/>
        <v>1.7432664756446994</v>
      </c>
      <c r="E106" s="4">
        <f t="shared" si="7"/>
        <v>2.3454124903623752</v>
      </c>
      <c r="G106" s="4">
        <f t="shared" si="5"/>
        <v>1.0361604207758055</v>
      </c>
    </row>
    <row r="107" spans="1:7" x14ac:dyDescent="0.2">
      <c r="A107" s="4">
        <f>IF('True_Odds_Calculator_2-way'!A108="","",'True_Odds_Calculator_2-way'!A108)</f>
        <v>1.56</v>
      </c>
      <c r="B107" s="4">
        <f>IF('True_Odds_Calculator_2-way'!B108="","",'True_Odds_Calculator_2-way'!B108)</f>
        <v>2.46</v>
      </c>
      <c r="C107" s="4">
        <f t="shared" si="4"/>
        <v>4.7529706066291366E-2</v>
      </c>
      <c r="D107" s="4">
        <f t="shared" si="6"/>
        <v>1.6200607902735562</v>
      </c>
      <c r="E107" s="4">
        <f t="shared" si="7"/>
        <v>2.6127450980392153</v>
      </c>
      <c r="G107" s="4">
        <f t="shared" si="5"/>
        <v>1.0475297060662914</v>
      </c>
    </row>
    <row r="108" spans="1:7" x14ac:dyDescent="0.2">
      <c r="A108" s="4">
        <f>IF('True_Odds_Calculator_2-way'!A109="","",'True_Odds_Calculator_2-way'!A109)</f>
        <v>1.62</v>
      </c>
      <c r="B108" s="4">
        <f>IF('True_Odds_Calculator_2-way'!B109="","",'True_Odds_Calculator_2-way'!B109)</f>
        <v>2.3199999999999998</v>
      </c>
      <c r="C108" s="4">
        <f t="shared" si="4"/>
        <v>4.8318433375904579E-2</v>
      </c>
      <c r="D108" s="4">
        <f t="shared" si="6"/>
        <v>1.6859860039476045</v>
      </c>
      <c r="E108" s="4">
        <f t="shared" si="7"/>
        <v>2.4577556892492805</v>
      </c>
      <c r="G108" s="4">
        <f t="shared" si="5"/>
        <v>1.0483184333759046</v>
      </c>
    </row>
    <row r="109" spans="1:7" x14ac:dyDescent="0.2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2.16</v>
      </c>
      <c r="C109" s="4">
        <f t="shared" si="4"/>
        <v>4.7758284600389889E-2</v>
      </c>
      <c r="D109" s="4">
        <f t="shared" si="6"/>
        <v>1.7827975673327543</v>
      </c>
      <c r="E109" s="4">
        <f t="shared" si="7"/>
        <v>2.2774694783573808</v>
      </c>
      <c r="G109" s="4">
        <f t="shared" si="5"/>
        <v>1.0477582846003899</v>
      </c>
    </row>
    <row r="110" spans="1:7" x14ac:dyDescent="0.2">
      <c r="A110" s="4">
        <f>IF('True_Odds_Calculator_2-way'!A111="","",'True_Odds_Calculator_2-way'!A111)</f>
        <v>1.54</v>
      </c>
      <c r="B110" s="4">
        <f>IF('True_Odds_Calculator_2-way'!B111="","",'True_Odds_Calculator_2-way'!B111)</f>
        <v>2.52</v>
      </c>
      <c r="C110" s="4">
        <f t="shared" si="4"/>
        <v>4.6176046176046093E-2</v>
      </c>
      <c r="D110" s="4">
        <f t="shared" si="6"/>
        <v>1.596774193548387</v>
      </c>
      <c r="E110" s="4">
        <f t="shared" si="7"/>
        <v>2.6756756756756754</v>
      </c>
      <c r="G110" s="4">
        <f t="shared" si="5"/>
        <v>1.0461760461760461</v>
      </c>
    </row>
    <row r="111" spans="1:7" x14ac:dyDescent="0.2">
      <c r="A111" s="4">
        <f>IF('True_Odds_Calculator_2-way'!A112="","",'True_Odds_Calculator_2-way'!A112)</f>
        <v>1.8</v>
      </c>
      <c r="B111" s="4">
        <f>IF('True_Odds_Calculator_2-way'!B112="","",'True_Odds_Calculator_2-way'!B112)</f>
        <v>2.11</v>
      </c>
      <c r="C111" s="4">
        <f t="shared" si="4"/>
        <v>2.9489204844655115E-2</v>
      </c>
      <c r="D111" s="4">
        <f t="shared" si="6"/>
        <v>1.8490749756572542</v>
      </c>
      <c r="E111" s="4">
        <f t="shared" si="7"/>
        <v>2.1777522935779814</v>
      </c>
      <c r="G111" s="4">
        <f t="shared" si="5"/>
        <v>1.0294892048446551</v>
      </c>
    </row>
    <row r="112" spans="1:7" x14ac:dyDescent="0.2">
      <c r="A112" s="4">
        <f>IF('True_Odds_Calculator_2-way'!A113="","",'True_Odds_Calculator_2-way'!A113)</f>
        <v>1.79</v>
      </c>
      <c r="B112" s="4">
        <f>IF('True_Odds_Calculator_2-way'!B113="","",'True_Odds_Calculator_2-way'!B113)</f>
        <v>2.13</v>
      </c>
      <c r="C112" s="4">
        <f t="shared" si="4"/>
        <v>2.8142785952212312E-2</v>
      </c>
      <c r="D112" s="4">
        <f t="shared" si="6"/>
        <v>1.8362511137332338</v>
      </c>
      <c r="E112" s="4">
        <f t="shared" si="7"/>
        <v>2.1958130561234772</v>
      </c>
      <c r="G112" s="4">
        <f t="shared" si="5"/>
        <v>1.0281427859522123</v>
      </c>
    </row>
    <row r="113" spans="1:7" x14ac:dyDescent="0.2">
      <c r="A113" s="4">
        <f>IF('True_Odds_Calculator_2-way'!A114="","",'True_Odds_Calculator_2-way'!A114)</f>
        <v>1.78</v>
      </c>
      <c r="B113" s="4">
        <f>IF('True_Odds_Calculator_2-way'!B114="","",'True_Odds_Calculator_2-way'!B114)</f>
        <v>2.15</v>
      </c>
      <c r="C113" s="4">
        <f t="shared" si="4"/>
        <v>2.6914031878756184E-2</v>
      </c>
      <c r="D113" s="4">
        <f t="shared" si="6"/>
        <v>1.8236835835120324</v>
      </c>
      <c r="E113" s="4">
        <f t="shared" si="7"/>
        <v>2.2140584321666186</v>
      </c>
      <c r="G113" s="4">
        <f t="shared" si="5"/>
        <v>1.0269140318787562</v>
      </c>
    </row>
    <row r="114" spans="1:7" x14ac:dyDescent="0.2">
      <c r="A114" s="4">
        <f>IF('True_Odds_Calculator_2-way'!A115="","",'True_Odds_Calculator_2-way'!A115)</f>
        <v>1.97</v>
      </c>
      <c r="B114" s="4">
        <f>IF('True_Odds_Calculator_2-way'!B115="","",'True_Odds_Calculator_2-way'!B115)</f>
        <v>1.92</v>
      </c>
      <c r="C114" s="4">
        <f t="shared" si="4"/>
        <v>2.844754653130277E-2</v>
      </c>
      <c r="D114" s="4">
        <f t="shared" si="6"/>
        <v>2.0267924123888115</v>
      </c>
      <c r="E114" s="4">
        <f t="shared" si="7"/>
        <v>1.9739066903246005</v>
      </c>
      <c r="G114" s="4">
        <f t="shared" si="5"/>
        <v>1.0284475465313028</v>
      </c>
    </row>
    <row r="115" spans="1:7" x14ac:dyDescent="0.2">
      <c r="A115" s="4">
        <f>IF('True_Odds_Calculator_2-way'!A116="","",'True_Odds_Calculator_2-way'!A116)</f>
        <v>1.63</v>
      </c>
      <c r="B115" s="4">
        <f>IF('True_Odds_Calculator_2-way'!B116="","",'True_Odds_Calculator_2-way'!B116)</f>
        <v>2.37</v>
      </c>
      <c r="C115" s="4">
        <f t="shared" si="4"/>
        <v>3.5437860785379582E-2</v>
      </c>
      <c r="D115" s="4">
        <f t="shared" si="6"/>
        <v>1.6784775477395666</v>
      </c>
      <c r="E115" s="4">
        <f t="shared" si="7"/>
        <v>2.4738881239793793</v>
      </c>
      <c r="G115" s="4">
        <f t="shared" si="5"/>
        <v>1.0354378607853796</v>
      </c>
    </row>
    <row r="116" spans="1:7" x14ac:dyDescent="0.2">
      <c r="A116" s="4">
        <f>IF('True_Odds_Calculator_2-way'!A117="","",'True_Odds_Calculator_2-way'!A117)</f>
        <v>1.61</v>
      </c>
      <c r="B116" s="4">
        <f>IF('True_Odds_Calculator_2-way'!B117="","",'True_Odds_Calculator_2-way'!B117)</f>
        <v>2.46</v>
      </c>
      <c r="C116" s="4">
        <f t="shared" si="4"/>
        <v>2.7622077463010708E-2</v>
      </c>
      <c r="D116" s="4">
        <f t="shared" si="6"/>
        <v>1.6466137280172954</v>
      </c>
      <c r="E116" s="4">
        <f t="shared" si="7"/>
        <v>2.5465183565871534</v>
      </c>
      <c r="G116" s="4">
        <f t="shared" si="5"/>
        <v>1.0276220774630107</v>
      </c>
    </row>
    <row r="117" spans="1:7" x14ac:dyDescent="0.2">
      <c r="A117" s="4">
        <f>IF('True_Odds_Calculator_2-way'!A118="","",'True_Odds_Calculator_2-way'!A118)</f>
        <v>2.04</v>
      </c>
      <c r="B117" s="4">
        <f>IF('True_Odds_Calculator_2-way'!B118="","",'True_Odds_Calculator_2-way'!B118)</f>
        <v>1.87</v>
      </c>
      <c r="C117" s="4">
        <f t="shared" si="4"/>
        <v>2.4955436720142554E-2</v>
      </c>
      <c r="D117" s="4">
        <f t="shared" si="6"/>
        <v>2.0932835820895521</v>
      </c>
      <c r="E117" s="4">
        <f t="shared" si="7"/>
        <v>1.9146757679180888</v>
      </c>
      <c r="G117" s="4">
        <f t="shared" si="5"/>
        <v>1.0249554367201426</v>
      </c>
    </row>
    <row r="118" spans="1:7" x14ac:dyDescent="0.2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2.33</v>
      </c>
      <c r="C118" s="4">
        <f t="shared" si="4"/>
        <v>2.7986944565804084E-2</v>
      </c>
      <c r="D118" s="4">
        <f t="shared" si="6"/>
        <v>1.7099602293950913</v>
      </c>
      <c r="E118" s="4">
        <f t="shared" si="7"/>
        <v>2.4085296029216061</v>
      </c>
      <c r="G118" s="4">
        <f t="shared" si="5"/>
        <v>1.0279869445658041</v>
      </c>
    </row>
    <row r="119" spans="1:7" x14ac:dyDescent="0.2">
      <c r="A119" s="4">
        <f>IF('True_Odds_Calculator_2-way'!A120="","",'True_Odds_Calculator_2-way'!A120)</f>
        <v>1.51</v>
      </c>
      <c r="B119" s="4">
        <f>IF('True_Odds_Calculator_2-way'!B120="","",'True_Odds_Calculator_2-way'!B120)</f>
        <v>2.68</v>
      </c>
      <c r="C119" s="4">
        <f t="shared" si="4"/>
        <v>3.5385983987348046E-2</v>
      </c>
      <c r="D119" s="4">
        <f t="shared" si="6"/>
        <v>1.5514491642386137</v>
      </c>
      <c r="E119" s="4">
        <f t="shared" si="7"/>
        <v>2.8134037819799778</v>
      </c>
      <c r="G119" s="4">
        <f t="shared" si="5"/>
        <v>1.035385983987348</v>
      </c>
    </row>
    <row r="120" spans="1:7" x14ac:dyDescent="0.2">
      <c r="A120" s="4">
        <f>IF('True_Odds_Calculator_2-way'!A121="","",'True_Odds_Calculator_2-way'!A121)</f>
        <v>1.68</v>
      </c>
      <c r="B120" s="4">
        <f>IF('True_Odds_Calculator_2-way'!B121="","",'True_Odds_Calculator_2-way'!B121)</f>
        <v>2.29</v>
      </c>
      <c r="C120" s="4">
        <f t="shared" si="4"/>
        <v>3.1919317945518833E-2</v>
      </c>
      <c r="D120" s="4">
        <f t="shared" si="6"/>
        <v>1.7262855604415328</v>
      </c>
      <c r="E120" s="4">
        <f t="shared" si="7"/>
        <v>2.3768688990485605</v>
      </c>
      <c r="G120" s="4">
        <f t="shared" si="5"/>
        <v>1.0319193179455188</v>
      </c>
    </row>
    <row r="121" spans="1:7" x14ac:dyDescent="0.2">
      <c r="A121" s="4">
        <f>IF('True_Odds_Calculator_2-way'!A122="","",'True_Odds_Calculator_2-way'!A122)</f>
        <v>1.96</v>
      </c>
      <c r="B121" s="4">
        <f>IF('True_Odds_Calculator_2-way'!B122="","",'True_Odds_Calculator_2-way'!B122)</f>
        <v>1.94</v>
      </c>
      <c r="C121" s="4">
        <f t="shared" si="4"/>
        <v>2.5667999158426325E-2</v>
      </c>
      <c r="D121" s="4">
        <f t="shared" si="6"/>
        <v>2.0105752961082914</v>
      </c>
      <c r="E121" s="4">
        <f t="shared" si="7"/>
        <v>1.9895353704478862</v>
      </c>
      <c r="G121" s="4">
        <f t="shared" si="5"/>
        <v>1.0256679991584263</v>
      </c>
    </row>
    <row r="122" spans="1:7" x14ac:dyDescent="0.2">
      <c r="A122" s="4">
        <f>IF('True_Odds_Calculator_2-way'!A123="","",'True_Odds_Calculator_2-way'!A123)</f>
        <v>2.19</v>
      </c>
      <c r="B122" s="4">
        <f>IF('True_Odds_Calculator_2-way'!B123="","",'True_Odds_Calculator_2-way'!B123)</f>
        <v>1.75</v>
      </c>
      <c r="C122" s="4">
        <f t="shared" si="4"/>
        <v>2.8049575994781417E-2</v>
      </c>
      <c r="D122" s="4">
        <f t="shared" si="6"/>
        <v>2.2593957258658803</v>
      </c>
      <c r="E122" s="4">
        <f t="shared" si="7"/>
        <v>1.7940315974253949</v>
      </c>
      <c r="G122" s="4">
        <f t="shared" si="5"/>
        <v>1.0280495759947814</v>
      </c>
    </row>
    <row r="123" spans="1:7" x14ac:dyDescent="0.2">
      <c r="A123" s="4">
        <f>IF('True_Odds_Calculator_2-way'!A124="","",'True_Odds_Calculator_2-way'!A124)</f>
        <v>2.16</v>
      </c>
      <c r="B123" s="4">
        <f>IF('True_Odds_Calculator_2-way'!B124="","",'True_Odds_Calculator_2-way'!B124)</f>
        <v>1.77</v>
      </c>
      <c r="C123" s="4">
        <f t="shared" si="4"/>
        <v>2.79347143753923E-2</v>
      </c>
      <c r="D123" s="4">
        <f t="shared" si="6"/>
        <v>2.2271932890597692</v>
      </c>
      <c r="E123" s="4">
        <f t="shared" si="7"/>
        <v>1.8148675590999714</v>
      </c>
      <c r="G123" s="4">
        <f t="shared" si="5"/>
        <v>1.0279347143753923</v>
      </c>
    </row>
    <row r="124" spans="1:7" x14ac:dyDescent="0.2">
      <c r="A124" s="4">
        <f>IF('True_Odds_Calculator_2-way'!A125="","",'True_Odds_Calculator_2-way'!A125)</f>
        <v>1.83</v>
      </c>
      <c r="B124" s="4">
        <f>IF('True_Odds_Calculator_2-way'!B125="","",'True_Odds_Calculator_2-way'!B125)</f>
        <v>2.0699999999999998</v>
      </c>
      <c r="C124" s="4">
        <f t="shared" si="4"/>
        <v>2.9539874871307603E-2</v>
      </c>
      <c r="D124" s="4">
        <f t="shared" si="6"/>
        <v>1.8808371192373576</v>
      </c>
      <c r="E124" s="4">
        <f t="shared" si="7"/>
        <v>2.1352836729517204</v>
      </c>
      <c r="G124" s="4">
        <f t="shared" si="5"/>
        <v>1.0295398748713076</v>
      </c>
    </row>
    <row r="125" spans="1:7" x14ac:dyDescent="0.2">
      <c r="A125" s="4">
        <f>IF('True_Odds_Calculator_2-way'!A126="","",'True_Odds_Calculator_2-way'!A126)</f>
        <v>1.66</v>
      </c>
      <c r="B125" s="4">
        <f>IF('True_Odds_Calculator_2-way'!B126="","",'True_Odds_Calculator_2-way'!B126)</f>
        <v>2.35</v>
      </c>
      <c r="C125" s="4">
        <f t="shared" si="4"/>
        <v>2.7941553447834E-2</v>
      </c>
      <c r="D125" s="4">
        <f t="shared" si="6"/>
        <v>1.6994118928338053</v>
      </c>
      <c r="E125" s="4">
        <f t="shared" si="7"/>
        <v>2.4297726564933044</v>
      </c>
      <c r="G125" s="4">
        <f t="shared" si="5"/>
        <v>1.027941553447834</v>
      </c>
    </row>
    <row r="126" spans="1:7" x14ac:dyDescent="0.2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2.37</v>
      </c>
      <c r="C126" s="4">
        <f t="shared" si="4"/>
        <v>2.8001534330648337E-2</v>
      </c>
      <c r="D126" s="4">
        <f t="shared" si="6"/>
        <v>1.6890184645286688</v>
      </c>
      <c r="E126" s="4">
        <f t="shared" si="7"/>
        <v>2.4513399153737665</v>
      </c>
      <c r="G126" s="4">
        <f t="shared" si="5"/>
        <v>1.0280015343306483</v>
      </c>
    </row>
    <row r="127" spans="1:7" x14ac:dyDescent="0.2">
      <c r="A127" s="4">
        <f>IF('True_Odds_Calculator_2-way'!A128="","",'True_Odds_Calculator_2-way'!A128)</f>
        <v>2.56</v>
      </c>
      <c r="B127" s="4">
        <f>IF('True_Odds_Calculator_2-way'!B128="","",'True_Odds_Calculator_2-way'!B128)</f>
        <v>1.5</v>
      </c>
      <c r="C127" s="4">
        <f t="shared" si="4"/>
        <v>5.7291666666666519E-2</v>
      </c>
      <c r="D127" s="4">
        <f t="shared" si="6"/>
        <v>2.7625899280575537</v>
      </c>
      <c r="E127" s="4">
        <f t="shared" si="7"/>
        <v>1.5673469387755101</v>
      </c>
      <c r="G127" s="4">
        <f t="shared" si="5"/>
        <v>1.0572916666666665</v>
      </c>
    </row>
    <row r="128" spans="1:7" x14ac:dyDescent="0.2">
      <c r="A128" s="4">
        <f>IF('True_Odds_Calculator_2-way'!A129="","",'True_Odds_Calculator_2-way'!A129)</f>
        <v>2.13</v>
      </c>
      <c r="B128" s="4">
        <f>IF('True_Odds_Calculator_2-way'!B129="","",'True_Odds_Calculator_2-way'!B129)</f>
        <v>1.7</v>
      </c>
      <c r="C128" s="4">
        <f t="shared" si="4"/>
        <v>5.7718862192764453E-2</v>
      </c>
      <c r="D128" s="4">
        <f t="shared" si="6"/>
        <v>2.2695079912253213</v>
      </c>
      <c r="E128" s="4">
        <f t="shared" si="7"/>
        <v>1.7877067390767711</v>
      </c>
      <c r="G128" s="4">
        <f t="shared" si="5"/>
        <v>1.0577188621927645</v>
      </c>
    </row>
    <row r="129" spans="1:7" x14ac:dyDescent="0.2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2.19</v>
      </c>
      <c r="C129" s="4">
        <f t="shared" si="4"/>
        <v>6.2681610626816209E-2</v>
      </c>
      <c r="D129" s="4">
        <f t="shared" si="6"/>
        <v>1.7399783315276274</v>
      </c>
      <c r="E129" s="4">
        <f t="shared" si="7"/>
        <v>2.3513909224011713</v>
      </c>
      <c r="G129" s="4">
        <f t="shared" si="5"/>
        <v>1.0626816106268162</v>
      </c>
    </row>
    <row r="130" spans="1:7" x14ac:dyDescent="0.2">
      <c r="A130" s="4">
        <f>IF('True_Odds_Calculator_2-way'!A131="","",'True_Odds_Calculator_2-way'!A131)</f>
        <v>2.09</v>
      </c>
      <c r="B130" s="4">
        <f>IF('True_Odds_Calculator_2-way'!B131="","",'True_Odds_Calculator_2-way'!B131)</f>
        <v>1.73</v>
      </c>
      <c r="C130" s="4">
        <f t="shared" ref="C130:C193" si="8">IF(A130="","",((1/A130)+(1/B130))-1)</f>
        <v>5.6503581602456165E-2</v>
      </c>
      <c r="D130" s="4">
        <f t="shared" si="6"/>
        <v>2.2211505974137671</v>
      </c>
      <c r="E130" s="4">
        <f t="shared" si="7"/>
        <v>1.8188998163845365</v>
      </c>
      <c r="G130" s="4">
        <f t="shared" ref="G130:G193" si="9">IF(A130="","",C130+1)</f>
        <v>1.0565035816024562</v>
      </c>
    </row>
    <row r="131" spans="1:7" x14ac:dyDescent="0.2">
      <c r="A131" s="4">
        <f>IF('True_Odds_Calculator_2-way'!A132="","",'True_Odds_Calculator_2-way'!A132)</f>
        <v>1.7</v>
      </c>
      <c r="B131" s="4">
        <f>IF('True_Odds_Calculator_2-way'!B132="","",'True_Odds_Calculator_2-way'!B132)</f>
        <v>2.27</v>
      </c>
      <c r="C131" s="4">
        <f t="shared" si="8"/>
        <v>2.876392847888054E-2</v>
      </c>
      <c r="D131" s="4">
        <f t="shared" ref="D131:D194" si="10">IF(A131="","",(2*A131)/(2-($C131*A131)))</f>
        <v>1.7426055543011967</v>
      </c>
      <c r="E131" s="4">
        <f t="shared" ref="E131:E194" si="11">IF(B131="","",(2*B131)/(2-($C131*B131)))</f>
        <v>2.3466099118273029</v>
      </c>
      <c r="G131" s="4">
        <f t="shared" si="9"/>
        <v>1.0287639284788805</v>
      </c>
    </row>
    <row r="132" spans="1:7" x14ac:dyDescent="0.2">
      <c r="A132" s="4">
        <f>IF('True_Odds_Calculator_2-way'!A133="","",'True_Odds_Calculator_2-way'!A133)</f>
        <v>1.74</v>
      </c>
      <c r="B132" s="4">
        <f>IF('True_Odds_Calculator_2-way'!B133="","",'True_Odds_Calculator_2-way'!B133)</f>
        <v>2.21</v>
      </c>
      <c r="C132" s="4">
        <f t="shared" si="8"/>
        <v>2.720133146096626E-2</v>
      </c>
      <c r="D132" s="4">
        <f t="shared" si="10"/>
        <v>1.7821754646150993</v>
      </c>
      <c r="E132" s="4">
        <f t="shared" si="11"/>
        <v>2.2784855128281092</v>
      </c>
      <c r="G132" s="4">
        <f t="shared" si="9"/>
        <v>1.0272013314609663</v>
      </c>
    </row>
    <row r="133" spans="1:7" x14ac:dyDescent="0.2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</v>
      </c>
      <c r="C133" s="4">
        <f t="shared" si="8"/>
        <v>2.8676664035780064E-2</v>
      </c>
      <c r="D133" s="4">
        <f t="shared" si="10"/>
        <v>1.858225372769494</v>
      </c>
      <c r="E133" s="4">
        <f t="shared" si="11"/>
        <v>2.1651951011107946</v>
      </c>
      <c r="G133" s="4">
        <f t="shared" si="9"/>
        <v>1.0286766640357801</v>
      </c>
    </row>
    <row r="134" spans="1:7" x14ac:dyDescent="0.2">
      <c r="A134" s="4">
        <f>IF('True_Odds_Calculator_2-way'!A135="","",'True_Odds_Calculator_2-way'!A135)</f>
        <v>1.55</v>
      </c>
      <c r="B134" s="4">
        <f>IF('True_Odds_Calculator_2-way'!B135="","",'True_Odds_Calculator_2-way'!B135)</f>
        <v>2.6</v>
      </c>
      <c r="C134" s="4">
        <f t="shared" si="8"/>
        <v>2.9776674937965097E-2</v>
      </c>
      <c r="D134" s="4">
        <f t="shared" si="10"/>
        <v>1.5866141732283463</v>
      </c>
      <c r="E134" s="4">
        <f t="shared" si="11"/>
        <v>2.7046979865771807</v>
      </c>
      <c r="G134" s="4">
        <f t="shared" si="9"/>
        <v>1.0297766749379651</v>
      </c>
    </row>
    <row r="135" spans="1:7" x14ac:dyDescent="0.2">
      <c r="A135" s="4">
        <f>IF('True_Odds_Calculator_2-way'!A136="","",'True_Odds_Calculator_2-way'!A136)</f>
        <v>1.59</v>
      </c>
      <c r="B135" s="4">
        <f>IF('True_Odds_Calculator_2-way'!B136="","",'True_Odds_Calculator_2-way'!B136)</f>
        <v>2.4900000000000002</v>
      </c>
      <c r="C135" s="4">
        <f t="shared" si="8"/>
        <v>3.0537243312874107E-2</v>
      </c>
      <c r="D135" s="4">
        <f t="shared" si="10"/>
        <v>1.6295610298203371</v>
      </c>
      <c r="E135" s="4">
        <f t="shared" si="11"/>
        <v>2.5884083553986468</v>
      </c>
      <c r="G135" s="4">
        <f t="shared" si="9"/>
        <v>1.0305372433128741</v>
      </c>
    </row>
    <row r="136" spans="1:7" x14ac:dyDescent="0.2">
      <c r="A136" s="4">
        <f>IF('True_Odds_Calculator_2-way'!A137="","",'True_Odds_Calculator_2-way'!A137)</f>
        <v>1.69</v>
      </c>
      <c r="B136" s="4">
        <f>IF('True_Odds_Calculator_2-way'!B137="","",'True_Odds_Calculator_2-way'!B137)</f>
        <v>2.2799999999999998</v>
      </c>
      <c r="C136" s="4">
        <f t="shared" si="8"/>
        <v>3.0312467559431067E-2</v>
      </c>
      <c r="D136" s="4">
        <f t="shared" si="10"/>
        <v>1.7344256391789699</v>
      </c>
      <c r="E136" s="4">
        <f t="shared" si="11"/>
        <v>2.3616082373130669</v>
      </c>
      <c r="G136" s="4">
        <f t="shared" si="9"/>
        <v>1.0303124675594311</v>
      </c>
    </row>
    <row r="137" spans="1:7" x14ac:dyDescent="0.2">
      <c r="A137" s="4">
        <f>IF('True_Odds_Calculator_2-way'!A138="","",'True_Odds_Calculator_2-way'!A138)</f>
        <v>1.81</v>
      </c>
      <c r="B137" s="4">
        <f>IF('True_Odds_Calculator_2-way'!B138="","",'True_Odds_Calculator_2-way'!B138)</f>
        <v>2.08</v>
      </c>
      <c r="C137" s="4">
        <f t="shared" si="8"/>
        <v>3.3255418614534626E-2</v>
      </c>
      <c r="D137" s="4">
        <f t="shared" si="10"/>
        <v>1.8661643699811639</v>
      </c>
      <c r="E137" s="4">
        <f t="shared" si="11"/>
        <v>2.1545152798443401</v>
      </c>
      <c r="G137" s="4">
        <f t="shared" si="9"/>
        <v>1.0332554186145346</v>
      </c>
    </row>
    <row r="138" spans="1:7" x14ac:dyDescent="0.2">
      <c r="A138" s="4">
        <f>IF('True_Odds_Calculator_2-way'!A139="","",'True_Odds_Calculator_2-way'!A139)</f>
        <v>2.09</v>
      </c>
      <c r="B138" s="4">
        <f>IF('True_Odds_Calculator_2-way'!B139="","",'True_Odds_Calculator_2-way'!B139)</f>
        <v>1.82</v>
      </c>
      <c r="C138" s="4">
        <f t="shared" si="8"/>
        <v>2.7919448972080652E-2</v>
      </c>
      <c r="D138" s="4">
        <f t="shared" si="10"/>
        <v>2.152810006225593</v>
      </c>
      <c r="E138" s="4">
        <f t="shared" si="11"/>
        <v>1.8674456281604401</v>
      </c>
      <c r="G138" s="4">
        <f t="shared" si="9"/>
        <v>1.0279194489720807</v>
      </c>
    </row>
    <row r="139" spans="1:7" x14ac:dyDescent="0.2">
      <c r="A139" s="4">
        <f>IF('True_Odds_Calculator_2-way'!A140="","",'True_Odds_Calculator_2-way'!A140)</f>
        <v>2.23</v>
      </c>
      <c r="B139" s="4">
        <f>IF('True_Odds_Calculator_2-way'!B140="","",'True_Odds_Calculator_2-way'!B140)</f>
        <v>1.69</v>
      </c>
      <c r="C139" s="4">
        <f t="shared" si="8"/>
        <v>4.0146469604903645E-2</v>
      </c>
      <c r="D139" s="4">
        <f t="shared" si="10"/>
        <v>2.3344999535416733</v>
      </c>
      <c r="E139" s="4">
        <f t="shared" si="11"/>
        <v>1.7493443498038854</v>
      </c>
      <c r="G139" s="4">
        <f t="shared" si="9"/>
        <v>1.0401464696049036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2.02</v>
      </c>
      <c r="C140" s="4">
        <f t="shared" si="8"/>
        <v>2.9808863239265015E-2</v>
      </c>
      <c r="D140" s="4">
        <f t="shared" si="10"/>
        <v>1.9236135865967305</v>
      </c>
      <c r="E140" s="4">
        <f t="shared" si="11"/>
        <v>2.082703865027292</v>
      </c>
      <c r="G140" s="4">
        <f t="shared" si="9"/>
        <v>1.029808863239265</v>
      </c>
    </row>
    <row r="141" spans="1:7" x14ac:dyDescent="0.2">
      <c r="A141" s="4">
        <f>IF('True_Odds_Calculator_2-way'!A142="","",'True_Odds_Calculator_2-way'!A142)</f>
        <v>1.5</v>
      </c>
      <c r="B141" s="4">
        <f>IF('True_Odds_Calculator_2-way'!B142="","",'True_Odds_Calculator_2-way'!B142)</f>
        <v>2.69</v>
      </c>
      <c r="C141" s="4">
        <f t="shared" si="8"/>
        <v>3.8413878562577386E-2</v>
      </c>
      <c r="D141" s="4">
        <f t="shared" si="10"/>
        <v>1.5444976076555021</v>
      </c>
      <c r="E141" s="4">
        <f t="shared" si="11"/>
        <v>2.8365553602811948</v>
      </c>
      <c r="G141" s="4">
        <f t="shared" si="9"/>
        <v>1.0384138785625774</v>
      </c>
    </row>
    <row r="142" spans="1:7" x14ac:dyDescent="0.2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2.34</v>
      </c>
      <c r="C142" s="4">
        <f t="shared" si="8"/>
        <v>3.3411033411033575E-2</v>
      </c>
      <c r="D142" s="4">
        <f t="shared" si="10"/>
        <v>1.6967699406723797</v>
      </c>
      <c r="E142" s="4">
        <f t="shared" si="11"/>
        <v>2.4351939451277205</v>
      </c>
      <c r="G142" s="4">
        <f t="shared" si="9"/>
        <v>1.0334110334110336</v>
      </c>
    </row>
    <row r="143" spans="1:7" x14ac:dyDescent="0.2">
      <c r="A143" s="4">
        <f>IF('True_Odds_Calculator_2-way'!A144="","",'True_Odds_Calculator_2-way'!A144)</f>
        <v>1.68</v>
      </c>
      <c r="B143" s="4">
        <f>IF('True_Odds_Calculator_2-way'!B144="","",'True_Odds_Calculator_2-way'!B144)</f>
        <v>2.29</v>
      </c>
      <c r="C143" s="4">
        <f t="shared" si="8"/>
        <v>3.1919317945518833E-2</v>
      </c>
      <c r="D143" s="4">
        <f t="shared" si="10"/>
        <v>1.7262855604415328</v>
      </c>
      <c r="E143" s="4">
        <f t="shared" si="11"/>
        <v>2.3768688990485605</v>
      </c>
      <c r="G143" s="4">
        <f t="shared" si="9"/>
        <v>1.0319193179455188</v>
      </c>
    </row>
    <row r="144" spans="1:7" x14ac:dyDescent="0.2">
      <c r="A144" s="4">
        <f>IF('True_Odds_Calculator_2-way'!A145="","",'True_Odds_Calculator_2-way'!A145)</f>
        <v>1.21</v>
      </c>
      <c r="B144" s="4">
        <f>IF('True_Odds_Calculator_2-way'!B145="","",'True_Odds_Calculator_2-way'!B145)</f>
        <v>4.53</v>
      </c>
      <c r="C144" s="4">
        <f t="shared" si="8"/>
        <v>4.7196832868115157E-2</v>
      </c>
      <c r="D144" s="4">
        <f t="shared" si="10"/>
        <v>1.245565995932419</v>
      </c>
      <c r="E144" s="4">
        <f t="shared" si="11"/>
        <v>5.0722250497385826</v>
      </c>
      <c r="G144" s="4">
        <f t="shared" si="9"/>
        <v>1.0471968328681152</v>
      </c>
    </row>
    <row r="145" spans="1:7" x14ac:dyDescent="0.2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8"/>
        <v>3.3428240008436028E-2</v>
      </c>
      <c r="D145" s="4">
        <f t="shared" si="10"/>
        <v>2.2624358821424311</v>
      </c>
      <c r="E145" s="4">
        <f t="shared" si="11"/>
        <v>1.7921194368326561</v>
      </c>
      <c r="G145" s="4">
        <f t="shared" si="9"/>
        <v>1.033428240008436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2.0699999999999998</v>
      </c>
      <c r="B147" s="4">
        <f>IF('True_Odds_Calculator_2-way'!B148="","",'True_Odds_Calculator_2-way'!B148)</f>
        <v>1.83</v>
      </c>
      <c r="C147" s="4">
        <f t="shared" si="8"/>
        <v>2.9539874871307603E-2</v>
      </c>
      <c r="D147" s="4">
        <f t="shared" si="10"/>
        <v>2.1352836729517204</v>
      </c>
      <c r="E147" s="4">
        <f t="shared" si="11"/>
        <v>1.8808371192373576</v>
      </c>
      <c r="G147" s="4">
        <f t="shared" si="9"/>
        <v>1.0295398748713076</v>
      </c>
    </row>
    <row r="148" spans="1:7" x14ac:dyDescent="0.2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2.14</v>
      </c>
      <c r="C148" s="4">
        <f t="shared" si="8"/>
        <v>3.5471537807986397E-2</v>
      </c>
      <c r="D148" s="4">
        <f t="shared" si="10"/>
        <v>1.8167084699980707</v>
      </c>
      <c r="E148" s="4">
        <f t="shared" si="11"/>
        <v>2.2244271202456889</v>
      </c>
      <c r="G148" s="4">
        <f t="shared" si="9"/>
        <v>1.0354715378079864</v>
      </c>
    </row>
    <row r="149" spans="1:7" x14ac:dyDescent="0.2">
      <c r="A149" s="4">
        <f>IF('True_Odds_Calculator_2-way'!A150="","",'True_Odds_Calculator_2-way'!A150)</f>
        <v>1.63</v>
      </c>
      <c r="B149" s="4">
        <f>IF('True_Odds_Calculator_2-way'!B150="","",'True_Odds_Calculator_2-way'!B150)</f>
        <v>2.37</v>
      </c>
      <c r="C149" s="4">
        <f t="shared" si="8"/>
        <v>3.5437860785379582E-2</v>
      </c>
      <c r="D149" s="4">
        <f t="shared" si="10"/>
        <v>1.6784775477395666</v>
      </c>
      <c r="E149" s="4">
        <f t="shared" si="11"/>
        <v>2.4738881239793793</v>
      </c>
      <c r="G149" s="4">
        <f t="shared" si="9"/>
        <v>1.0354378607853796</v>
      </c>
    </row>
    <row r="150" spans="1:7" x14ac:dyDescent="0.2">
      <c r="A150" s="4">
        <f>IF('True_Odds_Calculator_2-way'!A151="","",'True_Odds_Calculator_2-way'!A151)</f>
        <v>1.46</v>
      </c>
      <c r="B150" s="4">
        <f>IF('True_Odds_Calculator_2-way'!B151="","",'True_Odds_Calculator_2-way'!B151)</f>
        <v>2.8</v>
      </c>
      <c r="C150" s="4">
        <f t="shared" si="8"/>
        <v>4.2074363992172126E-2</v>
      </c>
      <c r="D150" s="4">
        <f t="shared" si="10"/>
        <v>1.5062638172439204</v>
      </c>
      <c r="E150" s="4">
        <f t="shared" si="11"/>
        <v>2.9752547307132455</v>
      </c>
      <c r="G150" s="4">
        <f t="shared" si="9"/>
        <v>1.0420743639921721</v>
      </c>
    </row>
    <row r="151" spans="1:7" x14ac:dyDescent="0.2">
      <c r="A151" s="4">
        <f>IF('True_Odds_Calculator_2-way'!A152="","",'True_Odds_Calculator_2-way'!A152)</f>
        <v>2.25</v>
      </c>
      <c r="B151" s="4">
        <f>IF('True_Odds_Calculator_2-way'!B152="","",'True_Odds_Calculator_2-way'!B152)</f>
        <v>1.71</v>
      </c>
      <c r="C151" s="4">
        <f t="shared" si="8"/>
        <v>2.9239766081871288E-2</v>
      </c>
      <c r="D151" s="4">
        <f t="shared" si="10"/>
        <v>2.3265306122448979</v>
      </c>
      <c r="E151" s="4">
        <f t="shared" si="11"/>
        <v>1.7538461538461536</v>
      </c>
      <c r="G151" s="4">
        <f t="shared" si="9"/>
        <v>1.0292397660818713</v>
      </c>
    </row>
    <row r="152" spans="1:7" x14ac:dyDescent="0.2">
      <c r="A152" s="4">
        <f>IF('True_Odds_Calculator_2-way'!A153="","",'True_Odds_Calculator_2-way'!A153)</f>
        <v>2.2400000000000002</v>
      </c>
      <c r="B152" s="4">
        <f>IF('True_Odds_Calculator_2-way'!B153="","",'True_Odds_Calculator_2-way'!B153)</f>
        <v>1.71</v>
      </c>
      <c r="C152" s="4">
        <f t="shared" si="8"/>
        <v>3.1223893065998265E-2</v>
      </c>
      <c r="D152" s="4">
        <f t="shared" si="10"/>
        <v>2.3211731911283482</v>
      </c>
      <c r="E152" s="4">
        <f t="shared" si="11"/>
        <v>1.7569030364186771</v>
      </c>
      <c r="G152" s="4">
        <f t="shared" si="9"/>
        <v>1.0312238930659983</v>
      </c>
    </row>
    <row r="153" spans="1:7" x14ac:dyDescent="0.2">
      <c r="A153" s="4">
        <f>IF('True_Odds_Calculator_2-way'!A154="","",'True_Odds_Calculator_2-way'!A154)</f>
        <v>2.57</v>
      </c>
      <c r="B153" s="4">
        <f>IF('True_Odds_Calculator_2-way'!B154="","",'True_Odds_Calculator_2-way'!B154)</f>
        <v>1.56</v>
      </c>
      <c r="C153" s="4">
        <f t="shared" si="8"/>
        <v>3.0130699391399673E-2</v>
      </c>
      <c r="D153" s="4">
        <f t="shared" si="10"/>
        <v>2.6735129367831414</v>
      </c>
      <c r="E153" s="4">
        <f t="shared" si="11"/>
        <v>1.597545425565827</v>
      </c>
      <c r="G153" s="4">
        <f t="shared" si="9"/>
        <v>1.0301306993913997</v>
      </c>
    </row>
    <row r="154" spans="1:7" x14ac:dyDescent="0.2">
      <c r="A154" s="4">
        <f>IF('True_Odds_Calculator_2-way'!A155="","",'True_Odds_Calculator_2-way'!A155)</f>
        <v>2.25</v>
      </c>
      <c r="B154" s="4">
        <f>IF('True_Odds_Calculator_2-way'!B155="","",'True_Odds_Calculator_2-way'!B155)</f>
        <v>1.71</v>
      </c>
      <c r="C154" s="4">
        <f t="shared" si="8"/>
        <v>2.9239766081871288E-2</v>
      </c>
      <c r="D154" s="4">
        <f t="shared" si="10"/>
        <v>2.3265306122448979</v>
      </c>
      <c r="E154" s="4">
        <f t="shared" si="11"/>
        <v>1.7538461538461536</v>
      </c>
      <c r="G154" s="4">
        <f t="shared" si="9"/>
        <v>1.0292397660818713</v>
      </c>
    </row>
    <row r="155" spans="1:7" x14ac:dyDescent="0.2">
      <c r="A155" s="4">
        <f>IF('True_Odds_Calculator_2-way'!A156="","",'True_Odds_Calculator_2-way'!A156)</f>
        <v>2.1</v>
      </c>
      <c r="B155" s="4">
        <f>IF('True_Odds_Calculator_2-way'!B156="","",'True_Odds_Calculator_2-way'!B156)</f>
        <v>1.81</v>
      </c>
      <c r="C155" s="4">
        <f t="shared" si="8"/>
        <v>2.8676664035780064E-2</v>
      </c>
      <c r="D155" s="4">
        <f t="shared" si="10"/>
        <v>2.1651951011107946</v>
      </c>
      <c r="E155" s="4">
        <f t="shared" si="11"/>
        <v>1.858225372769494</v>
      </c>
      <c r="G155" s="4">
        <f t="shared" si="9"/>
        <v>1.0286766640357801</v>
      </c>
    </row>
    <row r="156" spans="1:7" x14ac:dyDescent="0.2">
      <c r="A156" s="4">
        <f>IF('True_Odds_Calculator_2-way'!A157="","",'True_Odds_Calculator_2-way'!A157)</f>
        <v>2.64</v>
      </c>
      <c r="B156" s="4">
        <f>IF('True_Odds_Calculator_2-way'!B157="","",'True_Odds_Calculator_2-way'!B157)</f>
        <v>1.51</v>
      </c>
      <c r="C156" s="4">
        <f t="shared" si="8"/>
        <v>4.1039534417017798E-2</v>
      </c>
      <c r="D156" s="4">
        <f t="shared" si="10"/>
        <v>2.7912057134855064</v>
      </c>
      <c r="E156" s="4">
        <f t="shared" si="11"/>
        <v>1.5582831678523961</v>
      </c>
      <c r="G156" s="4">
        <f t="shared" si="9"/>
        <v>1.0410395344170178</v>
      </c>
    </row>
    <row r="157" spans="1:7" x14ac:dyDescent="0.2">
      <c r="A157" s="4">
        <f>IF('True_Odds_Calculator_2-way'!A158="","",'True_Odds_Calculator_2-way'!A158)</f>
        <v>2.72</v>
      </c>
      <c r="B157" s="4">
        <f>IF('True_Odds_Calculator_2-way'!B158="","",'True_Odds_Calculator_2-way'!B158)</f>
        <v>1.48</v>
      </c>
      <c r="C157" s="4">
        <f t="shared" si="8"/>
        <v>4.3322734499205096E-2</v>
      </c>
      <c r="D157" s="4">
        <f t="shared" si="10"/>
        <v>2.8902929350947737</v>
      </c>
      <c r="E157" s="4">
        <f t="shared" si="11"/>
        <v>1.5290185353995747</v>
      </c>
      <c r="G157" s="4">
        <f t="shared" si="9"/>
        <v>1.0433227344992051</v>
      </c>
    </row>
    <row r="158" spans="1:7" x14ac:dyDescent="0.2">
      <c r="A158" s="4">
        <f>IF('True_Odds_Calculator_2-way'!A159="","",'True_Odds_Calculator_2-way'!A159)</f>
        <v>2.0699999999999998</v>
      </c>
      <c r="B158" s="4">
        <f>IF('True_Odds_Calculator_2-way'!B159="","",'True_Odds_Calculator_2-way'!B159)</f>
        <v>1.79</v>
      </c>
      <c r="C158" s="4">
        <f t="shared" si="8"/>
        <v>4.17510053167085E-2</v>
      </c>
      <c r="D158" s="4">
        <f t="shared" si="10"/>
        <v>2.1634893294018038</v>
      </c>
      <c r="E158" s="4">
        <f t="shared" si="11"/>
        <v>1.8594836022382255</v>
      </c>
      <c r="G158" s="4">
        <f t="shared" si="9"/>
        <v>1.0417510053167085</v>
      </c>
    </row>
    <row r="159" spans="1:7" x14ac:dyDescent="0.2">
      <c r="A159" s="4">
        <f>IF('True_Odds_Calculator_2-way'!A160="","",'True_Odds_Calculator_2-way'!A160)</f>
        <v>2.52</v>
      </c>
      <c r="B159" s="4">
        <f>IF('True_Odds_Calculator_2-way'!B160="","",'True_Odds_Calculator_2-way'!B160)</f>
        <v>1.55</v>
      </c>
      <c r="C159" s="4">
        <f t="shared" si="8"/>
        <v>4.1986687147977486E-2</v>
      </c>
      <c r="D159" s="4">
        <f t="shared" si="10"/>
        <v>2.6607629427792916</v>
      </c>
      <c r="E159" s="4">
        <f t="shared" si="11"/>
        <v>1.6021328958162429</v>
      </c>
      <c r="G159" s="4">
        <f t="shared" si="9"/>
        <v>1.0419866871479775</v>
      </c>
    </row>
    <row r="160" spans="1:7" x14ac:dyDescent="0.2">
      <c r="A160" s="4">
        <f>IF('True_Odds_Calculator_2-way'!A161="","",'True_Odds_Calculator_2-way'!A161)</f>
        <v>2.46</v>
      </c>
      <c r="B160" s="4">
        <f>IF('True_Odds_Calculator_2-way'!B161="","",'True_Odds_Calculator_2-way'!B161)</f>
        <v>1.57</v>
      </c>
      <c r="C160" s="4">
        <f t="shared" si="8"/>
        <v>4.3446740199886147E-2</v>
      </c>
      <c r="D160" s="4">
        <f t="shared" si="10"/>
        <v>2.5988829823026718</v>
      </c>
      <c r="E160" s="4">
        <f t="shared" si="11"/>
        <v>1.6254366398720594</v>
      </c>
      <c r="G160" s="4">
        <f t="shared" si="9"/>
        <v>1.0434467401998861</v>
      </c>
    </row>
    <row r="161" spans="1:7" x14ac:dyDescent="0.2">
      <c r="A161" s="4">
        <f>IF('True_Odds_Calculator_2-way'!A162="","",'True_Odds_Calculator_2-way'!A162)</f>
        <v>2.09</v>
      </c>
      <c r="B161" s="4">
        <f>IF('True_Odds_Calculator_2-way'!B162="","",'True_Odds_Calculator_2-way'!B162)</f>
        <v>1.81</v>
      </c>
      <c r="C161" s="4">
        <f t="shared" si="8"/>
        <v>3.0955087366835166E-2</v>
      </c>
      <c r="D161" s="4">
        <f t="shared" si="10"/>
        <v>2.159867538325388</v>
      </c>
      <c r="E161" s="4">
        <f t="shared" si="11"/>
        <v>1.8621674173619833</v>
      </c>
      <c r="G161" s="4">
        <f t="shared" si="9"/>
        <v>1.0309550873668352</v>
      </c>
    </row>
    <row r="162" spans="1:7" x14ac:dyDescent="0.2">
      <c r="A162" s="4">
        <f>IF('True_Odds_Calculator_2-way'!A163="","",'True_Odds_Calculator_2-way'!A163)</f>
        <v>1.74</v>
      </c>
      <c r="B162" s="4">
        <f>IF('True_Odds_Calculator_2-way'!B163="","",'True_Odds_Calculator_2-way'!B163)</f>
        <v>2.17</v>
      </c>
      <c r="C162" s="4">
        <f t="shared" si="8"/>
        <v>3.5542136765718491E-2</v>
      </c>
      <c r="D162" s="4">
        <f t="shared" si="10"/>
        <v>1.7955204717295163</v>
      </c>
      <c r="E162" s="4">
        <f t="shared" si="11"/>
        <v>2.2570386753541753</v>
      </c>
      <c r="G162" s="4">
        <f t="shared" si="9"/>
        <v>1.0355421367657185</v>
      </c>
    </row>
    <row r="163" spans="1:7" x14ac:dyDescent="0.2">
      <c r="A163" s="4">
        <f>IF('True_Odds_Calculator_2-way'!A164="","",'True_Odds_Calculator_2-way'!A164)</f>
        <v>1.68</v>
      </c>
      <c r="B163" s="4">
        <f>IF('True_Odds_Calculator_2-way'!B164="","",'True_Odds_Calculator_2-way'!B164)</f>
        <v>2.2799999999999998</v>
      </c>
      <c r="C163" s="4">
        <f t="shared" si="8"/>
        <v>3.383458646616555E-2</v>
      </c>
      <c r="D163" s="4">
        <f t="shared" si="10"/>
        <v>1.7291440953412784</v>
      </c>
      <c r="E163" s="4">
        <f t="shared" si="11"/>
        <v>2.3714710252600297</v>
      </c>
      <c r="G163" s="4">
        <f t="shared" si="9"/>
        <v>1.0338345864661656</v>
      </c>
    </row>
    <row r="164" spans="1:7" x14ac:dyDescent="0.2">
      <c r="A164" s="4">
        <f>IF('True_Odds_Calculator_2-way'!A165="","",'True_Odds_Calculator_2-way'!A165)</f>
        <v>1.68</v>
      </c>
      <c r="B164" s="4">
        <f>IF('True_Odds_Calculator_2-way'!B165="","",'True_Odds_Calculator_2-way'!B165)</f>
        <v>2.29</v>
      </c>
      <c r="C164" s="4">
        <f t="shared" si="8"/>
        <v>3.1919317945518833E-2</v>
      </c>
      <c r="D164" s="4">
        <f t="shared" si="10"/>
        <v>1.7262855604415328</v>
      </c>
      <c r="E164" s="4">
        <f t="shared" si="11"/>
        <v>2.3768688990485605</v>
      </c>
      <c r="G164" s="4">
        <f t="shared" si="9"/>
        <v>1.0319193179455188</v>
      </c>
    </row>
    <row r="165" spans="1:7" x14ac:dyDescent="0.2">
      <c r="A165" s="4">
        <f>IF('True_Odds_Calculator_2-way'!A166="","",'True_Odds_Calculator_2-way'!A166)</f>
        <v>2.42</v>
      </c>
      <c r="B165" s="4">
        <f>IF('True_Odds_Calculator_2-way'!B166="","",'True_Odds_Calculator_2-way'!B166)</f>
        <v>1.59</v>
      </c>
      <c r="C165" s="4">
        <f t="shared" si="8"/>
        <v>4.21539581059307E-2</v>
      </c>
      <c r="D165" s="4">
        <f t="shared" si="10"/>
        <v>2.5500695871164427</v>
      </c>
      <c r="E165" s="4">
        <f t="shared" si="11"/>
        <v>1.6451323271623415</v>
      </c>
      <c r="G165" s="4">
        <f t="shared" si="9"/>
        <v>1.0421539581059307</v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1.94</v>
      </c>
      <c r="B2" s="4">
        <f>IF('True_Odds_Calculator_3-way'!B3="","",'True_Odds_Calculator_3-way'!B3)</f>
        <v>4.08</v>
      </c>
      <c r="C2" s="4">
        <f>IF('True_Odds_Calculator_3-way'!C3="","",'True_Odds_Calculator_3-way'!C3)</f>
        <v>3.64</v>
      </c>
      <c r="D2" s="4">
        <f>IF(A2="","",((1/A2)+(1/B2)+(1/C2))-1)</f>
        <v>3.5287231466734292E-2</v>
      </c>
      <c r="E2" s="4">
        <f>IF(A2="","",(3*A2)/(3-($D2*A2)))</f>
        <v>1.9853027756115453</v>
      </c>
      <c r="F2" s="4">
        <f>IF(B2="","",(3*B2)/(3-($D2*B2)))</f>
        <v>4.2856721258413284</v>
      </c>
      <c r="G2" s="4">
        <f>IF(C2="","",(3*C2)/(3-($D2*C2)))</f>
        <v>3.8028183291354529</v>
      </c>
      <c r="I2" s="4">
        <f>IF(A2="","",D2+1)</f>
        <v>1.0352872314667343</v>
      </c>
    </row>
    <row r="3" spans="1:9" x14ac:dyDescent="0.2">
      <c r="A3" s="4">
        <f>IF('True_Odds_Calculator_3-way'!A4="","",'True_Odds_Calculator_3-way'!A4)</f>
        <v>2.74</v>
      </c>
      <c r="B3" s="4">
        <f>IF('True_Odds_Calculator_3-way'!B4="","",'True_Odds_Calculator_3-way'!B4)</f>
        <v>3.61</v>
      </c>
      <c r="C3" s="4">
        <f>IF('True_Odds_Calculator_3-way'!C4="","",'True_Odds_Calculator_3-way'!C4)</f>
        <v>2.63</v>
      </c>
      <c r="D3" s="4">
        <f t="shared" ref="D3:D66" si="0">IF(A3="","",((1/A3)+(1/B3)+(1/C3))-1)</f>
        <v>2.2199950781071731E-2</v>
      </c>
      <c r="E3" s="4">
        <f t="shared" ref="E3:E66" si="1">IF(A3="","",(3*A3)/(3-($D3*A3)))</f>
        <v>2.7967058827576703</v>
      </c>
      <c r="F3" s="4">
        <f t="shared" ref="F3:F66" si="2">IF(B3="","",(3*B3)/(3-($D3*B3)))</f>
        <v>3.7090842571689042</v>
      </c>
      <c r="G3" s="4">
        <f t="shared" ref="G3:G66" si="3">IF(C3="","",(3*C3)/(3-($D3*C3)))</f>
        <v>2.6822008777495658</v>
      </c>
      <c r="I3" s="4">
        <f t="shared" ref="I3:I66" si="4">IF(A3="","",D3+1)</f>
        <v>1.0221999507810717</v>
      </c>
    </row>
    <row r="4" spans="1:9" x14ac:dyDescent="0.2">
      <c r="A4" s="4">
        <f>IF('True_Odds_Calculator_3-way'!A5="","",'True_Odds_Calculator_3-way'!A5)</f>
        <v>1.92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4.1100000000000003</v>
      </c>
      <c r="D4" s="4">
        <f t="shared" si="0"/>
        <v>2.8692600316687855E-2</v>
      </c>
      <c r="E4" s="4">
        <f t="shared" si="1"/>
        <v>1.9559170210154255</v>
      </c>
      <c r="F4" s="4">
        <f t="shared" si="2"/>
        <v>3.9217829498947658</v>
      </c>
      <c r="G4" s="4">
        <f t="shared" si="3"/>
        <v>4.2781699958349542</v>
      </c>
      <c r="I4" s="4">
        <f t="shared" si="4"/>
        <v>1.0286926003166879</v>
      </c>
    </row>
    <row r="5" spans="1:9" x14ac:dyDescent="0.2">
      <c r="A5" s="4">
        <f>IF('True_Odds_Calculator_3-way'!A6="","",'True_Odds_Calculator_3-way'!A6)</f>
        <v>2.86</v>
      </c>
      <c r="B5" s="4">
        <f>IF('True_Odds_Calculator_3-way'!B6="","",'True_Odds_Calculator_3-way'!B6)</f>
        <v>3.55</v>
      </c>
      <c r="C5" s="4">
        <f>IF('True_Odds_Calculator_3-way'!C6="","",'True_Odds_Calculator_3-way'!C6)</f>
        <v>2.52</v>
      </c>
      <c r="D5" s="4">
        <f t="shared" si="0"/>
        <v>2.8165887320816818E-2</v>
      </c>
      <c r="E5" s="4">
        <f t="shared" si="1"/>
        <v>2.9389141934713154</v>
      </c>
      <c r="F5" s="4">
        <f t="shared" si="2"/>
        <v>3.6723997366628125</v>
      </c>
      <c r="G5" s="4">
        <f t="shared" si="3"/>
        <v>2.5810663399057647</v>
      </c>
      <c r="I5" s="4">
        <f t="shared" si="4"/>
        <v>1.0281658873208168</v>
      </c>
    </row>
    <row r="6" spans="1:9" x14ac:dyDescent="0.2">
      <c r="A6" s="4">
        <f>IF('True_Odds_Calculator_3-way'!A7="","",'True_Odds_Calculator_3-way'!A7)</f>
        <v>2.04</v>
      </c>
      <c r="B6" s="4">
        <f>IF('True_Odds_Calculator_3-way'!B7="","",'True_Odds_Calculator_3-way'!B7)</f>
        <v>3.71</v>
      </c>
      <c r="C6" s="4">
        <f>IF('True_Odds_Calculator_3-way'!C7="","",'True_Odds_Calculator_3-way'!C7)</f>
        <v>3.79</v>
      </c>
      <c r="D6" s="4">
        <f t="shared" si="0"/>
        <v>2.3590100151177129E-2</v>
      </c>
      <c r="E6" s="4">
        <f t="shared" si="1"/>
        <v>2.0732576823284208</v>
      </c>
      <c r="F6" s="4">
        <f t="shared" si="2"/>
        <v>3.8214845136382509</v>
      </c>
      <c r="G6" s="4">
        <f t="shared" si="3"/>
        <v>3.9064197457334435</v>
      </c>
      <c r="I6" s="4">
        <f t="shared" si="4"/>
        <v>1.0235901001511771</v>
      </c>
    </row>
    <row r="7" spans="1:9" x14ac:dyDescent="0.2">
      <c r="A7" s="4">
        <f>IF('True_Odds_Calculator_3-way'!A8="","",'True_Odds_Calculator_3-way'!A8)</f>
        <v>1.63</v>
      </c>
      <c r="B7" s="4">
        <f>IF('True_Odds_Calculator_3-way'!B8="","",'True_Odds_Calculator_3-way'!B8)</f>
        <v>4.2300000000000004</v>
      </c>
      <c r="C7" s="4">
        <f>IF('True_Odds_Calculator_3-way'!C8="","",'True_Odds_Calculator_3-way'!C8)</f>
        <v>5.69</v>
      </c>
      <c r="D7" s="4">
        <f t="shared" si="0"/>
        <v>2.5650476329502681E-2</v>
      </c>
      <c r="E7" s="4">
        <f t="shared" si="1"/>
        <v>1.653037991788205</v>
      </c>
      <c r="F7" s="4">
        <f t="shared" si="2"/>
        <v>4.388727874241348</v>
      </c>
      <c r="G7" s="4">
        <f t="shared" si="3"/>
        <v>5.9809769411416518</v>
      </c>
      <c r="I7" s="4">
        <f t="shared" si="4"/>
        <v>1.0256504763295027</v>
      </c>
    </row>
    <row r="8" spans="1:9" x14ac:dyDescent="0.2">
      <c r="A8" s="4">
        <f>IF('True_Odds_Calculator_3-way'!A9="","",'True_Odds_Calculator_3-way'!A9)</f>
        <v>2.17</v>
      </c>
      <c r="B8" s="4">
        <f>IF('True_Odds_Calculator_3-way'!B9="","",'True_Odds_Calculator_3-way'!B9)</f>
        <v>3.78</v>
      </c>
      <c r="C8" s="4">
        <f>IF('True_Odds_Calculator_3-way'!C9="","",'True_Odds_Calculator_3-way'!C9)</f>
        <v>3.37</v>
      </c>
      <c r="D8" s="4">
        <f t="shared" si="0"/>
        <v>2.2115662682332671E-2</v>
      </c>
      <c r="E8" s="4">
        <f t="shared" si="1"/>
        <v>2.2052778204884302</v>
      </c>
      <c r="F8" s="4">
        <f t="shared" si="2"/>
        <v>3.8883517802154812</v>
      </c>
      <c r="G8" s="4">
        <f t="shared" si="3"/>
        <v>3.4558547005804439</v>
      </c>
      <c r="I8" s="4">
        <f t="shared" si="4"/>
        <v>1.0221156626823327</v>
      </c>
    </row>
    <row r="9" spans="1:9" x14ac:dyDescent="0.2">
      <c r="A9" s="4">
        <f>IF('True_Odds_Calculator_3-way'!A10="","",'True_Odds_Calculator_3-way'!A10)</f>
        <v>4.2699999999999996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2.11</v>
      </c>
      <c r="D9" s="4">
        <f t="shared" si="0"/>
        <v>2.7614504651199301E-2</v>
      </c>
      <c r="E9" s="4">
        <f t="shared" si="1"/>
        <v>4.4446972472282855</v>
      </c>
      <c r="F9" s="4">
        <f t="shared" si="2"/>
        <v>3.2228540780829644</v>
      </c>
      <c r="G9" s="4">
        <f t="shared" si="3"/>
        <v>2.1517925486921401</v>
      </c>
      <c r="I9" s="4">
        <f t="shared" si="4"/>
        <v>1.0276145046511993</v>
      </c>
    </row>
    <row r="10" spans="1:9" x14ac:dyDescent="0.2">
      <c r="A10" s="4">
        <f>IF('True_Odds_Calculator_3-way'!A11="","",'True_Odds_Calculator_3-way'!A11)</f>
        <v>2.25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3.36</v>
      </c>
      <c r="D10" s="4">
        <f t="shared" si="0"/>
        <v>2.7777777777777679E-2</v>
      </c>
      <c r="E10" s="4">
        <f t="shared" si="1"/>
        <v>2.2978723404255321</v>
      </c>
      <c r="F10" s="4">
        <f t="shared" si="2"/>
        <v>3.6172248803827749</v>
      </c>
      <c r="G10" s="4">
        <f t="shared" si="3"/>
        <v>3.4678899082568804</v>
      </c>
      <c r="I10" s="4">
        <f t="shared" si="4"/>
        <v>1.0277777777777777</v>
      </c>
    </row>
    <row r="11" spans="1:9" x14ac:dyDescent="0.2">
      <c r="A11" s="4">
        <f>IF('True_Odds_Calculator_3-way'!A12="","",'True_Odds_Calculator_3-way'!A12)</f>
        <v>1.89</v>
      </c>
      <c r="B11" s="4">
        <f>IF('True_Odds_Calculator_3-way'!B12="","",'True_Odds_Calculator_3-way'!B12)</f>
        <v>3.58</v>
      </c>
      <c r="C11" s="4">
        <f>IF('True_Odds_Calculator_3-way'!C12="","",'True_Odds_Calculator_3-way'!C12)</f>
        <v>4.49</v>
      </c>
      <c r="D11" s="4">
        <f t="shared" si="0"/>
        <v>3.1147287259566614E-2</v>
      </c>
      <c r="E11" s="4">
        <f t="shared" si="1"/>
        <v>1.9278293932156929</v>
      </c>
      <c r="F11" s="4">
        <f t="shared" si="2"/>
        <v>3.7182022155807695</v>
      </c>
      <c r="G11" s="4">
        <f t="shared" si="3"/>
        <v>4.7095453789614474</v>
      </c>
      <c r="I11" s="4">
        <f t="shared" si="4"/>
        <v>1.0311472872595666</v>
      </c>
    </row>
    <row r="12" spans="1:9" x14ac:dyDescent="0.2">
      <c r="A12" s="4">
        <f>IF('True_Odds_Calculator_3-way'!A13="","",'True_Odds_Calculator_3-way'!A13)</f>
        <v>4.04</v>
      </c>
      <c r="B12" s="4">
        <f>IF('True_Odds_Calculator_3-way'!B13="","",'True_Odds_Calculator_3-way'!B13)</f>
        <v>3.27</v>
      </c>
      <c r="C12" s="4">
        <f>IF('True_Odds_Calculator_3-way'!C13="","",'True_Odds_Calculator_3-way'!C13)</f>
        <v>2.1</v>
      </c>
      <c r="D12" s="4">
        <f t="shared" si="0"/>
        <v>2.9525626219240486E-2</v>
      </c>
      <c r="E12" s="4">
        <f t="shared" si="1"/>
        <v>4.207286668405632</v>
      </c>
      <c r="F12" s="4">
        <f t="shared" si="2"/>
        <v>3.3787376871888304</v>
      </c>
      <c r="G12" s="4">
        <f t="shared" si="3"/>
        <v>2.1443186455769783</v>
      </c>
      <c r="I12" s="4">
        <f t="shared" si="4"/>
        <v>1.0295256262192405</v>
      </c>
    </row>
    <row r="13" spans="1:9" x14ac:dyDescent="0.2">
      <c r="A13" s="4">
        <f>IF('True_Odds_Calculator_3-way'!A14="","",'True_Odds_Calculator_3-way'!A14)</f>
        <v>2.0499999999999998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3.3</v>
      </c>
      <c r="D13" s="4">
        <f t="shared" si="0"/>
        <v>6.556045580435832E-2</v>
      </c>
      <c r="E13" s="4">
        <f t="shared" si="1"/>
        <v>2.1461466056197271</v>
      </c>
      <c r="F13" s="4">
        <f t="shared" si="2"/>
        <v>3.9545731935805062</v>
      </c>
      <c r="G13" s="4">
        <f t="shared" si="3"/>
        <v>3.5564809643936912</v>
      </c>
      <c r="I13" s="4">
        <f t="shared" si="4"/>
        <v>1.0655604558043583</v>
      </c>
    </row>
    <row r="14" spans="1:9" x14ac:dyDescent="0.2">
      <c r="A14" s="4">
        <f>IF('True_Odds_Calculator_3-way'!A15="","",'True_Odds_Calculator_3-way'!A15)</f>
        <v>1.38</v>
      </c>
      <c r="B14" s="4">
        <f>IF('True_Odds_Calculator_3-way'!B15="","",'True_Odds_Calculator_3-way'!B15)</f>
        <v>4.97</v>
      </c>
      <c r="C14" s="4">
        <f>IF('True_Odds_Calculator_3-way'!C15="","",'True_Odds_Calculator_3-way'!C15)</f>
        <v>10.07</v>
      </c>
      <c r="D14" s="4">
        <f t="shared" si="0"/>
        <v>2.5149790558615992E-2</v>
      </c>
      <c r="E14" s="4">
        <f t="shared" si="1"/>
        <v>1.3961519473696005</v>
      </c>
      <c r="F14" s="4">
        <f t="shared" si="2"/>
        <v>5.1860769615107358</v>
      </c>
      <c r="G14" s="4">
        <f t="shared" si="3"/>
        <v>10.998486315637274</v>
      </c>
      <c r="I14" s="4">
        <f t="shared" si="4"/>
        <v>1.025149790558616</v>
      </c>
    </row>
    <row r="15" spans="1:9" x14ac:dyDescent="0.2">
      <c r="A15" s="4">
        <f>IF('True_Odds_Calculator_3-way'!A16="","",'True_Odds_Calculator_3-way'!A16)</f>
        <v>2.95</v>
      </c>
      <c r="B15" s="4">
        <f>IF('True_Odds_Calculator_3-way'!B16="","",'True_Odds_Calculator_3-way'!B16)</f>
        <v>2.91</v>
      </c>
      <c r="C15" s="4">
        <f>IF('True_Odds_Calculator_3-way'!C16="","",'True_Odds_Calculator_3-way'!C16)</f>
        <v>2.9</v>
      </c>
      <c r="D15" s="4">
        <f t="shared" si="0"/>
        <v>2.7453248738202873E-2</v>
      </c>
      <c r="E15" s="4">
        <f t="shared" si="1"/>
        <v>3.0318468105490277</v>
      </c>
      <c r="F15" s="4">
        <f t="shared" si="2"/>
        <v>2.9896123339024196</v>
      </c>
      <c r="G15" s="4">
        <f t="shared" si="3"/>
        <v>2.9790586775854053</v>
      </c>
      <c r="I15" s="4">
        <f t="shared" si="4"/>
        <v>1.0274532487382029</v>
      </c>
    </row>
    <row r="16" spans="1:9" x14ac:dyDescent="0.2">
      <c r="A16" s="4">
        <f>IF('True_Odds_Calculator_3-way'!A17="","",'True_Odds_Calculator_3-way'!A17)</f>
        <v>2.41</v>
      </c>
      <c r="B16" s="4">
        <f>IF('True_Odds_Calculator_3-way'!B17="","",'True_Odds_Calculator_3-way'!B17)</f>
        <v>3.44</v>
      </c>
      <c r="C16" s="4">
        <f>IF('True_Odds_Calculator_3-way'!C17="","",'True_Odds_Calculator_3-way'!C17)</f>
        <v>3.11</v>
      </c>
      <c r="D16" s="4">
        <f t="shared" si="0"/>
        <v>2.717884211483268E-2</v>
      </c>
      <c r="E16" s="4">
        <f t="shared" si="1"/>
        <v>2.4637936572471228</v>
      </c>
      <c r="F16" s="4">
        <f t="shared" si="2"/>
        <v>3.5506564654279651</v>
      </c>
      <c r="G16" s="4">
        <f t="shared" si="3"/>
        <v>3.2001659547503549</v>
      </c>
      <c r="I16" s="4">
        <f t="shared" si="4"/>
        <v>1.0271788421148327</v>
      </c>
    </row>
    <row r="17" spans="1:9" x14ac:dyDescent="0.2">
      <c r="A17" s="4">
        <f>IF('True_Odds_Calculator_3-way'!A18="","",'True_Odds_Calculator_3-way'!A18)</f>
        <v>3.23</v>
      </c>
      <c r="B17" s="4">
        <f>IF('True_Odds_Calculator_3-way'!B18="","",'True_Odds_Calculator_3-way'!B18)</f>
        <v>3.66</v>
      </c>
      <c r="C17" s="4">
        <f>IF('True_Odds_Calculator_3-way'!C18="","",'True_Odds_Calculator_3-way'!C18)</f>
        <v>2.25</v>
      </c>
      <c r="D17" s="4">
        <f t="shared" si="0"/>
        <v>2.7266011380105759E-2</v>
      </c>
      <c r="E17" s="4">
        <f t="shared" si="1"/>
        <v>3.3276889875832736</v>
      </c>
      <c r="F17" s="4">
        <f t="shared" si="2"/>
        <v>3.7859374444009544</v>
      </c>
      <c r="G17" s="4">
        <f t="shared" si="3"/>
        <v>2.2969719474440962</v>
      </c>
      <c r="I17" s="4">
        <f t="shared" si="4"/>
        <v>1.0272660113801058</v>
      </c>
    </row>
    <row r="18" spans="1:9" x14ac:dyDescent="0.2">
      <c r="A18" s="4">
        <f>IF('True_Odds_Calculator_3-way'!A19="","",'True_Odds_Calculator_3-way'!A19)</f>
        <v>1.65</v>
      </c>
      <c r="B18" s="4">
        <f>IF('True_Odds_Calculator_3-way'!B19="","",'True_Odds_Calculator_3-way'!B19)</f>
        <v>4.33</v>
      </c>
      <c r="C18" s="4">
        <f>IF('True_Odds_Calculator_3-way'!C19="","",'True_Odds_Calculator_3-way'!C19)</f>
        <v>4.7699999999999996</v>
      </c>
      <c r="D18" s="4">
        <f t="shared" si="0"/>
        <v>4.6651094147717176E-2</v>
      </c>
      <c r="E18" s="4">
        <f t="shared" si="1"/>
        <v>1.6934507312232487</v>
      </c>
      <c r="F18" s="4">
        <f t="shared" si="2"/>
        <v>4.6426005935518502</v>
      </c>
      <c r="G18" s="4">
        <f t="shared" si="3"/>
        <v>5.1521629195010101</v>
      </c>
      <c r="I18" s="4">
        <f t="shared" si="4"/>
        <v>1.0466510941477172</v>
      </c>
    </row>
    <row r="19" spans="1:9" x14ac:dyDescent="0.2">
      <c r="A19" s="4">
        <f>IF('True_Odds_Calculator_3-way'!A20="","",'True_Odds_Calculator_3-way'!A20)</f>
        <v>1.81</v>
      </c>
      <c r="B19" s="4">
        <f>IF('True_Odds_Calculator_3-way'!B20="","",'True_Odds_Calculator_3-way'!B20)</f>
        <v>4.0199999999999996</v>
      </c>
      <c r="C19" s="4">
        <f>IF('True_Odds_Calculator_3-way'!C20="","",'True_Odds_Calculator_3-way'!C20)</f>
        <v>4.08</v>
      </c>
      <c r="D19" s="4">
        <f t="shared" si="0"/>
        <v>4.6340445966462918E-2</v>
      </c>
      <c r="E19" s="4">
        <f t="shared" si="1"/>
        <v>1.8620608677195154</v>
      </c>
      <c r="F19" s="4">
        <f t="shared" si="2"/>
        <v>4.2861538568156536</v>
      </c>
      <c r="G19" s="4">
        <f t="shared" si="3"/>
        <v>4.3544292211723965</v>
      </c>
      <c r="I19" s="4">
        <f t="shared" si="4"/>
        <v>1.0463404459664629</v>
      </c>
    </row>
    <row r="20" spans="1:9" x14ac:dyDescent="0.2">
      <c r="A20" s="4">
        <f>IF('True_Odds_Calculator_3-way'!A21="","",'True_Odds_Calculator_3-way'!A21)</f>
        <v>1.84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4.0599999999999996</v>
      </c>
      <c r="D20" s="4">
        <f t="shared" si="0"/>
        <v>4.6193935999033542E-2</v>
      </c>
      <c r="E20" s="4">
        <f t="shared" si="1"/>
        <v>1.8936514649398912</v>
      </c>
      <c r="F20" s="4">
        <f t="shared" si="2"/>
        <v>4.149166214106951</v>
      </c>
      <c r="G20" s="4">
        <f t="shared" si="3"/>
        <v>4.3307396235090803</v>
      </c>
      <c r="I20" s="4">
        <f t="shared" si="4"/>
        <v>1.0461939359990335</v>
      </c>
    </row>
    <row r="21" spans="1:9" x14ac:dyDescent="0.2">
      <c r="A21" s="4">
        <f>IF('True_Odds_Calculator_3-way'!A22="","",'True_Odds_Calculator_3-way'!A22)</f>
        <v>1.72</v>
      </c>
      <c r="B21" s="4">
        <f>IF('True_Odds_Calculator_3-way'!B22="","",'True_Odds_Calculator_3-way'!B22)</f>
        <v>3.96</v>
      </c>
      <c r="C21" s="4">
        <f>IF('True_Odds_Calculator_3-way'!C22="","",'True_Odds_Calculator_3-way'!C22)</f>
        <v>4.6100000000000003</v>
      </c>
      <c r="D21" s="4">
        <f t="shared" si="0"/>
        <v>5.0840341058774108E-2</v>
      </c>
      <c r="E21" s="4">
        <f t="shared" si="1"/>
        <v>1.7716405990457251</v>
      </c>
      <c r="F21" s="4">
        <f t="shared" si="2"/>
        <v>4.2448700459713082</v>
      </c>
      <c r="G21" s="4">
        <f t="shared" si="3"/>
        <v>5.0006761078273074</v>
      </c>
      <c r="I21" s="4">
        <f t="shared" si="4"/>
        <v>1.0508403410587741</v>
      </c>
    </row>
    <row r="22" spans="1:9" x14ac:dyDescent="0.2">
      <c r="A22" s="4">
        <f>IF('True_Odds_Calculator_3-way'!A23="","",'True_Odds_Calculator_3-way'!A23)</f>
        <v>1.19</v>
      </c>
      <c r="B22" s="4">
        <f>IF('True_Odds_Calculator_3-way'!B23="","",'True_Odds_Calculator_3-way'!B23)</f>
        <v>7.95</v>
      </c>
      <c r="C22" s="4">
        <f>IF('True_Odds_Calculator_3-way'!C23="","",'True_Odds_Calculator_3-way'!C23)</f>
        <v>15.9</v>
      </c>
      <c r="D22" s="4">
        <f t="shared" si="0"/>
        <v>2.9015379736800462E-2</v>
      </c>
      <c r="E22" s="4">
        <f t="shared" si="1"/>
        <v>1.2038556976522237</v>
      </c>
      <c r="F22" s="4">
        <f t="shared" si="2"/>
        <v>8.6121984524351411</v>
      </c>
      <c r="G22" s="4">
        <f t="shared" si="3"/>
        <v>18.789473684210538</v>
      </c>
      <c r="I22" s="4">
        <f t="shared" si="4"/>
        <v>1.0290153797368005</v>
      </c>
    </row>
    <row r="23" spans="1:9" x14ac:dyDescent="0.2">
      <c r="A23" s="4">
        <f>IF('True_Odds_Calculator_3-way'!A24="","",'True_Odds_Calculator_3-way'!A24)</f>
        <v>3.74</v>
      </c>
      <c r="B23" s="4">
        <f>IF('True_Odds_Calculator_3-way'!B24="","",'True_Odds_Calculator_3-way'!B24)</f>
        <v>3.87</v>
      </c>
      <c r="C23" s="4">
        <f>IF('True_Odds_Calculator_3-way'!C24="","",'True_Odds_Calculator_3-way'!C24)</f>
        <v>2.0099999999999998</v>
      </c>
      <c r="D23" s="4">
        <f t="shared" si="0"/>
        <v>2.3290049771867771E-2</v>
      </c>
      <c r="E23" s="4">
        <f t="shared" si="1"/>
        <v>3.8518378370219652</v>
      </c>
      <c r="F23" s="4">
        <f t="shared" si="2"/>
        <v>3.9898723809738015</v>
      </c>
      <c r="G23" s="4">
        <f t="shared" si="3"/>
        <v>2.0418618936371598</v>
      </c>
      <c r="I23" s="4">
        <f t="shared" si="4"/>
        <v>1.0232900497718678</v>
      </c>
    </row>
    <row r="24" spans="1:9" x14ac:dyDescent="0.2">
      <c r="A24" s="4">
        <f>IF('True_Odds_Calculator_3-way'!A25="","",'True_Odds_Calculator_3-way'!A25)</f>
        <v>1.93</v>
      </c>
      <c r="B24" s="4">
        <f>IF('True_Odds_Calculator_3-way'!B25="","",'True_Odds_Calculator_3-way'!B25)</f>
        <v>3.62</v>
      </c>
      <c r="C24" s="4">
        <f>IF('True_Odds_Calculator_3-way'!C25="","",'True_Odds_Calculator_3-way'!C25)</f>
        <v>4.33</v>
      </c>
      <c r="D24" s="4">
        <f t="shared" si="0"/>
        <v>2.5324691165648838E-2</v>
      </c>
      <c r="E24" s="4">
        <f t="shared" si="1"/>
        <v>1.9619647575046895</v>
      </c>
      <c r="F24" s="4">
        <f t="shared" si="2"/>
        <v>3.7341086111431356</v>
      </c>
      <c r="G24" s="4">
        <f t="shared" si="3"/>
        <v>4.4942745942566784</v>
      </c>
      <c r="I24" s="4">
        <f t="shared" si="4"/>
        <v>1.0253246911656488</v>
      </c>
    </row>
    <row r="25" spans="1:9" x14ac:dyDescent="0.2">
      <c r="A25" s="4">
        <f>IF('True_Odds_Calculator_3-way'!A26="","",'True_Odds_Calculator_3-way'!A26)</f>
        <v>1.55</v>
      </c>
      <c r="B25" s="4">
        <f>IF('True_Odds_Calculator_3-way'!B26="","",'True_Odds_Calculator_3-way'!B26)</f>
        <v>4.24</v>
      </c>
      <c r="C25" s="4">
        <f>IF('True_Odds_Calculator_3-way'!C26="","",'True_Odds_Calculator_3-way'!C26)</f>
        <v>6.96</v>
      </c>
      <c r="D25" s="4">
        <f t="shared" si="0"/>
        <v>2.4688507845894492E-2</v>
      </c>
      <c r="E25" s="4">
        <f t="shared" si="1"/>
        <v>1.5700268369390515</v>
      </c>
      <c r="F25" s="4">
        <f t="shared" si="2"/>
        <v>4.3932956658487736</v>
      </c>
      <c r="G25" s="4">
        <f t="shared" si="3"/>
        <v>7.382871211273426</v>
      </c>
      <c r="I25" s="4">
        <f t="shared" si="4"/>
        <v>1.0246885078458945</v>
      </c>
    </row>
    <row r="26" spans="1:9" x14ac:dyDescent="0.2">
      <c r="A26" s="4">
        <f>IF('True_Odds_Calculator_3-way'!A27="","",'True_Odds_Calculator_3-way'!A27)</f>
        <v>2.04</v>
      </c>
      <c r="B26" s="4">
        <f>IF('True_Odds_Calculator_3-way'!B27="","",'True_Odds_Calculator_3-way'!B27)</f>
        <v>3.8</v>
      </c>
      <c r="C26" s="4">
        <f>IF('True_Odds_Calculator_3-way'!C27="","",'True_Odds_Calculator_3-way'!C27)</f>
        <v>3.7</v>
      </c>
      <c r="D26" s="4">
        <f t="shared" si="0"/>
        <v>2.3624243438484793E-2</v>
      </c>
      <c r="E26" s="4">
        <f t="shared" si="1"/>
        <v>2.0733066039554338</v>
      </c>
      <c r="F26" s="4">
        <f t="shared" si="2"/>
        <v>3.9172190254206414</v>
      </c>
      <c r="G26" s="4">
        <f t="shared" si="3"/>
        <v>3.8110406406122666</v>
      </c>
      <c r="I26" s="4">
        <f t="shared" si="4"/>
        <v>1.0236242434384848</v>
      </c>
    </row>
    <row r="27" spans="1:9" x14ac:dyDescent="0.2">
      <c r="A27" s="4">
        <f>IF('True_Odds_Calculator_3-way'!A28="","",'True_Odds_Calculator_3-way'!A28)</f>
        <v>1.91</v>
      </c>
      <c r="B27" s="4">
        <f>IF('True_Odds_Calculator_3-way'!B28="","",'True_Odds_Calculator_3-way'!B28)</f>
        <v>3.84</v>
      </c>
      <c r="C27" s="4">
        <f>IF('True_Odds_Calculator_3-way'!C28="","",'True_Odds_Calculator_3-way'!C28)</f>
        <v>4.08</v>
      </c>
      <c r="D27" s="4">
        <f t="shared" si="0"/>
        <v>2.9074915306436688E-2</v>
      </c>
      <c r="E27" s="4">
        <f t="shared" si="1"/>
        <v>1.9460228868952858</v>
      </c>
      <c r="F27" s="4">
        <f t="shared" si="2"/>
        <v>3.988433093635642</v>
      </c>
      <c r="G27" s="4">
        <f t="shared" si="3"/>
        <v>4.2479728532686467</v>
      </c>
      <c r="I27" s="4">
        <f t="shared" si="4"/>
        <v>1.0290749153064367</v>
      </c>
    </row>
    <row r="28" spans="1:9" x14ac:dyDescent="0.2">
      <c r="A28" s="4">
        <f>IF('True_Odds_Calculator_3-way'!A29="","",'True_Odds_Calculator_3-way'!A29)</f>
        <v>1.52</v>
      </c>
      <c r="B28" s="4">
        <f>IF('True_Odds_Calculator_3-way'!B29="","",'True_Odds_Calculator_3-way'!B29)</f>
        <v>4.4400000000000004</v>
      </c>
      <c r="C28" s="4">
        <f>IF('True_Odds_Calculator_3-way'!C29="","",'True_Odds_Calculator_3-way'!C29)</f>
        <v>6.77</v>
      </c>
      <c r="D28" s="4">
        <f t="shared" si="0"/>
        <v>3.083044951193914E-2</v>
      </c>
      <c r="E28" s="4">
        <f t="shared" si="1"/>
        <v>1.5441203348386245</v>
      </c>
      <c r="F28" s="4">
        <f t="shared" si="2"/>
        <v>4.6522791489786917</v>
      </c>
      <c r="G28" s="4">
        <f t="shared" si="3"/>
        <v>7.2762372798147732</v>
      </c>
      <c r="I28" s="4">
        <f t="shared" si="4"/>
        <v>1.0308304495119391</v>
      </c>
    </row>
    <row r="29" spans="1:9" x14ac:dyDescent="0.2">
      <c r="A29" s="4">
        <f>IF('True_Odds_Calculator_3-way'!A30="","",'True_Odds_Calculator_3-way'!A30)</f>
        <v>1.99</v>
      </c>
      <c r="B29" s="4">
        <f>IF('True_Odds_Calculator_3-way'!B30="","",'True_Odds_Calculator_3-way'!B30)</f>
        <v>3.65</v>
      </c>
      <c r="C29" s="4">
        <f>IF('True_Odds_Calculator_3-way'!C30="","",'True_Odds_Calculator_3-way'!C30)</f>
        <v>3.96</v>
      </c>
      <c r="D29" s="4">
        <f t="shared" si="0"/>
        <v>2.9010418079048916E-2</v>
      </c>
      <c r="E29" s="4">
        <f t="shared" si="1"/>
        <v>2.0290461056312661</v>
      </c>
      <c r="F29" s="4">
        <f t="shared" si="2"/>
        <v>3.7835440018661131</v>
      </c>
      <c r="G29" s="4">
        <f t="shared" si="3"/>
        <v>4.1176814725668853</v>
      </c>
      <c r="I29" s="4">
        <f t="shared" si="4"/>
        <v>1.0290104180790489</v>
      </c>
    </row>
    <row r="30" spans="1:9" x14ac:dyDescent="0.2">
      <c r="A30" s="4">
        <f>IF('True_Odds_Calculator_3-way'!A31="","",'True_Odds_Calculator_3-way'!A31)</f>
        <v>3.21</v>
      </c>
      <c r="B30" s="4">
        <f>IF('True_Odds_Calculator_3-way'!B31="","",'True_Odds_Calculator_3-way'!B31)</f>
        <v>3.64</v>
      </c>
      <c r="C30" s="4">
        <f>IF('True_Odds_Calculator_3-way'!C31="","",'True_Odds_Calculator_3-way'!C31)</f>
        <v>2.2599999999999998</v>
      </c>
      <c r="D30" s="4">
        <f t="shared" si="0"/>
        <v>2.87296305822482E-2</v>
      </c>
      <c r="E30" s="4">
        <f t="shared" si="1"/>
        <v>3.3118072900014313</v>
      </c>
      <c r="F30" s="4">
        <f t="shared" si="2"/>
        <v>3.7714681698920987</v>
      </c>
      <c r="G30" s="4">
        <f t="shared" si="3"/>
        <v>2.3099951992363565</v>
      </c>
      <c r="I30" s="4">
        <f t="shared" si="4"/>
        <v>1.0287296305822482</v>
      </c>
    </row>
    <row r="31" spans="1:9" x14ac:dyDescent="0.2">
      <c r="A31" s="4">
        <f>IF('True_Odds_Calculator_3-way'!A32="","",'True_Odds_Calculator_3-way'!A32)</f>
        <v>4.84</v>
      </c>
      <c r="B31" s="4">
        <f>IF('True_Odds_Calculator_3-way'!B32="","",'True_Odds_Calculator_3-way'!B32)</f>
        <v>4.16</v>
      </c>
      <c r="C31" s="4">
        <f>IF('True_Odds_Calculator_3-way'!C32="","",'True_Odds_Calculator_3-way'!C32)</f>
        <v>1.74</v>
      </c>
      <c r="D31" s="4">
        <f t="shared" si="0"/>
        <v>2.1708829310710165E-2</v>
      </c>
      <c r="E31" s="4">
        <f t="shared" si="1"/>
        <v>5.0156665898022856</v>
      </c>
      <c r="F31" s="4">
        <f t="shared" si="2"/>
        <v>4.2891148378469435</v>
      </c>
      <c r="G31" s="4">
        <f t="shared" si="3"/>
        <v>1.7621879213427383</v>
      </c>
      <c r="I31" s="4">
        <f t="shared" si="4"/>
        <v>1.0217088293107102</v>
      </c>
    </row>
    <row r="32" spans="1:9" x14ac:dyDescent="0.2">
      <c r="A32" s="4">
        <f>IF('True_Odds_Calculator_3-way'!A33="","",'True_Odds_Calculator_3-way'!A33)</f>
        <v>1.63</v>
      </c>
      <c r="B32" s="4">
        <f>IF('True_Odds_Calculator_3-way'!B33="","",'True_Odds_Calculator_3-way'!B33)</f>
        <v>4.05</v>
      </c>
      <c r="C32" s="4">
        <f>IF('True_Odds_Calculator_3-way'!C33="","",'True_Odds_Calculator_3-way'!C33)</f>
        <v>6.06</v>
      </c>
      <c r="D32" s="4">
        <f t="shared" si="0"/>
        <v>2.5427014412416016E-2</v>
      </c>
      <c r="E32" s="4">
        <f t="shared" si="1"/>
        <v>1.6528344777067194</v>
      </c>
      <c r="F32" s="4">
        <f t="shared" si="2"/>
        <v>4.1939639763364713</v>
      </c>
      <c r="G32" s="4">
        <f t="shared" si="3"/>
        <v>6.3881097273741982</v>
      </c>
      <c r="I32" s="4">
        <f t="shared" si="4"/>
        <v>1.025427014412416</v>
      </c>
    </row>
    <row r="33" spans="1:9" x14ac:dyDescent="0.2">
      <c r="A33" s="4">
        <f>IF('True_Odds_Calculator_3-way'!A34="","",'True_Odds_Calculator_3-way'!A34)</f>
        <v>1.27</v>
      </c>
      <c r="B33" s="4">
        <f>IF('True_Odds_Calculator_3-way'!B34="","",'True_Odds_Calculator_3-way'!B34)</f>
        <v>6.08</v>
      </c>
      <c r="C33" s="4">
        <f>IF('True_Odds_Calculator_3-way'!C34="","",'True_Odds_Calculator_3-way'!C34)</f>
        <v>13.48</v>
      </c>
      <c r="D33" s="4">
        <f t="shared" si="0"/>
        <v>2.6059235274803472E-2</v>
      </c>
      <c r="E33" s="4">
        <f t="shared" si="1"/>
        <v>1.2841665957676547</v>
      </c>
      <c r="F33" s="4">
        <f t="shared" si="2"/>
        <v>6.4190096165041552</v>
      </c>
      <c r="G33" s="4">
        <f t="shared" si="3"/>
        <v>15.267743275497482</v>
      </c>
      <c r="I33" s="4">
        <f t="shared" si="4"/>
        <v>1.0260592352748035</v>
      </c>
    </row>
    <row r="34" spans="1:9" x14ac:dyDescent="0.2">
      <c r="A34" s="4">
        <f>IF('True_Odds_Calculator_3-way'!A35="","",'True_Odds_Calculator_3-way'!A35)</f>
        <v>2.56</v>
      </c>
      <c r="B34" s="4">
        <f>IF('True_Odds_Calculator_3-way'!B35="","",'True_Odds_Calculator_3-way'!B35)</f>
        <v>3.17</v>
      </c>
      <c r="C34" s="4">
        <f>IF('True_Odds_Calculator_3-way'!C35="","",'True_Odds_Calculator_3-way'!C35)</f>
        <v>3.17</v>
      </c>
      <c r="D34" s="4">
        <f t="shared" si="0"/>
        <v>2.1539826498422787E-2</v>
      </c>
      <c r="E34" s="4">
        <f t="shared" si="1"/>
        <v>2.6079355557459936</v>
      </c>
      <c r="F34" s="4">
        <f t="shared" si="2"/>
        <v>3.2438309438789106</v>
      </c>
      <c r="G34" s="4">
        <f t="shared" si="3"/>
        <v>3.2438309438789106</v>
      </c>
      <c r="I34" s="4">
        <f t="shared" si="4"/>
        <v>1.0215398264984228</v>
      </c>
    </row>
    <row r="35" spans="1:9" x14ac:dyDescent="0.2">
      <c r="A35" s="4">
        <f>IF('True_Odds_Calculator_3-way'!A36="","",'True_Odds_Calculator_3-way'!A36)</f>
        <v>1.63</v>
      </c>
      <c r="B35" s="4">
        <f>IF('True_Odds_Calculator_3-way'!B36="","",'True_Odds_Calculator_3-way'!B36)</f>
        <v>4.1100000000000003</v>
      </c>
      <c r="C35" s="4">
        <f>IF('True_Odds_Calculator_3-way'!C36="","",'True_Odds_Calculator_3-way'!C36)</f>
        <v>6.04</v>
      </c>
      <c r="D35" s="4">
        <f t="shared" si="0"/>
        <v>2.2368848855712109E-2</v>
      </c>
      <c r="E35" s="4">
        <f t="shared" si="1"/>
        <v>1.6500543333526532</v>
      </c>
      <c r="F35" s="4">
        <f t="shared" si="2"/>
        <v>4.2399341512777013</v>
      </c>
      <c r="G35" s="4">
        <f t="shared" si="3"/>
        <v>6.3248454157638081</v>
      </c>
      <c r="I35" s="4">
        <f t="shared" si="4"/>
        <v>1.0223688488557121</v>
      </c>
    </row>
    <row r="36" spans="1:9" x14ac:dyDescent="0.2">
      <c r="A36" s="4">
        <f>IF('True_Odds_Calculator_3-way'!A37="","",'True_Odds_Calculator_3-way'!A37)</f>
        <v>2.27</v>
      </c>
      <c r="B36" s="4">
        <f>IF('True_Odds_Calculator_3-way'!B37="","",'True_Odds_Calculator_3-way'!B37)</f>
        <v>3.32</v>
      </c>
      <c r="C36" s="4">
        <f>IF('True_Odds_Calculator_3-way'!C37="","",'True_Odds_Calculator_3-way'!C37)</f>
        <v>3.49</v>
      </c>
      <c r="D36" s="4">
        <f t="shared" si="0"/>
        <v>2.826640492774013E-2</v>
      </c>
      <c r="E36" s="4">
        <f t="shared" si="1"/>
        <v>2.3196124424610143</v>
      </c>
      <c r="F36" s="4">
        <f t="shared" si="2"/>
        <v>3.4272081717081666</v>
      </c>
      <c r="G36" s="4">
        <f t="shared" si="3"/>
        <v>3.6086646248724485</v>
      </c>
      <c r="I36" s="4">
        <f t="shared" si="4"/>
        <v>1.0282664049277401</v>
      </c>
    </row>
    <row r="37" spans="1:9" x14ac:dyDescent="0.2">
      <c r="A37" s="4">
        <f>IF('True_Odds_Calculator_3-way'!A38="","",'True_Odds_Calculator_3-way'!A38)</f>
        <v>1.86</v>
      </c>
      <c r="B37" s="4">
        <f>IF('True_Odds_Calculator_3-way'!B38="","",'True_Odds_Calculator_3-way'!B38)</f>
        <v>3.6</v>
      </c>
      <c r="C37" s="4">
        <f>IF('True_Odds_Calculator_3-way'!C38="","",'True_Odds_Calculator_3-way'!C38)</f>
        <v>4.66</v>
      </c>
      <c r="D37" s="4">
        <f t="shared" si="0"/>
        <v>3.0004461058039888E-2</v>
      </c>
      <c r="E37" s="4">
        <f t="shared" si="1"/>
        <v>1.8952570226288756</v>
      </c>
      <c r="F37" s="4">
        <f t="shared" si="2"/>
        <v>3.7344605721726478</v>
      </c>
      <c r="G37" s="4">
        <f t="shared" si="3"/>
        <v>4.8878056115991431</v>
      </c>
      <c r="I37" s="4">
        <f t="shared" si="4"/>
        <v>1.0300044610580399</v>
      </c>
    </row>
    <row r="38" spans="1:9" x14ac:dyDescent="0.2">
      <c r="A38" s="4">
        <f>IF('True_Odds_Calculator_3-way'!A39="","",'True_Odds_Calculator_3-way'!A39)</f>
        <v>3.08</v>
      </c>
      <c r="B38" s="4">
        <f>IF('True_Odds_Calculator_3-way'!B39="","",'True_Odds_Calculator_3-way'!B39)</f>
        <v>3.44</v>
      </c>
      <c r="C38" s="4">
        <f>IF('True_Odds_Calculator_3-way'!C39="","",'True_Odds_Calculator_3-way'!C39)</f>
        <v>2.4300000000000002</v>
      </c>
      <c r="D38" s="4">
        <f t="shared" si="0"/>
        <v>2.6895632838785266E-2</v>
      </c>
      <c r="E38" s="4">
        <f t="shared" si="1"/>
        <v>3.1674626707023488</v>
      </c>
      <c r="F38" s="4">
        <f t="shared" si="2"/>
        <v>3.5494667092142471</v>
      </c>
      <c r="G38" s="4">
        <f t="shared" si="3"/>
        <v>2.4841176522046542</v>
      </c>
      <c r="I38" s="4">
        <f t="shared" si="4"/>
        <v>1.0268956328387853</v>
      </c>
    </row>
    <row r="39" spans="1:9" x14ac:dyDescent="0.2">
      <c r="A39" s="4">
        <f>IF('True_Odds_Calculator_3-way'!A40="","",'True_Odds_Calculator_3-way'!A40)</f>
        <v>1.82</v>
      </c>
      <c r="B39" s="4">
        <f>IF('True_Odds_Calculator_3-way'!B40="","",'True_Odds_Calculator_3-way'!B40)</f>
        <v>3.48</v>
      </c>
      <c r="C39" s="4">
        <f>IF('True_Odds_Calculator_3-way'!C40="","",'True_Odds_Calculator_3-way'!C40)</f>
        <v>5.2</v>
      </c>
      <c r="D39" s="4">
        <f t="shared" si="0"/>
        <v>2.9114563597322007E-2</v>
      </c>
      <c r="E39" s="4">
        <f t="shared" si="1"/>
        <v>1.8527243652248524</v>
      </c>
      <c r="F39" s="4">
        <f t="shared" si="2"/>
        <v>3.6016377284100378</v>
      </c>
      <c r="G39" s="4">
        <f t="shared" si="3"/>
        <v>5.4763661517177757</v>
      </c>
      <c r="I39" s="4">
        <f t="shared" si="4"/>
        <v>1.029114563597322</v>
      </c>
    </row>
    <row r="40" spans="1:9" x14ac:dyDescent="0.2">
      <c r="A40" s="4">
        <f>IF('True_Odds_Calculator_3-way'!A41="","",'True_Odds_Calculator_3-way'!A41)</f>
        <v>2.4300000000000002</v>
      </c>
      <c r="B40" s="4">
        <f>IF('True_Odds_Calculator_3-way'!B41="","",'True_Odds_Calculator_3-way'!B41)</f>
        <v>3.27</v>
      </c>
      <c r="C40" s="4">
        <f>IF('True_Odds_Calculator_3-way'!C41="","",'True_Odds_Calculator_3-way'!C41)</f>
        <v>3.22</v>
      </c>
      <c r="D40" s="4">
        <f t="shared" si="0"/>
        <v>2.7892037509552825E-2</v>
      </c>
      <c r="E40" s="4">
        <f t="shared" si="1"/>
        <v>2.4861688960438673</v>
      </c>
      <c r="F40" s="4">
        <f t="shared" si="2"/>
        <v>3.3725328251466973</v>
      </c>
      <c r="G40" s="4">
        <f t="shared" si="3"/>
        <v>3.3193735928971351</v>
      </c>
      <c r="I40" s="4">
        <f t="shared" si="4"/>
        <v>1.0278920375095528</v>
      </c>
    </row>
    <row r="41" spans="1:9" x14ac:dyDescent="0.2">
      <c r="A41" s="4">
        <f>IF('True_Odds_Calculator_3-way'!A42="","",'True_Odds_Calculator_3-way'!A42)</f>
        <v>1.66</v>
      </c>
      <c r="B41" s="4">
        <f>IF('True_Odds_Calculator_3-way'!B42="","",'True_Odds_Calculator_3-way'!B42)</f>
        <v>3.98</v>
      </c>
      <c r="C41" s="4">
        <f>IF('True_Odds_Calculator_3-way'!C42="","",'True_Odds_Calculator_3-way'!C42)</f>
        <v>5.63</v>
      </c>
      <c r="D41" s="4">
        <f t="shared" si="0"/>
        <v>3.1285813389315908E-2</v>
      </c>
      <c r="E41" s="4">
        <f t="shared" si="1"/>
        <v>1.6892433074909801</v>
      </c>
      <c r="F41" s="4">
        <f t="shared" si="2"/>
        <v>4.1523466600262173</v>
      </c>
      <c r="G41" s="4">
        <f t="shared" si="3"/>
        <v>5.9811728600859606</v>
      </c>
      <c r="I41" s="4">
        <f t="shared" si="4"/>
        <v>1.0312858133893159</v>
      </c>
    </row>
    <row r="42" spans="1:9" x14ac:dyDescent="0.2">
      <c r="A42" s="4">
        <f>IF('True_Odds_Calculator_3-way'!A43="","",'True_Odds_Calculator_3-way'!A43)</f>
        <v>2.48</v>
      </c>
      <c r="B42" s="4">
        <f>IF('True_Odds_Calculator_3-way'!B43="","",'True_Odds_Calculator_3-way'!B43)</f>
        <v>3.24</v>
      </c>
      <c r="C42" s="4">
        <f>IF('True_Odds_Calculator_3-way'!C43="","",'True_Odds_Calculator_3-way'!C43)</f>
        <v>3.16</v>
      </c>
      <c r="D42" s="4">
        <f t="shared" si="0"/>
        <v>2.8323477962786558E-2</v>
      </c>
      <c r="E42" s="4">
        <f t="shared" si="1"/>
        <v>2.5394590857884136</v>
      </c>
      <c r="F42" s="4">
        <f t="shared" si="2"/>
        <v>3.3422368742505895</v>
      </c>
      <c r="G42" s="4">
        <f t="shared" si="3"/>
        <v>3.2571747584240298</v>
      </c>
      <c r="I42" s="4">
        <f t="shared" si="4"/>
        <v>1.0283234779627866</v>
      </c>
    </row>
    <row r="43" spans="1:9" x14ac:dyDescent="0.2">
      <c r="A43" s="4">
        <f>IF('True_Odds_Calculator_3-way'!A44="","",'True_Odds_Calculator_3-way'!A44)</f>
        <v>1.9</v>
      </c>
      <c r="B43" s="4">
        <f>IF('True_Odds_Calculator_3-way'!B44="","",'True_Odds_Calculator_3-way'!B44)</f>
        <v>3.43</v>
      </c>
      <c r="C43" s="4">
        <f>IF('True_Odds_Calculator_3-way'!C44="","",'True_Odds_Calculator_3-way'!C44)</f>
        <v>4.74</v>
      </c>
      <c r="D43" s="4">
        <f t="shared" si="0"/>
        <v>2.8831443113078503E-2</v>
      </c>
      <c r="E43" s="4">
        <f t="shared" si="1"/>
        <v>1.9353391259456709</v>
      </c>
      <c r="F43" s="4">
        <f t="shared" si="2"/>
        <v>3.5469205102080656</v>
      </c>
      <c r="G43" s="4">
        <f t="shared" si="3"/>
        <v>4.966230055336494</v>
      </c>
      <c r="I43" s="4">
        <f t="shared" si="4"/>
        <v>1.0288314431130785</v>
      </c>
    </row>
    <row r="44" spans="1:9" x14ac:dyDescent="0.2">
      <c r="A44" s="4">
        <f>IF('True_Odds_Calculator_3-way'!A45="","",'True_Odds_Calculator_3-way'!A45)</f>
        <v>2.2999999999999998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3.53</v>
      </c>
      <c r="D44" s="4">
        <f t="shared" si="0"/>
        <v>2.6710702984463985E-2</v>
      </c>
      <c r="E44" s="4">
        <f t="shared" si="1"/>
        <v>2.3480845584034729</v>
      </c>
      <c r="F44" s="4">
        <f t="shared" si="2"/>
        <v>3.3362424517086908</v>
      </c>
      <c r="G44" s="4">
        <f t="shared" si="3"/>
        <v>3.6445466200164773</v>
      </c>
      <c r="I44" s="4">
        <f t="shared" si="4"/>
        <v>1.026710702984464</v>
      </c>
    </row>
    <row r="45" spans="1:9" x14ac:dyDescent="0.2">
      <c r="A45" s="4">
        <f>IF('True_Odds_Calculator_3-way'!A46="","",'True_Odds_Calculator_3-way'!A46)</f>
        <v>6.48</v>
      </c>
      <c r="B45" s="4">
        <f>IF('True_Odds_Calculator_3-way'!B46="","",'True_Odds_Calculator_3-way'!B46)</f>
        <v>4.4000000000000004</v>
      </c>
      <c r="C45" s="4">
        <f>IF('True_Odds_Calculator_3-way'!C46="","",'True_Odds_Calculator_3-way'!C46)</f>
        <v>1.54</v>
      </c>
      <c r="D45" s="4">
        <f t="shared" si="0"/>
        <v>3.0944364277697645E-2</v>
      </c>
      <c r="E45" s="4">
        <f t="shared" si="1"/>
        <v>6.9441454815364647</v>
      </c>
      <c r="F45" s="4">
        <f t="shared" si="2"/>
        <v>4.6091883236851832</v>
      </c>
      <c r="G45" s="4">
        <f t="shared" si="3"/>
        <v>1.5648574057037719</v>
      </c>
      <c r="I45" s="4">
        <f t="shared" si="4"/>
        <v>1.0309443642776976</v>
      </c>
    </row>
    <row r="46" spans="1:9" x14ac:dyDescent="0.2">
      <c r="A46" s="4">
        <f>IF('True_Odds_Calculator_3-way'!A47="","",'True_Odds_Calculator_3-way'!A47)</f>
        <v>1.83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4.97</v>
      </c>
      <c r="D46" s="4">
        <f t="shared" si="0"/>
        <v>2.9345471737528994E-2</v>
      </c>
      <c r="E46" s="4">
        <f t="shared" si="1"/>
        <v>1.8633554370317762</v>
      </c>
      <c r="F46" s="4">
        <f t="shared" si="2"/>
        <v>3.6777102343950072</v>
      </c>
      <c r="G46" s="4">
        <f t="shared" si="3"/>
        <v>5.2239666098677029</v>
      </c>
      <c r="I46" s="4">
        <f t="shared" si="4"/>
        <v>1.029345471737529</v>
      </c>
    </row>
    <row r="47" spans="1:9" x14ac:dyDescent="0.2">
      <c r="A47" s="4">
        <f>IF('True_Odds_Calculator_3-way'!A48="","",'True_Odds_Calculator_3-way'!A48)</f>
        <v>3.04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2.4900000000000002</v>
      </c>
      <c r="D47" s="4">
        <f t="shared" si="0"/>
        <v>2.7289699168374204E-2</v>
      </c>
      <c r="E47" s="4">
        <f t="shared" si="1"/>
        <v>3.1264576910494069</v>
      </c>
      <c r="F47" s="4">
        <f t="shared" si="2"/>
        <v>3.4765759255177429</v>
      </c>
      <c r="G47" s="4">
        <f t="shared" si="3"/>
        <v>2.5477067041051522</v>
      </c>
      <c r="I47" s="4">
        <f t="shared" si="4"/>
        <v>1.0272896991683742</v>
      </c>
    </row>
    <row r="48" spans="1:9" x14ac:dyDescent="0.2">
      <c r="A48" s="4">
        <f>IF('True_Odds_Calculator_3-way'!A49="","",'True_Odds_Calculator_3-way'!A49)</f>
        <v>1.79</v>
      </c>
      <c r="B48" s="4">
        <f>IF('True_Odds_Calculator_3-way'!B49="","",'True_Odds_Calculator_3-way'!B49)</f>
        <v>3.62</v>
      </c>
      <c r="C48" s="4">
        <f>IF('True_Odds_Calculator_3-way'!C49="","",'True_Odds_Calculator_3-way'!C49)</f>
        <v>5.34</v>
      </c>
      <c r="D48" s="4">
        <f t="shared" si="0"/>
        <v>2.2168229402743211E-2</v>
      </c>
      <c r="E48" s="4">
        <f t="shared" si="1"/>
        <v>1.8139937746451171</v>
      </c>
      <c r="F48" s="4">
        <f t="shared" si="2"/>
        <v>3.7194952461473347</v>
      </c>
      <c r="G48" s="4">
        <f t="shared" si="3"/>
        <v>5.559369659879656</v>
      </c>
      <c r="I48" s="4">
        <f t="shared" si="4"/>
        <v>1.0221682294027432</v>
      </c>
    </row>
    <row r="49" spans="1:9" x14ac:dyDescent="0.2">
      <c r="A49" s="4">
        <f>IF('True_Odds_Calculator_3-way'!A50="","",'True_Odds_Calculator_3-way'!A50)</f>
        <v>9.31</v>
      </c>
      <c r="B49" s="4">
        <f>IF('True_Odds_Calculator_3-way'!B50="","",'True_Odds_Calculator_3-way'!B50)</f>
        <v>5.93</v>
      </c>
      <c r="C49" s="4">
        <f>IF('True_Odds_Calculator_3-way'!C50="","",'True_Odds_Calculator_3-way'!C50)</f>
        <v>1.33</v>
      </c>
      <c r="D49" s="4">
        <f t="shared" si="0"/>
        <v>2.7925148935938893E-2</v>
      </c>
      <c r="E49" s="4">
        <f t="shared" si="1"/>
        <v>10.193367921567177</v>
      </c>
      <c r="F49" s="4">
        <f t="shared" si="2"/>
        <v>6.2764520639828998</v>
      </c>
      <c r="G49" s="4">
        <f t="shared" si="3"/>
        <v>1.3466720005073654</v>
      </c>
      <c r="I49" s="4">
        <f t="shared" si="4"/>
        <v>1.0279251489359389</v>
      </c>
    </row>
    <row r="50" spans="1:9" x14ac:dyDescent="0.2">
      <c r="A50" s="4">
        <f>IF('True_Odds_Calculator_3-way'!A51="","",'True_Odds_Calculator_3-way'!A51)</f>
        <v>1.87</v>
      </c>
      <c r="B50" s="4">
        <f>IF('True_Odds_Calculator_3-way'!B51="","",'True_Odds_Calculator_3-way'!B51)</f>
        <v>3.33</v>
      </c>
      <c r="C50" s="4">
        <f>IF('True_Odds_Calculator_3-way'!C51="","",'True_Odds_Calculator_3-way'!C51)</f>
        <v>4.7</v>
      </c>
      <c r="D50" s="4">
        <f t="shared" si="0"/>
        <v>4.782561603587876E-2</v>
      </c>
      <c r="E50" s="4">
        <f t="shared" si="1"/>
        <v>1.9274600923270711</v>
      </c>
      <c r="F50" s="4">
        <f t="shared" si="2"/>
        <v>3.5166884485167977</v>
      </c>
      <c r="G50" s="4">
        <f t="shared" si="3"/>
        <v>5.0806790123813981</v>
      </c>
      <c r="I50" s="4">
        <f t="shared" si="4"/>
        <v>1.0478256160358788</v>
      </c>
    </row>
    <row r="51" spans="1:9" x14ac:dyDescent="0.2">
      <c r="A51" s="4">
        <f>IF('True_Odds_Calculator_3-way'!A52="","",'True_Odds_Calculator_3-way'!A52)</f>
        <v>1.87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4.87</v>
      </c>
      <c r="D51" s="4">
        <f t="shared" si="0"/>
        <v>4.684663358134622E-2</v>
      </c>
      <c r="E51" s="4">
        <f t="shared" si="1"/>
        <v>1.9262485143646775</v>
      </c>
      <c r="F51" s="4">
        <f t="shared" si="2"/>
        <v>3.4348571575340792</v>
      </c>
      <c r="G51" s="4">
        <f t="shared" si="3"/>
        <v>5.2708348793931306</v>
      </c>
      <c r="I51" s="4">
        <f t="shared" si="4"/>
        <v>1.0468466335813462</v>
      </c>
    </row>
    <row r="52" spans="1:9" x14ac:dyDescent="0.2">
      <c r="A52" s="4">
        <f>IF('True_Odds_Calculator_3-way'!A53="","",'True_Odds_Calculator_3-way'!A53)</f>
        <v>2.15</v>
      </c>
      <c r="B52" s="4">
        <f>IF('True_Odds_Calculator_3-way'!B53="","",'True_Odds_Calculator_3-way'!B53)</f>
        <v>2.96</v>
      </c>
      <c r="C52" s="4">
        <f>IF('True_Odds_Calculator_3-way'!C53="","",'True_Odds_Calculator_3-way'!C53)</f>
        <v>4.1500000000000004</v>
      </c>
      <c r="D52" s="4">
        <f t="shared" si="0"/>
        <v>4.3917972329291954E-2</v>
      </c>
      <c r="E52" s="4">
        <f t="shared" si="1"/>
        <v>2.2198693828606326</v>
      </c>
      <c r="F52" s="4">
        <f t="shared" si="2"/>
        <v>3.0940736343897899</v>
      </c>
      <c r="G52" s="4">
        <f t="shared" si="3"/>
        <v>4.4184339815191747</v>
      </c>
      <c r="I52" s="4">
        <f t="shared" si="4"/>
        <v>1.043917972329292</v>
      </c>
    </row>
    <row r="53" spans="1:9" x14ac:dyDescent="0.2">
      <c r="A53" s="4">
        <f>IF('True_Odds_Calculator_3-way'!A54="","",'True_Odds_Calculator_3-way'!A54)</f>
        <v>2.94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2.64</v>
      </c>
      <c r="D53" s="4">
        <f t="shared" si="0"/>
        <v>4.3599257884971987E-2</v>
      </c>
      <c r="E53" s="4">
        <f t="shared" si="1"/>
        <v>3.0712250712250708</v>
      </c>
      <c r="F53" s="4">
        <f t="shared" si="2"/>
        <v>3.2243270189431703</v>
      </c>
      <c r="G53" s="4">
        <f t="shared" si="3"/>
        <v>2.7453310696095072</v>
      </c>
      <c r="I53" s="4">
        <f t="shared" si="4"/>
        <v>1.043599257884972</v>
      </c>
    </row>
    <row r="54" spans="1:9" x14ac:dyDescent="0.2">
      <c r="A54" s="4">
        <f>IF('True_Odds_Calculator_3-way'!A55="","",'True_Odds_Calculator_3-way'!A55)</f>
        <v>2.1800000000000002</v>
      </c>
      <c r="B54" s="4">
        <f>IF('True_Odds_Calculator_3-way'!B55="","",'True_Odds_Calculator_3-way'!B55)</f>
        <v>2.99</v>
      </c>
      <c r="C54" s="4">
        <f>IF('True_Odds_Calculator_3-way'!C55="","",'True_Odds_Calculator_3-way'!C55)</f>
        <v>3.97</v>
      </c>
      <c r="D54" s="4">
        <f t="shared" si="0"/>
        <v>4.5052925631135388E-2</v>
      </c>
      <c r="E54" s="4">
        <f t="shared" si="1"/>
        <v>2.2537854636546664</v>
      </c>
      <c r="F54" s="4">
        <f t="shared" si="2"/>
        <v>3.130571255999588</v>
      </c>
      <c r="G54" s="4">
        <f t="shared" si="3"/>
        <v>4.2216977833299634</v>
      </c>
      <c r="I54" s="4">
        <f t="shared" si="4"/>
        <v>1.0450529256311354</v>
      </c>
    </row>
    <row r="55" spans="1:9" x14ac:dyDescent="0.2">
      <c r="A55" s="4">
        <f>IF('True_Odds_Calculator_3-way'!A56="","",'True_Odds_Calculator_3-way'!A56)</f>
        <v>2.38</v>
      </c>
      <c r="B55" s="4">
        <f>IF('True_Odds_Calculator_3-way'!B56="","",'True_Odds_Calculator_3-way'!B56)</f>
        <v>2.99</v>
      </c>
      <c r="C55" s="4">
        <f>IF('True_Odds_Calculator_3-way'!C56="","",'True_Odds_Calculator_3-way'!C56)</f>
        <v>3.46</v>
      </c>
      <c r="D55" s="4">
        <f t="shared" si="0"/>
        <v>4.3633568802470268E-2</v>
      </c>
      <c r="E55" s="4">
        <f t="shared" si="1"/>
        <v>2.4653401265048638</v>
      </c>
      <c r="F55" s="4">
        <f t="shared" si="2"/>
        <v>3.125941322515922</v>
      </c>
      <c r="G55" s="4">
        <f t="shared" si="3"/>
        <v>3.6433480258605835</v>
      </c>
      <c r="I55" s="4">
        <f t="shared" si="4"/>
        <v>1.0436335688024703</v>
      </c>
    </row>
    <row r="56" spans="1:9" x14ac:dyDescent="0.2">
      <c r="A56" s="4">
        <f>IF('True_Odds_Calculator_3-way'!A57="","",'True_Odds_Calculator_3-way'!A57)</f>
        <v>2.12</v>
      </c>
      <c r="B56" s="4">
        <f>IF('True_Odds_Calculator_3-way'!B57="","",'True_Odds_Calculator_3-way'!B57)</f>
        <v>3.19</v>
      </c>
      <c r="C56" s="4">
        <f>IF('True_Odds_Calculator_3-way'!C57="","",'True_Odds_Calculator_3-way'!C57)</f>
        <v>3.84</v>
      </c>
      <c r="D56" s="4">
        <f t="shared" si="0"/>
        <v>4.5594403698665298E-2</v>
      </c>
      <c r="E56" s="4">
        <f t="shared" si="1"/>
        <v>2.1905806063261739</v>
      </c>
      <c r="F56" s="4">
        <f t="shared" si="2"/>
        <v>3.3525379080237707</v>
      </c>
      <c r="G56" s="4">
        <f t="shared" si="3"/>
        <v>4.0779952128185242</v>
      </c>
      <c r="I56" s="4">
        <f t="shared" si="4"/>
        <v>1.0455944036986653</v>
      </c>
    </row>
    <row r="57" spans="1:9" x14ac:dyDescent="0.2">
      <c r="A57" s="4">
        <f>IF('True_Odds_Calculator_3-way'!A58="","",'True_Odds_Calculator_3-way'!A58)</f>
        <v>2.63</v>
      </c>
      <c r="B57" s="4">
        <f>IF('True_Odds_Calculator_3-way'!B58="","",'True_Odds_Calculator_3-way'!B58)</f>
        <v>3.01</v>
      </c>
      <c r="C57" s="4">
        <f>IF('True_Odds_Calculator_3-way'!C58="","",'True_Odds_Calculator_3-way'!C58)</f>
        <v>3.02</v>
      </c>
      <c r="D57" s="4">
        <f t="shared" si="0"/>
        <v>4.3579878317961285E-2</v>
      </c>
      <c r="E57" s="4">
        <f t="shared" si="1"/>
        <v>2.7344705190789669</v>
      </c>
      <c r="F57" s="4">
        <f t="shared" si="2"/>
        <v>3.147630603206558</v>
      </c>
      <c r="G57" s="4">
        <f t="shared" si="3"/>
        <v>3.1585676609521651</v>
      </c>
      <c r="I57" s="4">
        <f t="shared" si="4"/>
        <v>1.0435798783179613</v>
      </c>
    </row>
    <row r="58" spans="1:9" x14ac:dyDescent="0.2">
      <c r="A58" s="4">
        <f>IF('True_Odds_Calculator_3-way'!A59="","",'True_Odds_Calculator_3-way'!A59)</f>
        <v>1.98</v>
      </c>
      <c r="B58" s="4">
        <f>IF('True_Odds_Calculator_3-way'!B59="","",'True_Odds_Calculator_3-way'!B59)</f>
        <v>3.07</v>
      </c>
      <c r="C58" s="4">
        <f>IF('True_Odds_Calculator_3-way'!C59="","",'True_Odds_Calculator_3-way'!C59)</f>
        <v>4.62</v>
      </c>
      <c r="D58" s="4">
        <f t="shared" si="0"/>
        <v>4.7233620523522868E-2</v>
      </c>
      <c r="E58" s="4">
        <f t="shared" si="1"/>
        <v>2.043711035187207</v>
      </c>
      <c r="F58" s="4">
        <f t="shared" si="2"/>
        <v>3.2259275919757795</v>
      </c>
      <c r="G58" s="4">
        <f t="shared" si="3"/>
        <v>4.9824201216227824</v>
      </c>
      <c r="I58" s="4">
        <f t="shared" si="4"/>
        <v>1.0472336205235229</v>
      </c>
    </row>
    <row r="59" spans="1:9" x14ac:dyDescent="0.2">
      <c r="A59" s="4">
        <f>IF('True_Odds_Calculator_3-way'!A60="","",'True_Odds_Calculator_3-way'!A60)</f>
        <v>6.25</v>
      </c>
      <c r="B59" s="4">
        <f>IF('True_Odds_Calculator_3-way'!B60="","",'True_Odds_Calculator_3-way'!B60)</f>
        <v>3.58</v>
      </c>
      <c r="C59" s="4">
        <f>IF('True_Odds_Calculator_3-way'!C60="","",'True_Odds_Calculator_3-way'!C60)</f>
        <v>1.64</v>
      </c>
      <c r="D59" s="4">
        <f t="shared" si="0"/>
        <v>4.9085706499523152E-2</v>
      </c>
      <c r="E59" s="4">
        <f t="shared" si="1"/>
        <v>6.9619412612886098</v>
      </c>
      <c r="F59" s="4">
        <f t="shared" si="2"/>
        <v>3.802748300447687</v>
      </c>
      <c r="G59" s="4">
        <f t="shared" si="3"/>
        <v>1.6852203944044895</v>
      </c>
      <c r="I59" s="4">
        <f t="shared" si="4"/>
        <v>1.0490857064995232</v>
      </c>
    </row>
    <row r="60" spans="1:9" x14ac:dyDescent="0.2">
      <c r="A60" s="4">
        <f>IF('True_Odds_Calculator_3-way'!A61="","",'True_Odds_Calculator_3-way'!A61)</f>
        <v>1.83</v>
      </c>
      <c r="B60" s="4">
        <f>IF('True_Odds_Calculator_3-way'!B61="","",'True_Odds_Calculator_3-way'!B61)</f>
        <v>3.5</v>
      </c>
      <c r="C60" s="4">
        <f>IF('True_Odds_Calculator_3-way'!C61="","",'True_Odds_Calculator_3-way'!C61)</f>
        <v>4.4000000000000004</v>
      </c>
      <c r="D60" s="4">
        <f t="shared" si="0"/>
        <v>5.943510041870681E-2</v>
      </c>
      <c r="E60" s="4">
        <f t="shared" si="1"/>
        <v>1.8988433464345873</v>
      </c>
      <c r="F60" s="4">
        <f t="shared" si="2"/>
        <v>3.7607757662025705</v>
      </c>
      <c r="G60" s="4">
        <f t="shared" si="3"/>
        <v>4.8201824401368292</v>
      </c>
      <c r="I60" s="4">
        <f t="shared" si="4"/>
        <v>1.0594351004187068</v>
      </c>
    </row>
    <row r="61" spans="1:9" x14ac:dyDescent="0.2">
      <c r="A61" s="4">
        <f>IF('True_Odds_Calculator_3-way'!A62="","",'True_Odds_Calculator_3-way'!A62)</f>
        <v>2.17</v>
      </c>
      <c r="B61" s="4">
        <f>IF('True_Odds_Calculator_3-way'!B62="","",'True_Odds_Calculator_3-way'!B62)</f>
        <v>3.21</v>
      </c>
      <c r="C61" s="4">
        <f>IF('True_Odds_Calculator_3-way'!C62="","",'True_Odds_Calculator_3-way'!C62)</f>
        <v>3.54</v>
      </c>
      <c r="D61" s="4">
        <f t="shared" si="0"/>
        <v>5.4841848544551208E-2</v>
      </c>
      <c r="E61" s="4">
        <f t="shared" si="1"/>
        <v>2.2596374144958329</v>
      </c>
      <c r="F61" s="4">
        <f t="shared" si="2"/>
        <v>3.4101077772365915</v>
      </c>
      <c r="G61" s="4">
        <f t="shared" si="3"/>
        <v>3.7849360069477394</v>
      </c>
      <c r="I61" s="4">
        <f t="shared" si="4"/>
        <v>1.0548418485445512</v>
      </c>
    </row>
    <row r="62" spans="1:9" x14ac:dyDescent="0.2">
      <c r="A62" s="4">
        <f>IF('True_Odds_Calculator_3-way'!A63="","",'True_Odds_Calculator_3-way'!A63)</f>
        <v>8.8699999999999992</v>
      </c>
      <c r="B62" s="4">
        <f>IF('True_Odds_Calculator_3-way'!B63="","",'True_Odds_Calculator_3-way'!B63)</f>
        <v>4.13</v>
      </c>
      <c r="C62" s="4">
        <f>IF('True_Odds_Calculator_3-way'!C63="","",'True_Odds_Calculator_3-way'!C63)</f>
        <v>1.41</v>
      </c>
      <c r="D62" s="4">
        <f t="shared" si="0"/>
        <v>6.4090180350983239E-2</v>
      </c>
      <c r="E62" s="4">
        <f t="shared" si="1"/>
        <v>10.943771345695048</v>
      </c>
      <c r="F62" s="4">
        <f t="shared" si="2"/>
        <v>4.5296551668094098</v>
      </c>
      <c r="G62" s="4">
        <f t="shared" si="3"/>
        <v>1.4537916721155624</v>
      </c>
      <c r="I62" s="4">
        <f t="shared" si="4"/>
        <v>1.0640901803509832</v>
      </c>
    </row>
    <row r="63" spans="1:9" x14ac:dyDescent="0.2">
      <c r="A63" s="4">
        <f>IF('True_Odds_Calculator_3-way'!A64="","",'True_Odds_Calculator_3-way'!A64)</f>
        <v>3.73</v>
      </c>
      <c r="B63" s="4">
        <f>IF('True_Odds_Calculator_3-way'!B64="","",'True_Odds_Calculator_3-way'!B64)</f>
        <v>3.64</v>
      </c>
      <c r="C63" s="4">
        <f>IF('True_Odds_Calculator_3-way'!C64="","",'True_Odds_Calculator_3-way'!C64)</f>
        <v>2.08</v>
      </c>
      <c r="D63" s="4">
        <f t="shared" si="0"/>
        <v>2.3591020239813743E-2</v>
      </c>
      <c r="E63" s="4">
        <f t="shared" si="1"/>
        <v>3.8427125295998934</v>
      </c>
      <c r="F63" s="4">
        <f t="shared" si="2"/>
        <v>3.7472607339668982</v>
      </c>
      <c r="G63" s="4">
        <f t="shared" si="3"/>
        <v>2.1145871188130121</v>
      </c>
      <c r="I63" s="4">
        <f t="shared" si="4"/>
        <v>1.0235910202398137</v>
      </c>
    </row>
    <row r="64" spans="1:9" x14ac:dyDescent="0.2">
      <c r="A64" s="4">
        <f>IF('True_Odds_Calculator_3-way'!A65="","",'True_Odds_Calculator_3-way'!A65)</f>
        <v>1.64</v>
      </c>
      <c r="B64" s="4">
        <f>IF('True_Odds_Calculator_3-way'!B65="","",'True_Odds_Calculator_3-way'!B65)</f>
        <v>4.0599999999999996</v>
      </c>
      <c r="C64" s="4">
        <f>IF('True_Odds_Calculator_3-way'!C65="","",'True_Odds_Calculator_3-way'!C65)</f>
        <v>5.91</v>
      </c>
      <c r="D64" s="4">
        <f t="shared" si="0"/>
        <v>2.5266254012843881E-2</v>
      </c>
      <c r="E64" s="4">
        <f t="shared" si="1"/>
        <v>1.6629692958726427</v>
      </c>
      <c r="F64" s="4">
        <f t="shared" si="2"/>
        <v>4.2037413171496549</v>
      </c>
      <c r="G64" s="4">
        <f t="shared" si="3"/>
        <v>6.2195764341330966</v>
      </c>
      <c r="I64" s="4">
        <f t="shared" si="4"/>
        <v>1.0252662540128439</v>
      </c>
    </row>
    <row r="65" spans="1:9" x14ac:dyDescent="0.2">
      <c r="A65" s="4">
        <f>IF('True_Odds_Calculator_3-way'!A66="","",'True_Odds_Calculator_3-way'!A66)</f>
        <v>6.1</v>
      </c>
      <c r="B65" s="4">
        <f>IF('True_Odds_Calculator_3-way'!B66="","",'True_Odds_Calculator_3-way'!B66)</f>
        <v>4.6500000000000004</v>
      </c>
      <c r="C65" s="4">
        <f>IF('True_Odds_Calculator_3-way'!C66="","",'True_Odds_Calculator_3-way'!C66)</f>
        <v>1.55</v>
      </c>
      <c r="D65" s="4">
        <f t="shared" si="0"/>
        <v>2.4149479992948919E-2</v>
      </c>
      <c r="E65" s="4">
        <f t="shared" si="1"/>
        <v>6.4150018846588743</v>
      </c>
      <c r="F65" s="4">
        <f t="shared" si="2"/>
        <v>4.8308260005676971</v>
      </c>
      <c r="G65" s="4">
        <f t="shared" si="3"/>
        <v>1.5695840634510745</v>
      </c>
      <c r="I65" s="4">
        <f t="shared" si="4"/>
        <v>1.0241494799929489</v>
      </c>
    </row>
    <row r="66" spans="1:9" x14ac:dyDescent="0.2">
      <c r="A66" s="4">
        <f>IF('True_Odds_Calculator_3-way'!A67="","",'True_Odds_Calculator_3-way'!A67)</f>
        <v>3.27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2.4</v>
      </c>
      <c r="D66" s="4">
        <f t="shared" si="0"/>
        <v>2.7355113000671283E-2</v>
      </c>
      <c r="E66" s="4">
        <f t="shared" si="1"/>
        <v>3.3704983973351772</v>
      </c>
      <c r="F66" s="4">
        <f t="shared" si="2"/>
        <v>3.3811235104974466</v>
      </c>
      <c r="G66" s="4">
        <f t="shared" si="3"/>
        <v>2.4536969253294285</v>
      </c>
      <c r="I66" s="4">
        <f t="shared" si="4"/>
        <v>1.0273551130006713</v>
      </c>
    </row>
    <row r="67" spans="1:9" x14ac:dyDescent="0.2">
      <c r="A67" s="4">
        <f>IF('True_Odds_Calculator_3-way'!A68="","",'True_Odds_Calculator_3-way'!A68)</f>
        <v>2.4</v>
      </c>
      <c r="B67" s="4">
        <f>IF('True_Odds_Calculator_3-way'!B68="","",'True_Odds_Calculator_3-way'!B68)</f>
        <v>3.22</v>
      </c>
      <c r="C67" s="4">
        <f>IF('True_Odds_Calculator_3-way'!C68="","",'True_Odds_Calculator_3-way'!C68)</f>
        <v>3.34</v>
      </c>
      <c r="D67" s="4">
        <f t="shared" ref="D67:D130" si="5">IF(A67="","",((1/A67)+(1/B67)+(1/C67))-1)</f>
        <v>2.6626870482637344E-2</v>
      </c>
      <c r="E67" s="4">
        <f t="shared" ref="E67:E130" si="6">IF(A67="","",(3*A67)/(3-($D67*A67)))</f>
        <v>2.4522363027407188</v>
      </c>
      <c r="F67" s="4">
        <f t="shared" ref="F67:F130" si="7">IF(B67="","",(3*B67)/(3-($D67*B67)))</f>
        <v>3.3147334499964045</v>
      </c>
      <c r="G67" s="4">
        <f t="shared" ref="G67:G130" si="8">IF(C67="","",(3*C67)/(3-($D67*C67)))</f>
        <v>3.4420377726175198</v>
      </c>
      <c r="I67" s="4">
        <f t="shared" ref="I67:I130" si="9">IF(A67="","",D67+1)</f>
        <v>1.0266268704826373</v>
      </c>
    </row>
    <row r="68" spans="1:9" x14ac:dyDescent="0.2">
      <c r="A68" s="4">
        <f>IF('True_Odds_Calculator_3-way'!A69="","",'True_Odds_Calculator_3-way'!A69)</f>
        <v>2.66</v>
      </c>
      <c r="B68" s="4">
        <f>IF('True_Odds_Calculator_3-way'!B69="","",'True_Odds_Calculator_3-way'!B69)</f>
        <v>3.25</v>
      </c>
      <c r="C68" s="4">
        <f>IF('True_Odds_Calculator_3-way'!C69="","",'True_Odds_Calculator_3-way'!C69)</f>
        <v>2.91</v>
      </c>
      <c r="D68" s="4">
        <f t="shared" si="5"/>
        <v>2.7274769000216637E-2</v>
      </c>
      <c r="E68" s="4">
        <f t="shared" si="6"/>
        <v>2.7259227019813013</v>
      </c>
      <c r="F68" s="4">
        <f t="shared" si="7"/>
        <v>3.3489537688063136</v>
      </c>
      <c r="G68" s="4">
        <f t="shared" si="8"/>
        <v>2.9890806908037395</v>
      </c>
      <c r="I68" s="4">
        <f t="shared" si="9"/>
        <v>1.0272747690002166</v>
      </c>
    </row>
    <row r="69" spans="1:9" x14ac:dyDescent="0.2">
      <c r="A69" s="4">
        <f>IF('True_Odds_Calculator_3-way'!A70="","",'True_Odds_Calculator_3-way'!A70)</f>
        <v>2.13</v>
      </c>
      <c r="B69" s="4">
        <f>IF('True_Odds_Calculator_3-way'!B70="","",'True_Odds_Calculator_3-way'!B70)</f>
        <v>3.16</v>
      </c>
      <c r="C69" s="4">
        <f>IF('True_Odds_Calculator_3-way'!C70="","",'True_Odds_Calculator_3-way'!C70)</f>
        <v>4.12</v>
      </c>
      <c r="D69" s="4">
        <f t="shared" si="5"/>
        <v>2.8657710879590681E-2</v>
      </c>
      <c r="E69" s="4">
        <f t="shared" si="6"/>
        <v>2.1742391898407267</v>
      </c>
      <c r="F69" s="4">
        <f t="shared" si="7"/>
        <v>3.2583571673864924</v>
      </c>
      <c r="G69" s="4">
        <f t="shared" si="8"/>
        <v>4.2887922359438972</v>
      </c>
      <c r="I69" s="4">
        <f t="shared" si="9"/>
        <v>1.0286577108795907</v>
      </c>
    </row>
    <row r="70" spans="1:9" x14ac:dyDescent="0.2">
      <c r="A70" s="4">
        <f>IF('True_Odds_Calculator_3-way'!A71="","",'True_Odds_Calculator_3-way'!A71)</f>
        <v>1.61</v>
      </c>
      <c r="B70" s="4">
        <f>IF('True_Odds_Calculator_3-way'!B71="","",'True_Odds_Calculator_3-way'!B71)</f>
        <v>4.0999999999999996</v>
      </c>
      <c r="C70" s="4">
        <f>IF('True_Odds_Calculator_3-way'!C71="","",'True_Odds_Calculator_3-way'!C71)</f>
        <v>6.05</v>
      </c>
      <c r="D70" s="4">
        <f t="shared" si="5"/>
        <v>3.030970764509755E-2</v>
      </c>
      <c r="E70" s="4">
        <f t="shared" si="6"/>
        <v>1.6366216307592902</v>
      </c>
      <c r="F70" s="4">
        <f t="shared" si="7"/>
        <v>4.2771745436176074</v>
      </c>
      <c r="G70" s="4">
        <f t="shared" si="8"/>
        <v>6.4438794033093885</v>
      </c>
      <c r="I70" s="4">
        <f t="shared" si="9"/>
        <v>1.0303097076450975</v>
      </c>
    </row>
    <row r="71" spans="1:9" x14ac:dyDescent="0.2">
      <c r="A71" s="4">
        <f>IF('True_Odds_Calculator_3-way'!A72="","",'True_Odds_Calculator_3-way'!A72)</f>
        <v>2.1800000000000002</v>
      </c>
      <c r="B71" s="4">
        <f>IF('True_Odds_Calculator_3-way'!B72="","",'True_Odds_Calculator_3-way'!B72)</f>
        <v>3.4</v>
      </c>
      <c r="C71" s="4">
        <f>IF('True_Odds_Calculator_3-way'!C72="","",'True_Odds_Calculator_3-way'!C72)</f>
        <v>3.65</v>
      </c>
      <c r="D71" s="4">
        <f t="shared" si="5"/>
        <v>2.6805846128824751E-2</v>
      </c>
      <c r="E71" s="4">
        <f t="shared" si="6"/>
        <v>2.2233076198198596</v>
      </c>
      <c r="F71" s="4">
        <f t="shared" si="7"/>
        <v>3.5065281822188039</v>
      </c>
      <c r="G71" s="4">
        <f t="shared" si="8"/>
        <v>3.7730535358982462</v>
      </c>
      <c r="I71" s="4">
        <f t="shared" si="9"/>
        <v>1.0268058461288248</v>
      </c>
    </row>
    <row r="72" spans="1:9" x14ac:dyDescent="0.2">
      <c r="A72" s="4">
        <f>IF('True_Odds_Calculator_3-way'!A73="","",'True_Odds_Calculator_3-way'!A73)</f>
        <v>2.33</v>
      </c>
      <c r="B72" s="4">
        <f>IF('True_Odds_Calculator_3-way'!B73="","",'True_Odds_Calculator_3-way'!B73)</f>
        <v>3.47</v>
      </c>
      <c r="C72" s="4">
        <f>IF('True_Odds_Calculator_3-way'!C73="","",'True_Odds_Calculator_3-way'!C73)</f>
        <v>3.22</v>
      </c>
      <c r="D72" s="4">
        <f t="shared" si="5"/>
        <v>2.7927993607749002E-2</v>
      </c>
      <c r="E72" s="4">
        <f t="shared" si="6"/>
        <v>2.3816599712586073</v>
      </c>
      <c r="F72" s="4">
        <f t="shared" si="7"/>
        <v>3.5858345742625057</v>
      </c>
      <c r="G72" s="4">
        <f t="shared" si="8"/>
        <v>3.3195056558034852</v>
      </c>
      <c r="I72" s="4">
        <f t="shared" si="9"/>
        <v>1.027927993607749</v>
      </c>
    </row>
    <row r="73" spans="1:9" x14ac:dyDescent="0.2">
      <c r="A73" s="4">
        <f>IF('True_Odds_Calculator_3-way'!A74="","",'True_Odds_Calculator_3-way'!A74)</f>
        <v>2.19</v>
      </c>
      <c r="B73" s="4">
        <f>IF('True_Odds_Calculator_3-way'!B74="","",'True_Odds_Calculator_3-way'!B74)</f>
        <v>3.61</v>
      </c>
      <c r="C73" s="4">
        <f>IF('True_Odds_Calculator_3-way'!C74="","",'True_Odds_Calculator_3-way'!C74)</f>
        <v>3.4</v>
      </c>
      <c r="D73" s="4">
        <f t="shared" si="5"/>
        <v>2.7746961874341114E-2</v>
      </c>
      <c r="E73" s="4">
        <f t="shared" si="6"/>
        <v>2.2352761491245192</v>
      </c>
      <c r="F73" s="4">
        <f t="shared" si="7"/>
        <v>3.7346972234366556</v>
      </c>
      <c r="G73" s="4">
        <f t="shared" si="8"/>
        <v>3.5103896680547417</v>
      </c>
      <c r="I73" s="4">
        <f t="shared" si="9"/>
        <v>1.0277469618743411</v>
      </c>
    </row>
    <row r="74" spans="1:9" x14ac:dyDescent="0.2">
      <c r="A74" s="4">
        <f>IF('True_Odds_Calculator_3-way'!A75="","",'True_Odds_Calculator_3-way'!A75)</f>
        <v>2.19</v>
      </c>
      <c r="B74" s="4">
        <f>IF('True_Odds_Calculator_3-way'!B75="","",'True_Odds_Calculator_3-way'!B75)</f>
        <v>3.62</v>
      </c>
      <c r="C74" s="4">
        <f>IF('True_Odds_Calculator_3-way'!C75="","",'True_Odds_Calculator_3-way'!C75)</f>
        <v>3.39</v>
      </c>
      <c r="D74" s="4">
        <f t="shared" si="5"/>
        <v>2.7849349226325204E-2</v>
      </c>
      <c r="E74" s="4">
        <f t="shared" si="6"/>
        <v>2.2354466868857363</v>
      </c>
      <c r="F74" s="4">
        <f t="shared" si="7"/>
        <v>3.7458798480308491</v>
      </c>
      <c r="G74" s="4">
        <f t="shared" si="8"/>
        <v>3.5001488608045985</v>
      </c>
      <c r="I74" s="4">
        <f t="shared" si="9"/>
        <v>1.0278493492263252</v>
      </c>
    </row>
    <row r="75" spans="1:9" x14ac:dyDescent="0.2">
      <c r="A75" s="4">
        <f>IF('True_Odds_Calculator_3-way'!A76="","",'True_Odds_Calculator_3-way'!A76)</f>
        <v>2.63</v>
      </c>
      <c r="B75" s="4">
        <f>IF('True_Odds_Calculator_3-way'!B76="","",'True_Odds_Calculator_3-way'!B76)</f>
        <v>3.25</v>
      </c>
      <c r="C75" s="4">
        <f>IF('True_Odds_Calculator_3-way'!C76="","",'True_Odds_Calculator_3-way'!C76)</f>
        <v>2.94</v>
      </c>
      <c r="D75" s="4">
        <f t="shared" si="5"/>
        <v>2.805649899620577E-2</v>
      </c>
      <c r="E75" s="4">
        <f t="shared" si="6"/>
        <v>2.696319199426322</v>
      </c>
      <c r="F75" s="4">
        <f t="shared" si="7"/>
        <v>3.3518788167111655</v>
      </c>
      <c r="G75" s="4">
        <f t="shared" si="8"/>
        <v>3.0231218508708793</v>
      </c>
      <c r="I75" s="4">
        <f t="shared" si="9"/>
        <v>1.0280564989962058</v>
      </c>
    </row>
    <row r="76" spans="1:9" x14ac:dyDescent="0.2">
      <c r="A76" s="4">
        <f>IF('True_Odds_Calculator_3-way'!A77="","",'True_Odds_Calculator_3-way'!A77)</f>
        <v>2.02</v>
      </c>
      <c r="B76" s="4">
        <f>IF('True_Odds_Calculator_3-way'!B77="","",'True_Odds_Calculator_3-way'!B77)</f>
        <v>3.28</v>
      </c>
      <c r="C76" s="4">
        <f>IF('True_Odds_Calculator_3-way'!C77="","",'True_Odds_Calculator_3-way'!C77)</f>
        <v>4.37</v>
      </c>
      <c r="D76" s="4">
        <f t="shared" si="5"/>
        <v>2.876050567606292E-2</v>
      </c>
      <c r="E76" s="4">
        <f t="shared" si="6"/>
        <v>2.0598906205624008</v>
      </c>
      <c r="F76" s="4">
        <f t="shared" si="7"/>
        <v>3.3864874879295761</v>
      </c>
      <c r="G76" s="4">
        <f t="shared" si="8"/>
        <v>4.5610842051006735</v>
      </c>
      <c r="I76" s="4">
        <f t="shared" si="9"/>
        <v>1.0287605056760629</v>
      </c>
    </row>
    <row r="77" spans="1:9" x14ac:dyDescent="0.2">
      <c r="A77" s="4">
        <f>IF('True_Odds_Calculator_3-way'!A78="","",'True_Odds_Calculator_3-way'!A78)</f>
        <v>1.52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6.99</v>
      </c>
      <c r="D77" s="4">
        <f t="shared" si="5"/>
        <v>2.9789205239259653E-2</v>
      </c>
      <c r="E77" s="4">
        <f t="shared" si="6"/>
        <v>1.5432932292333292</v>
      </c>
      <c r="F77" s="4">
        <f t="shared" si="7"/>
        <v>4.5682288927495192</v>
      </c>
      <c r="G77" s="4">
        <f t="shared" si="8"/>
        <v>7.5113544616620409</v>
      </c>
      <c r="I77" s="4">
        <f t="shared" si="9"/>
        <v>1.0297892052392597</v>
      </c>
    </row>
    <row r="78" spans="1: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5.05</v>
      </c>
      <c r="D78" s="4">
        <f t="shared" si="5"/>
        <v>2.8418150292075506E-2</v>
      </c>
      <c r="E78" s="4">
        <f t="shared" si="6"/>
        <v>1.8208750542361092</v>
      </c>
      <c r="F78" s="4">
        <f t="shared" si="7"/>
        <v>3.8129167437176097</v>
      </c>
      <c r="G78" s="4">
        <f t="shared" si="8"/>
        <v>5.3037149784282303</v>
      </c>
      <c r="I78" s="4">
        <f t="shared" si="9"/>
        <v>1.0284181502920755</v>
      </c>
    </row>
    <row r="79" spans="1:9" x14ac:dyDescent="0.2">
      <c r="A79" s="4">
        <f>IF('True_Odds_Calculator_3-way'!A80="","",'True_Odds_Calculator_3-way'!A80)</f>
        <v>1.7</v>
      </c>
      <c r="B79" s="4">
        <f>IF('True_Odds_Calculator_3-way'!B80="","",'True_Odds_Calculator_3-way'!B80)</f>
        <v>3.89</v>
      </c>
      <c r="C79" s="4">
        <f>IF('True_Odds_Calculator_3-way'!C80="","",'True_Odds_Calculator_3-way'!C80)</f>
        <v>5.4</v>
      </c>
      <c r="D79" s="4">
        <f t="shared" si="5"/>
        <v>3.0489888043192082E-2</v>
      </c>
      <c r="E79" s="4">
        <f t="shared" si="6"/>
        <v>1.7298883240862144</v>
      </c>
      <c r="F79" s="4">
        <f t="shared" si="7"/>
        <v>4.0501224897169124</v>
      </c>
      <c r="G79" s="4">
        <f t="shared" si="8"/>
        <v>5.7135710552420784</v>
      </c>
      <c r="I79" s="4">
        <f t="shared" si="9"/>
        <v>1.0304898880431921</v>
      </c>
    </row>
    <row r="80" spans="1:9" x14ac:dyDescent="0.2">
      <c r="A80" s="4">
        <f>IF('True_Odds_Calculator_3-way'!A81="","",'True_Odds_Calculator_3-way'!A81)</f>
        <v>2.42</v>
      </c>
      <c r="B80" s="4">
        <f>IF('True_Odds_Calculator_3-way'!B81="","",'True_Odds_Calculator_3-way'!B81)</f>
        <v>3.15</v>
      </c>
      <c r="C80" s="4">
        <f>IF('True_Odds_Calculator_3-way'!C81="","",'True_Odds_Calculator_3-way'!C81)</f>
        <v>3.37</v>
      </c>
      <c r="D80" s="4">
        <f t="shared" si="5"/>
        <v>2.7419363000695585E-2</v>
      </c>
      <c r="E80" s="4">
        <f t="shared" si="6"/>
        <v>2.474736939789886</v>
      </c>
      <c r="F80" s="4">
        <f t="shared" si="7"/>
        <v>3.2433779244931253</v>
      </c>
      <c r="G80" s="4">
        <f t="shared" si="8"/>
        <v>3.4770984014607067</v>
      </c>
      <c r="I80" s="4">
        <f t="shared" si="9"/>
        <v>1.0274193630006956</v>
      </c>
    </row>
    <row r="81" spans="1:9" x14ac:dyDescent="0.2">
      <c r="A81" s="4">
        <f>IF('True_Odds_Calculator_3-way'!A82="","",'True_Odds_Calculator_3-way'!A82)</f>
        <v>3.43</v>
      </c>
      <c r="B81" s="4">
        <f>IF('True_Odds_Calculator_3-way'!B82="","",'True_Odds_Calculator_3-way'!B82)</f>
        <v>3.05</v>
      </c>
      <c r="C81" s="4">
        <f>IF('True_Odds_Calculator_3-way'!C82="","",'True_Odds_Calculator_3-way'!C82)</f>
        <v>2.29</v>
      </c>
      <c r="D81" s="4">
        <f t="shared" si="5"/>
        <v>5.6095264670813272E-2</v>
      </c>
      <c r="E81" s="4">
        <f t="shared" si="6"/>
        <v>3.6650608234166531</v>
      </c>
      <c r="F81" s="4">
        <f t="shared" si="7"/>
        <v>3.2344619667613776</v>
      </c>
      <c r="G81" s="4">
        <f t="shared" si="8"/>
        <v>2.3924429360431301</v>
      </c>
      <c r="I81" s="4">
        <f t="shared" si="9"/>
        <v>1.0560952646708133</v>
      </c>
    </row>
    <row r="82" spans="1:9" x14ac:dyDescent="0.2">
      <c r="A82" s="4">
        <f>IF('True_Odds_Calculator_3-way'!A83="","",'True_Odds_Calculator_3-way'!A83)</f>
        <v>2.16</v>
      </c>
      <c r="B82" s="4">
        <f>IF('True_Odds_Calculator_3-way'!B83="","",'True_Odds_Calculator_3-way'!B83)</f>
        <v>3.38</v>
      </c>
      <c r="C82" s="4">
        <f>IF('True_Odds_Calculator_3-way'!C83="","",'True_Odds_Calculator_3-way'!C83)</f>
        <v>3.36</v>
      </c>
      <c r="D82" s="4">
        <f t="shared" si="5"/>
        <v>5.6439998747691122E-2</v>
      </c>
      <c r="E82" s="4">
        <f t="shared" si="6"/>
        <v>2.2514934885660747</v>
      </c>
      <c r="F82" s="4">
        <f t="shared" si="7"/>
        <v>3.6095264104568274</v>
      </c>
      <c r="G82" s="4">
        <f t="shared" si="8"/>
        <v>3.5867270549483456</v>
      </c>
      <c r="I82" s="4">
        <f t="shared" si="9"/>
        <v>1.0564399987476911</v>
      </c>
    </row>
    <row r="83" spans="1:9" x14ac:dyDescent="0.2">
      <c r="A83" s="4">
        <f>IF('True_Odds_Calculator_3-way'!A84="","",'True_Odds_Calculator_3-way'!A84)</f>
        <v>3.04</v>
      </c>
      <c r="B83" s="4">
        <f>IF('True_Odds_Calculator_3-way'!B84="","",'True_Odds_Calculator_3-way'!B84)</f>
        <v>3.64</v>
      </c>
      <c r="C83" s="4">
        <f>IF('True_Odds_Calculator_3-way'!C84="","",'True_Odds_Calculator_3-way'!C84)</f>
        <v>2.21</v>
      </c>
      <c r="D83" s="4">
        <f t="shared" si="5"/>
        <v>5.6161330929132669E-2</v>
      </c>
      <c r="E83" s="4">
        <f t="shared" si="6"/>
        <v>3.223446838844108</v>
      </c>
      <c r="F83" s="4">
        <f t="shared" si="7"/>
        <v>3.906176284926409</v>
      </c>
      <c r="G83" s="4">
        <f t="shared" si="8"/>
        <v>2.3053785368340556</v>
      </c>
      <c r="I83" s="4">
        <f t="shared" si="9"/>
        <v>1.0561613309291327</v>
      </c>
    </row>
    <row r="84" spans="1:9" x14ac:dyDescent="0.2">
      <c r="A84" s="4">
        <f>IF('True_Odds_Calculator_3-way'!A85="","",'True_Odds_Calculator_3-way'!A85)</f>
        <v>2</v>
      </c>
      <c r="B84" s="4">
        <f>IF('True_Odds_Calculator_3-way'!B85="","",'True_Odds_Calculator_3-way'!B85)</f>
        <v>3.6</v>
      </c>
      <c r="C84" s="4">
        <f>IF('True_Odds_Calculator_3-way'!C85="","",'True_Odds_Calculator_3-way'!C85)</f>
        <v>3.57</v>
      </c>
      <c r="D84" s="4">
        <f t="shared" si="5"/>
        <v>5.7889822595704965E-2</v>
      </c>
      <c r="E84" s="4">
        <f t="shared" si="6"/>
        <v>2.0802848818387827</v>
      </c>
      <c r="F84" s="4">
        <f t="shared" si="7"/>
        <v>3.8687537627934985</v>
      </c>
      <c r="G84" s="4">
        <f t="shared" si="8"/>
        <v>3.8341288782816223</v>
      </c>
      <c r="I84" s="4">
        <f t="shared" si="9"/>
        <v>1.057889822595705</v>
      </c>
    </row>
    <row r="85" spans="1:9" x14ac:dyDescent="0.2">
      <c r="A85" s="4">
        <f>IF('True_Odds_Calculator_3-way'!A86="","",'True_Odds_Calculator_3-way'!A86)</f>
        <v>3.62</v>
      </c>
      <c r="B85" s="4">
        <f>IF('True_Odds_Calculator_3-way'!B86="","",'True_Odds_Calculator_3-way'!B86)</f>
        <v>3.34</v>
      </c>
      <c r="C85" s="4">
        <f>IF('True_Odds_Calculator_3-way'!C86="","",'True_Odds_Calculator_3-way'!C86)</f>
        <v>2.08</v>
      </c>
      <c r="D85" s="4">
        <f t="shared" si="5"/>
        <v>5.6413522296673069E-2</v>
      </c>
      <c r="E85" s="4">
        <f t="shared" si="6"/>
        <v>3.8844215765501935</v>
      </c>
      <c r="F85" s="4">
        <f t="shared" si="7"/>
        <v>3.563833911886142</v>
      </c>
      <c r="G85" s="4">
        <f t="shared" si="8"/>
        <v>2.1646674507449202</v>
      </c>
      <c r="I85" s="4">
        <f t="shared" si="9"/>
        <v>1.0564135222966731</v>
      </c>
    </row>
    <row r="86" spans="1:9" x14ac:dyDescent="0.2">
      <c r="A86" s="4">
        <f>IF('True_Odds_Calculator_3-way'!A87="","",'True_Odds_Calculator_3-way'!A87)</f>
        <v>1.83</v>
      </c>
      <c r="B86" s="4">
        <f>IF('True_Odds_Calculator_3-way'!B87="","",'True_Odds_Calculator_3-way'!B87)</f>
        <v>3.89</v>
      </c>
      <c r="C86" s="4">
        <f>IF('True_Odds_Calculator_3-way'!C87="","",'True_Odds_Calculator_3-way'!C87)</f>
        <v>3.65</v>
      </c>
      <c r="D86" s="4">
        <f t="shared" si="5"/>
        <v>7.7490098911779715E-2</v>
      </c>
      <c r="E86" s="4">
        <f t="shared" si="6"/>
        <v>1.920793932194907</v>
      </c>
      <c r="F86" s="4">
        <f t="shared" si="7"/>
        <v>4.3245230042293894</v>
      </c>
      <c r="G86" s="4">
        <f t="shared" si="8"/>
        <v>4.0299413394903629</v>
      </c>
      <c r="I86" s="4">
        <f t="shared" si="9"/>
        <v>1.0774900989117797</v>
      </c>
    </row>
    <row r="87" spans="1:9" x14ac:dyDescent="0.2">
      <c r="A87" s="4">
        <f>IF('True_Odds_Calculator_3-way'!A88="","",'True_Odds_Calculator_3-way'!A88)</f>
        <v>2.08</v>
      </c>
      <c r="B87" s="4">
        <f>IF('True_Odds_Calculator_3-way'!B88="","",'True_Odds_Calculator_3-way'!B88)</f>
        <v>3.77</v>
      </c>
      <c r="C87" s="4">
        <f>IF('True_Odds_Calculator_3-way'!C88="","",'True_Odds_Calculator_3-way'!C88)</f>
        <v>3</v>
      </c>
      <c r="D87" s="4">
        <f t="shared" si="5"/>
        <v>7.9354553492484436E-2</v>
      </c>
      <c r="E87" s="4">
        <f t="shared" si="6"/>
        <v>2.2011028219266948</v>
      </c>
      <c r="F87" s="4">
        <f t="shared" si="7"/>
        <v>4.1875964208577594</v>
      </c>
      <c r="G87" s="4">
        <f t="shared" si="8"/>
        <v>3.2585834333733494</v>
      </c>
      <c r="I87" s="4">
        <f t="shared" si="9"/>
        <v>1.0793545534924844</v>
      </c>
    </row>
    <row r="88" spans="1:9" x14ac:dyDescent="0.2">
      <c r="A88" s="4">
        <f>IF('True_Odds_Calculator_3-way'!A89="","",'True_Odds_Calculator_3-way'!A89)</f>
        <v>1.89</v>
      </c>
      <c r="B88" s="4">
        <f>IF('True_Odds_Calculator_3-way'!B89="","",'True_Odds_Calculator_3-way'!B89)</f>
        <v>3.41</v>
      </c>
      <c r="C88" s="4">
        <f>IF('True_Odds_Calculator_3-way'!C89="","",'True_Odds_Calculator_3-way'!C89)</f>
        <v>3.88</v>
      </c>
      <c r="D88" s="4">
        <f t="shared" si="5"/>
        <v>8.0087619828225209E-2</v>
      </c>
      <c r="E88" s="4">
        <f t="shared" si="6"/>
        <v>1.99042741425034</v>
      </c>
      <c r="F88" s="4">
        <f t="shared" si="7"/>
        <v>3.7515110333035433</v>
      </c>
      <c r="G88" s="4">
        <f t="shared" si="8"/>
        <v>4.3283281825560715</v>
      </c>
      <c r="I88" s="4">
        <f t="shared" si="9"/>
        <v>1.0800876198282252</v>
      </c>
    </row>
    <row r="89" spans="1:9" x14ac:dyDescent="0.2">
      <c r="A89" s="4">
        <f>IF('True_Odds_Calculator_3-way'!A90="","",'True_Odds_Calculator_3-way'!A90)</f>
        <v>2.64</v>
      </c>
      <c r="B89" s="4">
        <f>IF('True_Odds_Calculator_3-way'!B90="","",'True_Odds_Calculator_3-way'!B90)</f>
        <v>3.53</v>
      </c>
      <c r="C89" s="4">
        <f>IF('True_Odds_Calculator_3-way'!C90="","",'True_Odds_Calculator_3-way'!C90)</f>
        <v>2.4</v>
      </c>
      <c r="D89" s="4">
        <f t="shared" si="5"/>
        <v>7.8740664434715502E-2</v>
      </c>
      <c r="E89" s="4">
        <f t="shared" si="6"/>
        <v>2.8365495830035918</v>
      </c>
      <c r="F89" s="4">
        <f t="shared" si="7"/>
        <v>3.8904567086916595</v>
      </c>
      <c r="G89" s="4">
        <f t="shared" si="8"/>
        <v>2.5613456464379944</v>
      </c>
      <c r="I89" s="4">
        <f t="shared" si="9"/>
        <v>1.0787406644347155</v>
      </c>
    </row>
    <row r="90" spans="1:9" x14ac:dyDescent="0.2">
      <c r="A90" s="4">
        <f>IF('True_Odds_Calculator_3-way'!A91="","",'True_Odds_Calculator_3-way'!A91)</f>
        <v>1.35</v>
      </c>
      <c r="B90" s="4">
        <f>IF('True_Odds_Calculator_3-way'!B91="","",'True_Odds_Calculator_3-way'!B91)</f>
        <v>4.9400000000000004</v>
      </c>
      <c r="C90" s="4">
        <f>IF('True_Odds_Calculator_3-way'!C91="","",'True_Odds_Calculator_3-way'!C91)</f>
        <v>7.36</v>
      </c>
      <c r="D90" s="4">
        <f t="shared" si="5"/>
        <v>7.9039455755702814E-2</v>
      </c>
      <c r="E90" s="4">
        <f t="shared" si="6"/>
        <v>1.3997872915645555</v>
      </c>
      <c r="F90" s="4">
        <f t="shared" si="7"/>
        <v>5.6791507703510122</v>
      </c>
      <c r="G90" s="4">
        <f t="shared" si="8"/>
        <v>9.1304956025258797</v>
      </c>
      <c r="I90" s="4">
        <f t="shared" si="9"/>
        <v>1.0790394557557028</v>
      </c>
    </row>
    <row r="91" spans="1:9" x14ac:dyDescent="0.2">
      <c r="A91" s="4">
        <f>IF('True_Odds_Calculator_3-way'!A92="","",'True_Odds_Calculator_3-way'!A92)</f>
        <v>2.35</v>
      </c>
      <c r="B91" s="4">
        <f>IF('True_Odds_Calculator_3-way'!B92="","",'True_Odds_Calculator_3-way'!B92)</f>
        <v>3.71</v>
      </c>
      <c r="C91" s="4">
        <f>IF('True_Odds_Calculator_3-way'!C92="","",'True_Odds_Calculator_3-way'!C92)</f>
        <v>2.61</v>
      </c>
      <c r="D91" s="4">
        <f t="shared" si="5"/>
        <v>7.8215456321465648E-2</v>
      </c>
      <c r="E91" s="4">
        <f t="shared" si="6"/>
        <v>2.503378960035366</v>
      </c>
      <c r="F91" s="4">
        <f t="shared" si="7"/>
        <v>4.1072828827452064</v>
      </c>
      <c r="G91" s="4">
        <f t="shared" si="8"/>
        <v>2.8005717582911007</v>
      </c>
      <c r="I91" s="4">
        <f t="shared" si="9"/>
        <v>1.0782154563214656</v>
      </c>
    </row>
    <row r="92" spans="1:9" x14ac:dyDescent="0.2">
      <c r="A92" s="4">
        <f>IF('True_Odds_Calculator_3-way'!A93="","",'True_Odds_Calculator_3-way'!A93)</f>
        <v>5.44</v>
      </c>
      <c r="B92" s="4">
        <f>IF('True_Odds_Calculator_3-way'!B93="","",'True_Odds_Calculator_3-way'!B93)</f>
        <v>4.33</v>
      </c>
      <c r="C92" s="4">
        <f>IF('True_Odds_Calculator_3-way'!C93="","",'True_Odds_Calculator_3-way'!C93)</f>
        <v>1.51</v>
      </c>
      <c r="D92" s="4">
        <f t="shared" si="5"/>
        <v>7.7022067257993765E-2</v>
      </c>
      <c r="E92" s="4">
        <f t="shared" si="6"/>
        <v>6.3231306819555515</v>
      </c>
      <c r="F92" s="4">
        <f t="shared" si="7"/>
        <v>4.8715646139739617</v>
      </c>
      <c r="G92" s="4">
        <f t="shared" si="8"/>
        <v>1.5709003078818715</v>
      </c>
      <c r="I92" s="4">
        <f t="shared" si="9"/>
        <v>1.0770220672579938</v>
      </c>
    </row>
    <row r="93" spans="1:9" x14ac:dyDescent="0.2">
      <c r="A93" s="4">
        <f>IF('True_Odds_Calculator_3-way'!A94="","",'True_Odds_Calculator_3-way'!A94)</f>
        <v>1.7</v>
      </c>
      <c r="B93" s="4">
        <f>IF('True_Odds_Calculator_3-way'!B94="","",'True_Odds_Calculator_3-way'!B94)</f>
        <v>3.72</v>
      </c>
      <c r="C93" s="4">
        <f>IF('True_Odds_Calculator_3-way'!C94="","",'True_Odds_Calculator_3-way'!C94)</f>
        <v>4.0199999999999996</v>
      </c>
      <c r="D93" s="4">
        <f t="shared" si="5"/>
        <v>0.10580871732419506</v>
      </c>
      <c r="E93" s="4">
        <f t="shared" si="6"/>
        <v>1.8084303615938813</v>
      </c>
      <c r="F93" s="4">
        <f t="shared" si="7"/>
        <v>4.2817818020130165</v>
      </c>
      <c r="G93" s="4">
        <f t="shared" si="8"/>
        <v>4.6841337224728044</v>
      </c>
      <c r="I93" s="4">
        <f t="shared" si="9"/>
        <v>1.1058087173241951</v>
      </c>
    </row>
    <row r="94" spans="1:9" x14ac:dyDescent="0.2">
      <c r="A94" s="4">
        <f>IF('True_Odds_Calculator_3-way'!A95="","",'True_Odds_Calculator_3-way'!A95)</f>
        <v>1.81</v>
      </c>
      <c r="B94" s="4">
        <f>IF('True_Odds_Calculator_3-way'!B95="","",'True_Odds_Calculator_3-way'!B95)</f>
        <v>3.71</v>
      </c>
      <c r="C94" s="4">
        <f>IF('True_Odds_Calculator_3-way'!C95="","",'True_Odds_Calculator_3-way'!C95)</f>
        <v>3.5</v>
      </c>
      <c r="D94" s="4">
        <f t="shared" si="5"/>
        <v>0.10774225253533087</v>
      </c>
      <c r="E94" s="4">
        <f t="shared" si="6"/>
        <v>1.9358381780617884</v>
      </c>
      <c r="F94" s="4">
        <f t="shared" si="7"/>
        <v>4.2803144587272923</v>
      </c>
      <c r="G94" s="4">
        <f t="shared" si="8"/>
        <v>4.0031993323132564</v>
      </c>
      <c r="I94" s="4">
        <f t="shared" si="9"/>
        <v>1.1077422525353309</v>
      </c>
    </row>
    <row r="95" spans="1:9" x14ac:dyDescent="0.2">
      <c r="A95" s="4">
        <f>IF('True_Odds_Calculator_3-way'!A96="","",'True_Odds_Calculator_3-way'!A96)</f>
        <v>1.91</v>
      </c>
      <c r="B95" s="4">
        <f>IF('True_Odds_Calculator_3-way'!B96="","",'True_Odds_Calculator_3-way'!B96)</f>
        <v>3.49</v>
      </c>
      <c r="C95" s="4">
        <f>IF('True_Odds_Calculator_3-way'!C96="","",'True_Odds_Calculator_3-way'!C96)</f>
        <v>4.71</v>
      </c>
      <c r="D95" s="4">
        <f t="shared" si="5"/>
        <v>2.2407385766560539E-2</v>
      </c>
      <c r="E95" s="4">
        <f t="shared" si="6"/>
        <v>1.9376424765598008</v>
      </c>
      <c r="F95" s="4">
        <f t="shared" si="7"/>
        <v>3.5834096670892053</v>
      </c>
      <c r="G95" s="4">
        <f t="shared" si="8"/>
        <v>4.8817375532083771</v>
      </c>
      <c r="I95" s="4">
        <f t="shared" si="9"/>
        <v>1.0224073857665605</v>
      </c>
    </row>
    <row r="96" spans="1:9" x14ac:dyDescent="0.2">
      <c r="A96" s="4">
        <f>IF('True_Odds_Calculator_3-way'!A97="","",'True_Odds_Calculator_3-way'!A97)</f>
        <v>3.43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2.17</v>
      </c>
      <c r="D96" s="4">
        <f t="shared" si="5"/>
        <v>2.1191886893006107E-2</v>
      </c>
      <c r="E96" s="4">
        <f t="shared" si="6"/>
        <v>3.515170437848957</v>
      </c>
      <c r="F96" s="4">
        <f t="shared" si="7"/>
        <v>3.8203920316180286</v>
      </c>
      <c r="G96" s="4">
        <f t="shared" si="8"/>
        <v>2.2037813190862199</v>
      </c>
      <c r="I96" s="4">
        <f t="shared" si="9"/>
        <v>1.0211918868930061</v>
      </c>
    </row>
    <row r="97" spans="1:9" x14ac:dyDescent="0.2">
      <c r="A97" s="4">
        <f>IF('True_Odds_Calculator_3-way'!A98="","",'True_Odds_Calculator_3-way'!A98)</f>
        <v>2.5099999999999998</v>
      </c>
      <c r="B97" s="4">
        <f>IF('True_Odds_Calculator_3-way'!B98="","",'True_Odds_Calculator_3-way'!B98)</f>
        <v>3.09</v>
      </c>
      <c r="C97" s="4">
        <f>IF('True_Odds_Calculator_3-way'!C98="","",'True_Odds_Calculator_3-way'!C98)</f>
        <v>3.33</v>
      </c>
      <c r="D97" s="4">
        <f t="shared" si="5"/>
        <v>2.2331270271548131E-2</v>
      </c>
      <c r="E97" s="4">
        <f t="shared" si="6"/>
        <v>2.5577892990595945</v>
      </c>
      <c r="F97" s="4">
        <f t="shared" si="7"/>
        <v>3.1627470028651556</v>
      </c>
      <c r="G97" s="4">
        <f t="shared" si="8"/>
        <v>3.4146411341932983</v>
      </c>
      <c r="I97" s="4">
        <f t="shared" si="9"/>
        <v>1.0223312702715481</v>
      </c>
    </row>
    <row r="98" spans="1: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5.57</v>
      </c>
      <c r="C98" s="4">
        <f>IF('True_Odds_Calculator_3-way'!C99="","",'True_Odds_Calculator_3-way'!C99)</f>
        <v>7.75</v>
      </c>
      <c r="D98" s="4">
        <f t="shared" si="5"/>
        <v>2.2851185994754664E-2</v>
      </c>
      <c r="E98" s="4">
        <f t="shared" si="6"/>
        <v>1.4150903634440744</v>
      </c>
      <c r="F98" s="4">
        <f t="shared" si="7"/>
        <v>5.8167891173922817</v>
      </c>
      <c r="G98" s="4">
        <f t="shared" si="8"/>
        <v>8.2362013355744335</v>
      </c>
      <c r="I98" s="4">
        <f t="shared" si="9"/>
        <v>1.0228511859947547</v>
      </c>
    </row>
    <row r="99" spans="1:9" x14ac:dyDescent="0.2">
      <c r="A99" s="4">
        <f>IF('True_Odds_Calculator_3-way'!A100="","",'True_Odds_Calculator_3-way'!A100)</f>
        <v>2.62</v>
      </c>
      <c r="B99" s="4">
        <f>IF('True_Odds_Calculator_3-way'!B100="","",'True_Odds_Calculator_3-way'!B100)</f>
        <v>2.97</v>
      </c>
      <c r="C99" s="4">
        <f>IF('True_Odds_Calculator_3-way'!C100="","",'True_Odds_Calculator_3-way'!C100)</f>
        <v>3.13</v>
      </c>
      <c r="D99" s="4">
        <f t="shared" si="5"/>
        <v>3.7868543904687524E-2</v>
      </c>
      <c r="E99" s="4">
        <f t="shared" si="6"/>
        <v>2.7096119102949783</v>
      </c>
      <c r="F99" s="4">
        <f t="shared" si="7"/>
        <v>3.0856817729374315</v>
      </c>
      <c r="G99" s="4">
        <f t="shared" si="8"/>
        <v>3.258751696222467</v>
      </c>
      <c r="I99" s="4">
        <f t="shared" si="9"/>
        <v>1.0378685439046875</v>
      </c>
    </row>
    <row r="100" spans="1:9" x14ac:dyDescent="0.2">
      <c r="A100" s="4">
        <f>IF('True_Odds_Calculator_3-way'!A101="","",'True_Odds_Calculator_3-way'!A101)</f>
        <v>2.15</v>
      </c>
      <c r="B100" s="4">
        <f>IF('True_Odds_Calculator_3-way'!B101="","",'True_Odds_Calculator_3-way'!B101)</f>
        <v>3.09</v>
      </c>
      <c r="C100" s="4">
        <f>IF('True_Odds_Calculator_3-way'!C101="","",'True_Odds_Calculator_3-way'!C101)</f>
        <v>4.01</v>
      </c>
      <c r="D100" s="4">
        <f t="shared" si="5"/>
        <v>3.8117433142514479E-2</v>
      </c>
      <c r="E100" s="4">
        <f t="shared" si="6"/>
        <v>2.2103820991842986</v>
      </c>
      <c r="F100" s="4">
        <f t="shared" si="7"/>
        <v>3.2162739921288699</v>
      </c>
      <c r="G100" s="4">
        <f t="shared" si="8"/>
        <v>4.2252792553648462</v>
      </c>
      <c r="I100" s="4">
        <f t="shared" si="9"/>
        <v>1.0381174331425145</v>
      </c>
    </row>
    <row r="101" spans="1:9" x14ac:dyDescent="0.2">
      <c r="A101" s="4">
        <f>IF('True_Odds_Calculator_3-way'!A102="","",'True_Odds_Calculator_3-way'!A102)</f>
        <v>1.6</v>
      </c>
      <c r="B101" s="4">
        <f>IF('True_Odds_Calculator_3-way'!B102="","",'True_Odds_Calculator_3-way'!B102)</f>
        <v>4.03</v>
      </c>
      <c r="C101" s="4">
        <f>IF('True_Odds_Calculator_3-way'!C102="","",'True_Odds_Calculator_3-way'!C102)</f>
        <v>5.82</v>
      </c>
      <c r="D101" s="4">
        <f t="shared" si="5"/>
        <v>4.4960263658301525E-2</v>
      </c>
      <c r="E101" s="4">
        <f t="shared" si="6"/>
        <v>1.6393086665959975</v>
      </c>
      <c r="F101" s="4">
        <f t="shared" si="7"/>
        <v>4.2890437491142439</v>
      </c>
      <c r="G101" s="4">
        <f t="shared" si="8"/>
        <v>6.3761460199946089</v>
      </c>
      <c r="I101" s="4">
        <f t="shared" si="9"/>
        <v>1.0449602636583015</v>
      </c>
    </row>
    <row r="102" spans="1:9" x14ac:dyDescent="0.2">
      <c r="A102" s="4">
        <f>IF('True_Odds_Calculator_3-way'!A103="","",'True_Odds_Calculator_3-way'!A103)</f>
        <v>3.27</v>
      </c>
      <c r="B102" s="4">
        <f>IF('True_Odds_Calculator_3-way'!B103="","",'True_Odds_Calculator_3-way'!B103)</f>
        <v>2.89</v>
      </c>
      <c r="C102" s="4">
        <f>IF('True_Odds_Calculator_3-way'!C103="","",'True_Odds_Calculator_3-way'!C103)</f>
        <v>2.59</v>
      </c>
      <c r="D102" s="4">
        <f t="shared" si="5"/>
        <v>3.7931544899577618E-2</v>
      </c>
      <c r="E102" s="4">
        <f t="shared" si="6"/>
        <v>3.4110303598613023</v>
      </c>
      <c r="F102" s="4">
        <f t="shared" si="7"/>
        <v>2.9996078347588879</v>
      </c>
      <c r="G102" s="4">
        <f t="shared" si="8"/>
        <v>2.6776877595703699</v>
      </c>
      <c r="I102" s="4">
        <f t="shared" si="9"/>
        <v>1.0379315448995776</v>
      </c>
    </row>
    <row r="103" spans="1:9" x14ac:dyDescent="0.2">
      <c r="A103" s="4">
        <f>IF('True_Odds_Calculator_3-way'!A104="","",'True_Odds_Calculator_3-way'!A104)</f>
        <v>1.92</v>
      </c>
      <c r="B103" s="4">
        <f>IF('True_Odds_Calculator_3-way'!B104="","",'True_Odds_Calculator_3-way'!B104)</f>
        <v>3.49</v>
      </c>
      <c r="C103" s="4">
        <f>IF('True_Odds_Calculator_3-way'!C104="","",'True_Odds_Calculator_3-way'!C104)</f>
        <v>4.53</v>
      </c>
      <c r="D103" s="4">
        <f t="shared" si="5"/>
        <v>2.8116836499111342E-2</v>
      </c>
      <c r="E103" s="4">
        <f t="shared" si="6"/>
        <v>1.9551830803168628</v>
      </c>
      <c r="F103" s="4">
        <f t="shared" si="7"/>
        <v>3.6080154920155549</v>
      </c>
      <c r="G103" s="4">
        <f t="shared" si="8"/>
        <v>4.73085518961995</v>
      </c>
      <c r="I103" s="4">
        <f t="shared" si="9"/>
        <v>1.0281168364991113</v>
      </c>
    </row>
    <row r="104" spans="1:9" x14ac:dyDescent="0.2">
      <c r="A104" s="4">
        <f>IF('True_Odds_Calculator_3-way'!A105="","",'True_Odds_Calculator_3-way'!A105)</f>
        <v>2.58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2.92</v>
      </c>
      <c r="D104" s="4">
        <f t="shared" si="5"/>
        <v>2.679855769397399E-2</v>
      </c>
      <c r="E104" s="4">
        <f t="shared" si="6"/>
        <v>2.6408633426386587</v>
      </c>
      <c r="F104" s="4">
        <f t="shared" si="7"/>
        <v>3.4745983108362091</v>
      </c>
      <c r="G104" s="4">
        <f t="shared" si="8"/>
        <v>2.9982049669509219</v>
      </c>
      <c r="I104" s="4">
        <f t="shared" si="9"/>
        <v>1.026798557693974</v>
      </c>
    </row>
    <row r="105" spans="1:9" x14ac:dyDescent="0.2">
      <c r="A105" s="4">
        <f>IF('True_Odds_Calculator_3-way'!A106="","",'True_Odds_Calculator_3-way'!A106)</f>
        <v>3.67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2.14</v>
      </c>
      <c r="D105" s="4">
        <f t="shared" si="5"/>
        <v>2.795372169921162E-2</v>
      </c>
      <c r="E105" s="4">
        <f t="shared" si="6"/>
        <v>3.7999456765899846</v>
      </c>
      <c r="F105" s="4">
        <f t="shared" si="7"/>
        <v>3.5859448500512245</v>
      </c>
      <c r="G105" s="4">
        <f t="shared" si="8"/>
        <v>2.1835404995223926</v>
      </c>
      <c r="I105" s="4">
        <f t="shared" si="9"/>
        <v>1.0279537216992116</v>
      </c>
    </row>
    <row r="106" spans="1:9" x14ac:dyDescent="0.2">
      <c r="A106" s="4">
        <f>IF('True_Odds_Calculator_3-way'!A107="","",'True_Odds_Calculator_3-way'!A107)</f>
        <v>2.4300000000000002</v>
      </c>
      <c r="B106" s="4">
        <f>IF('True_Odds_Calculator_3-way'!B107="","",'True_Odds_Calculator_3-way'!B107)</f>
        <v>3.64</v>
      </c>
      <c r="C106" s="4">
        <f>IF('True_Odds_Calculator_3-way'!C107="","",'True_Odds_Calculator_3-way'!C107)</f>
        <v>2.93</v>
      </c>
      <c r="D106" s="4">
        <f t="shared" si="5"/>
        <v>2.7544836797775751E-2</v>
      </c>
      <c r="E106" s="4">
        <f t="shared" si="6"/>
        <v>2.4854537484748289</v>
      </c>
      <c r="F106" s="4">
        <f t="shared" si="7"/>
        <v>3.7658590332694688</v>
      </c>
      <c r="G106" s="4">
        <f t="shared" si="8"/>
        <v>3.0110023586330525</v>
      </c>
      <c r="I106" s="4">
        <f t="shared" si="9"/>
        <v>1.0275448367977758</v>
      </c>
    </row>
    <row r="107" spans="1:9" x14ac:dyDescent="0.2">
      <c r="A107" s="4">
        <f>IF('True_Odds_Calculator_3-way'!A108="","",'True_Odds_Calculator_3-way'!A108)</f>
        <v>1.33</v>
      </c>
      <c r="B107" s="4">
        <f>IF('True_Odds_Calculator_3-way'!B108="","",'True_Odds_Calculator_3-way'!B108)</f>
        <v>5.4</v>
      </c>
      <c r="C107" s="4">
        <f>IF('True_Odds_Calculator_3-way'!C108="","",'True_Odds_Calculator_3-way'!C108)</f>
        <v>8.64</v>
      </c>
      <c r="D107" s="4">
        <f t="shared" si="5"/>
        <v>5.2805625174046078E-2</v>
      </c>
      <c r="E107" s="4">
        <f t="shared" si="6"/>
        <v>1.3618823380686755</v>
      </c>
      <c r="F107" s="4">
        <f t="shared" si="7"/>
        <v>5.9671813335179662</v>
      </c>
      <c r="G107" s="4">
        <f t="shared" si="8"/>
        <v>10.189642941593753</v>
      </c>
      <c r="I107" s="4">
        <f t="shared" si="9"/>
        <v>1.0528056251740461</v>
      </c>
    </row>
    <row r="108" spans="1:9" x14ac:dyDescent="0.2">
      <c r="A108" s="4">
        <f>IF('True_Odds_Calculator_3-way'!A109="","",'True_Odds_Calculator_3-way'!A109)</f>
        <v>5.54</v>
      </c>
      <c r="B108" s="4">
        <f>IF('True_Odds_Calculator_3-way'!B109="","",'True_Odds_Calculator_3-way'!B109)</f>
        <v>4.38</v>
      </c>
      <c r="C108" s="4">
        <f>IF('True_Odds_Calculator_3-way'!C109="","",'True_Odds_Calculator_3-way'!C109)</f>
        <v>1.56</v>
      </c>
      <c r="D108" s="4">
        <f t="shared" si="5"/>
        <v>4.9841558471200864E-2</v>
      </c>
      <c r="E108" s="4">
        <f t="shared" si="6"/>
        <v>6.1015953825204257</v>
      </c>
      <c r="F108" s="4">
        <f t="shared" si="7"/>
        <v>4.723740326329156</v>
      </c>
      <c r="G108" s="4">
        <f t="shared" si="8"/>
        <v>1.6015072407259612</v>
      </c>
      <c r="I108" s="4">
        <f t="shared" si="9"/>
        <v>1.0498415584712009</v>
      </c>
    </row>
    <row r="109" spans="1:9" x14ac:dyDescent="0.2">
      <c r="A109" s="4">
        <f>IF('True_Odds_Calculator_3-way'!A110="","",'True_Odds_Calculator_3-way'!A110)</f>
        <v>3.24</v>
      </c>
      <c r="B109" s="4">
        <f>IF('True_Odds_Calculator_3-way'!B110="","",'True_Odds_Calculator_3-way'!B110)</f>
        <v>3.75</v>
      </c>
      <c r="C109" s="4">
        <f>IF('True_Odds_Calculator_3-way'!C110="","",'True_Odds_Calculator_3-way'!C110)</f>
        <v>2.13</v>
      </c>
      <c r="D109" s="4">
        <f t="shared" si="5"/>
        <v>4.4792210050426107E-2</v>
      </c>
      <c r="E109" s="4">
        <f t="shared" si="6"/>
        <v>3.4047045822315196</v>
      </c>
      <c r="F109" s="4">
        <f t="shared" si="7"/>
        <v>3.9724166513170016</v>
      </c>
      <c r="G109" s="4">
        <f t="shared" si="8"/>
        <v>2.1999642966438846</v>
      </c>
      <c r="I109" s="4">
        <f t="shared" si="9"/>
        <v>1.0447922100504261</v>
      </c>
    </row>
    <row r="110" spans="1:9" x14ac:dyDescent="0.2">
      <c r="A110" s="4">
        <f>IF('True_Odds_Calculator_3-way'!A111="","",'True_Odds_Calculator_3-way'!A111)</f>
        <v>1.55</v>
      </c>
      <c r="B110" s="4">
        <f>IF('True_Odds_Calculator_3-way'!B111="","",'True_Odds_Calculator_3-way'!B111)</f>
        <v>4.37</v>
      </c>
      <c r="C110" s="4">
        <f>IF('True_Odds_Calculator_3-way'!C111="","",'True_Odds_Calculator_3-way'!C111)</f>
        <v>5.67</v>
      </c>
      <c r="D110" s="4">
        <f t="shared" si="5"/>
        <v>5.036108530117045E-2</v>
      </c>
      <c r="E110" s="4">
        <f t="shared" si="6"/>
        <v>1.5914082747343234</v>
      </c>
      <c r="F110" s="4">
        <f t="shared" si="7"/>
        <v>4.7159595593283949</v>
      </c>
      <c r="G110" s="4">
        <f t="shared" si="8"/>
        <v>6.2664567101291739</v>
      </c>
      <c r="I110" s="4">
        <f t="shared" si="9"/>
        <v>1.0503610853011704</v>
      </c>
    </row>
    <row r="111" spans="1:9" x14ac:dyDescent="0.2">
      <c r="A111" s="4">
        <f>IF('True_Odds_Calculator_3-way'!A112="","",'True_Odds_Calculator_3-way'!A112)</f>
        <v>3.76</v>
      </c>
      <c r="B111" s="4">
        <f>IF('True_Odds_Calculator_3-way'!B112="","",'True_Odds_Calculator_3-way'!B112)</f>
        <v>3.69</v>
      </c>
      <c r="C111" s="4">
        <f>IF('True_Odds_Calculator_3-way'!C112="","",'True_Odds_Calculator_3-way'!C112)</f>
        <v>2.06</v>
      </c>
      <c r="D111" s="4">
        <f t="shared" si="5"/>
        <v>2.2397050039494548E-2</v>
      </c>
      <c r="E111" s="4">
        <f t="shared" si="6"/>
        <v>3.8685952179167145</v>
      </c>
      <c r="F111" s="4">
        <f t="shared" si="7"/>
        <v>3.794533210742967</v>
      </c>
      <c r="G111" s="4">
        <f t="shared" si="8"/>
        <v>2.0921762218656959</v>
      </c>
      <c r="I111" s="4">
        <f t="shared" si="9"/>
        <v>1.0223970500394945</v>
      </c>
    </row>
    <row r="112" spans="1:9" x14ac:dyDescent="0.2">
      <c r="A112" s="4">
        <f>IF('True_Odds_Calculator_3-way'!A113="","",'True_Odds_Calculator_3-way'!A113)</f>
        <v>2.09</v>
      </c>
      <c r="B112" s="4">
        <f>IF('True_Odds_Calculator_3-way'!B113="","",'True_Odds_Calculator_3-way'!B113)</f>
        <v>3.62</v>
      </c>
      <c r="C112" s="4">
        <f>IF('True_Odds_Calculator_3-way'!C113="","",'True_Odds_Calculator_3-way'!C113)</f>
        <v>3.74</v>
      </c>
      <c r="D112" s="4">
        <f t="shared" si="5"/>
        <v>2.2091672588568034E-2</v>
      </c>
      <c r="E112" s="4">
        <f t="shared" si="6"/>
        <v>2.1226690050423977</v>
      </c>
      <c r="F112" s="4">
        <f t="shared" si="7"/>
        <v>3.7191422342084612</v>
      </c>
      <c r="G112" s="4">
        <f t="shared" si="8"/>
        <v>3.8459203058748948</v>
      </c>
      <c r="I112" s="4">
        <f t="shared" si="9"/>
        <v>1.022091672588568</v>
      </c>
    </row>
    <row r="113" spans="1:9" x14ac:dyDescent="0.2">
      <c r="A113" s="4">
        <f>IF('True_Odds_Calculator_3-way'!A114="","",'True_Odds_Calculator_3-way'!A114)</f>
        <v>3.88</v>
      </c>
      <c r="B113" s="4">
        <f>IF('True_Odds_Calculator_3-way'!B114="","",'True_Odds_Calculator_3-way'!B114)</f>
        <v>3.87</v>
      </c>
      <c r="C113" s="4">
        <f>IF('True_Odds_Calculator_3-way'!C114="","",'True_Odds_Calculator_3-way'!C114)</f>
        <v>1.97</v>
      </c>
      <c r="D113" s="4">
        <f t="shared" si="5"/>
        <v>2.3744104777393638E-2</v>
      </c>
      <c r="E113" s="4">
        <f t="shared" si="6"/>
        <v>4.0029260241129503</v>
      </c>
      <c r="F113" s="4">
        <f t="shared" si="7"/>
        <v>3.9922832163780151</v>
      </c>
      <c r="G113" s="4">
        <f t="shared" si="8"/>
        <v>2.001202676358556</v>
      </c>
      <c r="I113" s="4">
        <f t="shared" si="9"/>
        <v>1.0237441047773936</v>
      </c>
    </row>
    <row r="114" spans="1:9" x14ac:dyDescent="0.2">
      <c r="A114" s="4">
        <f>IF('True_Odds_Calculator_3-way'!A115="","",'True_Odds_Calculator_3-way'!A115)</f>
        <v>3.66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2.15</v>
      </c>
      <c r="D114" s="4">
        <f t="shared" si="5"/>
        <v>2.8195395249382527E-2</v>
      </c>
      <c r="E114" s="4">
        <f t="shared" si="6"/>
        <v>3.7903830446710929</v>
      </c>
      <c r="F114" s="4">
        <f t="shared" si="7"/>
        <v>3.565613979786836</v>
      </c>
      <c r="G114" s="4">
        <f t="shared" si="8"/>
        <v>2.1943403775506489</v>
      </c>
      <c r="I114" s="4">
        <f t="shared" si="9"/>
        <v>1.0281953952493825</v>
      </c>
    </row>
    <row r="115" spans="1:9" x14ac:dyDescent="0.2">
      <c r="A115" s="4">
        <f>IF('True_Odds_Calculator_3-way'!A116="","",'True_Odds_Calculator_3-way'!A116)</f>
        <v>1.92</v>
      </c>
      <c r="B115" s="4">
        <f>IF('True_Odds_Calculator_3-way'!B116="","",'True_Odds_Calculator_3-way'!B116)</f>
        <v>3.97</v>
      </c>
      <c r="C115" s="4">
        <f>IF('True_Odds_Calculator_3-way'!C116="","",'True_Odds_Calculator_3-way'!C116)</f>
        <v>3.9</v>
      </c>
      <c r="D115" s="4">
        <f t="shared" si="5"/>
        <v>2.9132758509332835E-2</v>
      </c>
      <c r="E115" s="4">
        <f t="shared" si="6"/>
        <v>1.9564784735348473</v>
      </c>
      <c r="F115" s="4">
        <f t="shared" si="7"/>
        <v>4.1291899790535771</v>
      </c>
      <c r="G115" s="4">
        <f t="shared" si="8"/>
        <v>4.0535171781851504</v>
      </c>
      <c r="I115" s="4">
        <f t="shared" si="9"/>
        <v>1.0291327585093328</v>
      </c>
    </row>
    <row r="116" spans="1:9" x14ac:dyDescent="0.2">
      <c r="A116" s="4">
        <f>IF('True_Odds_Calculator_3-way'!A117="","",'True_Odds_Calculator_3-way'!A117)</f>
        <v>1.41</v>
      </c>
      <c r="B116" s="4">
        <f>IF('True_Odds_Calculator_3-way'!B117="","",'True_Odds_Calculator_3-way'!B117)</f>
        <v>4.9800000000000004</v>
      </c>
      <c r="C116" s="4">
        <f>IF('True_Odds_Calculator_3-way'!C117="","",'True_Odds_Calculator_3-way'!C117)</f>
        <v>8.73</v>
      </c>
      <c r="D116" s="4">
        <f t="shared" si="5"/>
        <v>2.4570608235383595E-2</v>
      </c>
      <c r="E116" s="4">
        <f t="shared" si="6"/>
        <v>1.4264731773919912</v>
      </c>
      <c r="F116" s="4">
        <f t="shared" si="7"/>
        <v>5.191757293280614</v>
      </c>
      <c r="G116" s="4">
        <f t="shared" si="8"/>
        <v>9.4022664714440989</v>
      </c>
      <c r="I116" s="4">
        <f t="shared" si="9"/>
        <v>1.0245706082353836</v>
      </c>
    </row>
    <row r="117" spans="1:9" x14ac:dyDescent="0.2">
      <c r="A117" s="4">
        <f>IF('True_Odds_Calculator_3-way'!A118="","",'True_Odds_Calculator_3-way'!A118)</f>
        <v>3.15</v>
      </c>
      <c r="B117" s="4">
        <f>IF('True_Odds_Calculator_3-way'!B118="","",'True_Odds_Calculator_3-way'!B118)</f>
        <v>3.34</v>
      </c>
      <c r="C117" s="4">
        <f>IF('True_Odds_Calculator_3-way'!C118="","",'True_Odds_Calculator_3-way'!C118)</f>
        <v>2.46</v>
      </c>
      <c r="D117" s="4">
        <f t="shared" si="5"/>
        <v>2.3365580105758177E-2</v>
      </c>
      <c r="E117" s="4">
        <f t="shared" si="6"/>
        <v>3.2292253600205614</v>
      </c>
      <c r="F117" s="4">
        <f t="shared" si="7"/>
        <v>3.429206271812089</v>
      </c>
      <c r="G117" s="4">
        <f t="shared" si="8"/>
        <v>2.5080537472067226</v>
      </c>
      <c r="I117" s="4">
        <f t="shared" si="9"/>
        <v>1.0233655801057582</v>
      </c>
    </row>
    <row r="118" spans="1:9" x14ac:dyDescent="0.2">
      <c r="A118" s="4">
        <f>IF('True_Odds_Calculator_3-way'!A119="","",'True_Odds_Calculator_3-way'!A119)</f>
        <v>2.84</v>
      </c>
      <c r="B118" s="4">
        <f>IF('True_Odds_Calculator_3-way'!B119="","",'True_Odds_Calculator_3-way'!B119)</f>
        <v>3.61</v>
      </c>
      <c r="C118" s="4">
        <f>IF('True_Odds_Calculator_3-way'!C119="","",'True_Odds_Calculator_3-way'!C119)</f>
        <v>2.54</v>
      </c>
      <c r="D118" s="4">
        <f t="shared" si="5"/>
        <v>2.2821773707220272E-2</v>
      </c>
      <c r="E118" s="4">
        <f t="shared" si="6"/>
        <v>2.9027119670819861</v>
      </c>
      <c r="F118" s="4">
        <f t="shared" si="7"/>
        <v>3.7119379872069915</v>
      </c>
      <c r="G118" s="4">
        <f t="shared" si="8"/>
        <v>2.5900459955834481</v>
      </c>
      <c r="I118" s="4">
        <f t="shared" si="9"/>
        <v>1.0228217737072203</v>
      </c>
    </row>
    <row r="119" spans="1:9" x14ac:dyDescent="0.2">
      <c r="A119" s="4">
        <f>IF('True_Odds_Calculator_3-way'!A120="","",'True_Odds_Calculator_3-way'!A120)</f>
        <v>4.74</v>
      </c>
      <c r="B119" s="4">
        <f>IF('True_Odds_Calculator_3-way'!B120="","",'True_Odds_Calculator_3-way'!B120)</f>
        <v>4.1500000000000004</v>
      </c>
      <c r="C119" s="4">
        <f>IF('True_Odds_Calculator_3-way'!C120="","",'True_Odds_Calculator_3-way'!C120)</f>
        <v>1.75</v>
      </c>
      <c r="D119" s="4">
        <f t="shared" si="5"/>
        <v>2.3362890985279217E-2</v>
      </c>
      <c r="E119" s="4">
        <f t="shared" si="6"/>
        <v>4.9216756222224864</v>
      </c>
      <c r="F119" s="4">
        <f t="shared" si="7"/>
        <v>4.2886018915523811</v>
      </c>
      <c r="G119" s="4">
        <f t="shared" si="8"/>
        <v>1.7741791397341464</v>
      </c>
      <c r="I119" s="4">
        <f t="shared" si="9"/>
        <v>1.0233628909852792</v>
      </c>
    </row>
    <row r="120" spans="1:9" x14ac:dyDescent="0.2">
      <c r="A120" s="4">
        <f>IF('True_Odds_Calculator_3-way'!A121="","",'True_Odds_Calculator_3-way'!A121)</f>
        <v>1.42</v>
      </c>
      <c r="B120" s="4">
        <f>IF('True_Odds_Calculator_3-way'!B121="","",'True_Odds_Calculator_3-way'!B121)</f>
        <v>5.17</v>
      </c>
      <c r="C120" s="4">
        <f>IF('True_Odds_Calculator_3-way'!C121="","",'True_Odds_Calculator_3-way'!C121)</f>
        <v>7.94</v>
      </c>
      <c r="D120" s="4">
        <f t="shared" si="5"/>
        <v>2.3593534174464414E-2</v>
      </c>
      <c r="E120" s="4">
        <f t="shared" si="6"/>
        <v>1.4360370967505112</v>
      </c>
      <c r="F120" s="4">
        <f t="shared" si="7"/>
        <v>5.3891190132883748</v>
      </c>
      <c r="G120" s="4">
        <f t="shared" si="8"/>
        <v>8.4688294533233606</v>
      </c>
      <c r="I120" s="4">
        <f t="shared" si="9"/>
        <v>1.0235935341744644</v>
      </c>
    </row>
    <row r="121" spans="1:9" x14ac:dyDescent="0.2">
      <c r="A121" s="4">
        <f>IF('True_Odds_Calculator_3-way'!A122="","",'True_Odds_Calculator_3-way'!A122)</f>
        <v>2.5299999999999998</v>
      </c>
      <c r="B121" s="4">
        <f>IF('True_Odds_Calculator_3-way'!B122="","",'True_Odds_Calculator_3-way'!B122)</f>
        <v>3.33</v>
      </c>
      <c r="C121" s="4">
        <f>IF('True_Odds_Calculator_3-way'!C122="","",'True_Odds_Calculator_3-way'!C122)</f>
        <v>3.07</v>
      </c>
      <c r="D121" s="4">
        <f t="shared" si="5"/>
        <v>2.1290116319149011E-2</v>
      </c>
      <c r="E121" s="4">
        <f t="shared" si="6"/>
        <v>2.5762558094001777</v>
      </c>
      <c r="F121" s="4">
        <f t="shared" si="7"/>
        <v>3.4105993839382913</v>
      </c>
      <c r="G121" s="4">
        <f t="shared" si="8"/>
        <v>3.1383754267050898</v>
      </c>
      <c r="I121" s="4">
        <f t="shared" si="9"/>
        <v>1.021290116319149</v>
      </c>
    </row>
    <row r="122" spans="1:9" x14ac:dyDescent="0.2">
      <c r="A122" s="4">
        <f>IF('True_Odds_Calculator_3-way'!A123="","",'True_Odds_Calculator_3-way'!A123)</f>
        <v>2.42</v>
      </c>
      <c r="B122" s="4">
        <f>IF('True_Odds_Calculator_3-way'!B123="","",'True_Odds_Calculator_3-way'!B123)</f>
        <v>3.39</v>
      </c>
      <c r="C122" s="4">
        <f>IF('True_Odds_Calculator_3-way'!C123="","",'True_Odds_Calculator_3-way'!C123)</f>
        <v>3.19</v>
      </c>
      <c r="D122" s="4">
        <f t="shared" si="5"/>
        <v>2.1688015057782284E-2</v>
      </c>
      <c r="E122" s="4">
        <f t="shared" si="6"/>
        <v>2.4630917879064169</v>
      </c>
      <c r="F122" s="4">
        <f t="shared" si="7"/>
        <v>3.4751675185826092</v>
      </c>
      <c r="G122" s="4">
        <f t="shared" si="8"/>
        <v>3.2653030786869075</v>
      </c>
      <c r="I122" s="4">
        <f t="shared" si="9"/>
        <v>1.0216880150577823</v>
      </c>
    </row>
    <row r="123" spans="1:9" x14ac:dyDescent="0.2">
      <c r="A123" s="4">
        <f>IF('True_Odds_Calculator_3-way'!A124="","",'True_Odds_Calculator_3-way'!A124)</f>
        <v>4.1900000000000004</v>
      </c>
      <c r="B123" s="4">
        <f>IF('True_Odds_Calculator_3-way'!B124="","",'True_Odds_Calculator_3-way'!B124)</f>
        <v>3.41</v>
      </c>
      <c r="C123" s="4">
        <f>IF('True_Odds_Calculator_3-way'!C124="","",'True_Odds_Calculator_3-way'!C124)</f>
        <v>2.04</v>
      </c>
      <c r="D123" s="4">
        <f t="shared" si="5"/>
        <v>2.2114694883055286E-2</v>
      </c>
      <c r="E123" s="4">
        <f t="shared" si="6"/>
        <v>4.323540580449091</v>
      </c>
      <c r="F123" s="4">
        <f t="shared" si="7"/>
        <v>3.4979275321086911</v>
      </c>
      <c r="G123" s="4">
        <f t="shared" si="8"/>
        <v>2.0711458761950392</v>
      </c>
      <c r="I123" s="4">
        <f t="shared" si="9"/>
        <v>1.0221146948830553</v>
      </c>
    </row>
    <row r="124" spans="1:9" x14ac:dyDescent="0.2">
      <c r="A124" s="4">
        <f>IF('True_Odds_Calculator_3-way'!A125="","",'True_Odds_Calculator_3-way'!A125)</f>
        <v>2.58</v>
      </c>
      <c r="B124" s="4">
        <f>IF('True_Odds_Calculator_3-way'!B125="","",'True_Odds_Calculator_3-way'!B125)</f>
        <v>3.43</v>
      </c>
      <c r="C124" s="4">
        <f>IF('True_Odds_Calculator_3-way'!C125="","",'True_Odds_Calculator_3-way'!C125)</f>
        <v>2.91</v>
      </c>
      <c r="D124" s="4">
        <f t="shared" si="5"/>
        <v>2.2784700413028158E-2</v>
      </c>
      <c r="E124" s="4">
        <f t="shared" si="6"/>
        <v>2.631565103347552</v>
      </c>
      <c r="F124" s="4">
        <f t="shared" si="7"/>
        <v>3.521743197481257</v>
      </c>
      <c r="G124" s="4">
        <f t="shared" si="8"/>
        <v>2.9757679211649704</v>
      </c>
      <c r="I124" s="4">
        <f t="shared" si="9"/>
        <v>1.0227847004130282</v>
      </c>
    </row>
    <row r="125" spans="1:9" x14ac:dyDescent="0.2">
      <c r="A125" s="4">
        <f>IF('True_Odds_Calculator_3-way'!A126="","",'True_Odds_Calculator_3-way'!A126)</f>
        <v>1.57</v>
      </c>
      <c r="B125" s="4">
        <f>IF('True_Odds_Calculator_3-way'!B126="","",'True_Odds_Calculator_3-way'!B126)</f>
        <v>4.62</v>
      </c>
      <c r="C125" s="4">
        <f>IF('True_Odds_Calculator_3-way'!C126="","",'True_Odds_Calculator_3-way'!C126)</f>
        <v>5.77</v>
      </c>
      <c r="D125" s="4">
        <f t="shared" si="5"/>
        <v>2.6703116912744962E-2</v>
      </c>
      <c r="E125" s="4">
        <f t="shared" si="6"/>
        <v>1.5922511221853868</v>
      </c>
      <c r="F125" s="4">
        <f t="shared" si="7"/>
        <v>4.8181352108693769</v>
      </c>
      <c r="G125" s="4">
        <f t="shared" si="8"/>
        <v>6.0823851897080097</v>
      </c>
      <c r="I125" s="4">
        <f t="shared" si="9"/>
        <v>1.026703116912745</v>
      </c>
    </row>
    <row r="126" spans="1:9" x14ac:dyDescent="0.2">
      <c r="A126" s="4">
        <f>IF('True_Odds_Calculator_3-way'!A127="","",'True_Odds_Calculator_3-way'!A127)</f>
        <v>2.7</v>
      </c>
      <c r="B126" s="4">
        <f>IF('True_Odds_Calculator_3-way'!B127="","",'True_Odds_Calculator_3-way'!B127)</f>
        <v>3.6</v>
      </c>
      <c r="C126" s="4">
        <f>IF('True_Odds_Calculator_3-way'!C127="","",'True_Odds_Calculator_3-way'!C127)</f>
        <v>2.68</v>
      </c>
      <c r="D126" s="4">
        <f t="shared" si="5"/>
        <v>2.1282476506357062E-2</v>
      </c>
      <c r="E126" s="4">
        <f t="shared" si="6"/>
        <v>2.7527263504945476</v>
      </c>
      <c r="F126" s="4">
        <f t="shared" si="7"/>
        <v>3.6943498978897211</v>
      </c>
      <c r="G126" s="4">
        <f t="shared" si="8"/>
        <v>2.7319405990435439</v>
      </c>
      <c r="I126" s="4">
        <f t="shared" si="9"/>
        <v>1.0212824765063571</v>
      </c>
    </row>
    <row r="127" spans="1:9" x14ac:dyDescent="0.2">
      <c r="A127" s="4">
        <f>IF('True_Odds_Calculator_3-way'!A128="","",'True_Odds_Calculator_3-way'!A128)</f>
        <v>1.8</v>
      </c>
      <c r="B127" s="4">
        <f>IF('True_Odds_Calculator_3-way'!B128="","",'True_Odds_Calculator_3-way'!B128)</f>
        <v>3.47</v>
      </c>
      <c r="C127" s="4">
        <f>IF('True_Odds_Calculator_3-way'!C128="","",'True_Odds_Calculator_3-way'!C128)</f>
        <v>4.6399999999999997</v>
      </c>
      <c r="D127" s="4">
        <f t="shared" si="5"/>
        <v>5.9257234975211626E-2</v>
      </c>
      <c r="E127" s="4">
        <f t="shared" si="6"/>
        <v>1.8663570966129899</v>
      </c>
      <c r="F127" s="4">
        <f t="shared" si="7"/>
        <v>3.7253378945816888</v>
      </c>
      <c r="G127" s="4">
        <f t="shared" si="8"/>
        <v>5.1081698455522222</v>
      </c>
      <c r="I127" s="4">
        <f t="shared" si="9"/>
        <v>1.0592572349752116</v>
      </c>
    </row>
    <row r="128" spans="1:9" x14ac:dyDescent="0.2">
      <c r="A128" s="4">
        <f>IF('True_Odds_Calculator_3-way'!A129="","",'True_Odds_Calculator_3-way'!A129)</f>
        <v>3.19</v>
      </c>
      <c r="B128" s="4">
        <f>IF('True_Odds_Calculator_3-way'!B129="","",'True_Odds_Calculator_3-way'!B129)</f>
        <v>3.2</v>
      </c>
      <c r="C128" s="4">
        <f>IF('True_Odds_Calculator_3-way'!C129="","",'True_Odds_Calculator_3-way'!C129)</f>
        <v>2.33</v>
      </c>
      <c r="D128" s="4">
        <f t="shared" si="5"/>
        <v>5.516417318067468E-2</v>
      </c>
      <c r="E128" s="4">
        <f t="shared" si="6"/>
        <v>3.3887786534346129</v>
      </c>
      <c r="F128" s="4">
        <f t="shared" si="7"/>
        <v>3.4000659486020242</v>
      </c>
      <c r="G128" s="4">
        <f t="shared" si="8"/>
        <v>2.4342953758775439</v>
      </c>
      <c r="I128" s="4">
        <f t="shared" si="9"/>
        <v>1.0551641731806747</v>
      </c>
    </row>
    <row r="129" spans="1:9" x14ac:dyDescent="0.2">
      <c r="A129" s="4">
        <f>IF('True_Odds_Calculator_3-way'!A130="","",'True_Odds_Calculator_3-way'!A130)</f>
        <v>1.1100000000000001</v>
      </c>
      <c r="B129" s="4">
        <f>IF('True_Odds_Calculator_3-way'!B130="","",'True_Odds_Calculator_3-way'!B130)</f>
        <v>8.75</v>
      </c>
      <c r="C129" s="4">
        <f>IF('True_Odds_Calculator_3-way'!C130="","",'True_Odds_Calculator_3-way'!C130)</f>
        <v>20.52</v>
      </c>
      <c r="D129" s="4">
        <f t="shared" si="5"/>
        <v>6.3919558656400755E-2</v>
      </c>
      <c r="E129" s="4">
        <f t="shared" si="6"/>
        <v>1.1368876623184008</v>
      </c>
      <c r="F129" s="4">
        <f t="shared" si="7"/>
        <v>10.755094221512293</v>
      </c>
      <c r="G129" s="4">
        <f t="shared" si="8"/>
        <v>36.461188049980784</v>
      </c>
      <c r="I129" s="4">
        <f t="shared" si="9"/>
        <v>1.0639195586564008</v>
      </c>
    </row>
    <row r="130" spans="1:9" x14ac:dyDescent="0.2">
      <c r="A130" s="4">
        <f>IF('True_Odds_Calculator_3-way'!A131="","",'True_Odds_Calculator_3-way'!A131)</f>
        <v>2.95</v>
      </c>
      <c r="B130" s="4">
        <f>IF('True_Odds_Calculator_3-way'!B131="","",'True_Odds_Calculator_3-way'!B131)</f>
        <v>3.39</v>
      </c>
      <c r="C130" s="4">
        <f>IF('True_Odds_Calculator_3-way'!C131="","",'True_Odds_Calculator_3-way'!C131)</f>
        <v>2.37</v>
      </c>
      <c r="D130" s="4">
        <f t="shared" si="5"/>
        <v>5.5909229854962827E-2</v>
      </c>
      <c r="E130" s="4">
        <f t="shared" si="6"/>
        <v>3.1216184980234027</v>
      </c>
      <c r="F130" s="4">
        <f t="shared" si="7"/>
        <v>3.6186147810732998</v>
      </c>
      <c r="G130" s="4">
        <f t="shared" si="8"/>
        <v>2.4795159850169397</v>
      </c>
      <c r="I130" s="4">
        <f t="shared" si="9"/>
        <v>1.0559092298549628</v>
      </c>
    </row>
    <row r="131" spans="1:9" x14ac:dyDescent="0.2">
      <c r="A131" s="4">
        <f>IF('True_Odds_Calculator_3-way'!A132="","",'True_Odds_Calculator_3-way'!A132)</f>
        <v>5.92</v>
      </c>
      <c r="B131" s="4">
        <f>IF('True_Odds_Calculator_3-way'!B132="","",'True_Odds_Calculator_3-way'!B132)</f>
        <v>4.6100000000000003</v>
      </c>
      <c r="C131" s="4">
        <f>IF('True_Odds_Calculator_3-way'!C132="","",'True_Odds_Calculator_3-way'!C132)</f>
        <v>1.56</v>
      </c>
      <c r="D131" s="4">
        <f t="shared" ref="D131:D194" si="10">IF(A131="","",((1/A131)+(1/B131)+(1/C131))-1)</f>
        <v>2.6864299640872336E-2</v>
      </c>
      <c r="E131" s="4">
        <f t="shared" ref="E131:E194" si="11">IF(A131="","",(3*A131)/(3-($D131*A131)))</f>
        <v>6.2514006117740664</v>
      </c>
      <c r="F131" s="4">
        <f t="shared" ref="F131:F194" si="12">IF(B131="","",(3*B131)/(3-($D131*B131)))</f>
        <v>4.8085020513614412</v>
      </c>
      <c r="G131" s="4">
        <f t="shared" ref="G131:G194" si="13">IF(C131="","",(3*C131)/(3-($D131*C131)))</f>
        <v>1.5821010591965265</v>
      </c>
      <c r="I131" s="4">
        <f t="shared" ref="I131:I194" si="14">IF(A131="","",D131+1)</f>
        <v>1.0268642996408723</v>
      </c>
    </row>
    <row r="132" spans="1:9" x14ac:dyDescent="0.2">
      <c r="A132" s="4">
        <f>IF('True_Odds_Calculator_3-way'!A133="","",'True_Odds_Calculator_3-way'!A133)</f>
        <v>2.4500000000000002</v>
      </c>
      <c r="B132" s="4">
        <f>IF('True_Odds_Calculator_3-way'!B133="","",'True_Odds_Calculator_3-way'!B133)</f>
        <v>3.57</v>
      </c>
      <c r="C132" s="4">
        <f>IF('True_Odds_Calculator_3-way'!C133="","",'True_Odds_Calculator_3-way'!C133)</f>
        <v>2.99</v>
      </c>
      <c r="D132" s="4">
        <f t="shared" si="10"/>
        <v>2.2723470659166578E-2</v>
      </c>
      <c r="E132" s="4">
        <f t="shared" si="11"/>
        <v>2.4963255642505633</v>
      </c>
      <c r="F132" s="4">
        <f t="shared" si="12"/>
        <v>3.6692190970681966</v>
      </c>
      <c r="G132" s="4">
        <f t="shared" si="13"/>
        <v>3.0592858673355892</v>
      </c>
      <c r="I132" s="4">
        <f t="shared" si="14"/>
        <v>1.0227234706591666</v>
      </c>
    </row>
    <row r="133" spans="1:9" x14ac:dyDescent="0.2">
      <c r="A133" s="4">
        <f>IF('True_Odds_Calculator_3-way'!A134="","",'True_Odds_Calculator_3-way'!A134)</f>
        <v>2.4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3.05</v>
      </c>
      <c r="D133" s="4">
        <f t="shared" si="10"/>
        <v>2.3087051159109251E-2</v>
      </c>
      <c r="E133" s="4">
        <f t="shared" si="11"/>
        <v>2.4451612503024025</v>
      </c>
      <c r="F133" s="4">
        <f t="shared" si="12"/>
        <v>3.6920007680311708</v>
      </c>
      <c r="G133" s="4">
        <f t="shared" si="13"/>
        <v>3.1233098136783757</v>
      </c>
      <c r="I133" s="4">
        <f t="shared" si="14"/>
        <v>1.0230870511591093</v>
      </c>
    </row>
    <row r="134" spans="1:9" x14ac:dyDescent="0.2">
      <c r="A134" s="4">
        <f>IF('True_Odds_Calculator_3-way'!A135="","",'True_Odds_Calculator_3-way'!A135)</f>
        <v>1.33</v>
      </c>
      <c r="B134" s="4">
        <f>IF('True_Odds_Calculator_3-way'!B135="","",'True_Odds_Calculator_3-way'!B135)</f>
        <v>5.96</v>
      </c>
      <c r="C134" s="4">
        <f>IF('True_Odds_Calculator_3-way'!C135="","",'True_Odds_Calculator_3-way'!C135)</f>
        <v>9.59</v>
      </c>
      <c r="D134" s="4">
        <f t="shared" si="10"/>
        <v>2.3940220904487663E-2</v>
      </c>
      <c r="E134" s="4">
        <f t="shared" si="11"/>
        <v>1.3442673790507327</v>
      </c>
      <c r="F134" s="4">
        <f t="shared" si="12"/>
        <v>6.2576201675042382</v>
      </c>
      <c r="G134" s="4">
        <f t="shared" si="13"/>
        <v>10.384732195679224</v>
      </c>
      <c r="I134" s="4">
        <f t="shared" si="14"/>
        <v>1.0239402209044877</v>
      </c>
    </row>
    <row r="135" spans="1:9" x14ac:dyDescent="0.2">
      <c r="A135" s="4">
        <f>IF('True_Odds_Calculator_3-way'!A136="","",'True_Odds_Calculator_3-way'!A136)</f>
        <v>1.41</v>
      </c>
      <c r="B135" s="4">
        <f>IF('True_Odds_Calculator_3-way'!B136="","",'True_Odds_Calculator_3-way'!B136)</f>
        <v>5.14</v>
      </c>
      <c r="C135" s="4">
        <f>IF('True_Odds_Calculator_3-way'!C136="","",'True_Odds_Calculator_3-way'!C136)</f>
        <v>8.0399999999999991</v>
      </c>
      <c r="D135" s="4">
        <f t="shared" si="10"/>
        <v>2.8150496791644164E-2</v>
      </c>
      <c r="E135" s="4">
        <f t="shared" si="11"/>
        <v>1.428905467424864</v>
      </c>
      <c r="F135" s="4">
        <f t="shared" si="12"/>
        <v>5.4004711189408505</v>
      </c>
      <c r="G135" s="4">
        <f t="shared" si="13"/>
        <v>8.6960597149642016</v>
      </c>
      <c r="I135" s="4">
        <f t="shared" si="14"/>
        <v>1.0281504967916442</v>
      </c>
    </row>
    <row r="136" spans="1:9" x14ac:dyDescent="0.2">
      <c r="A136" s="4">
        <f>IF('True_Odds_Calculator_3-way'!A137="","",'True_Odds_Calculator_3-way'!A137)</f>
        <v>3.33</v>
      </c>
      <c r="B136" s="4">
        <f>IF('True_Odds_Calculator_3-way'!B137="","",'True_Odds_Calculator_3-way'!B137)</f>
        <v>3.73</v>
      </c>
      <c r="C136" s="4">
        <f>IF('True_Odds_Calculator_3-way'!C137="","",'True_Odds_Calculator_3-way'!C137)</f>
        <v>2.21</v>
      </c>
      <c r="D136" s="4">
        <f t="shared" si="10"/>
        <v>2.088550282841406E-2</v>
      </c>
      <c r="E136" s="4">
        <f t="shared" si="11"/>
        <v>3.4090312585108773</v>
      </c>
      <c r="F136" s="4">
        <f t="shared" si="12"/>
        <v>3.8294415670999338</v>
      </c>
      <c r="G136" s="4">
        <f t="shared" si="13"/>
        <v>2.2445336170629608</v>
      </c>
      <c r="I136" s="4">
        <f t="shared" si="14"/>
        <v>1.0208855028284141</v>
      </c>
    </row>
    <row r="137" spans="1:9" x14ac:dyDescent="0.2">
      <c r="A137" s="4">
        <f>IF('True_Odds_Calculator_3-way'!A138="","",'True_Odds_Calculator_3-way'!A138)</f>
        <v>2.08</v>
      </c>
      <c r="B137" s="4">
        <f>IF('True_Odds_Calculator_3-way'!B138="","",'True_Odds_Calculator_3-way'!B138)</f>
        <v>3.47</v>
      </c>
      <c r="C137" s="4">
        <f>IF('True_Odds_Calculator_3-way'!C138="","",'True_Odds_Calculator_3-way'!C138)</f>
        <v>3.86</v>
      </c>
      <c r="D137" s="4">
        <f t="shared" si="10"/>
        <v>2.8021026322530007E-2</v>
      </c>
      <c r="E137" s="4">
        <f t="shared" si="11"/>
        <v>2.1212106938095632</v>
      </c>
      <c r="F137" s="4">
        <f t="shared" si="12"/>
        <v>3.5862333633230894</v>
      </c>
      <c r="G137" s="4">
        <f t="shared" si="13"/>
        <v>4.0043725280440876</v>
      </c>
      <c r="I137" s="4">
        <f t="shared" si="14"/>
        <v>1.02802102632253</v>
      </c>
    </row>
    <row r="138" spans="1:9" x14ac:dyDescent="0.2">
      <c r="A138" s="4">
        <f>IF('True_Odds_Calculator_3-way'!A139="","",'True_Odds_Calculator_3-way'!A139)</f>
        <v>2.59</v>
      </c>
      <c r="B138" s="4">
        <f>IF('True_Odds_Calculator_3-way'!B139="","",'True_Odds_Calculator_3-way'!B139)</f>
        <v>3.15</v>
      </c>
      <c r="C138" s="4">
        <f>IF('True_Odds_Calculator_3-way'!C139="","",'True_Odds_Calculator_3-way'!C139)</f>
        <v>3.08</v>
      </c>
      <c r="D138" s="4">
        <f t="shared" si="10"/>
        <v>2.8236028236028332E-2</v>
      </c>
      <c r="E138" s="4">
        <f t="shared" si="11"/>
        <v>2.6547142462727775</v>
      </c>
      <c r="F138" s="4">
        <f t="shared" si="12"/>
        <v>3.246244091829845</v>
      </c>
      <c r="G138" s="4">
        <f t="shared" si="13"/>
        <v>3.1719516720959966</v>
      </c>
      <c r="I138" s="4">
        <f t="shared" si="14"/>
        <v>1.0282360282360283</v>
      </c>
    </row>
    <row r="139" spans="1:9" x14ac:dyDescent="0.2">
      <c r="A139" s="4">
        <f>IF('True_Odds_Calculator_3-way'!A140="","",'True_Odds_Calculator_3-way'!A140)</f>
        <v>2.3199999999999998</v>
      </c>
      <c r="B139" s="4">
        <f>IF('True_Odds_Calculator_3-way'!B140="","",'True_Odds_Calculator_3-way'!B140)</f>
        <v>2.98</v>
      </c>
      <c r="C139" s="4">
        <f>IF('True_Odds_Calculator_3-way'!C140="","",'True_Odds_Calculator_3-way'!C140)</f>
        <v>3.75</v>
      </c>
      <c r="D139" s="4">
        <f t="shared" si="10"/>
        <v>3.3271619223945059E-2</v>
      </c>
      <c r="E139" s="4">
        <f t="shared" si="11"/>
        <v>2.3812702067208775</v>
      </c>
      <c r="F139" s="4">
        <f t="shared" si="12"/>
        <v>3.081854707695721</v>
      </c>
      <c r="G139" s="4">
        <f t="shared" si="13"/>
        <v>3.9127285166664985</v>
      </c>
      <c r="I139" s="4">
        <f t="shared" si="14"/>
        <v>1.0332716192239451</v>
      </c>
    </row>
    <row r="140" spans="1:9" x14ac:dyDescent="0.2">
      <c r="A140" s="4">
        <f>IF('True_Odds_Calculator_3-way'!A141="","",'True_Odds_Calculator_3-way'!A141)</f>
        <v>1.79</v>
      </c>
      <c r="B140" s="4">
        <f>IF('True_Odds_Calculator_3-way'!B141="","",'True_Odds_Calculator_3-way'!B141)</f>
        <v>3.85</v>
      </c>
      <c r="C140" s="4">
        <f>IF('True_Odds_Calculator_3-way'!C141="","",'True_Odds_Calculator_3-way'!C141)</f>
        <v>4.71</v>
      </c>
      <c r="D140" s="4">
        <f t="shared" si="10"/>
        <v>3.0713702670433163E-2</v>
      </c>
      <c r="E140" s="4">
        <f t="shared" si="11"/>
        <v>1.8234156277769096</v>
      </c>
      <c r="F140" s="4">
        <f t="shared" si="12"/>
        <v>4.0079781394000147</v>
      </c>
      <c r="G140" s="4">
        <f t="shared" si="13"/>
        <v>4.9486252491098348</v>
      </c>
      <c r="I140" s="4">
        <f t="shared" si="14"/>
        <v>1.0307137026704332</v>
      </c>
    </row>
    <row r="141" spans="1:9" x14ac:dyDescent="0.2">
      <c r="A141" s="4">
        <f>IF('True_Odds_Calculator_3-way'!A142="","",'True_Odds_Calculator_3-way'!A142)</f>
        <v>9.35</v>
      </c>
      <c r="B141" s="4">
        <f>IF('True_Odds_Calculator_3-way'!B142="","",'True_Odds_Calculator_3-way'!B142)</f>
        <v>5.65</v>
      </c>
      <c r="C141" s="4">
        <f>IF('True_Odds_Calculator_3-way'!C142="","",'True_Odds_Calculator_3-way'!C142)</f>
        <v>1.34</v>
      </c>
      <c r="D141" s="4">
        <f t="shared" si="10"/>
        <v>3.0211678816649767E-2</v>
      </c>
      <c r="E141" s="4">
        <f t="shared" si="11"/>
        <v>10.321908104022725</v>
      </c>
      <c r="F141" s="4">
        <f t="shared" si="12"/>
        <v>5.9908726358208497</v>
      </c>
      <c r="G141" s="4">
        <f t="shared" si="13"/>
        <v>1.3583300526371842</v>
      </c>
      <c r="I141" s="4">
        <f t="shared" si="14"/>
        <v>1.0302116788166498</v>
      </c>
    </row>
    <row r="142" spans="1:9" x14ac:dyDescent="0.2">
      <c r="A142" s="4">
        <f>IF('True_Odds_Calculator_3-way'!A143="","",'True_Odds_Calculator_3-way'!A143)</f>
        <v>1.93</v>
      </c>
      <c r="B142" s="4">
        <f>IF('True_Odds_Calculator_3-way'!B143="","",'True_Odds_Calculator_3-way'!B143)</f>
        <v>3.94</v>
      </c>
      <c r="C142" s="4">
        <f>IF('True_Odds_Calculator_3-way'!C143="","",'True_Odds_Calculator_3-way'!C143)</f>
        <v>3.87</v>
      </c>
      <c r="D142" s="4">
        <f t="shared" si="10"/>
        <v>3.0339754441429001E-2</v>
      </c>
      <c r="E142" s="4">
        <f t="shared" si="11"/>
        <v>1.9684207691169209</v>
      </c>
      <c r="F142" s="4">
        <f t="shared" si="12"/>
        <v>4.1035092965873083</v>
      </c>
      <c r="G142" s="4">
        <f t="shared" si="13"/>
        <v>4.0276347079442587</v>
      </c>
      <c r="I142" s="4">
        <f t="shared" si="14"/>
        <v>1.030339754441429</v>
      </c>
    </row>
    <row r="143" spans="1:9" x14ac:dyDescent="0.2">
      <c r="A143" s="4">
        <f>IF('True_Odds_Calculator_3-way'!A144="","",'True_Odds_Calculator_3-way'!A144)</f>
        <v>3.08</v>
      </c>
      <c r="B143" s="4">
        <f>IF('True_Odds_Calculator_3-way'!B144="","",'True_Odds_Calculator_3-way'!B144)</f>
        <v>3.77</v>
      </c>
      <c r="C143" s="4">
        <f>IF('True_Odds_Calculator_3-way'!C144="","",'True_Odds_Calculator_3-way'!C144)</f>
        <v>2.29</v>
      </c>
      <c r="D143" s="4">
        <f t="shared" si="10"/>
        <v>2.6608536772668723E-2</v>
      </c>
      <c r="E143" s="4">
        <f t="shared" si="11"/>
        <v>3.1665028339539711</v>
      </c>
      <c r="F143" s="4">
        <f t="shared" si="12"/>
        <v>3.9004225685974783</v>
      </c>
      <c r="G143" s="4">
        <f t="shared" si="13"/>
        <v>2.3374769216776357</v>
      </c>
      <c r="I143" s="4">
        <f t="shared" si="14"/>
        <v>1.0266085367726687</v>
      </c>
    </row>
    <row r="144" spans="1:9" x14ac:dyDescent="0.2">
      <c r="A144" s="4">
        <f>IF('True_Odds_Calculator_3-way'!A145="","",'True_Odds_Calculator_3-way'!A145)</f>
        <v>1.07</v>
      </c>
      <c r="B144" s="4">
        <f>IF('True_Odds_Calculator_3-way'!B145="","",'True_Odds_Calculator_3-way'!B145)</f>
        <v>14.41</v>
      </c>
      <c r="C144" s="4">
        <f>IF('True_Odds_Calculator_3-way'!C145="","",'True_Odds_Calculator_3-way'!C145)</f>
        <v>38.18</v>
      </c>
      <c r="D144" s="4">
        <f t="shared" si="10"/>
        <v>3.0167415270096587E-2</v>
      </c>
      <c r="E144" s="4">
        <f t="shared" si="11"/>
        <v>1.0816381139959539</v>
      </c>
      <c r="F144" s="4">
        <f t="shared" si="12"/>
        <v>16.851912008116585</v>
      </c>
      <c r="G144" s="4">
        <f t="shared" si="13"/>
        <v>61.973541253479318</v>
      </c>
      <c r="I144" s="4">
        <f t="shared" si="14"/>
        <v>1.0301674152700966</v>
      </c>
    </row>
    <row r="145" spans="1:9" x14ac:dyDescent="0.2">
      <c r="A145" s="4">
        <f>IF('True_Odds_Calculator_3-way'!A146="","",'True_Odds_Calculator_3-way'!A146)</f>
        <v>2.25</v>
      </c>
      <c r="B145" s="4">
        <f>IF('True_Odds_Calculator_3-way'!B146="","",'True_Odds_Calculator_3-way'!B146)</f>
        <v>3.36</v>
      </c>
      <c r="C145" s="4">
        <f>IF('True_Odds_Calculator_3-way'!C146="","",'True_Odds_Calculator_3-way'!C146)</f>
        <v>3.49</v>
      </c>
      <c r="D145" s="4">
        <f t="shared" si="10"/>
        <v>2.8596443352890244E-2</v>
      </c>
      <c r="E145" s="4">
        <f t="shared" si="11"/>
        <v>2.2993141552431831</v>
      </c>
      <c r="F145" s="4">
        <f t="shared" si="12"/>
        <v>3.4711748454150766</v>
      </c>
      <c r="G145" s="4">
        <f t="shared" si="13"/>
        <v>3.6100978312923311</v>
      </c>
      <c r="I145" s="4">
        <f t="shared" si="14"/>
        <v>1.0285964433528902</v>
      </c>
    </row>
    <row r="146" spans="1:9" x14ac:dyDescent="0.2">
      <c r="A146" s="4">
        <f>IF('True_Odds_Calculator_3-way'!A147="","",'True_Odds_Calculator_3-way'!A147)</f>
        <v>8.42</v>
      </c>
      <c r="B146" s="4">
        <f>IF('True_Odds_Calculator_3-way'!B147="","",'True_Odds_Calculator_3-way'!B147)</f>
        <v>4.59</v>
      </c>
      <c r="C146" s="4">
        <f>IF('True_Odds_Calculator_3-way'!C147="","",'True_Odds_Calculator_3-way'!C147)</f>
        <v>1.44</v>
      </c>
      <c r="D146" s="4">
        <f t="shared" si="10"/>
        <v>3.1074213797421812E-2</v>
      </c>
      <c r="E146" s="4">
        <f t="shared" si="11"/>
        <v>9.2245157748596736</v>
      </c>
      <c r="F146" s="4">
        <f t="shared" si="12"/>
        <v>4.8191179618480362</v>
      </c>
      <c r="G146" s="4">
        <f t="shared" si="13"/>
        <v>1.4618037125245698</v>
      </c>
      <c r="I146" s="4">
        <f t="shared" si="14"/>
        <v>1.0310742137974218</v>
      </c>
    </row>
    <row r="147" spans="1:9" x14ac:dyDescent="0.2">
      <c r="A147" s="4">
        <f>IF('True_Odds_Calculator_3-way'!A148="","",'True_Odds_Calculator_3-way'!A148)</f>
        <v>7.66</v>
      </c>
      <c r="B147" s="4">
        <f>IF('True_Odds_Calculator_3-way'!B148="","",'True_Odds_Calculator_3-way'!B148)</f>
        <v>4.01</v>
      </c>
      <c r="C147" s="4">
        <f>IF('True_Odds_Calculator_3-way'!C148="","",'True_Odds_Calculator_3-way'!C148)</f>
        <v>1.53</v>
      </c>
      <c r="D147" s="4">
        <f t="shared" si="10"/>
        <v>3.3519632717383896E-2</v>
      </c>
      <c r="E147" s="4">
        <f t="shared" si="11"/>
        <v>8.3769568971940256</v>
      </c>
      <c r="F147" s="4">
        <f t="shared" si="12"/>
        <v>4.1980938121369222</v>
      </c>
      <c r="G147" s="4">
        <f t="shared" si="13"/>
        <v>1.5566102723528206</v>
      </c>
      <c r="I147" s="4">
        <f t="shared" si="14"/>
        <v>1.0335196327173839</v>
      </c>
    </row>
    <row r="148" spans="1:9" x14ac:dyDescent="0.2">
      <c r="A148" s="4">
        <f>IF('True_Odds_Calculator_3-way'!A149="","",'True_Odds_Calculator_3-way'!A149)</f>
        <v>1.59</v>
      </c>
      <c r="B148" s="4">
        <f>IF('True_Odds_Calculator_3-way'!B149="","",'True_Odds_Calculator_3-way'!B149)</f>
        <v>4.4400000000000004</v>
      </c>
      <c r="C148" s="4">
        <f>IF('True_Odds_Calculator_3-way'!C149="","",'True_Odds_Calculator_3-way'!C149)</f>
        <v>5.67</v>
      </c>
      <c r="D148" s="4">
        <f t="shared" si="10"/>
        <v>3.0522885868797811E-2</v>
      </c>
      <c r="E148" s="4">
        <f t="shared" si="11"/>
        <v>1.6161445801812244</v>
      </c>
      <c r="F148" s="4">
        <f t="shared" si="12"/>
        <v>4.6500612682741869</v>
      </c>
      <c r="G148" s="4">
        <f t="shared" si="13"/>
        <v>6.0171169741071715</v>
      </c>
      <c r="I148" s="4">
        <f t="shared" si="14"/>
        <v>1.0305228858687978</v>
      </c>
    </row>
    <row r="149" spans="1:9" x14ac:dyDescent="0.2">
      <c r="A149" s="4">
        <f>IF('True_Odds_Calculator_3-way'!A150="","",'True_Odds_Calculator_3-way'!A150)</f>
        <v>11.56</v>
      </c>
      <c r="B149" s="4">
        <f>IF('True_Odds_Calculator_3-way'!B150="","",'True_Odds_Calculator_3-way'!B150)</f>
        <v>5.92</v>
      </c>
      <c r="C149" s="4">
        <f>IF('True_Odds_Calculator_3-way'!C150="","",'True_Odds_Calculator_3-way'!C150)</f>
        <v>1.29</v>
      </c>
      <c r="D149" s="4">
        <f t="shared" si="10"/>
        <v>3.0617907679949985E-2</v>
      </c>
      <c r="E149" s="4">
        <f t="shared" si="11"/>
        <v>13.106293691897545</v>
      </c>
      <c r="F149" s="4">
        <f t="shared" si="12"/>
        <v>6.3006831007735409</v>
      </c>
      <c r="G149" s="4">
        <f t="shared" si="13"/>
        <v>1.3072103395628549</v>
      </c>
      <c r="I149" s="4">
        <f t="shared" si="14"/>
        <v>1.03061790767995</v>
      </c>
    </row>
    <row r="150" spans="1:9" x14ac:dyDescent="0.2">
      <c r="A150" s="4">
        <f>IF('True_Odds_Calculator_3-way'!A151="","",'True_Odds_Calculator_3-way'!A151)</f>
        <v>1.1299999999999999</v>
      </c>
      <c r="B150" s="4">
        <f>IF('True_Odds_Calculator_3-way'!B151="","",'True_Odds_Calculator_3-way'!B151)</f>
        <v>9.48</v>
      </c>
      <c r="C150" s="4">
        <f>IF('True_Odds_Calculator_3-way'!C151="","",'True_Odds_Calculator_3-way'!C151)</f>
        <v>26</v>
      </c>
      <c r="D150" s="4">
        <f t="shared" si="10"/>
        <v>2.8902522741438563E-2</v>
      </c>
      <c r="E150" s="4">
        <f t="shared" si="11"/>
        <v>1.1424372769657776</v>
      </c>
      <c r="F150" s="4">
        <f t="shared" si="12"/>
        <v>10.432853040329634</v>
      </c>
      <c r="G150" s="4">
        <f t="shared" si="13"/>
        <v>34.689262346806672</v>
      </c>
      <c r="I150" s="4">
        <f t="shared" si="14"/>
        <v>1.0289025227414386</v>
      </c>
    </row>
    <row r="151" spans="1:9" x14ac:dyDescent="0.2">
      <c r="A151" s="4">
        <f>IF('True_Odds_Calculator_3-way'!A152="","",'True_Odds_Calculator_3-way'!A152)</f>
        <v>1.53</v>
      </c>
      <c r="B151" s="4">
        <f>IF('True_Odds_Calculator_3-way'!B152="","",'True_Odds_Calculator_3-way'!B152)</f>
        <v>4.2699999999999996</v>
      </c>
      <c r="C151" s="4">
        <f>IF('True_Odds_Calculator_3-way'!C152="","",'True_Odds_Calculator_3-way'!C152)</f>
        <v>7.29</v>
      </c>
      <c r="D151" s="4">
        <f t="shared" si="10"/>
        <v>2.4961019960841435E-2</v>
      </c>
      <c r="E151" s="4">
        <f t="shared" si="11"/>
        <v>1.5497282265706274</v>
      </c>
      <c r="F151" s="4">
        <f t="shared" si="12"/>
        <v>4.4272921802069316</v>
      </c>
      <c r="G151" s="4">
        <f t="shared" si="13"/>
        <v>7.7607291904472557</v>
      </c>
      <c r="I151" s="4">
        <f t="shared" si="14"/>
        <v>1.0249610199608414</v>
      </c>
    </row>
    <row r="152" spans="1:9" x14ac:dyDescent="0.2">
      <c r="A152" s="4">
        <f>IF('True_Odds_Calculator_3-way'!A153="","",'True_Odds_Calculator_3-way'!A153)</f>
        <v>4.72</v>
      </c>
      <c r="B152" s="4">
        <f>IF('True_Odds_Calculator_3-way'!B153="","",'True_Odds_Calculator_3-way'!B153)</f>
        <v>3.25</v>
      </c>
      <c r="C152" s="4">
        <f>IF('True_Odds_Calculator_3-way'!C153="","",'True_Odds_Calculator_3-way'!C153)</f>
        <v>1.98</v>
      </c>
      <c r="D152" s="4">
        <f t="shared" si="10"/>
        <v>2.46072195224738E-2</v>
      </c>
      <c r="E152" s="4">
        <f t="shared" si="11"/>
        <v>4.9100961331206623</v>
      </c>
      <c r="F152" s="4">
        <f t="shared" si="12"/>
        <v>3.3390107514272942</v>
      </c>
      <c r="G152" s="4">
        <f t="shared" si="13"/>
        <v>2.0126875858687154</v>
      </c>
      <c r="I152" s="4">
        <f t="shared" si="14"/>
        <v>1.0246072195224738</v>
      </c>
    </row>
    <row r="153" spans="1:9" x14ac:dyDescent="0.2">
      <c r="A153" s="4">
        <f>IF('True_Odds_Calculator_3-way'!A154="","",'True_Odds_Calculator_3-way'!A154)</f>
        <v>2.09</v>
      </c>
      <c r="B153" s="4">
        <f>IF('True_Odds_Calculator_3-way'!B154="","",'True_Odds_Calculator_3-way'!B154)</f>
        <v>3.14</v>
      </c>
      <c r="C153" s="4">
        <f>IF('True_Odds_Calculator_3-way'!C154="","",'True_Odds_Calculator_3-way'!C154)</f>
        <v>4.43</v>
      </c>
      <c r="D153" s="4">
        <f t="shared" si="10"/>
        <v>2.2673871412661306E-2</v>
      </c>
      <c r="E153" s="4">
        <f t="shared" si="11"/>
        <v>2.1235437744077887</v>
      </c>
      <c r="F153" s="4">
        <f t="shared" si="12"/>
        <v>3.216329894127349</v>
      </c>
      <c r="G153" s="4">
        <f t="shared" si="13"/>
        <v>4.583462340775351</v>
      </c>
      <c r="I153" s="4">
        <f t="shared" si="14"/>
        <v>1.0226738714126613</v>
      </c>
    </row>
    <row r="154" spans="1:9" x14ac:dyDescent="0.2">
      <c r="A154" s="4">
        <f>IF('True_Odds_Calculator_3-way'!A155="","",'True_Odds_Calculator_3-way'!A155)</f>
        <v>3.19</v>
      </c>
      <c r="B154" s="4">
        <f>IF('True_Odds_Calculator_3-way'!B155="","",'True_Odds_Calculator_3-way'!B155)</f>
        <v>3.41</v>
      </c>
      <c r="C154" s="4">
        <f>IF('True_Odds_Calculator_3-way'!C155="","",'True_Odds_Calculator_3-way'!C155)</f>
        <v>2.41</v>
      </c>
      <c r="D154" s="4">
        <f t="shared" si="10"/>
        <v>2.1672515125360281E-2</v>
      </c>
      <c r="E154" s="4">
        <f t="shared" si="11"/>
        <v>3.2652479918014254</v>
      </c>
      <c r="F154" s="4">
        <f t="shared" si="12"/>
        <v>3.4961250317229564</v>
      </c>
      <c r="G154" s="4">
        <f t="shared" si="13"/>
        <v>2.4527021672706018</v>
      </c>
      <c r="I154" s="4">
        <f t="shared" si="14"/>
        <v>1.0216725151253603</v>
      </c>
    </row>
    <row r="155" spans="1:9" x14ac:dyDescent="0.2">
      <c r="A155" s="4">
        <f>IF('True_Odds_Calculator_3-way'!A156="","",'True_Odds_Calculator_3-way'!A156)</f>
        <v>3.07</v>
      </c>
      <c r="B155" s="4">
        <f>IF('True_Odds_Calculator_3-way'!B156="","",'True_Odds_Calculator_3-way'!B156)</f>
        <v>3.35</v>
      </c>
      <c r="C155" s="4">
        <f>IF('True_Odds_Calculator_3-way'!C156="","",'True_Odds_Calculator_3-way'!C156)</f>
        <v>2.5099999999999998</v>
      </c>
      <c r="D155" s="4">
        <f t="shared" si="10"/>
        <v>2.2646736211360485E-2</v>
      </c>
      <c r="E155" s="4">
        <f t="shared" si="11"/>
        <v>3.1428357208616</v>
      </c>
      <c r="F155" s="4">
        <f t="shared" si="12"/>
        <v>3.4369156633564106</v>
      </c>
      <c r="G155" s="4">
        <f t="shared" si="13"/>
        <v>2.5584774402897756</v>
      </c>
      <c r="I155" s="4">
        <f t="shared" si="14"/>
        <v>1.0226467362113605</v>
      </c>
    </row>
    <row r="156" spans="1:9" x14ac:dyDescent="0.2">
      <c r="A156" s="4">
        <f>IF('True_Odds_Calculator_3-way'!A157="","",'True_Odds_Calculator_3-way'!A157)</f>
        <v>2.5099999999999998</v>
      </c>
      <c r="B156" s="4">
        <f>IF('True_Odds_Calculator_3-way'!B157="","",'True_Odds_Calculator_3-way'!B157)</f>
        <v>3.07</v>
      </c>
      <c r="C156" s="4">
        <f>IF('True_Odds_Calculator_3-way'!C157="","",'True_Odds_Calculator_3-way'!C157)</f>
        <v>3.18</v>
      </c>
      <c r="D156" s="4">
        <f t="shared" si="10"/>
        <v>3.8604682329824724E-2</v>
      </c>
      <c r="E156" s="4">
        <f t="shared" si="11"/>
        <v>2.5937770558608322</v>
      </c>
      <c r="F156" s="4">
        <f t="shared" si="12"/>
        <v>3.1962701156107109</v>
      </c>
      <c r="G156" s="4">
        <f t="shared" si="13"/>
        <v>3.3156808544590834</v>
      </c>
      <c r="I156" s="4">
        <f t="shared" si="14"/>
        <v>1.0386046823298247</v>
      </c>
    </row>
    <row r="157" spans="1:9" x14ac:dyDescent="0.2">
      <c r="A157" s="4">
        <f>IF('True_Odds_Calculator_3-way'!A158="","",'True_Odds_Calculator_3-way'!A158)</f>
        <v>2.5499999999999998</v>
      </c>
      <c r="B157" s="4">
        <f>IF('True_Odds_Calculator_3-way'!B158="","",'True_Odds_Calculator_3-way'!B158)</f>
        <v>2.8</v>
      </c>
      <c r="C157" s="4">
        <f>IF('True_Odds_Calculator_3-way'!C158="","",'True_Odds_Calculator_3-way'!C158)</f>
        <v>3.46</v>
      </c>
      <c r="D157" s="4">
        <f t="shared" si="10"/>
        <v>3.8317060928417579E-2</v>
      </c>
      <c r="E157" s="4">
        <f t="shared" si="11"/>
        <v>2.6358482647755479</v>
      </c>
      <c r="F157" s="4">
        <f t="shared" si="12"/>
        <v>2.9038491677898626</v>
      </c>
      <c r="G157" s="4">
        <f t="shared" si="13"/>
        <v>3.619975187316224</v>
      </c>
      <c r="I157" s="4">
        <f t="shared" si="14"/>
        <v>1.0383170609284176</v>
      </c>
    </row>
    <row r="158" spans="1:9" x14ac:dyDescent="0.2">
      <c r="A158" s="4">
        <f>IF('True_Odds_Calculator_3-way'!A159="","",'True_Odds_Calculator_3-way'!A159)</f>
        <v>1.52</v>
      </c>
      <c r="B158" s="4">
        <f>IF('True_Odds_Calculator_3-way'!B159="","",'True_Odds_Calculator_3-way'!B159)</f>
        <v>3.99</v>
      </c>
      <c r="C158" s="4">
        <f>IF('True_Odds_Calculator_3-way'!C159="","",'True_Odds_Calculator_3-way'!C159)</f>
        <v>7.39</v>
      </c>
      <c r="D158" s="4">
        <f t="shared" si="10"/>
        <v>4.3839300551785421E-2</v>
      </c>
      <c r="E158" s="4">
        <f t="shared" si="11"/>
        <v>1.5545290631875666</v>
      </c>
      <c r="F158" s="4">
        <f t="shared" si="12"/>
        <v>4.2370463684327753</v>
      </c>
      <c r="G158" s="4">
        <f t="shared" si="13"/>
        <v>8.2846680121940359</v>
      </c>
      <c r="I158" s="4">
        <f t="shared" si="14"/>
        <v>1.0438393005517854</v>
      </c>
    </row>
    <row r="159" spans="1:9" x14ac:dyDescent="0.2">
      <c r="A159" s="4">
        <f>IF('True_Odds_Calculator_3-way'!A160="","",'True_Odds_Calculator_3-way'!A160)</f>
        <v>2.48</v>
      </c>
      <c r="B159" s="4">
        <f>IF('True_Odds_Calculator_3-way'!B160="","",'True_Odds_Calculator_3-way'!B160)</f>
        <v>3.05</v>
      </c>
      <c r="C159" s="4">
        <f>IF('True_Odds_Calculator_3-way'!C160="","",'True_Odds_Calculator_3-way'!C160)</f>
        <v>3.26</v>
      </c>
      <c r="D159" s="4">
        <f t="shared" si="10"/>
        <v>3.784312516829802E-2</v>
      </c>
      <c r="E159" s="4">
        <f t="shared" si="11"/>
        <v>2.5600889262952728</v>
      </c>
      <c r="F159" s="4">
        <f t="shared" si="12"/>
        <v>3.1720405947539665</v>
      </c>
      <c r="G159" s="4">
        <f t="shared" si="13"/>
        <v>3.399809916337452</v>
      </c>
      <c r="I159" s="4">
        <f t="shared" si="14"/>
        <v>1.037843125168298</v>
      </c>
    </row>
    <row r="160" spans="1:9" x14ac:dyDescent="0.2">
      <c r="A160" s="4">
        <f>IF('True_Odds_Calculator_3-way'!A161="","",'True_Odds_Calculator_3-way'!A161)</f>
        <v>2.68</v>
      </c>
      <c r="B160" s="4">
        <f>IF('True_Odds_Calculator_3-way'!B161="","",'True_Odds_Calculator_3-way'!B161)</f>
        <v>3.06</v>
      </c>
      <c r="C160" s="4">
        <f>IF('True_Odds_Calculator_3-way'!C161="","",'True_Odds_Calculator_3-way'!C161)</f>
        <v>2.95</v>
      </c>
      <c r="D160" s="4">
        <f t="shared" si="10"/>
        <v>3.8914764826581516E-2</v>
      </c>
      <c r="E160" s="4">
        <f t="shared" si="11"/>
        <v>2.7765226346579666</v>
      </c>
      <c r="F160" s="4">
        <f t="shared" si="12"/>
        <v>3.1864811894333469</v>
      </c>
      <c r="G160" s="4">
        <f t="shared" si="13"/>
        <v>3.0673768097321497</v>
      </c>
      <c r="I160" s="4">
        <f t="shared" si="14"/>
        <v>1.0389147648265815</v>
      </c>
    </row>
    <row r="161" spans="1:9" x14ac:dyDescent="0.2">
      <c r="A161" s="4">
        <f>IF('True_Odds_Calculator_3-way'!A162="","",'True_Odds_Calculator_3-way'!A162)</f>
        <v>2.57</v>
      </c>
      <c r="B161" s="4">
        <f>IF('True_Odds_Calculator_3-way'!B162="","",'True_Odds_Calculator_3-way'!B162)</f>
        <v>3.38</v>
      </c>
      <c r="C161" s="4">
        <f>IF('True_Odds_Calculator_3-way'!C162="","",'True_Odds_Calculator_3-way'!C162)</f>
        <v>2.93</v>
      </c>
      <c r="D161" s="4">
        <f t="shared" si="10"/>
        <v>2.6259974859084156E-2</v>
      </c>
      <c r="E161" s="4">
        <f t="shared" si="11"/>
        <v>2.6291453729615868</v>
      </c>
      <c r="F161" s="4">
        <f t="shared" si="12"/>
        <v>3.4830503580477234</v>
      </c>
      <c r="G161" s="4">
        <f t="shared" si="13"/>
        <v>3.0071244488004183</v>
      </c>
      <c r="I161" s="4">
        <f t="shared" si="14"/>
        <v>1.0262599748590842</v>
      </c>
    </row>
    <row r="162" spans="1:9" x14ac:dyDescent="0.2">
      <c r="A162" s="4">
        <f>IF('True_Odds_Calculator_3-way'!A163="","",'True_Odds_Calculator_3-way'!A163)</f>
        <v>2.42</v>
      </c>
      <c r="B162" s="4">
        <f>IF('True_Odds_Calculator_3-way'!B163="","",'True_Odds_Calculator_3-way'!B163)</f>
        <v>3.63</v>
      </c>
      <c r="C162" s="4">
        <f>IF('True_Odds_Calculator_3-way'!C163="","",'True_Odds_Calculator_3-way'!C163)</f>
        <v>2.95</v>
      </c>
      <c r="D162" s="4">
        <f t="shared" si="10"/>
        <v>2.7688285007237301E-2</v>
      </c>
      <c r="E162" s="4">
        <f t="shared" si="11"/>
        <v>2.4752860500057792</v>
      </c>
      <c r="F162" s="4">
        <f t="shared" si="12"/>
        <v>3.7558309463962125</v>
      </c>
      <c r="G162" s="4">
        <f t="shared" si="13"/>
        <v>3.0325671402274987</v>
      </c>
      <c r="I162" s="4">
        <f t="shared" si="14"/>
        <v>1.0276882850072373</v>
      </c>
    </row>
    <row r="163" spans="1:9" x14ac:dyDescent="0.2">
      <c r="A163" s="4">
        <f>IF('True_Odds_Calculator_3-way'!A164="","",'True_Odds_Calculator_3-way'!A164)</f>
        <v>3.55</v>
      </c>
      <c r="B163" s="4">
        <f>IF('True_Odds_Calculator_3-way'!B164="","",'True_Odds_Calculator_3-way'!B164)</f>
        <v>3.49</v>
      </c>
      <c r="C163" s="4">
        <f>IF('True_Odds_Calculator_3-way'!C164="","",'True_Odds_Calculator_3-way'!C164)</f>
        <v>2.1800000000000002</v>
      </c>
      <c r="D163" s="4">
        <f t="shared" si="10"/>
        <v>2.6938688464743787E-2</v>
      </c>
      <c r="E163" s="4">
        <f t="shared" si="11"/>
        <v>3.6668911314245669</v>
      </c>
      <c r="F163" s="4">
        <f t="shared" si="12"/>
        <v>3.6029104365121181</v>
      </c>
      <c r="G163" s="4">
        <f t="shared" si="13"/>
        <v>2.2235265255450538</v>
      </c>
      <c r="I163" s="4">
        <f t="shared" si="14"/>
        <v>1.0269386884647438</v>
      </c>
    </row>
    <row r="164" spans="1:9" x14ac:dyDescent="0.2">
      <c r="A164" s="4">
        <f>IF('True_Odds_Calculator_3-way'!A165="","",'True_Odds_Calculator_3-way'!A165)</f>
        <v>1.45</v>
      </c>
      <c r="B164" s="4">
        <f>IF('True_Odds_Calculator_3-way'!B165="","",'True_Odds_Calculator_3-way'!B165)</f>
        <v>4.88</v>
      </c>
      <c r="C164" s="4">
        <f>IF('True_Odds_Calculator_3-way'!C165="","",'True_Odds_Calculator_3-way'!C165)</f>
        <v>7.18</v>
      </c>
      <c r="D164" s="4">
        <f t="shared" si="10"/>
        <v>3.3848971217391499E-2</v>
      </c>
      <c r="E164" s="4">
        <f t="shared" si="11"/>
        <v>1.4741170503778307</v>
      </c>
      <c r="F164" s="4">
        <f t="shared" si="12"/>
        <v>5.1643544872003391</v>
      </c>
      <c r="G164" s="4">
        <f t="shared" si="13"/>
        <v>7.8129409666049501</v>
      </c>
      <c r="I164" s="4">
        <f t="shared" si="14"/>
        <v>1.0338489712173915</v>
      </c>
    </row>
    <row r="165" spans="1:9" x14ac:dyDescent="0.2">
      <c r="A165" s="4">
        <f>IF('True_Odds_Calculator_3-way'!A166="","",'True_Odds_Calculator_3-way'!A166)</f>
        <v>2.4900000000000002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3.07</v>
      </c>
      <c r="D165" s="4">
        <f t="shared" si="10"/>
        <v>3.8865804476391208E-2</v>
      </c>
      <c r="E165" s="4">
        <f t="shared" si="11"/>
        <v>2.5730014708286353</v>
      </c>
      <c r="F165" s="4">
        <f t="shared" si="12"/>
        <v>3.3492847306610702</v>
      </c>
      <c r="G165" s="4">
        <f t="shared" si="13"/>
        <v>3.1971595834319753</v>
      </c>
      <c r="I165" s="4">
        <f t="shared" si="14"/>
        <v>1.0388658044763912</v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1.53</v>
      </c>
      <c r="B2" s="4">
        <f>IF('True_Odds_Calculator_2-way'!B3="","",'True_Odds_Calculator_2-way'!B3)</f>
        <v>2.61</v>
      </c>
      <c r="C2" s="4">
        <f>1/A2</f>
        <v>0.65359477124183007</v>
      </c>
      <c r="D2">
        <f>1/B2</f>
        <v>0.38314176245210729</v>
      </c>
      <c r="E2">
        <f>C2+D2-1</f>
        <v>3.6736533693937368E-2</v>
      </c>
      <c r="F2">
        <f>C2+D2-(C2*D2)-1</f>
        <v>-0.21368291888913937</v>
      </c>
      <c r="G2">
        <v>0</v>
      </c>
      <c r="H2">
        <f>C2*D2</f>
        <v>0.25041945258307668</v>
      </c>
      <c r="I2">
        <f>((-4*F2*H2)^0.5)/(2*F2)</f>
        <v>-1.0825528985483326</v>
      </c>
      <c r="J2">
        <f>(-((-4*F2*H2)^0.5))/(2*F2)</f>
        <v>1.0825528985483326</v>
      </c>
      <c r="K2">
        <f>IF(A2="","",(C2/($J2+C2-($J2*C2))))</f>
        <v>0.63542371450806256</v>
      </c>
      <c r="L2">
        <f>IF(B2="","",(D2/($J2+D2-($J2*D2))))</f>
        <v>0.36457628549193738</v>
      </c>
      <c r="M2">
        <f>IF(A2="","",1/K2)</f>
        <v>1.5737530362306167</v>
      </c>
      <c r="N2">
        <f>IF(B2="","",1/L2)</f>
        <v>2.7429101666628148</v>
      </c>
    </row>
    <row r="3" spans="1:14" x14ac:dyDescent="0.25">
      <c r="A3" s="4">
        <f>IF('True_Odds_Calculator_2-way'!A4="","",'True_Odds_Calculator_2-way'!A4)</f>
        <v>1.76</v>
      </c>
      <c r="B3" s="4">
        <f>IF('True_Odds_Calculator_2-way'!B4="","",'True_Odds_Calculator_2-way'!B4)</f>
        <v>2.16</v>
      </c>
      <c r="C3" s="4">
        <f t="shared" ref="C3:C66" si="0">1/A3</f>
        <v>0.56818181818181823</v>
      </c>
      <c r="D3">
        <f t="shared" ref="D3:D66" si="1">1/B3</f>
        <v>0.46296296296296291</v>
      </c>
      <c r="E3">
        <f t="shared" ref="E3:E66" si="2">C3+D3-1</f>
        <v>3.1144781144781142E-2</v>
      </c>
      <c r="F3">
        <f t="shared" ref="F3:F66" si="3">C3+D3-(C3*D3)-1</f>
        <v>-0.23190235690235683</v>
      </c>
      <c r="G3">
        <v>0</v>
      </c>
      <c r="H3">
        <f t="shared" ref="H3:H66" si="4">C3*D3</f>
        <v>0.26304713804713803</v>
      </c>
      <c r="I3">
        <f t="shared" ref="I3:I66" si="5">((-4*F3*H3)^0.5)/(2*F3)</f>
        <v>-1.0650358071057626</v>
      </c>
      <c r="J3">
        <f t="shared" ref="J3:J66" si="6">(-((-4*F3*H3)^0.5))/(2*F3)</f>
        <v>1.0650358071057626</v>
      </c>
      <c r="K3">
        <f t="shared" ref="K3:K66" si="7">IF(A3="","",(C3/($J3+C3-($J3*C3))))</f>
        <v>0.55266108113889945</v>
      </c>
      <c r="L3">
        <f t="shared" ref="L3:L66" si="8">IF(B3="","",(D3/($J3+D3-($J3*D3))))</f>
        <v>0.44733891886110039</v>
      </c>
      <c r="M3">
        <f t="shared" ref="M3:M66" si="9">IF(A3="","",1/K3)</f>
        <v>1.8094272134003797</v>
      </c>
      <c r="N3">
        <f t="shared" ref="N3:N66" si="10">IF(B3="","",1/L3)</f>
        <v>2.2354415362426847</v>
      </c>
    </row>
    <row r="4" spans="1:14" x14ac:dyDescent="0.25">
      <c r="A4" s="4">
        <f>IF('True_Odds_Calculator_2-way'!A5="","",'True_Odds_Calculator_2-way'!A5)</f>
        <v>1.89</v>
      </c>
      <c r="B4" s="4">
        <f>IF('True_Odds_Calculator_2-way'!B5="","",'True_Odds_Calculator_2-way'!B5)</f>
        <v>2</v>
      </c>
      <c r="C4" s="4">
        <f t="shared" si="0"/>
        <v>0.52910052910052918</v>
      </c>
      <c r="D4">
        <f t="shared" si="1"/>
        <v>0.5</v>
      </c>
      <c r="E4">
        <f t="shared" si="2"/>
        <v>2.9100529100529293E-2</v>
      </c>
      <c r="F4">
        <f t="shared" si="3"/>
        <v>-0.23544973544973535</v>
      </c>
      <c r="G4">
        <v>0</v>
      </c>
      <c r="H4">
        <f t="shared" si="4"/>
        <v>0.26455026455026459</v>
      </c>
      <c r="I4">
        <f t="shared" si="5"/>
        <v>-1.0599978800063603</v>
      </c>
      <c r="J4">
        <f t="shared" si="6"/>
        <v>1.0599978800063603</v>
      </c>
      <c r="K4">
        <f t="shared" si="7"/>
        <v>0.51456260722126923</v>
      </c>
      <c r="L4">
        <f t="shared" si="8"/>
        <v>0.48543739277873066</v>
      </c>
      <c r="M4">
        <f t="shared" si="9"/>
        <v>1.9433981132056606</v>
      </c>
      <c r="N4">
        <f t="shared" si="10"/>
        <v>2.0599978800063603</v>
      </c>
    </row>
    <row r="5" spans="1:14" x14ac:dyDescent="0.25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0.51282051282051289</v>
      </c>
      <c r="D5">
        <f t="shared" si="1"/>
        <v>0.5181347150259068</v>
      </c>
      <c r="E5">
        <f t="shared" si="2"/>
        <v>3.0955227846419575E-2</v>
      </c>
      <c r="F5">
        <f t="shared" si="3"/>
        <v>-0.23475488242327625</v>
      </c>
      <c r="G5">
        <v>0</v>
      </c>
      <c r="H5">
        <f t="shared" si="4"/>
        <v>0.26571011026969582</v>
      </c>
      <c r="I5">
        <f t="shared" si="5"/>
        <v>-1.0638899909514294</v>
      </c>
      <c r="J5">
        <f t="shared" si="6"/>
        <v>1.0638899909514294</v>
      </c>
      <c r="K5">
        <f t="shared" si="7"/>
        <v>0.49734035027939766</v>
      </c>
      <c r="L5">
        <f t="shared" si="8"/>
        <v>0.50265964972060251</v>
      </c>
      <c r="M5">
        <f t="shared" si="9"/>
        <v>2.0106954914038573</v>
      </c>
      <c r="N5">
        <f t="shared" si="10"/>
        <v>1.9894176915848294</v>
      </c>
    </row>
    <row r="6" spans="1:14" x14ac:dyDescent="0.25">
      <c r="A6" s="4">
        <f>IF('True_Odds_Calculator_2-way'!A7="","",'True_Odds_Calculator_2-way'!A7)</f>
        <v>1.71</v>
      </c>
      <c r="B6" s="4">
        <f>IF('True_Odds_Calculator_2-way'!B7="","",'True_Odds_Calculator_2-way'!B7)</f>
        <v>2.2400000000000002</v>
      </c>
      <c r="C6" s="4">
        <f t="shared" si="0"/>
        <v>0.58479532163742687</v>
      </c>
      <c r="D6">
        <f t="shared" si="1"/>
        <v>0.4464285714285714</v>
      </c>
      <c r="E6">
        <f t="shared" si="2"/>
        <v>3.1223893065998265E-2</v>
      </c>
      <c r="F6">
        <f t="shared" si="3"/>
        <v>-0.22984544695071008</v>
      </c>
      <c r="G6">
        <v>0</v>
      </c>
      <c r="H6">
        <f t="shared" si="4"/>
        <v>0.2610693400167084</v>
      </c>
      <c r="I6">
        <f t="shared" si="5"/>
        <v>-1.0657613907987189</v>
      </c>
      <c r="J6">
        <f t="shared" si="6"/>
        <v>1.0657613907987189</v>
      </c>
      <c r="K6">
        <f t="shared" si="7"/>
        <v>0.56925221045435459</v>
      </c>
      <c r="L6">
        <f t="shared" si="8"/>
        <v>0.4307477895456453</v>
      </c>
      <c r="M6">
        <f t="shared" si="9"/>
        <v>1.7566905874670904</v>
      </c>
      <c r="N6">
        <f t="shared" si="10"/>
        <v>2.3215441245904116</v>
      </c>
    </row>
    <row r="7" spans="1:14" x14ac:dyDescent="0.25">
      <c r="A7" s="4">
        <f>IF('True_Odds_Calculator_2-way'!A8="","",'True_Odds_Calculator_2-way'!A8)</f>
        <v>1.72</v>
      </c>
      <c r="B7" s="4">
        <f>IF('True_Odds_Calculator_2-way'!B8="","",'True_Odds_Calculator_2-way'!B8)</f>
        <v>2.2200000000000002</v>
      </c>
      <c r="C7" s="4">
        <f t="shared" si="0"/>
        <v>0.58139534883720934</v>
      </c>
      <c r="D7">
        <f t="shared" si="1"/>
        <v>0.4504504504504504</v>
      </c>
      <c r="E7">
        <f t="shared" si="2"/>
        <v>3.1845799287659737E-2</v>
      </c>
      <c r="F7">
        <f t="shared" si="3"/>
        <v>-0.23004399748585791</v>
      </c>
      <c r="G7">
        <v>0</v>
      </c>
      <c r="H7">
        <f t="shared" si="4"/>
        <v>0.2618897967735177</v>
      </c>
      <c r="I7">
        <f t="shared" si="5"/>
        <v>-1.0669739994407998</v>
      </c>
      <c r="J7">
        <f t="shared" si="6"/>
        <v>1.0669739994407998</v>
      </c>
      <c r="K7">
        <f t="shared" si="7"/>
        <v>0.56554007778240289</v>
      </c>
      <c r="L7">
        <f t="shared" si="8"/>
        <v>0.43445992221759705</v>
      </c>
      <c r="M7">
        <f t="shared" si="9"/>
        <v>1.768221279597376</v>
      </c>
      <c r="N7">
        <f t="shared" si="10"/>
        <v>2.3017082793177757</v>
      </c>
    </row>
    <row r="8" spans="1:14" x14ac:dyDescent="0.25">
      <c r="A8" s="4">
        <f>IF('True_Odds_Calculator_2-way'!A9="","",'True_Odds_Calculator_2-way'!A9)</f>
        <v>1.67</v>
      </c>
      <c r="B8" s="4">
        <f>IF('True_Odds_Calculator_2-way'!B9="","",'True_Odds_Calculator_2-way'!B9)</f>
        <v>2.33</v>
      </c>
      <c r="C8" s="4">
        <f t="shared" si="0"/>
        <v>0.5988023952095809</v>
      </c>
      <c r="D8">
        <f t="shared" si="1"/>
        <v>0.42918454935622319</v>
      </c>
      <c r="E8">
        <f t="shared" si="2"/>
        <v>2.7986944565804084E-2</v>
      </c>
      <c r="F8">
        <f t="shared" si="3"/>
        <v>-0.22900979157564694</v>
      </c>
      <c r="G8">
        <v>0</v>
      </c>
      <c r="H8">
        <f t="shared" si="4"/>
        <v>0.25699673614145102</v>
      </c>
      <c r="I8">
        <f t="shared" si="5"/>
        <v>-1.0593434317257451</v>
      </c>
      <c r="J8">
        <f t="shared" si="6"/>
        <v>1.0593434317257451</v>
      </c>
      <c r="K8">
        <f t="shared" si="7"/>
        <v>0.58487737574119503</v>
      </c>
      <c r="L8">
        <f t="shared" si="8"/>
        <v>0.41512262425880503</v>
      </c>
      <c r="M8">
        <f t="shared" si="9"/>
        <v>1.7097600992562489</v>
      </c>
      <c r="N8">
        <f t="shared" si="10"/>
        <v>2.408926764195241</v>
      </c>
    </row>
    <row r="9" spans="1:14" x14ac:dyDescent="0.25">
      <c r="A9" s="4">
        <f>IF('True_Odds_Calculator_2-way'!A10="","",'True_Odds_Calculator_2-way'!A10)</f>
        <v>2.4</v>
      </c>
      <c r="B9" s="4">
        <f>IF('True_Odds_Calculator_2-way'!B10="","",'True_Odds_Calculator_2-way'!B10)</f>
        <v>1.62</v>
      </c>
      <c r="C9" s="4">
        <f t="shared" si="0"/>
        <v>0.41666666666666669</v>
      </c>
      <c r="D9">
        <f t="shared" si="1"/>
        <v>0.61728395061728392</v>
      </c>
      <c r="E9">
        <f t="shared" si="2"/>
        <v>3.3950617283950546E-2</v>
      </c>
      <c r="F9">
        <f t="shared" si="3"/>
        <v>-0.22325102880658443</v>
      </c>
      <c r="G9">
        <v>0</v>
      </c>
      <c r="H9">
        <f t="shared" si="4"/>
        <v>0.25720164609053497</v>
      </c>
      <c r="I9">
        <f t="shared" si="5"/>
        <v>-1.0733469768527295</v>
      </c>
      <c r="J9">
        <f t="shared" si="6"/>
        <v>1.0733469768527295</v>
      </c>
      <c r="K9">
        <f t="shared" si="7"/>
        <v>0.3995707383438068</v>
      </c>
      <c r="L9">
        <f t="shared" si="8"/>
        <v>0.60042926165619326</v>
      </c>
      <c r="M9">
        <f t="shared" si="9"/>
        <v>2.502685767593821</v>
      </c>
      <c r="N9">
        <f t="shared" si="10"/>
        <v>1.6654751256486924</v>
      </c>
    </row>
    <row r="10" spans="1:14" x14ac:dyDescent="0.25">
      <c r="A10" s="4">
        <f>IF('True_Odds_Calculator_2-way'!A11="","",'True_Odds_Calculator_2-way'!A11)</f>
        <v>2.0299999999999998</v>
      </c>
      <c r="B10" s="4">
        <f>IF('True_Odds_Calculator_2-way'!B11="","",'True_Odds_Calculator_2-way'!B11)</f>
        <v>1.86</v>
      </c>
      <c r="C10" s="4">
        <f t="shared" si="0"/>
        <v>0.49261083743842371</v>
      </c>
      <c r="D10">
        <f t="shared" si="1"/>
        <v>0.5376344086021505</v>
      </c>
      <c r="E10">
        <f t="shared" si="2"/>
        <v>3.0245246040574214E-2</v>
      </c>
      <c r="F10">
        <f t="shared" si="3"/>
        <v>-0.23459929021664283</v>
      </c>
      <c r="G10">
        <v>0</v>
      </c>
      <c r="H10">
        <f t="shared" si="4"/>
        <v>0.26484453625721704</v>
      </c>
      <c r="I10">
        <f t="shared" si="5"/>
        <v>-1.0625078858299792</v>
      </c>
      <c r="J10">
        <f t="shared" si="6"/>
        <v>1.0625078858299792</v>
      </c>
      <c r="K10">
        <f t="shared" si="7"/>
        <v>0.47746756040114985</v>
      </c>
      <c r="L10">
        <f t="shared" si="8"/>
        <v>0.5225324395988501</v>
      </c>
      <c r="M10">
        <f t="shared" si="9"/>
        <v>2.0943831224048783</v>
      </c>
      <c r="N10">
        <f t="shared" si="10"/>
        <v>1.9137567818137824</v>
      </c>
    </row>
    <row r="11" spans="1:14" x14ac:dyDescent="0.25">
      <c r="A11" s="4">
        <f>IF('True_Odds_Calculator_2-way'!A12="","",'True_Odds_Calculator_2-way'!A12)</f>
        <v>2.2000000000000002</v>
      </c>
      <c r="B11" s="4">
        <f>IF('True_Odds_Calculator_2-way'!B12="","",'True_Odds_Calculator_2-way'!B12)</f>
        <v>1.72</v>
      </c>
      <c r="C11" s="4">
        <f t="shared" si="0"/>
        <v>0.45454545454545453</v>
      </c>
      <c r="D11">
        <f t="shared" si="1"/>
        <v>0.58139534883720934</v>
      </c>
      <c r="E11">
        <f t="shared" si="2"/>
        <v>3.5940803382663811E-2</v>
      </c>
      <c r="F11">
        <f t="shared" si="3"/>
        <v>-0.22832980972515859</v>
      </c>
      <c r="G11">
        <v>0</v>
      </c>
      <c r="H11">
        <f t="shared" si="4"/>
        <v>0.26427061310782241</v>
      </c>
      <c r="I11">
        <f t="shared" si="5"/>
        <v>-1.075828707279838</v>
      </c>
      <c r="J11">
        <f t="shared" si="6"/>
        <v>1.075828707279838</v>
      </c>
      <c r="K11">
        <f t="shared" si="7"/>
        <v>0.4364916731037084</v>
      </c>
      <c r="L11">
        <f t="shared" si="8"/>
        <v>0.5635083268962916</v>
      </c>
      <c r="M11">
        <f t="shared" si="9"/>
        <v>2.2909944487358058</v>
      </c>
      <c r="N11">
        <f t="shared" si="10"/>
        <v>1.7745966692414832</v>
      </c>
    </row>
    <row r="12" spans="1:14" x14ac:dyDescent="0.25">
      <c r="A12" s="4">
        <f>IF('True_Odds_Calculator_2-way'!A13="","",'True_Odds_Calculator_2-way'!A13)</f>
        <v>2.1800000000000002</v>
      </c>
      <c r="B12" s="4">
        <f>IF('True_Odds_Calculator_2-way'!B13="","",'True_Odds_Calculator_2-way'!B13)</f>
        <v>1.74</v>
      </c>
      <c r="C12" s="4">
        <f t="shared" si="0"/>
        <v>0.4587155963302752</v>
      </c>
      <c r="D12">
        <f t="shared" si="1"/>
        <v>0.57471264367816088</v>
      </c>
      <c r="E12">
        <f t="shared" si="2"/>
        <v>3.3428240008436028E-2</v>
      </c>
      <c r="F12">
        <f t="shared" si="3"/>
        <v>-0.23020141305494057</v>
      </c>
      <c r="G12">
        <v>0</v>
      </c>
      <c r="H12">
        <f t="shared" si="4"/>
        <v>0.26362965306337655</v>
      </c>
      <c r="I12">
        <f t="shared" si="5"/>
        <v>-1.0701462561817372</v>
      </c>
      <c r="J12">
        <f t="shared" si="6"/>
        <v>1.0701462561817372</v>
      </c>
      <c r="K12">
        <f t="shared" si="7"/>
        <v>0.44193570658612125</v>
      </c>
      <c r="L12">
        <f t="shared" si="8"/>
        <v>0.55806429341387886</v>
      </c>
      <c r="M12">
        <f t="shared" si="9"/>
        <v>2.26277258229445</v>
      </c>
      <c r="N12">
        <f t="shared" si="10"/>
        <v>1.7919082295744857</v>
      </c>
    </row>
    <row r="13" spans="1:14" x14ac:dyDescent="0.25">
      <c r="A13" s="4">
        <f>IF('True_Odds_Calculator_2-way'!A14="","",'True_Odds_Calculator_2-way'!A14)</f>
        <v>1.71</v>
      </c>
      <c r="B13" s="4">
        <f>IF('True_Odds_Calculator_2-way'!B14="","",'True_Odds_Calculator_2-way'!B14)</f>
        <v>2.12</v>
      </c>
      <c r="C13" s="4">
        <f t="shared" si="0"/>
        <v>0.58479532163742687</v>
      </c>
      <c r="D13">
        <f t="shared" si="1"/>
        <v>0.47169811320754712</v>
      </c>
      <c r="E13">
        <f t="shared" si="2"/>
        <v>5.6493434844973933E-2</v>
      </c>
      <c r="F13">
        <f t="shared" si="3"/>
        <v>-0.21935341498400096</v>
      </c>
      <c r="G13">
        <v>0</v>
      </c>
      <c r="H13">
        <f t="shared" si="4"/>
        <v>0.27584684982897489</v>
      </c>
      <c r="I13">
        <f t="shared" si="5"/>
        <v>-1.1214032600406412</v>
      </c>
      <c r="J13">
        <f t="shared" si="6"/>
        <v>1.1214032600406412</v>
      </c>
      <c r="K13">
        <f t="shared" si="7"/>
        <v>0.5567320185748339</v>
      </c>
      <c r="L13">
        <f t="shared" si="8"/>
        <v>0.44326798142516627</v>
      </c>
      <c r="M13">
        <f t="shared" si="9"/>
        <v>1.7961963146288551</v>
      </c>
      <c r="N13">
        <f t="shared" si="10"/>
        <v>2.2559716512455181</v>
      </c>
    </row>
    <row r="14" spans="1:14" x14ac:dyDescent="0.25">
      <c r="A14" s="4">
        <f>IF('True_Odds_Calculator_2-way'!A15="","",'True_Odds_Calculator_2-way'!A15)</f>
        <v>1.94</v>
      </c>
      <c r="B14" s="4">
        <f>IF('True_Odds_Calculator_2-way'!B15="","",'True_Odds_Calculator_2-way'!B15)</f>
        <v>1.96</v>
      </c>
      <c r="C14" s="4">
        <f t="shared" si="0"/>
        <v>0.51546391752577325</v>
      </c>
      <c r="D14">
        <f t="shared" si="1"/>
        <v>0.51020408163265307</v>
      </c>
      <c r="E14">
        <f t="shared" si="2"/>
        <v>2.5667999158426325E-2</v>
      </c>
      <c r="F14">
        <f t="shared" si="3"/>
        <v>-0.23732379549758043</v>
      </c>
      <c r="G14">
        <v>0</v>
      </c>
      <c r="H14">
        <f t="shared" si="4"/>
        <v>0.26299179465600675</v>
      </c>
      <c r="I14">
        <f t="shared" si="5"/>
        <v>-1.052689901333149</v>
      </c>
      <c r="J14">
        <f t="shared" si="6"/>
        <v>1.052689901333149</v>
      </c>
      <c r="K14">
        <f t="shared" si="7"/>
        <v>0.50263165184833114</v>
      </c>
      <c r="L14">
        <f t="shared" si="8"/>
        <v>0.49736834815166897</v>
      </c>
      <c r="M14">
        <f t="shared" si="9"/>
        <v>1.9895285072531594</v>
      </c>
      <c r="N14">
        <f t="shared" si="10"/>
        <v>2.0105823052798226</v>
      </c>
    </row>
    <row r="15" spans="1:14" x14ac:dyDescent="0.25">
      <c r="A15" s="4">
        <f>IF('True_Odds_Calculator_2-way'!A16="","",'True_Odds_Calculator_2-way'!A16)</f>
        <v>2.59</v>
      </c>
      <c r="B15" s="4">
        <f>IF('True_Odds_Calculator_2-way'!B16="","",'True_Odds_Calculator_2-way'!B16)</f>
        <v>1.54</v>
      </c>
      <c r="C15" s="4">
        <f t="shared" si="0"/>
        <v>0.38610038610038611</v>
      </c>
      <c r="D15">
        <f t="shared" si="1"/>
        <v>0.64935064935064934</v>
      </c>
      <c r="E15">
        <f t="shared" si="2"/>
        <v>3.5451035451035562E-2</v>
      </c>
      <c r="F15">
        <f t="shared" si="3"/>
        <v>-0.21526350097778657</v>
      </c>
      <c r="G15">
        <v>0</v>
      </c>
      <c r="H15">
        <f t="shared" si="4"/>
        <v>0.25071453642882213</v>
      </c>
      <c r="I15">
        <f t="shared" si="5"/>
        <v>-1.0792065137302937</v>
      </c>
      <c r="J15">
        <f t="shared" si="6"/>
        <v>1.0792065137302937</v>
      </c>
      <c r="K15">
        <f t="shared" si="7"/>
        <v>0.36819686922745715</v>
      </c>
      <c r="L15">
        <f t="shared" si="8"/>
        <v>0.6318031307725428</v>
      </c>
      <c r="M15">
        <f t="shared" si="9"/>
        <v>2.7159383568311668</v>
      </c>
      <c r="N15">
        <f t="shared" si="10"/>
        <v>1.5827715174143586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2.02</v>
      </c>
      <c r="C16" s="4">
        <f t="shared" si="0"/>
        <v>0.53191489361702127</v>
      </c>
      <c r="D16">
        <f t="shared" si="1"/>
        <v>0.49504950495049505</v>
      </c>
      <c r="E16">
        <f t="shared" si="2"/>
        <v>2.6964398567516312E-2</v>
      </c>
      <c r="F16">
        <f t="shared" si="3"/>
        <v>-0.23635980619338537</v>
      </c>
      <c r="G16">
        <v>0</v>
      </c>
      <c r="H16">
        <f t="shared" si="4"/>
        <v>0.26332420476090163</v>
      </c>
      <c r="I16">
        <f t="shared" si="5"/>
        <v>-1.0555008273018724</v>
      </c>
      <c r="J16">
        <f t="shared" si="6"/>
        <v>1.0555008273018724</v>
      </c>
      <c r="K16">
        <f t="shared" si="7"/>
        <v>0.51844612438456505</v>
      </c>
      <c r="L16">
        <f t="shared" si="8"/>
        <v>0.48155387561543506</v>
      </c>
      <c r="M16">
        <f t="shared" si="9"/>
        <v>1.9288407280256479</v>
      </c>
      <c r="N16">
        <f t="shared" si="10"/>
        <v>2.0766108438479098</v>
      </c>
    </row>
    <row r="17" spans="1:14" x14ac:dyDescent="0.25">
      <c r="A17" s="4">
        <f>IF('True_Odds_Calculator_2-way'!A18="","",'True_Odds_Calculator_2-way'!A18)</f>
        <v>1.77</v>
      </c>
      <c r="B17" s="4">
        <f>IF('True_Odds_Calculator_2-way'!B18="","",'True_Odds_Calculator_2-way'!B18)</f>
        <v>2.13</v>
      </c>
      <c r="C17" s="4">
        <f t="shared" si="0"/>
        <v>0.56497175141242939</v>
      </c>
      <c r="D17">
        <f t="shared" si="1"/>
        <v>0.46948356807511737</v>
      </c>
      <c r="E17">
        <f t="shared" si="2"/>
        <v>3.4455319487546765E-2</v>
      </c>
      <c r="F17">
        <f t="shared" si="3"/>
        <v>-0.23078963422720888</v>
      </c>
      <c r="G17">
        <v>0</v>
      </c>
      <c r="H17">
        <f t="shared" si="4"/>
        <v>0.26524495371475559</v>
      </c>
      <c r="I17">
        <f t="shared" si="5"/>
        <v>-1.0720509244860594</v>
      </c>
      <c r="J17">
        <f t="shared" si="6"/>
        <v>1.0720509244860594</v>
      </c>
      <c r="K17">
        <f t="shared" si="7"/>
        <v>0.54780136279077696</v>
      </c>
      <c r="L17">
        <f t="shared" si="8"/>
        <v>0.45219863720922326</v>
      </c>
      <c r="M17">
        <f t="shared" si="9"/>
        <v>1.8254792118542653</v>
      </c>
      <c r="N17">
        <f t="shared" si="10"/>
        <v>2.2114175446692466</v>
      </c>
    </row>
    <row r="18" spans="1:14" x14ac:dyDescent="0.25">
      <c r="A18" s="4">
        <f>IF('True_Odds_Calculator_2-way'!A19="","",'True_Odds_Calculator_2-way'!A19)</f>
        <v>1.44</v>
      </c>
      <c r="B18" s="4">
        <f>IF('True_Odds_Calculator_2-way'!B19="","",'True_Odds_Calculator_2-way'!B19)</f>
        <v>2.78</v>
      </c>
      <c r="C18" s="4">
        <f t="shared" si="0"/>
        <v>0.69444444444444442</v>
      </c>
      <c r="D18">
        <f t="shared" si="1"/>
        <v>0.35971223021582738</v>
      </c>
      <c r="E18">
        <f t="shared" si="2"/>
        <v>5.4156674660271742E-2</v>
      </c>
      <c r="F18">
        <f t="shared" si="3"/>
        <v>-0.19564348521183061</v>
      </c>
      <c r="G18">
        <v>0</v>
      </c>
      <c r="H18">
        <f t="shared" si="4"/>
        <v>0.24980015987210233</v>
      </c>
      <c r="I18">
        <f t="shared" si="5"/>
        <v>-1.1299615367639215</v>
      </c>
      <c r="J18">
        <f t="shared" si="6"/>
        <v>1.1299615367639215</v>
      </c>
      <c r="K18">
        <f t="shared" si="7"/>
        <v>0.66792098836305713</v>
      </c>
      <c r="L18">
        <f t="shared" si="8"/>
        <v>0.33207901163694298</v>
      </c>
      <c r="M18">
        <f t="shared" si="9"/>
        <v>1.4971830761761256</v>
      </c>
      <c r="N18">
        <f t="shared" si="10"/>
        <v>3.0113315354397798</v>
      </c>
    </row>
    <row r="19" spans="1:14" x14ac:dyDescent="0.25">
      <c r="A19" s="4">
        <f>IF('True_Odds_Calculator_2-way'!A20="","",'True_Odds_Calculator_2-way'!A20)</f>
        <v>1.65</v>
      </c>
      <c r="B19" s="4">
        <f>IF('True_Odds_Calculator_2-way'!B20="","",'True_Odds_Calculator_2-way'!B20)</f>
        <v>2.2799999999999998</v>
      </c>
      <c r="C19" s="4">
        <f t="shared" si="0"/>
        <v>0.60606060606060608</v>
      </c>
      <c r="D19">
        <f t="shared" si="1"/>
        <v>0.43859649122807021</v>
      </c>
      <c r="E19">
        <f t="shared" si="2"/>
        <v>4.4657097288676173E-2</v>
      </c>
      <c r="F19">
        <f t="shared" si="3"/>
        <v>-0.22115895800106333</v>
      </c>
      <c r="G19">
        <v>0</v>
      </c>
      <c r="H19">
        <f t="shared" si="4"/>
        <v>0.26581605528973951</v>
      </c>
      <c r="I19">
        <f t="shared" si="5"/>
        <v>-1.0963225241337864</v>
      </c>
      <c r="J19">
        <f t="shared" si="6"/>
        <v>1.0963225241337864</v>
      </c>
      <c r="K19">
        <f t="shared" si="7"/>
        <v>0.58390422209633297</v>
      </c>
      <c r="L19">
        <f t="shared" si="8"/>
        <v>0.41609577790366731</v>
      </c>
      <c r="M19">
        <f t="shared" si="9"/>
        <v>1.7126096406869604</v>
      </c>
      <c r="N19">
        <f t="shared" si="10"/>
        <v>2.4032928308912465</v>
      </c>
    </row>
    <row r="20" spans="1:14" x14ac:dyDescent="0.25">
      <c r="A20" s="4">
        <f>IF('True_Odds_Calculator_2-way'!A21="","",'True_Odds_Calculator_2-way'!A21)</f>
        <v>1.74</v>
      </c>
      <c r="B20" s="4">
        <f>IF('True_Odds_Calculator_2-way'!B21="","",'True_Odds_Calculator_2-way'!B21)</f>
        <v>2.12</v>
      </c>
      <c r="C20" s="4">
        <f t="shared" si="0"/>
        <v>0.57471264367816088</v>
      </c>
      <c r="D20">
        <f t="shared" si="1"/>
        <v>0.47169811320754712</v>
      </c>
      <c r="E20">
        <f t="shared" si="2"/>
        <v>4.6410756885707949E-2</v>
      </c>
      <c r="F20">
        <f t="shared" si="3"/>
        <v>-0.22468011277380184</v>
      </c>
      <c r="G20">
        <v>0</v>
      </c>
      <c r="H20">
        <f t="shared" si="4"/>
        <v>0.27109086965950985</v>
      </c>
      <c r="I20">
        <f t="shared" si="5"/>
        <v>-1.0984369379093668</v>
      </c>
      <c r="J20">
        <f t="shared" si="6"/>
        <v>1.0984369379093668</v>
      </c>
      <c r="K20">
        <f t="shared" si="7"/>
        <v>0.55161964700188582</v>
      </c>
      <c r="L20">
        <f t="shared" si="8"/>
        <v>0.44838035299811413</v>
      </c>
      <c r="M20">
        <f t="shared" si="9"/>
        <v>1.8128433340529317</v>
      </c>
      <c r="N20">
        <f t="shared" si="10"/>
        <v>2.2302493704584911</v>
      </c>
    </row>
    <row r="21" spans="1:14" x14ac:dyDescent="0.25">
      <c r="A21" s="4">
        <f>IF('True_Odds_Calculator_2-way'!A22="","",'True_Odds_Calculator_2-way'!A22)</f>
        <v>1.67</v>
      </c>
      <c r="B21" s="4">
        <f>IF('True_Odds_Calculator_2-way'!B22="","",'True_Odds_Calculator_2-way'!B22)</f>
        <v>2.2400000000000002</v>
      </c>
      <c r="C21" s="4">
        <f t="shared" si="0"/>
        <v>0.5988023952095809</v>
      </c>
      <c r="D21">
        <f t="shared" si="1"/>
        <v>0.4464285714285714</v>
      </c>
      <c r="E21">
        <f t="shared" si="2"/>
        <v>4.5230966638152292E-2</v>
      </c>
      <c r="F21">
        <f t="shared" si="3"/>
        <v>-0.22209153122326775</v>
      </c>
      <c r="G21">
        <v>0</v>
      </c>
      <c r="H21">
        <f t="shared" si="4"/>
        <v>0.26732249786142004</v>
      </c>
      <c r="I21">
        <f t="shared" si="5"/>
        <v>-1.0971139976028734</v>
      </c>
      <c r="J21">
        <f t="shared" si="6"/>
        <v>1.0971139976028734</v>
      </c>
      <c r="K21">
        <f t="shared" si="7"/>
        <v>0.57634682595005737</v>
      </c>
      <c r="L21">
        <f t="shared" si="8"/>
        <v>0.42365317404994263</v>
      </c>
      <c r="M21">
        <f t="shared" si="9"/>
        <v>1.7350663783939253</v>
      </c>
      <c r="N21">
        <f t="shared" si="10"/>
        <v>2.3604213570275632</v>
      </c>
    </row>
    <row r="22" spans="1:14" x14ac:dyDescent="0.25">
      <c r="A22" s="4">
        <f>IF('True_Odds_Calculator_2-way'!A23="","",'True_Odds_Calculator_2-way'!A23)</f>
        <v>1.24</v>
      </c>
      <c r="B22" s="4">
        <f>IF('True_Odds_Calculator_2-way'!B23="","",'True_Odds_Calculator_2-way'!B23)</f>
        <v>3.96</v>
      </c>
      <c r="C22" s="4">
        <f t="shared" si="0"/>
        <v>0.80645161290322587</v>
      </c>
      <c r="D22">
        <f t="shared" si="1"/>
        <v>0.25252525252525254</v>
      </c>
      <c r="E22">
        <f t="shared" si="2"/>
        <v>5.8976865428478353E-2</v>
      </c>
      <c r="F22">
        <f t="shared" si="3"/>
        <v>-0.14467253176930595</v>
      </c>
      <c r="G22">
        <v>0</v>
      </c>
      <c r="H22">
        <f t="shared" si="4"/>
        <v>0.20364939719778433</v>
      </c>
      <c r="I22">
        <f t="shared" si="5"/>
        <v>-1.186447494690624</v>
      </c>
      <c r="J22">
        <f t="shared" si="6"/>
        <v>1.186447494690624</v>
      </c>
      <c r="K22">
        <f t="shared" si="7"/>
        <v>0.77836312491609605</v>
      </c>
      <c r="L22">
        <f t="shared" si="8"/>
        <v>0.22163687508390406</v>
      </c>
      <c r="M22">
        <f t="shared" si="9"/>
        <v>1.2847473987257494</v>
      </c>
      <c r="N22">
        <f t="shared" si="10"/>
        <v>4.511884584284247</v>
      </c>
    </row>
    <row r="23" spans="1:14" x14ac:dyDescent="0.25">
      <c r="A23" s="4">
        <f>IF('True_Odds_Calculator_2-way'!A24="","",'True_Odds_Calculator_2-way'!A24)</f>
        <v>1.7</v>
      </c>
      <c r="B23" s="4">
        <f>IF('True_Odds_Calculator_2-way'!B24="","",'True_Odds_Calculator_2-way'!B24)</f>
        <v>2.27</v>
      </c>
      <c r="C23" s="4">
        <f t="shared" si="0"/>
        <v>0.58823529411764708</v>
      </c>
      <c r="D23">
        <f t="shared" si="1"/>
        <v>0.44052863436123346</v>
      </c>
      <c r="E23">
        <f t="shared" si="2"/>
        <v>2.876392847888054E-2</v>
      </c>
      <c r="F23">
        <f t="shared" si="3"/>
        <v>-0.23037056232184505</v>
      </c>
      <c r="G23">
        <v>0</v>
      </c>
      <c r="H23">
        <f t="shared" si="4"/>
        <v>0.25913449080072559</v>
      </c>
      <c r="I23">
        <f t="shared" si="5"/>
        <v>-1.0605938867332434</v>
      </c>
      <c r="J23">
        <f t="shared" si="6"/>
        <v>1.0605938867332434</v>
      </c>
      <c r="K23">
        <f t="shared" si="7"/>
        <v>0.5739158503406081</v>
      </c>
      <c r="L23">
        <f t="shared" si="8"/>
        <v>0.42608414965939195</v>
      </c>
      <c r="M23">
        <f t="shared" si="9"/>
        <v>1.7424157207132702</v>
      </c>
      <c r="N23">
        <f t="shared" si="10"/>
        <v>2.3469542361512192</v>
      </c>
    </row>
    <row r="24" spans="1:14" x14ac:dyDescent="0.25">
      <c r="A24" s="4">
        <f>IF('True_Odds_Calculator_2-way'!A25="","",'True_Odds_Calculator_2-way'!A25)</f>
        <v>1.88</v>
      </c>
      <c r="B24" s="4">
        <f>IF('True_Odds_Calculator_2-way'!B25="","",'True_Odds_Calculator_2-way'!B25)</f>
        <v>2.0299999999999998</v>
      </c>
      <c r="C24" s="4">
        <f t="shared" si="0"/>
        <v>0.53191489361702127</v>
      </c>
      <c r="D24">
        <f t="shared" si="1"/>
        <v>0.49261083743842371</v>
      </c>
      <c r="E24">
        <f t="shared" si="2"/>
        <v>2.4525731055444977E-2</v>
      </c>
      <c r="F24">
        <f t="shared" si="3"/>
        <v>-0.23750131013520592</v>
      </c>
      <c r="G24">
        <v>0</v>
      </c>
      <c r="H24">
        <f t="shared" si="4"/>
        <v>0.2620270411906509</v>
      </c>
      <c r="I24">
        <f t="shared" si="5"/>
        <v>-1.0503645397539194</v>
      </c>
      <c r="J24">
        <f t="shared" si="6"/>
        <v>1.0503645397539194</v>
      </c>
      <c r="K24">
        <f t="shared" si="7"/>
        <v>0.51966387444698414</v>
      </c>
      <c r="L24">
        <f t="shared" si="8"/>
        <v>0.48033612555301569</v>
      </c>
      <c r="M24">
        <f t="shared" si="9"/>
        <v>1.9243207949834495</v>
      </c>
      <c r="N24">
        <f t="shared" si="10"/>
        <v>2.081875475946537</v>
      </c>
    </row>
    <row r="25" spans="1:14" x14ac:dyDescent="0.25">
      <c r="A25" s="4">
        <f>IF('True_Odds_Calculator_2-way'!A26="","",'True_Odds_Calculator_2-way'!A26)</f>
        <v>1.87</v>
      </c>
      <c r="B25" s="4">
        <f>IF('True_Odds_Calculator_2-way'!B26="","",'True_Odds_Calculator_2-way'!B26)</f>
        <v>2.0499999999999998</v>
      </c>
      <c r="C25" s="4">
        <f t="shared" si="0"/>
        <v>0.53475935828876997</v>
      </c>
      <c r="D25">
        <f t="shared" si="1"/>
        <v>0.48780487804878053</v>
      </c>
      <c r="E25">
        <f t="shared" si="2"/>
        <v>2.2564236337550447E-2</v>
      </c>
      <c r="F25">
        <f t="shared" si="3"/>
        <v>-0.23829398721794715</v>
      </c>
      <c r="G25">
        <v>0</v>
      </c>
      <c r="H25">
        <f t="shared" si="4"/>
        <v>0.26085822355549759</v>
      </c>
      <c r="I25">
        <f t="shared" si="5"/>
        <v>-1.0462747009572406</v>
      </c>
      <c r="J25">
        <f t="shared" si="6"/>
        <v>1.0462747009572406</v>
      </c>
      <c r="K25">
        <f t="shared" si="7"/>
        <v>0.5234892259753362</v>
      </c>
      <c r="L25">
        <f t="shared" si="8"/>
        <v>0.47651077402466374</v>
      </c>
      <c r="M25">
        <f t="shared" si="9"/>
        <v>1.9102589898327997</v>
      </c>
      <c r="N25">
        <f t="shared" si="10"/>
        <v>2.0985884360051026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2.4900000000000002</v>
      </c>
      <c r="C26" s="4">
        <f t="shared" si="0"/>
        <v>0.625</v>
      </c>
      <c r="D26">
        <f t="shared" si="1"/>
        <v>0.40160642570281119</v>
      </c>
      <c r="E26">
        <f t="shared" si="2"/>
        <v>2.6606425702811132E-2</v>
      </c>
      <c r="F26">
        <f t="shared" si="3"/>
        <v>-0.22439759036144591</v>
      </c>
      <c r="G26">
        <v>0</v>
      </c>
      <c r="H26">
        <f t="shared" si="4"/>
        <v>0.25100401606425699</v>
      </c>
      <c r="I26">
        <f t="shared" si="5"/>
        <v>-1.0576238616172537</v>
      </c>
      <c r="J26">
        <f t="shared" si="6"/>
        <v>1.0576238616172537</v>
      </c>
      <c r="K26">
        <f t="shared" si="7"/>
        <v>0.61178007608334262</v>
      </c>
      <c r="L26">
        <f t="shared" si="8"/>
        <v>0.38821992391665738</v>
      </c>
      <c r="M26">
        <f t="shared" si="9"/>
        <v>1.6345743169703524</v>
      </c>
      <c r="N26">
        <f t="shared" si="10"/>
        <v>2.5758595538097082</v>
      </c>
    </row>
    <row r="27" spans="1:14" x14ac:dyDescent="0.25">
      <c r="A27" s="4">
        <f>IF('True_Odds_Calculator_2-way'!A28="","",'True_Odds_Calculator_2-way'!A28)</f>
        <v>1.75</v>
      </c>
      <c r="B27" s="4">
        <f>IF('True_Odds_Calculator_2-way'!B28="","",'True_Odds_Calculator_2-way'!B28)</f>
        <v>2.17</v>
      </c>
      <c r="C27" s="4">
        <f t="shared" si="0"/>
        <v>0.5714285714285714</v>
      </c>
      <c r="D27">
        <f t="shared" si="1"/>
        <v>0.46082949308755761</v>
      </c>
      <c r="E27">
        <f t="shared" si="2"/>
        <v>3.2258064516129004E-2</v>
      </c>
      <c r="F27">
        <f t="shared" si="3"/>
        <v>-0.23107307439104674</v>
      </c>
      <c r="G27">
        <v>0</v>
      </c>
      <c r="H27">
        <f t="shared" si="4"/>
        <v>0.26333113890717574</v>
      </c>
      <c r="I27">
        <f t="shared" si="5"/>
        <v>-1.0675210253672476</v>
      </c>
      <c r="J27">
        <f t="shared" si="6"/>
        <v>1.0675210253672476</v>
      </c>
      <c r="K27">
        <f t="shared" si="7"/>
        <v>0.55535785771485779</v>
      </c>
      <c r="L27">
        <f t="shared" si="8"/>
        <v>0.44464214228514221</v>
      </c>
      <c r="M27">
        <f t="shared" si="9"/>
        <v>1.8006407690254356</v>
      </c>
      <c r="N27">
        <f t="shared" si="10"/>
        <v>2.2489995996796797</v>
      </c>
    </row>
    <row r="28" spans="1:14" x14ac:dyDescent="0.25">
      <c r="A28" s="4">
        <f>IF('True_Odds_Calculator_2-way'!A29="","",'True_Odds_Calculator_2-way'!A29)</f>
        <v>1.65</v>
      </c>
      <c r="B28" s="4">
        <f>IF('True_Odds_Calculator_2-way'!B29="","",'True_Odds_Calculator_2-way'!B29)</f>
        <v>2.34</v>
      </c>
      <c r="C28" s="4">
        <f t="shared" si="0"/>
        <v>0.60606060606060608</v>
      </c>
      <c r="D28">
        <f t="shared" si="1"/>
        <v>0.42735042735042739</v>
      </c>
      <c r="E28">
        <f t="shared" si="2"/>
        <v>3.3411033411033575E-2</v>
      </c>
      <c r="F28">
        <f t="shared" si="3"/>
        <v>-0.22558922558922545</v>
      </c>
      <c r="G28">
        <v>0</v>
      </c>
      <c r="H28">
        <f t="shared" si="4"/>
        <v>0.25900025900025903</v>
      </c>
      <c r="I28">
        <f t="shared" si="5"/>
        <v>-1.0714969088698143</v>
      </c>
      <c r="J28">
        <f t="shared" si="6"/>
        <v>1.0714969088698143</v>
      </c>
      <c r="K28">
        <f t="shared" si="7"/>
        <v>0.58945824981795969</v>
      </c>
      <c r="L28">
        <f t="shared" si="8"/>
        <v>0.41054175018204025</v>
      </c>
      <c r="M28">
        <f t="shared" si="9"/>
        <v>1.6964729907653791</v>
      </c>
      <c r="N28">
        <f t="shared" si="10"/>
        <v>2.4358058578855508</v>
      </c>
    </row>
    <row r="29" spans="1:14" x14ac:dyDescent="0.25">
      <c r="A29" s="4">
        <f>IF('True_Odds_Calculator_2-way'!A30="","",'True_Odds_Calculator_2-way'!A30)</f>
        <v>1.88</v>
      </c>
      <c r="B29" s="4">
        <f>IF('True_Odds_Calculator_2-way'!B30="","",'True_Odds_Calculator_2-way'!B30)</f>
        <v>2.02</v>
      </c>
      <c r="C29" s="4">
        <f t="shared" si="0"/>
        <v>0.53191489361702127</v>
      </c>
      <c r="D29">
        <f t="shared" si="1"/>
        <v>0.49504950495049505</v>
      </c>
      <c r="E29">
        <f t="shared" si="2"/>
        <v>2.6964398567516312E-2</v>
      </c>
      <c r="F29">
        <f t="shared" si="3"/>
        <v>-0.23635980619338537</v>
      </c>
      <c r="G29">
        <v>0</v>
      </c>
      <c r="H29">
        <f t="shared" si="4"/>
        <v>0.26332420476090163</v>
      </c>
      <c r="I29">
        <f t="shared" si="5"/>
        <v>-1.0555008273018724</v>
      </c>
      <c r="J29">
        <f t="shared" si="6"/>
        <v>1.0555008273018724</v>
      </c>
      <c r="K29">
        <f t="shared" si="7"/>
        <v>0.51844612438456505</v>
      </c>
      <c r="L29">
        <f t="shared" si="8"/>
        <v>0.48155387561543506</v>
      </c>
      <c r="M29">
        <f t="shared" si="9"/>
        <v>1.9288407280256479</v>
      </c>
      <c r="N29">
        <f t="shared" si="10"/>
        <v>2.0766108438479098</v>
      </c>
    </row>
    <row r="30" spans="1:14" x14ac:dyDescent="0.25">
      <c r="A30" s="4">
        <f>IF('True_Odds_Calculator_2-way'!A31="","",'True_Odds_Calculator_2-way'!A31)</f>
        <v>1.71</v>
      </c>
      <c r="B30" s="4">
        <f>IF('True_Odds_Calculator_2-way'!B31="","",'True_Odds_Calculator_2-way'!B31)</f>
        <v>2.23</v>
      </c>
      <c r="C30" s="4">
        <f t="shared" si="0"/>
        <v>0.58479532163742687</v>
      </c>
      <c r="D30">
        <f t="shared" si="1"/>
        <v>0.44843049327354262</v>
      </c>
      <c r="E30">
        <f t="shared" si="2"/>
        <v>3.3225814910969431E-2</v>
      </c>
      <c r="F30">
        <f t="shared" si="3"/>
        <v>-0.22901423963496192</v>
      </c>
      <c r="G30">
        <v>0</v>
      </c>
      <c r="H30">
        <f t="shared" si="4"/>
        <v>0.26224005454593136</v>
      </c>
      <c r="I30">
        <f t="shared" si="5"/>
        <v>-1.070084984173661</v>
      </c>
      <c r="J30">
        <f t="shared" si="6"/>
        <v>1.070084984173661</v>
      </c>
      <c r="K30">
        <f t="shared" si="7"/>
        <v>0.56825919869450314</v>
      </c>
      <c r="L30">
        <f t="shared" si="8"/>
        <v>0.43174080130549697</v>
      </c>
      <c r="M30">
        <f t="shared" si="9"/>
        <v>1.7597603387632996</v>
      </c>
      <c r="N30">
        <f t="shared" si="10"/>
        <v>2.3162045305336028</v>
      </c>
    </row>
    <row r="31" spans="1:14" x14ac:dyDescent="0.25">
      <c r="A31" s="4">
        <f>IF('True_Odds_Calculator_2-way'!A32="","",'True_Odds_Calculator_2-way'!A32)</f>
        <v>1.66</v>
      </c>
      <c r="B31" s="4">
        <f>IF('True_Odds_Calculator_2-way'!B32="","",'True_Odds_Calculator_2-way'!B32)</f>
        <v>2.35</v>
      </c>
      <c r="C31" s="4">
        <f t="shared" si="0"/>
        <v>0.60240963855421692</v>
      </c>
      <c r="D31">
        <f t="shared" si="1"/>
        <v>0.42553191489361702</v>
      </c>
      <c r="E31">
        <f t="shared" si="2"/>
        <v>2.7941553447834E-2</v>
      </c>
      <c r="F31">
        <f t="shared" si="3"/>
        <v>-0.22840297359651363</v>
      </c>
      <c r="G31">
        <v>0</v>
      </c>
      <c r="H31">
        <f t="shared" si="4"/>
        <v>0.25634452704434763</v>
      </c>
      <c r="I31">
        <f t="shared" si="5"/>
        <v>-1.0594028769395474</v>
      </c>
      <c r="J31">
        <f t="shared" si="6"/>
        <v>1.0594028769395474</v>
      </c>
      <c r="K31">
        <f t="shared" si="7"/>
        <v>0.58851019803893267</v>
      </c>
      <c r="L31">
        <f t="shared" si="8"/>
        <v>0.41148980196106721</v>
      </c>
      <c r="M31">
        <f t="shared" si="9"/>
        <v>1.6992058987801013</v>
      </c>
      <c r="N31">
        <f t="shared" si="10"/>
        <v>2.4301938838683887</v>
      </c>
    </row>
    <row r="32" spans="1:14" x14ac:dyDescent="0.25">
      <c r="A32" s="4">
        <f>IF('True_Odds_Calculator_2-way'!A33="","",'True_Odds_Calculator_2-way'!A33)</f>
        <v>2.06</v>
      </c>
      <c r="B32" s="4">
        <f>IF('True_Odds_Calculator_2-way'!B33="","",'True_Odds_Calculator_2-way'!B33)</f>
        <v>1.85</v>
      </c>
      <c r="C32" s="4">
        <f t="shared" si="0"/>
        <v>0.4854368932038835</v>
      </c>
      <c r="D32">
        <f t="shared" si="1"/>
        <v>0.54054054054054046</v>
      </c>
      <c r="E32">
        <f t="shared" si="2"/>
        <v>2.5977433744424072E-2</v>
      </c>
      <c r="F32">
        <f t="shared" si="3"/>
        <v>-0.23642088690632379</v>
      </c>
      <c r="G32">
        <v>0</v>
      </c>
      <c r="H32">
        <f t="shared" si="4"/>
        <v>0.26239832065074781</v>
      </c>
      <c r="I32">
        <f t="shared" si="5"/>
        <v>-1.0535074339697479</v>
      </c>
      <c r="J32">
        <f t="shared" si="6"/>
        <v>1.0535074339697479</v>
      </c>
      <c r="K32">
        <f t="shared" si="7"/>
        <v>0.47242951431782315</v>
      </c>
      <c r="L32">
        <f t="shared" si="8"/>
        <v>0.52757048568217679</v>
      </c>
      <c r="M32">
        <f t="shared" si="9"/>
        <v>2.1167178800079327</v>
      </c>
      <c r="N32">
        <f t="shared" si="10"/>
        <v>1.8954813188742858</v>
      </c>
    </row>
    <row r="33" spans="1:14" x14ac:dyDescent="0.25">
      <c r="A33" s="4">
        <f>IF('True_Odds_Calculator_2-way'!A34="","",'True_Odds_Calculator_2-way'!A34)</f>
        <v>1.72</v>
      </c>
      <c r="B33" s="4">
        <f>IF('True_Odds_Calculator_2-way'!B34="","",'True_Odds_Calculator_2-way'!B34)</f>
        <v>2.2200000000000002</v>
      </c>
      <c r="C33" s="4">
        <f t="shared" si="0"/>
        <v>0.58139534883720934</v>
      </c>
      <c r="D33">
        <f t="shared" si="1"/>
        <v>0.4504504504504504</v>
      </c>
      <c r="E33">
        <f t="shared" si="2"/>
        <v>3.1845799287659737E-2</v>
      </c>
      <c r="F33">
        <f t="shared" si="3"/>
        <v>-0.23004399748585791</v>
      </c>
      <c r="G33">
        <v>0</v>
      </c>
      <c r="H33">
        <f t="shared" si="4"/>
        <v>0.2618897967735177</v>
      </c>
      <c r="I33">
        <f t="shared" si="5"/>
        <v>-1.0669739994407998</v>
      </c>
      <c r="J33">
        <f t="shared" si="6"/>
        <v>1.0669739994407998</v>
      </c>
      <c r="K33">
        <f t="shared" si="7"/>
        <v>0.56554007778240289</v>
      </c>
      <c r="L33">
        <f t="shared" si="8"/>
        <v>0.43445992221759705</v>
      </c>
      <c r="M33">
        <f t="shared" si="9"/>
        <v>1.768221279597376</v>
      </c>
      <c r="N33">
        <f t="shared" si="10"/>
        <v>2.3017082793177757</v>
      </c>
    </row>
    <row r="34" spans="1:14" x14ac:dyDescent="0.25">
      <c r="A34" s="4">
        <f>IF('True_Odds_Calculator_2-way'!A35="","",'True_Odds_Calculator_2-way'!A35)</f>
        <v>2.44</v>
      </c>
      <c r="B34" s="4">
        <f>IF('True_Odds_Calculator_2-way'!B35="","",'True_Odds_Calculator_2-way'!B35)</f>
        <v>1.61</v>
      </c>
      <c r="C34" s="4">
        <f t="shared" si="0"/>
        <v>0.4098360655737705</v>
      </c>
      <c r="D34">
        <f t="shared" si="1"/>
        <v>0.6211180124223602</v>
      </c>
      <c r="E34">
        <f t="shared" si="2"/>
        <v>3.0954077996130813E-2</v>
      </c>
      <c r="F34">
        <f t="shared" si="3"/>
        <v>-0.22360248447204967</v>
      </c>
      <c r="G34">
        <v>0</v>
      </c>
      <c r="H34">
        <f t="shared" si="4"/>
        <v>0.25455656246818043</v>
      </c>
      <c r="I34">
        <f t="shared" si="5"/>
        <v>-1.0669739994407998</v>
      </c>
      <c r="J34">
        <f t="shared" si="6"/>
        <v>1.0669739994407998</v>
      </c>
      <c r="K34">
        <f t="shared" si="7"/>
        <v>0.39425296519132347</v>
      </c>
      <c r="L34">
        <f t="shared" si="8"/>
        <v>0.60574703480867642</v>
      </c>
      <c r="M34">
        <f t="shared" si="9"/>
        <v>2.5364425591947519</v>
      </c>
      <c r="N34">
        <f t="shared" si="10"/>
        <v>1.6508541396588881</v>
      </c>
    </row>
    <row r="35" spans="1:14" x14ac:dyDescent="0.25">
      <c r="A35" s="4">
        <f>IF('True_Odds_Calculator_2-way'!A36="","",'True_Odds_Calculator_2-way'!A36)</f>
        <v>1.99</v>
      </c>
      <c r="B35" s="4">
        <f>IF('True_Odds_Calculator_2-way'!B36="","",'True_Odds_Calculator_2-way'!B36)</f>
        <v>1.92</v>
      </c>
      <c r="C35" s="4">
        <f t="shared" si="0"/>
        <v>0.50251256281407031</v>
      </c>
      <c r="D35">
        <f t="shared" si="1"/>
        <v>0.52083333333333337</v>
      </c>
      <c r="E35">
        <f t="shared" si="2"/>
        <v>2.3345896147403788E-2</v>
      </c>
      <c r="F35">
        <f t="shared" si="3"/>
        <v>-0.2383793969849245</v>
      </c>
      <c r="G35">
        <v>0</v>
      </c>
      <c r="H35">
        <f t="shared" si="4"/>
        <v>0.26172529313232828</v>
      </c>
      <c r="I35">
        <f t="shared" si="5"/>
        <v>-1.0478243557698861</v>
      </c>
      <c r="J35">
        <f t="shared" si="6"/>
        <v>1.0478243557698861</v>
      </c>
      <c r="K35">
        <f t="shared" si="7"/>
        <v>0.49083461764588526</v>
      </c>
      <c r="L35">
        <f t="shared" si="8"/>
        <v>0.50916538235411457</v>
      </c>
      <c r="M35">
        <f t="shared" si="9"/>
        <v>2.0373461122121879</v>
      </c>
      <c r="N35">
        <f t="shared" si="10"/>
        <v>1.9639984073082948</v>
      </c>
    </row>
    <row r="36" spans="1:14" x14ac:dyDescent="0.25">
      <c r="A36" s="4">
        <f>IF('True_Odds_Calculator_2-way'!A37="","",'True_Odds_Calculator_2-way'!A37)</f>
        <v>2.3199999999999998</v>
      </c>
      <c r="B36" s="4">
        <f>IF('True_Odds_Calculator_2-way'!B37="","",'True_Odds_Calculator_2-way'!B37)</f>
        <v>1.66</v>
      </c>
      <c r="C36" s="4">
        <f t="shared" si="0"/>
        <v>0.43103448275862072</v>
      </c>
      <c r="D36">
        <f t="shared" si="1"/>
        <v>0.60240963855421692</v>
      </c>
      <c r="E36">
        <f t="shared" si="2"/>
        <v>3.3444121312837582E-2</v>
      </c>
      <c r="F36">
        <f t="shared" si="3"/>
        <v>-0.22621520565018693</v>
      </c>
      <c r="G36">
        <v>0</v>
      </c>
      <c r="H36">
        <f t="shared" si="4"/>
        <v>0.25965932696302457</v>
      </c>
      <c r="I36">
        <f t="shared" si="5"/>
        <v>-1.0713739108887086</v>
      </c>
      <c r="J36">
        <f t="shared" si="6"/>
        <v>1.0713739108887086</v>
      </c>
      <c r="K36">
        <f t="shared" si="7"/>
        <v>0.41421356237309498</v>
      </c>
      <c r="L36">
        <f t="shared" si="8"/>
        <v>0.58578643762690485</v>
      </c>
      <c r="M36">
        <f t="shared" si="9"/>
        <v>2.4142135623730954</v>
      </c>
      <c r="N36">
        <f t="shared" si="10"/>
        <v>1.7071067811865479</v>
      </c>
    </row>
    <row r="37" spans="1:14" x14ac:dyDescent="0.25">
      <c r="A37" s="4">
        <f>IF('True_Odds_Calculator_2-way'!A38="","",'True_Odds_Calculator_2-way'!A38)</f>
        <v>2.14</v>
      </c>
      <c r="B37" s="4">
        <f>IF('True_Odds_Calculator_2-way'!B38="","",'True_Odds_Calculator_2-way'!B38)</f>
        <v>1.77</v>
      </c>
      <c r="C37" s="4">
        <f t="shared" si="0"/>
        <v>0.46728971962616822</v>
      </c>
      <c r="D37">
        <f t="shared" si="1"/>
        <v>0.56497175141242939</v>
      </c>
      <c r="E37">
        <f t="shared" si="2"/>
        <v>3.2261471038597556E-2</v>
      </c>
      <c r="F37">
        <f t="shared" si="3"/>
        <v>-0.2317440202756218</v>
      </c>
      <c r="G37">
        <v>0</v>
      </c>
      <c r="H37">
        <f t="shared" si="4"/>
        <v>0.26400549131421935</v>
      </c>
      <c r="I37">
        <f t="shared" si="5"/>
        <v>-1.0673385899176768</v>
      </c>
      <c r="J37">
        <f t="shared" si="6"/>
        <v>1.0673385899176768</v>
      </c>
      <c r="K37">
        <f t="shared" si="7"/>
        <v>0.45110760602631583</v>
      </c>
      <c r="L37">
        <f t="shared" si="8"/>
        <v>0.54889239397368417</v>
      </c>
      <c r="M37">
        <f t="shared" si="9"/>
        <v>2.2167659925061516</v>
      </c>
      <c r="N37">
        <f t="shared" si="10"/>
        <v>1.8218507142366114</v>
      </c>
    </row>
    <row r="38" spans="1:14" x14ac:dyDescent="0.25">
      <c r="A38" s="4">
        <f>IF('True_Odds_Calculator_2-way'!A39="","",'True_Odds_Calculator_2-way'!A39)</f>
        <v>1.91</v>
      </c>
      <c r="B38" s="4">
        <f>IF('True_Odds_Calculator_2-way'!B39="","",'True_Odds_Calculator_2-way'!B39)</f>
        <v>1.98</v>
      </c>
      <c r="C38" s="4">
        <f t="shared" si="0"/>
        <v>0.52356020942408377</v>
      </c>
      <c r="D38">
        <f t="shared" si="1"/>
        <v>0.50505050505050508</v>
      </c>
      <c r="E38">
        <f t="shared" si="2"/>
        <v>2.861071447458885E-2</v>
      </c>
      <c r="F38">
        <f t="shared" si="3"/>
        <v>-0.23581363371939279</v>
      </c>
      <c r="G38">
        <v>0</v>
      </c>
      <c r="H38">
        <f t="shared" si="4"/>
        <v>0.2644243481939817</v>
      </c>
      <c r="I38">
        <f t="shared" si="5"/>
        <v>-1.0589275952301447</v>
      </c>
      <c r="J38">
        <f t="shared" si="6"/>
        <v>1.0589275952301447</v>
      </c>
      <c r="K38">
        <f t="shared" si="7"/>
        <v>0.50926243676795835</v>
      </c>
      <c r="L38">
        <f t="shared" si="8"/>
        <v>0.4907375632320416</v>
      </c>
      <c r="M38">
        <f t="shared" si="9"/>
        <v>1.9636241116594322</v>
      </c>
      <c r="N38">
        <f t="shared" si="10"/>
        <v>2.0377490433255412</v>
      </c>
    </row>
    <row r="39" spans="1:14" x14ac:dyDescent="0.25">
      <c r="A39" s="4">
        <f>IF('True_Odds_Calculator_2-way'!A40="","",'True_Odds_Calculator_2-way'!A40)</f>
        <v>2.04</v>
      </c>
      <c r="B39" s="4">
        <f>IF('True_Odds_Calculator_2-way'!B40="","",'True_Odds_Calculator_2-way'!B40)</f>
        <v>1.86</v>
      </c>
      <c r="C39" s="4">
        <f t="shared" si="0"/>
        <v>0.49019607843137253</v>
      </c>
      <c r="D39">
        <f t="shared" si="1"/>
        <v>0.5376344086021505</v>
      </c>
      <c r="E39">
        <f t="shared" si="2"/>
        <v>2.7830487033523088E-2</v>
      </c>
      <c r="F39">
        <f t="shared" si="3"/>
        <v>-0.23571579169302126</v>
      </c>
      <c r="G39">
        <v>0</v>
      </c>
      <c r="H39">
        <f t="shared" si="4"/>
        <v>0.26354627872654435</v>
      </c>
      <c r="I39">
        <f t="shared" si="5"/>
        <v>-1.0573873360945338</v>
      </c>
      <c r="J39">
        <f t="shared" si="6"/>
        <v>1.0573873360945338</v>
      </c>
      <c r="K39">
        <f t="shared" si="7"/>
        <v>0.47626240779417284</v>
      </c>
      <c r="L39">
        <f t="shared" si="8"/>
        <v>0.52373759220582705</v>
      </c>
      <c r="M39">
        <f t="shared" si="9"/>
        <v>2.0996828295383159</v>
      </c>
      <c r="N39">
        <f t="shared" si="10"/>
        <v>1.9093531090412992</v>
      </c>
    </row>
    <row r="40" spans="1:14" x14ac:dyDescent="0.25">
      <c r="A40" s="4">
        <f>IF('True_Odds_Calculator_2-way'!A41="","",'True_Odds_Calculator_2-way'!A41)</f>
        <v>2.19</v>
      </c>
      <c r="B40" s="4">
        <f>IF('True_Odds_Calculator_2-way'!B41="","",'True_Odds_Calculator_2-way'!B41)</f>
        <v>1.73</v>
      </c>
      <c r="C40" s="4">
        <f t="shared" si="0"/>
        <v>0.45662100456621008</v>
      </c>
      <c r="D40">
        <f t="shared" si="1"/>
        <v>0.5780346820809249</v>
      </c>
      <c r="E40">
        <f t="shared" si="2"/>
        <v>3.4655686647135031E-2</v>
      </c>
      <c r="F40">
        <f t="shared" si="3"/>
        <v>-0.22928709055876673</v>
      </c>
      <c r="G40">
        <v>0</v>
      </c>
      <c r="H40">
        <f t="shared" si="4"/>
        <v>0.26394277720590181</v>
      </c>
      <c r="I40">
        <f t="shared" si="5"/>
        <v>-1.0729144372515058</v>
      </c>
      <c r="J40">
        <f t="shared" si="6"/>
        <v>1.0729144372515058</v>
      </c>
      <c r="K40">
        <f t="shared" si="7"/>
        <v>0.43921906878344058</v>
      </c>
      <c r="L40">
        <f t="shared" si="8"/>
        <v>0.56078093121655925</v>
      </c>
      <c r="M40">
        <f t="shared" si="9"/>
        <v>2.2767681803292916</v>
      </c>
      <c r="N40">
        <f t="shared" si="10"/>
        <v>1.7832275391935992</v>
      </c>
    </row>
    <row r="41" spans="1:14" x14ac:dyDescent="0.25">
      <c r="A41" s="4">
        <f>IF('True_Odds_Calculator_2-way'!A42="","",'True_Odds_Calculator_2-way'!A42)</f>
        <v>1.9</v>
      </c>
      <c r="B41" s="4">
        <f>IF('True_Odds_Calculator_2-way'!B42="","",'True_Odds_Calculator_2-way'!B42)</f>
        <v>1.99</v>
      </c>
      <c r="C41" s="4">
        <f t="shared" si="0"/>
        <v>0.52631578947368418</v>
      </c>
      <c r="D41">
        <f t="shared" si="1"/>
        <v>0.50251256281407031</v>
      </c>
      <c r="E41">
        <f t="shared" si="2"/>
        <v>2.8828352287754377E-2</v>
      </c>
      <c r="F41">
        <f t="shared" si="3"/>
        <v>-0.23565194393017741</v>
      </c>
      <c r="G41">
        <v>0</v>
      </c>
      <c r="H41">
        <f t="shared" si="4"/>
        <v>0.26448029621793173</v>
      </c>
      <c r="I41">
        <f t="shared" si="5"/>
        <v>-1.0594028769395465</v>
      </c>
      <c r="J41">
        <f t="shared" si="6"/>
        <v>1.0594028769395465</v>
      </c>
      <c r="K41">
        <f t="shared" si="7"/>
        <v>0.51191151829848447</v>
      </c>
      <c r="L41">
        <f t="shared" si="8"/>
        <v>0.48808848170151553</v>
      </c>
      <c r="M41">
        <f t="shared" si="9"/>
        <v>1.9534625892455926</v>
      </c>
      <c r="N41">
        <f t="shared" si="10"/>
        <v>2.0488088481701512</v>
      </c>
    </row>
    <row r="42" spans="1:14" x14ac:dyDescent="0.25">
      <c r="A42" s="4">
        <f>IF('True_Odds_Calculator_2-way'!A43="","",'True_Odds_Calculator_2-way'!A43)</f>
        <v>2.21</v>
      </c>
      <c r="B42" s="4">
        <f>IF('True_Odds_Calculator_2-way'!B43="","",'True_Odds_Calculator_2-way'!B43)</f>
        <v>1.72</v>
      </c>
      <c r="C42" s="4">
        <f t="shared" si="0"/>
        <v>0.45248868778280543</v>
      </c>
      <c r="D42">
        <f t="shared" si="1"/>
        <v>0.58139534883720934</v>
      </c>
      <c r="E42">
        <f t="shared" si="2"/>
        <v>3.3884036620014824E-2</v>
      </c>
      <c r="F42">
        <f t="shared" si="3"/>
        <v>-0.2291907818583605</v>
      </c>
      <c r="G42">
        <v>0</v>
      </c>
      <c r="H42">
        <f t="shared" si="4"/>
        <v>0.26307481847837527</v>
      </c>
      <c r="I42">
        <f t="shared" si="5"/>
        <v>-1.0713739108887084</v>
      </c>
      <c r="J42">
        <f t="shared" si="6"/>
        <v>1.0713739108887084</v>
      </c>
      <c r="K42">
        <f t="shared" si="7"/>
        <v>0.43547132891069945</v>
      </c>
      <c r="L42">
        <f t="shared" si="8"/>
        <v>0.56452867108930049</v>
      </c>
      <c r="M42">
        <f t="shared" si="9"/>
        <v>2.2963624321753371</v>
      </c>
      <c r="N42">
        <f t="shared" si="10"/>
        <v>1.7713892158398703</v>
      </c>
    </row>
    <row r="43" spans="1:14" x14ac:dyDescent="0.25">
      <c r="A43" s="4">
        <f>IF('True_Odds_Calculator_2-way'!A44="","",'True_Odds_Calculator_2-way'!A44)</f>
        <v>2.44</v>
      </c>
      <c r="B43" s="4">
        <f>IF('True_Odds_Calculator_2-way'!B44="","",'True_Odds_Calculator_2-way'!B44)</f>
        <v>1.6</v>
      </c>
      <c r="C43" s="4">
        <f t="shared" si="0"/>
        <v>0.4098360655737705</v>
      </c>
      <c r="D43">
        <f t="shared" si="1"/>
        <v>0.625</v>
      </c>
      <c r="E43">
        <f t="shared" si="2"/>
        <v>3.4836065573770503E-2</v>
      </c>
      <c r="F43">
        <f t="shared" si="3"/>
        <v>-0.22131147540983609</v>
      </c>
      <c r="G43">
        <v>0</v>
      </c>
      <c r="H43">
        <f t="shared" si="4"/>
        <v>0.25614754098360659</v>
      </c>
      <c r="I43">
        <f t="shared" si="5"/>
        <v>-1.075828707279838</v>
      </c>
      <c r="J43">
        <f t="shared" si="6"/>
        <v>1.075828707279838</v>
      </c>
      <c r="K43">
        <f t="shared" si="7"/>
        <v>0.39228095605926194</v>
      </c>
      <c r="L43">
        <f t="shared" si="8"/>
        <v>0.60771904394073795</v>
      </c>
      <c r="M43">
        <f t="shared" si="9"/>
        <v>2.5491933384829668</v>
      </c>
      <c r="N43">
        <f t="shared" si="10"/>
        <v>1.6454972243679031</v>
      </c>
    </row>
    <row r="44" spans="1:14" x14ac:dyDescent="0.25">
      <c r="A44" s="4">
        <f>IF('True_Odds_Calculator_2-way'!A45="","",'True_Odds_Calculator_2-way'!A45)</f>
        <v>2.2999999999999998</v>
      </c>
      <c r="B44" s="4">
        <f>IF('True_Odds_Calculator_2-way'!B45="","",'True_Odds_Calculator_2-way'!B45)</f>
        <v>1.67</v>
      </c>
      <c r="C44" s="4">
        <f t="shared" si="0"/>
        <v>0.43478260869565222</v>
      </c>
      <c r="D44">
        <f t="shared" si="1"/>
        <v>0.5988023952095809</v>
      </c>
      <c r="E44">
        <f t="shared" si="2"/>
        <v>3.3585003905233002E-2</v>
      </c>
      <c r="F44">
        <f t="shared" si="3"/>
        <v>-0.22676386357719358</v>
      </c>
      <c r="G44">
        <v>0</v>
      </c>
      <c r="H44">
        <f t="shared" si="4"/>
        <v>0.26034886748242653</v>
      </c>
      <c r="I44">
        <f t="shared" si="5"/>
        <v>-1.0714969088698136</v>
      </c>
      <c r="J44">
        <f t="shared" si="6"/>
        <v>1.0714969088698136</v>
      </c>
      <c r="K44">
        <f t="shared" si="7"/>
        <v>0.41789493273906014</v>
      </c>
      <c r="L44">
        <f t="shared" si="8"/>
        <v>0.58210506726094002</v>
      </c>
      <c r="M44">
        <f t="shared" si="9"/>
        <v>2.3929459815307572</v>
      </c>
      <c r="N44">
        <f t="shared" si="10"/>
        <v>1.7179029289427752</v>
      </c>
    </row>
    <row r="45" spans="1:14" x14ac:dyDescent="0.25">
      <c r="A45" s="4">
        <f>IF('True_Odds_Calculator_2-way'!A46="","",'True_Odds_Calculator_2-way'!A46)</f>
        <v>1.64</v>
      </c>
      <c r="B45" s="4">
        <f>IF('True_Odds_Calculator_2-way'!B46="","",'True_Odds_Calculator_2-way'!B46)</f>
        <v>2.36</v>
      </c>
      <c r="C45" s="4">
        <f t="shared" si="0"/>
        <v>0.6097560975609756</v>
      </c>
      <c r="D45">
        <f t="shared" si="1"/>
        <v>0.42372881355932207</v>
      </c>
      <c r="E45">
        <f t="shared" si="2"/>
        <v>3.3484911120297722E-2</v>
      </c>
      <c r="F45">
        <f t="shared" si="3"/>
        <v>-0.22488631665977676</v>
      </c>
      <c r="G45">
        <v>0</v>
      </c>
      <c r="H45">
        <f t="shared" si="4"/>
        <v>0.25837122778007443</v>
      </c>
      <c r="I45">
        <f t="shared" si="5"/>
        <v>-1.0718661571406802</v>
      </c>
      <c r="J45">
        <f t="shared" si="6"/>
        <v>1.0718661571406802</v>
      </c>
      <c r="K45">
        <f t="shared" si="7"/>
        <v>0.59312180114548885</v>
      </c>
      <c r="L45">
        <f t="shared" si="8"/>
        <v>0.40687819885451121</v>
      </c>
      <c r="M45">
        <f t="shared" si="9"/>
        <v>1.6859943405700353</v>
      </c>
      <c r="N45">
        <f t="shared" si="10"/>
        <v>2.4577379737113252</v>
      </c>
    </row>
    <row r="46" spans="1:14" x14ac:dyDescent="0.25">
      <c r="A46" s="4">
        <f>IF('True_Odds_Calculator_2-way'!A47="","",'True_Odds_Calculator_2-way'!A47)</f>
        <v>1.99</v>
      </c>
      <c r="B46" s="4">
        <f>IF('True_Odds_Calculator_2-way'!B47="","",'True_Odds_Calculator_2-way'!B47)</f>
        <v>1.9</v>
      </c>
      <c r="C46" s="4">
        <f t="shared" si="0"/>
        <v>0.50251256281407031</v>
      </c>
      <c r="D46">
        <f t="shared" si="1"/>
        <v>0.52631578947368418</v>
      </c>
      <c r="E46">
        <f t="shared" si="2"/>
        <v>2.8828352287754377E-2</v>
      </c>
      <c r="F46">
        <f t="shared" si="3"/>
        <v>-0.23565194393017741</v>
      </c>
      <c r="G46">
        <v>0</v>
      </c>
      <c r="H46">
        <f t="shared" si="4"/>
        <v>0.26448029621793173</v>
      </c>
      <c r="I46">
        <f t="shared" si="5"/>
        <v>-1.0594028769395465</v>
      </c>
      <c r="J46">
        <f t="shared" si="6"/>
        <v>1.0594028769395465</v>
      </c>
      <c r="K46">
        <f t="shared" si="7"/>
        <v>0.48808848170151553</v>
      </c>
      <c r="L46">
        <f t="shared" si="8"/>
        <v>0.51191151829848447</v>
      </c>
      <c r="M46">
        <f t="shared" si="9"/>
        <v>2.0488088481701512</v>
      </c>
      <c r="N46">
        <f t="shared" si="10"/>
        <v>1.9534625892455926</v>
      </c>
    </row>
    <row r="47" spans="1:14" x14ac:dyDescent="0.25">
      <c r="A47" s="4">
        <f>IF('True_Odds_Calculator_2-way'!A48="","",'True_Odds_Calculator_2-way'!A48)</f>
        <v>1.9</v>
      </c>
      <c r="B47" s="4">
        <f>IF('True_Odds_Calculator_2-way'!B48="","",'True_Odds_Calculator_2-way'!B48)</f>
        <v>1.98</v>
      </c>
      <c r="C47" s="4">
        <f t="shared" si="0"/>
        <v>0.52631578947368418</v>
      </c>
      <c r="D47">
        <f t="shared" si="1"/>
        <v>0.50505050505050508</v>
      </c>
      <c r="E47">
        <f t="shared" si="2"/>
        <v>3.1366294524189264E-2</v>
      </c>
      <c r="F47">
        <f t="shared" si="3"/>
        <v>-0.23444976076555024</v>
      </c>
      <c r="G47">
        <v>0</v>
      </c>
      <c r="H47">
        <f t="shared" si="4"/>
        <v>0.26581605528973951</v>
      </c>
      <c r="I47">
        <f t="shared" si="5"/>
        <v>-1.0647942749998998</v>
      </c>
      <c r="J47">
        <f t="shared" si="6"/>
        <v>1.0647942749998998</v>
      </c>
      <c r="K47">
        <f t="shared" si="7"/>
        <v>0.51064311812610408</v>
      </c>
      <c r="L47">
        <f t="shared" si="8"/>
        <v>0.48935688187389592</v>
      </c>
      <c r="M47">
        <f t="shared" si="9"/>
        <v>1.9583148474999099</v>
      </c>
      <c r="N47">
        <f t="shared" si="10"/>
        <v>2.0434983894999017</v>
      </c>
    </row>
    <row r="48" spans="1:14" x14ac:dyDescent="0.25">
      <c r="A48" s="4">
        <f>IF('True_Odds_Calculator_2-way'!A49="","",'True_Odds_Calculator_2-way'!A49)</f>
        <v>2.17</v>
      </c>
      <c r="B48" s="4">
        <f>IF('True_Odds_Calculator_2-way'!B49="","",'True_Odds_Calculator_2-way'!B49)</f>
        <v>1.76</v>
      </c>
      <c r="C48" s="4">
        <f t="shared" si="0"/>
        <v>0.46082949308755761</v>
      </c>
      <c r="D48">
        <f t="shared" si="1"/>
        <v>0.56818181818181823</v>
      </c>
      <c r="E48">
        <f t="shared" si="2"/>
        <v>2.9011311269375728E-2</v>
      </c>
      <c r="F48">
        <f t="shared" si="3"/>
        <v>-0.2328236279849184</v>
      </c>
      <c r="G48">
        <v>0</v>
      </c>
      <c r="H48">
        <f t="shared" si="4"/>
        <v>0.26183493925429413</v>
      </c>
      <c r="I48">
        <f t="shared" si="5"/>
        <v>-1.0604746049596294</v>
      </c>
      <c r="J48">
        <f t="shared" si="6"/>
        <v>1.0604746049596294</v>
      </c>
      <c r="K48">
        <f t="shared" si="7"/>
        <v>0.44627809446366512</v>
      </c>
      <c r="L48">
        <f t="shared" si="8"/>
        <v>0.55372190553633505</v>
      </c>
      <c r="M48">
        <f t="shared" si="9"/>
        <v>2.2407552878027661</v>
      </c>
      <c r="N48">
        <f t="shared" si="10"/>
        <v>1.8059606997693183</v>
      </c>
    </row>
    <row r="49" spans="1:14" x14ac:dyDescent="0.25">
      <c r="A49" s="4">
        <f>IF('True_Odds_Calculator_2-way'!A50="","",'True_Odds_Calculator_2-way'!A50)</f>
        <v>1.47</v>
      </c>
      <c r="B49" s="4">
        <f>IF('True_Odds_Calculator_2-way'!B50="","",'True_Odds_Calculator_2-way'!B50)</f>
        <v>2.82</v>
      </c>
      <c r="C49" s="4">
        <f t="shared" si="0"/>
        <v>0.68027210884353739</v>
      </c>
      <c r="D49">
        <f t="shared" si="1"/>
        <v>0.3546099290780142</v>
      </c>
      <c r="E49">
        <f t="shared" si="2"/>
        <v>3.4882037921551534E-2</v>
      </c>
      <c r="F49">
        <f t="shared" si="3"/>
        <v>-0.20634920634920639</v>
      </c>
      <c r="G49">
        <v>0</v>
      </c>
      <c r="H49">
        <f t="shared" si="4"/>
        <v>0.24123124427075796</v>
      </c>
      <c r="I49">
        <f t="shared" si="5"/>
        <v>-1.0812232527259167</v>
      </c>
      <c r="J49">
        <f t="shared" si="6"/>
        <v>1.0812232527259167</v>
      </c>
      <c r="K49">
        <f t="shared" si="7"/>
        <v>0.66305305897648215</v>
      </c>
      <c r="L49">
        <f t="shared" si="8"/>
        <v>0.33694694102351791</v>
      </c>
      <c r="M49">
        <f t="shared" si="9"/>
        <v>1.5081749287811808</v>
      </c>
      <c r="N49">
        <f t="shared" si="10"/>
        <v>2.9678263199611683</v>
      </c>
    </row>
    <row r="50" spans="1:14" x14ac:dyDescent="0.25">
      <c r="A50" s="4">
        <f>IF('True_Odds_Calculator_2-way'!A51="","",'True_Odds_Calculator_2-way'!A51)</f>
        <v>2.12</v>
      </c>
      <c r="B50" s="4">
        <f>IF('True_Odds_Calculator_2-way'!B51="","",'True_Odds_Calculator_2-way'!B51)</f>
        <v>1.74</v>
      </c>
      <c r="C50" s="4">
        <f t="shared" si="0"/>
        <v>0.47169811320754712</v>
      </c>
      <c r="D50">
        <f t="shared" si="1"/>
        <v>0.57471264367816088</v>
      </c>
      <c r="E50">
        <f t="shared" si="2"/>
        <v>4.6410756885707949E-2</v>
      </c>
      <c r="F50">
        <f t="shared" si="3"/>
        <v>-0.22468011277380184</v>
      </c>
      <c r="G50">
        <v>0</v>
      </c>
      <c r="H50">
        <f t="shared" si="4"/>
        <v>0.27109086965950985</v>
      </c>
      <c r="I50">
        <f t="shared" si="5"/>
        <v>-1.0984369379093668</v>
      </c>
      <c r="J50">
        <f t="shared" si="6"/>
        <v>1.0984369379093668</v>
      </c>
      <c r="K50">
        <f t="shared" si="7"/>
        <v>0.44838035299811413</v>
      </c>
      <c r="L50">
        <f t="shared" si="8"/>
        <v>0.55161964700188582</v>
      </c>
      <c r="M50">
        <f t="shared" si="9"/>
        <v>2.2302493704584911</v>
      </c>
      <c r="N50">
        <f t="shared" si="10"/>
        <v>1.8128433340529317</v>
      </c>
    </row>
    <row r="51" spans="1:14" x14ac:dyDescent="0.25">
      <c r="A51" s="4">
        <f>IF('True_Odds_Calculator_2-way'!A52="","",'True_Odds_Calculator_2-way'!A52)</f>
        <v>2.2799999999999998</v>
      </c>
      <c r="B51" s="4">
        <f>IF('True_Odds_Calculator_2-way'!B52="","",'True_Odds_Calculator_2-way'!B52)</f>
        <v>1.64</v>
      </c>
      <c r="C51" s="4">
        <f t="shared" si="0"/>
        <v>0.43859649122807021</v>
      </c>
      <c r="D51">
        <f t="shared" si="1"/>
        <v>0.6097560975609756</v>
      </c>
      <c r="E51">
        <f t="shared" si="2"/>
        <v>4.8352588789045914E-2</v>
      </c>
      <c r="F51">
        <f t="shared" si="3"/>
        <v>-0.21908429610611879</v>
      </c>
      <c r="G51">
        <v>0</v>
      </c>
      <c r="H51">
        <f t="shared" si="4"/>
        <v>0.26743688489516476</v>
      </c>
      <c r="I51">
        <f t="shared" si="5"/>
        <v>-1.104854345603981</v>
      </c>
      <c r="J51">
        <f t="shared" si="6"/>
        <v>1.104854345603981</v>
      </c>
      <c r="K51">
        <f t="shared" si="7"/>
        <v>0.41421356237309498</v>
      </c>
      <c r="L51">
        <f t="shared" si="8"/>
        <v>0.58578643762690474</v>
      </c>
      <c r="M51">
        <f t="shared" si="9"/>
        <v>2.4142135623730954</v>
      </c>
      <c r="N51">
        <f t="shared" si="10"/>
        <v>1.7071067811865481</v>
      </c>
    </row>
    <row r="52" spans="1:14" x14ac:dyDescent="0.25">
      <c r="A52" s="4">
        <f>IF('True_Odds_Calculator_2-way'!A53="","",'True_Odds_Calculator_2-way'!A53)</f>
        <v>2.4900000000000002</v>
      </c>
      <c r="B52" s="4">
        <f>IF('True_Odds_Calculator_2-way'!B53="","",'True_Odds_Calculator_2-way'!B53)</f>
        <v>1.55</v>
      </c>
      <c r="C52" s="4">
        <f t="shared" si="0"/>
        <v>0.40160642570281119</v>
      </c>
      <c r="D52">
        <f t="shared" si="1"/>
        <v>0.64516129032258063</v>
      </c>
      <c r="E52">
        <f t="shared" si="2"/>
        <v>4.676771602539187E-2</v>
      </c>
      <c r="F52">
        <f t="shared" si="3"/>
        <v>-0.21233320378287335</v>
      </c>
      <c r="G52">
        <v>0</v>
      </c>
      <c r="H52">
        <f t="shared" si="4"/>
        <v>0.25910091980826527</v>
      </c>
      <c r="I52">
        <f t="shared" si="5"/>
        <v>-1.1046520962788695</v>
      </c>
      <c r="J52">
        <f t="shared" si="6"/>
        <v>1.1046520962788695</v>
      </c>
      <c r="K52">
        <f t="shared" si="7"/>
        <v>0.37793871585163136</v>
      </c>
      <c r="L52">
        <f t="shared" si="8"/>
        <v>0.62206128414836859</v>
      </c>
      <c r="M52">
        <f t="shared" si="9"/>
        <v>2.6459316234555161</v>
      </c>
      <c r="N52">
        <f t="shared" si="10"/>
        <v>1.6075586529533781</v>
      </c>
    </row>
    <row r="53" spans="1:14" x14ac:dyDescent="0.25">
      <c r="A53" s="4">
        <f>IF('True_Odds_Calculator_2-way'!A54="","",'True_Odds_Calculator_2-way'!A54)</f>
        <v>2.4700000000000002</v>
      </c>
      <c r="B53" s="4">
        <f>IF('True_Odds_Calculator_2-way'!B54="","",'True_Odds_Calculator_2-way'!B54)</f>
        <v>1.56</v>
      </c>
      <c r="C53" s="4">
        <f t="shared" si="0"/>
        <v>0.40485829959514169</v>
      </c>
      <c r="D53">
        <f t="shared" si="1"/>
        <v>0.64102564102564097</v>
      </c>
      <c r="E53">
        <f t="shared" si="2"/>
        <v>4.5883940620782715E-2</v>
      </c>
      <c r="F53">
        <f t="shared" si="3"/>
        <v>-0.21364061040174398</v>
      </c>
      <c r="G53">
        <v>0</v>
      </c>
      <c r="H53">
        <f t="shared" si="4"/>
        <v>0.25952455102252669</v>
      </c>
      <c r="I53">
        <f t="shared" si="5"/>
        <v>-1.1021667854435135</v>
      </c>
      <c r="J53">
        <f t="shared" si="6"/>
        <v>1.1021667854435135</v>
      </c>
      <c r="K53">
        <f t="shared" si="7"/>
        <v>0.3816524151396708</v>
      </c>
      <c r="L53">
        <f t="shared" si="8"/>
        <v>0.61834758486032915</v>
      </c>
      <c r="M53">
        <f t="shared" si="9"/>
        <v>2.6201851746019651</v>
      </c>
      <c r="N53">
        <f t="shared" si="10"/>
        <v>1.6172133998483678</v>
      </c>
    </row>
    <row r="54" spans="1:14" x14ac:dyDescent="0.25">
      <c r="A54" s="4">
        <f>IF('True_Odds_Calculator_2-way'!A55="","",'True_Odds_Calculator_2-way'!A55)</f>
        <v>2.46</v>
      </c>
      <c r="B54" s="4">
        <f>IF('True_Odds_Calculator_2-way'!B55="","",'True_Odds_Calculator_2-way'!B55)</f>
        <v>1.56</v>
      </c>
      <c r="C54" s="4">
        <f t="shared" si="0"/>
        <v>0.4065040650406504</v>
      </c>
      <c r="D54">
        <f t="shared" si="1"/>
        <v>0.64102564102564097</v>
      </c>
      <c r="E54">
        <f t="shared" si="2"/>
        <v>4.7529706066291366E-2</v>
      </c>
      <c r="F54">
        <f t="shared" si="3"/>
        <v>-0.21304982280592033</v>
      </c>
      <c r="G54">
        <v>0</v>
      </c>
      <c r="H54">
        <f t="shared" si="4"/>
        <v>0.26057952887221175</v>
      </c>
      <c r="I54">
        <f t="shared" si="5"/>
        <v>-1.1059348880095219</v>
      </c>
      <c r="J54">
        <f t="shared" si="6"/>
        <v>1.1059348880095219</v>
      </c>
      <c r="K54">
        <f t="shared" si="7"/>
        <v>0.38245818270731691</v>
      </c>
      <c r="L54">
        <f t="shared" si="8"/>
        <v>0.61754181729268298</v>
      </c>
      <c r="M54">
        <f t="shared" si="9"/>
        <v>2.6146649364939023</v>
      </c>
      <c r="N54">
        <f t="shared" si="10"/>
        <v>1.6193235372853327</v>
      </c>
    </row>
    <row r="55" spans="1:14" x14ac:dyDescent="0.25">
      <c r="A55" s="4">
        <f>IF('True_Odds_Calculator_2-way'!A56="","",'True_Odds_Calculator_2-way'!A56)</f>
        <v>2.2999999999999998</v>
      </c>
      <c r="B55" s="4">
        <f>IF('True_Odds_Calculator_2-way'!B56="","",'True_Odds_Calculator_2-way'!B56)</f>
        <v>1.64</v>
      </c>
      <c r="C55" s="4">
        <f t="shared" si="0"/>
        <v>0.43478260869565222</v>
      </c>
      <c r="D55">
        <f t="shared" si="1"/>
        <v>0.6097560975609756</v>
      </c>
      <c r="E55">
        <f t="shared" si="2"/>
        <v>4.4538706256627814E-2</v>
      </c>
      <c r="F55">
        <f t="shared" si="3"/>
        <v>-0.22057264050901382</v>
      </c>
      <c r="G55">
        <v>0</v>
      </c>
      <c r="H55">
        <f t="shared" si="4"/>
        <v>0.26511134676564158</v>
      </c>
      <c r="I55">
        <f t="shared" si="5"/>
        <v>-1.0963225241337864</v>
      </c>
      <c r="J55">
        <f t="shared" si="6"/>
        <v>1.0963225241337864</v>
      </c>
      <c r="K55">
        <f t="shared" si="7"/>
        <v>0.41233384860501571</v>
      </c>
      <c r="L55">
        <f t="shared" si="8"/>
        <v>0.58766615139498424</v>
      </c>
      <c r="M55">
        <f t="shared" si="9"/>
        <v>2.4252192813739226</v>
      </c>
      <c r="N55">
        <f t="shared" si="10"/>
        <v>1.7016464154456235</v>
      </c>
    </row>
    <row r="56" spans="1:14" x14ac:dyDescent="0.25">
      <c r="A56" s="4">
        <f>IF('True_Odds_Calculator_2-way'!A57="","",'True_Odds_Calculator_2-way'!A57)</f>
        <v>2.36</v>
      </c>
      <c r="B56" s="4">
        <f>IF('True_Odds_Calculator_2-way'!B57="","",'True_Odds_Calculator_2-way'!B57)</f>
        <v>1.6</v>
      </c>
      <c r="C56" s="4">
        <f t="shared" si="0"/>
        <v>0.42372881355932207</v>
      </c>
      <c r="D56">
        <f t="shared" si="1"/>
        <v>0.625</v>
      </c>
      <c r="E56">
        <f t="shared" si="2"/>
        <v>4.8728813559322015E-2</v>
      </c>
      <c r="F56">
        <f t="shared" si="3"/>
        <v>-0.21610169491525433</v>
      </c>
      <c r="G56">
        <v>0</v>
      </c>
      <c r="H56">
        <f t="shared" si="4"/>
        <v>0.26483050847457629</v>
      </c>
      <c r="I56">
        <f t="shared" si="5"/>
        <v>-1.1070186069251189</v>
      </c>
      <c r="J56">
        <f t="shared" si="6"/>
        <v>1.1070186069251189</v>
      </c>
      <c r="K56">
        <f t="shared" si="7"/>
        <v>0.39911471480381222</v>
      </c>
      <c r="L56">
        <f t="shared" si="8"/>
        <v>0.600885285196188</v>
      </c>
      <c r="M56">
        <f t="shared" si="9"/>
        <v>2.5055453054181611</v>
      </c>
      <c r="N56">
        <f t="shared" si="10"/>
        <v>1.6642111641550712</v>
      </c>
    </row>
    <row r="57" spans="1:14" x14ac:dyDescent="0.25">
      <c r="A57" s="4">
        <f>IF('True_Odds_Calculator_2-way'!A58="","",'True_Odds_Calculator_2-way'!A58)</f>
        <v>2.2000000000000002</v>
      </c>
      <c r="B57" s="4">
        <f>IF('True_Odds_Calculator_2-way'!B58="","",'True_Odds_Calculator_2-way'!B58)</f>
        <v>1.69</v>
      </c>
      <c r="C57" s="4">
        <f t="shared" si="0"/>
        <v>0.45454545454545453</v>
      </c>
      <c r="D57">
        <f t="shared" si="1"/>
        <v>0.59171597633136097</v>
      </c>
      <c r="E57">
        <f t="shared" si="2"/>
        <v>4.6261430876815446E-2</v>
      </c>
      <c r="F57">
        <f t="shared" si="3"/>
        <v>-0.22270037654653052</v>
      </c>
      <c r="G57">
        <v>0</v>
      </c>
      <c r="H57">
        <f t="shared" si="4"/>
        <v>0.26896180742334591</v>
      </c>
      <c r="I57">
        <f t="shared" si="5"/>
        <v>-1.0989674556596447</v>
      </c>
      <c r="J57">
        <f t="shared" si="6"/>
        <v>1.0989674556596447</v>
      </c>
      <c r="K57">
        <f t="shared" si="7"/>
        <v>0.43126481036507081</v>
      </c>
      <c r="L57">
        <f t="shared" si="8"/>
        <v>0.56873518963492942</v>
      </c>
      <c r="M57">
        <f t="shared" si="9"/>
        <v>2.3187609467915737</v>
      </c>
      <c r="N57">
        <f t="shared" si="10"/>
        <v>1.7582875444051547</v>
      </c>
    </row>
    <row r="58" spans="1:14" x14ac:dyDescent="0.25">
      <c r="A58" s="4">
        <f>IF('True_Odds_Calculator_2-way'!A59="","",'True_Odds_Calculator_2-way'!A59)</f>
        <v>2.38</v>
      </c>
      <c r="B58" s="4">
        <f>IF('True_Odds_Calculator_2-way'!B59="","",'True_Odds_Calculator_2-way'!B59)</f>
        <v>1.59</v>
      </c>
      <c r="C58" s="4">
        <f t="shared" si="0"/>
        <v>0.42016806722689076</v>
      </c>
      <c r="D58">
        <f t="shared" si="1"/>
        <v>0.62893081761006286</v>
      </c>
      <c r="E58">
        <f t="shared" si="2"/>
        <v>4.9098884836953571E-2</v>
      </c>
      <c r="F58">
        <f t="shared" si="3"/>
        <v>-0.2151577612176947</v>
      </c>
      <c r="G58">
        <v>0</v>
      </c>
      <c r="H58">
        <f t="shared" si="4"/>
        <v>0.26425664605464827</v>
      </c>
      <c r="I58">
        <f t="shared" si="5"/>
        <v>-1.1082416070479566</v>
      </c>
      <c r="J58">
        <f t="shared" si="6"/>
        <v>1.1082416070479566</v>
      </c>
      <c r="K58">
        <f t="shared" si="7"/>
        <v>0.39535483096005875</v>
      </c>
      <c r="L58">
        <f t="shared" si="8"/>
        <v>0.60464516903994125</v>
      </c>
      <c r="M58">
        <f t="shared" si="9"/>
        <v>2.52937341772618</v>
      </c>
      <c r="N58">
        <f t="shared" si="10"/>
        <v>1.6538625481582945</v>
      </c>
    </row>
    <row r="59" spans="1:14" x14ac:dyDescent="0.25">
      <c r="A59" s="4">
        <f>IF('True_Odds_Calculator_2-way'!A60="","",'True_Odds_Calculator_2-way'!A60)</f>
        <v>2.15</v>
      </c>
      <c r="B59" s="4">
        <f>IF('True_Odds_Calculator_2-way'!B60="","",'True_Odds_Calculator_2-way'!B60)</f>
        <v>1.72</v>
      </c>
      <c r="C59" s="4">
        <f t="shared" si="0"/>
        <v>0.46511627906976744</v>
      </c>
      <c r="D59">
        <f t="shared" si="1"/>
        <v>0.58139534883720934</v>
      </c>
      <c r="E59">
        <f t="shared" si="2"/>
        <v>4.6511627906976827E-2</v>
      </c>
      <c r="F59">
        <f t="shared" si="3"/>
        <v>-0.22390481341265545</v>
      </c>
      <c r="G59">
        <v>0</v>
      </c>
      <c r="H59">
        <f t="shared" si="4"/>
        <v>0.27041644131963227</v>
      </c>
      <c r="I59">
        <f t="shared" si="5"/>
        <v>-1.0989674556596452</v>
      </c>
      <c r="J59">
        <f t="shared" si="6"/>
        <v>1.0989674556596452</v>
      </c>
      <c r="K59">
        <f t="shared" si="7"/>
        <v>0.44173268206089783</v>
      </c>
      <c r="L59">
        <f t="shared" si="8"/>
        <v>0.55826731793910211</v>
      </c>
      <c r="M59">
        <f t="shared" si="9"/>
        <v>2.2638125740085919</v>
      </c>
      <c r="N59">
        <f t="shared" si="10"/>
        <v>1.7912565680749446</v>
      </c>
    </row>
    <row r="60" spans="1:14" x14ac:dyDescent="0.25">
      <c r="A60" s="4">
        <f>IF('True_Odds_Calculator_2-way'!A61="","",'True_Odds_Calculator_2-way'!A61)</f>
        <v>2.29</v>
      </c>
      <c r="B60" s="4">
        <f>IF('True_Odds_Calculator_2-way'!B61="","",'True_Odds_Calculator_2-way'!B61)</f>
        <v>1.61</v>
      </c>
      <c r="C60" s="4">
        <f t="shared" si="0"/>
        <v>0.4366812227074236</v>
      </c>
      <c r="D60">
        <f t="shared" si="1"/>
        <v>0.6211180124223602</v>
      </c>
      <c r="E60">
        <f t="shared" si="2"/>
        <v>5.7799235129783799E-2</v>
      </c>
      <c r="F60">
        <f t="shared" si="3"/>
        <v>-0.21343133798041714</v>
      </c>
      <c r="G60">
        <v>0</v>
      </c>
      <c r="H60">
        <f t="shared" si="4"/>
        <v>0.27123057311020099</v>
      </c>
      <c r="I60">
        <f t="shared" si="5"/>
        <v>-1.1273018698002335</v>
      </c>
      <c r="J60">
        <f t="shared" si="6"/>
        <v>1.1273018698002335</v>
      </c>
      <c r="K60">
        <f t="shared" si="7"/>
        <v>0.40746153139088775</v>
      </c>
      <c r="L60">
        <f t="shared" si="8"/>
        <v>0.59253846860911208</v>
      </c>
      <c r="M60">
        <f t="shared" si="9"/>
        <v>2.4542194120423009</v>
      </c>
      <c r="N60">
        <f t="shared" si="10"/>
        <v>1.6876541405781429</v>
      </c>
    </row>
    <row r="61" spans="1:14" x14ac:dyDescent="0.25">
      <c r="A61" s="4">
        <f>IF('True_Odds_Calculator_2-way'!A62="","",'True_Odds_Calculator_2-way'!A62)</f>
        <v>2.29</v>
      </c>
      <c r="B61" s="4">
        <f>IF('True_Odds_Calculator_2-way'!B62="","",'True_Odds_Calculator_2-way'!B62)</f>
        <v>1.61</v>
      </c>
      <c r="C61" s="4">
        <f t="shared" si="0"/>
        <v>0.4366812227074236</v>
      </c>
      <c r="D61">
        <f t="shared" si="1"/>
        <v>0.6211180124223602</v>
      </c>
      <c r="E61">
        <f t="shared" si="2"/>
        <v>5.7799235129783799E-2</v>
      </c>
      <c r="F61">
        <f t="shared" si="3"/>
        <v>-0.21343133798041714</v>
      </c>
      <c r="G61">
        <v>0</v>
      </c>
      <c r="H61">
        <f t="shared" si="4"/>
        <v>0.27123057311020099</v>
      </c>
      <c r="I61">
        <f t="shared" si="5"/>
        <v>-1.1273018698002335</v>
      </c>
      <c r="J61">
        <f t="shared" si="6"/>
        <v>1.1273018698002335</v>
      </c>
      <c r="K61">
        <f t="shared" si="7"/>
        <v>0.40746153139088775</v>
      </c>
      <c r="L61">
        <f t="shared" si="8"/>
        <v>0.59253846860911208</v>
      </c>
      <c r="M61">
        <f t="shared" si="9"/>
        <v>2.4542194120423009</v>
      </c>
      <c r="N61">
        <f t="shared" si="10"/>
        <v>1.6876541405781429</v>
      </c>
    </row>
    <row r="62" spans="1:14" x14ac:dyDescent="0.25">
      <c r="A62" s="4">
        <f>IF('True_Odds_Calculator_2-way'!A63="","",'True_Odds_Calculator_2-way'!A63)</f>
        <v>1.94</v>
      </c>
      <c r="B62" s="4">
        <f>IF('True_Odds_Calculator_2-way'!B63="","",'True_Odds_Calculator_2-way'!B63)</f>
        <v>1.85</v>
      </c>
      <c r="C62" s="4">
        <f t="shared" si="0"/>
        <v>0.51546391752577325</v>
      </c>
      <c r="D62">
        <f t="shared" si="1"/>
        <v>0.54054054054054046</v>
      </c>
      <c r="E62">
        <f t="shared" si="2"/>
        <v>5.6004458066313711E-2</v>
      </c>
      <c r="F62">
        <f t="shared" si="3"/>
        <v>-0.22262468654221235</v>
      </c>
      <c r="G62">
        <v>0</v>
      </c>
      <c r="H62">
        <f t="shared" si="4"/>
        <v>0.27862914460852606</v>
      </c>
      <c r="I62">
        <f t="shared" si="5"/>
        <v>-1.1187334157740447</v>
      </c>
      <c r="J62">
        <f t="shared" si="6"/>
        <v>1.1187334157740447</v>
      </c>
      <c r="K62">
        <f t="shared" si="7"/>
        <v>0.48742221337179803</v>
      </c>
      <c r="L62">
        <f t="shared" si="8"/>
        <v>0.51257778662820208</v>
      </c>
      <c r="M62">
        <f t="shared" si="9"/>
        <v>2.0516094108276013</v>
      </c>
      <c r="N62">
        <f t="shared" si="10"/>
        <v>1.9509234034079384</v>
      </c>
    </row>
    <row r="63" spans="1:14" x14ac:dyDescent="0.25">
      <c r="A63" s="4">
        <f>IF('True_Odds_Calculator_2-way'!A64="","",'True_Odds_Calculator_2-way'!A64)</f>
        <v>1.78</v>
      </c>
      <c r="B63" s="4">
        <f>IF('True_Odds_Calculator_2-way'!B64="","",'True_Odds_Calculator_2-way'!B64)</f>
        <v>2.14</v>
      </c>
      <c r="C63" s="4">
        <f t="shared" si="0"/>
        <v>0.5617977528089888</v>
      </c>
      <c r="D63">
        <f t="shared" si="1"/>
        <v>0.46728971962616822</v>
      </c>
      <c r="E63">
        <f t="shared" si="2"/>
        <v>2.908747243515708E-2</v>
      </c>
      <c r="F63">
        <f t="shared" si="3"/>
        <v>-0.23343484196156661</v>
      </c>
      <c r="G63">
        <v>0</v>
      </c>
      <c r="H63">
        <f t="shared" si="4"/>
        <v>0.26252231439672374</v>
      </c>
      <c r="I63">
        <f t="shared" si="5"/>
        <v>-1.0604746049596299</v>
      </c>
      <c r="J63">
        <f t="shared" si="6"/>
        <v>1.0604746049596299</v>
      </c>
      <c r="K63">
        <f t="shared" si="7"/>
        <v>0.54729439241638145</v>
      </c>
      <c r="L63">
        <f t="shared" si="8"/>
        <v>0.45270560758361844</v>
      </c>
      <c r="M63">
        <f t="shared" si="9"/>
        <v>1.8271701918685113</v>
      </c>
      <c r="N63">
        <f t="shared" si="10"/>
        <v>2.2089410496539781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2.15</v>
      </c>
      <c r="C64" s="4">
        <f t="shared" si="0"/>
        <v>0.56497175141242939</v>
      </c>
      <c r="D64">
        <f t="shared" si="1"/>
        <v>0.46511627906976744</v>
      </c>
      <c r="E64">
        <f t="shared" si="2"/>
        <v>3.0088030482196881E-2</v>
      </c>
      <c r="F64">
        <f t="shared" si="3"/>
        <v>-0.23268952831428191</v>
      </c>
      <c r="G64">
        <v>0</v>
      </c>
      <c r="H64">
        <f t="shared" si="4"/>
        <v>0.26277755879647879</v>
      </c>
      <c r="I64">
        <f t="shared" si="5"/>
        <v>-1.0626878549845031</v>
      </c>
      <c r="J64">
        <f t="shared" si="6"/>
        <v>1.0626878549845031</v>
      </c>
      <c r="K64">
        <f t="shared" si="7"/>
        <v>0.54997343266111198</v>
      </c>
      <c r="L64">
        <f t="shared" si="8"/>
        <v>0.45002656733888785</v>
      </c>
      <c r="M64">
        <f t="shared" si="9"/>
        <v>1.8182696483380676</v>
      </c>
      <c r="N64">
        <f t="shared" si="10"/>
        <v>2.2220910332321786</v>
      </c>
    </row>
    <row r="65" spans="1:14" x14ac:dyDescent="0.25">
      <c r="A65" s="4">
        <f>IF('True_Odds_Calculator_2-way'!A66="","",'True_Odds_Calculator_2-way'!A66)</f>
        <v>1.53</v>
      </c>
      <c r="B65" s="4">
        <f>IF('True_Odds_Calculator_2-way'!B66="","",'True_Odds_Calculator_2-way'!B66)</f>
        <v>2.64</v>
      </c>
      <c r="C65" s="4">
        <f t="shared" si="0"/>
        <v>0.65359477124183007</v>
      </c>
      <c r="D65">
        <f t="shared" si="1"/>
        <v>0.37878787878787878</v>
      </c>
      <c r="E65">
        <f t="shared" si="2"/>
        <v>3.2382650029708859E-2</v>
      </c>
      <c r="F65">
        <f t="shared" si="3"/>
        <v>-0.21519112695583287</v>
      </c>
      <c r="G65">
        <v>0</v>
      </c>
      <c r="H65">
        <f t="shared" si="4"/>
        <v>0.2475737769855417</v>
      </c>
      <c r="I65">
        <f t="shared" si="5"/>
        <v>-1.0726058003503602</v>
      </c>
      <c r="J65">
        <f t="shared" si="6"/>
        <v>1.0726058003503602</v>
      </c>
      <c r="K65">
        <f t="shared" si="7"/>
        <v>0.63755949399591605</v>
      </c>
      <c r="L65">
        <f t="shared" si="8"/>
        <v>0.36244050600408406</v>
      </c>
      <c r="M65">
        <f t="shared" si="9"/>
        <v>1.5684810741856909</v>
      </c>
      <c r="N65">
        <f t="shared" si="10"/>
        <v>2.7590735125745902</v>
      </c>
    </row>
    <row r="66" spans="1:14" x14ac:dyDescent="0.25">
      <c r="A66" s="4">
        <f>IF('True_Odds_Calculator_2-way'!A67="","",'True_Odds_Calculator_2-way'!A67)</f>
        <v>1.85</v>
      </c>
      <c r="B66" s="4">
        <f>IF('True_Odds_Calculator_2-way'!B67="","",'True_Odds_Calculator_2-way'!B67)</f>
        <v>2.04</v>
      </c>
      <c r="C66" s="4">
        <f t="shared" si="0"/>
        <v>0.54054054054054046</v>
      </c>
      <c r="D66">
        <f t="shared" si="1"/>
        <v>0.49019607843137253</v>
      </c>
      <c r="E66">
        <f t="shared" si="2"/>
        <v>3.0736618971912932E-2</v>
      </c>
      <c r="F66">
        <f t="shared" si="3"/>
        <v>-0.23423423423423428</v>
      </c>
      <c r="G66">
        <v>0</v>
      </c>
      <c r="H66">
        <f t="shared" si="4"/>
        <v>0.26497085320614727</v>
      </c>
      <c r="I66">
        <f t="shared" si="5"/>
        <v>-1.0635890745287924</v>
      </c>
      <c r="J66">
        <f t="shared" si="6"/>
        <v>1.0635890745287924</v>
      </c>
      <c r="K66">
        <f t="shared" si="7"/>
        <v>0.52519609535024903</v>
      </c>
      <c r="L66">
        <f t="shared" si="8"/>
        <v>0.47480390464975097</v>
      </c>
      <c r="M66">
        <f t="shared" si="9"/>
        <v>1.904050713349474</v>
      </c>
      <c r="N66">
        <f t="shared" si="10"/>
        <v>2.1061326375099441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1.82</v>
      </c>
      <c r="C67" s="4">
        <f t="shared" ref="C67:C130" si="11">1/A67</f>
        <v>0.48076923076923073</v>
      </c>
      <c r="D67">
        <f t="shared" ref="D67:D130" si="12">1/B67</f>
        <v>0.54945054945054939</v>
      </c>
      <c r="E67">
        <f t="shared" ref="E67:E130" si="13">C67+D67-1</f>
        <v>3.0219780219780112E-2</v>
      </c>
      <c r="F67">
        <f t="shared" ref="F67:F130" si="14">C67+D67-(C67*D67)-1</f>
        <v>-0.23393913778529174</v>
      </c>
      <c r="G67">
        <v>0</v>
      </c>
      <c r="H67">
        <f t="shared" ref="H67:H130" si="15">C67*D67</f>
        <v>0.2641589180050718</v>
      </c>
      <c r="I67">
        <f t="shared" ref="I67:I130" si="16">((-4*F67*H67)^0.5)/(2*F67)</f>
        <v>-1.0626278551055635</v>
      </c>
      <c r="J67">
        <f t="shared" ref="J67:J130" si="17">(-((-4*F67*H67)^0.5))/(2*F67)</f>
        <v>1.0626278551055635</v>
      </c>
      <c r="K67">
        <f t="shared" ref="K67:K130" si="18">IF(A67="","",(C67/($J67+C67-($J67*C67))))</f>
        <v>0.46562780185187441</v>
      </c>
      <c r="L67">
        <f t="shared" ref="L67:L130" si="19">IF(B67="","",(D67/($J67+D67-($J67*D67))))</f>
        <v>0.53437219814812564</v>
      </c>
      <c r="M67">
        <f t="shared" ref="M67:M130" si="20">IF(A67="","",1/K67)</f>
        <v>2.1476380835140083</v>
      </c>
      <c r="N67">
        <f t="shared" ref="N67:N130" si="21">IF(B67="","",1/L67)</f>
        <v>1.8713548411865626</v>
      </c>
    </row>
    <row r="68" spans="1:14" x14ac:dyDescent="0.25">
      <c r="A68" s="4">
        <f>IF('True_Odds_Calculator_2-way'!A69="","",'True_Odds_Calculator_2-way'!A69)</f>
        <v>2.2200000000000002</v>
      </c>
      <c r="B68" s="4">
        <f>IF('True_Odds_Calculator_2-way'!B69="","",'True_Odds_Calculator_2-way'!B69)</f>
        <v>1.71</v>
      </c>
      <c r="C68" s="4">
        <f t="shared" si="11"/>
        <v>0.4504504504504504</v>
      </c>
      <c r="D68">
        <f t="shared" si="12"/>
        <v>0.58479532163742687</v>
      </c>
      <c r="E68">
        <f t="shared" si="13"/>
        <v>3.5245772087877381E-2</v>
      </c>
      <c r="F68">
        <f t="shared" si="14"/>
        <v>-0.2281755439650176</v>
      </c>
      <c r="G68">
        <v>0</v>
      </c>
      <c r="H68">
        <f t="shared" si="15"/>
        <v>0.26342131605289498</v>
      </c>
      <c r="I68">
        <f t="shared" si="16"/>
        <v>-1.0744616281415775</v>
      </c>
      <c r="J68">
        <f t="shared" si="17"/>
        <v>1.0744616281415775</v>
      </c>
      <c r="K68">
        <f t="shared" si="18"/>
        <v>0.43274247509065539</v>
      </c>
      <c r="L68">
        <f t="shared" si="19"/>
        <v>0.56725752490934445</v>
      </c>
      <c r="M68">
        <f t="shared" si="20"/>
        <v>2.310843186332725</v>
      </c>
      <c r="N68">
        <f t="shared" si="21"/>
        <v>1.7628677559805201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1.75</v>
      </c>
      <c r="C69" s="4">
        <f t="shared" si="11"/>
        <v>0.46296296296296291</v>
      </c>
      <c r="D69">
        <f t="shared" si="12"/>
        <v>0.5714285714285714</v>
      </c>
      <c r="E69">
        <f t="shared" si="13"/>
        <v>3.4391534391534417E-2</v>
      </c>
      <c r="F69">
        <f t="shared" si="14"/>
        <v>-0.23015873015873001</v>
      </c>
      <c r="G69">
        <v>0</v>
      </c>
      <c r="H69">
        <f t="shared" si="15"/>
        <v>0.26455026455026448</v>
      </c>
      <c r="I69">
        <f t="shared" si="16"/>
        <v>-1.0721125348377951</v>
      </c>
      <c r="J69">
        <f t="shared" si="17"/>
        <v>1.0721125348377951</v>
      </c>
      <c r="K69">
        <f t="shared" si="18"/>
        <v>0.44570220807044264</v>
      </c>
      <c r="L69">
        <f t="shared" si="19"/>
        <v>0.55429779192955719</v>
      </c>
      <c r="M69">
        <f t="shared" si="20"/>
        <v>2.2436505404118421</v>
      </c>
      <c r="N69">
        <f t="shared" si="21"/>
        <v>1.8040844011283466</v>
      </c>
    </row>
    <row r="70" spans="1:14" x14ac:dyDescent="0.25">
      <c r="A70" s="4">
        <f>IF('True_Odds_Calculator_2-way'!A71="","",'True_Odds_Calculator_2-way'!A71)</f>
        <v>1.76</v>
      </c>
      <c r="B70" s="4">
        <f>IF('True_Odds_Calculator_2-way'!B71="","",'True_Odds_Calculator_2-way'!B71)</f>
        <v>2.15</v>
      </c>
      <c r="C70" s="4">
        <f t="shared" si="11"/>
        <v>0.56818181818181823</v>
      </c>
      <c r="D70">
        <f t="shared" si="12"/>
        <v>0.46511627906976744</v>
      </c>
      <c r="E70">
        <f t="shared" si="13"/>
        <v>3.3298097251585723E-2</v>
      </c>
      <c r="F70">
        <f t="shared" si="14"/>
        <v>-0.23097251585623668</v>
      </c>
      <c r="G70">
        <v>0</v>
      </c>
      <c r="H70">
        <f t="shared" si="15"/>
        <v>0.26427061310782241</v>
      </c>
      <c r="I70">
        <f t="shared" si="16"/>
        <v>-1.0696563746013956</v>
      </c>
      <c r="J70">
        <f t="shared" si="17"/>
        <v>1.0696563746013956</v>
      </c>
      <c r="K70">
        <f t="shared" si="18"/>
        <v>0.5515905861496937</v>
      </c>
      <c r="L70">
        <f t="shared" si="19"/>
        <v>0.44840941385030625</v>
      </c>
      <c r="M70">
        <f t="shared" si="20"/>
        <v>1.8129388446970602</v>
      </c>
      <c r="N70">
        <f t="shared" si="21"/>
        <v>2.2301048307916052</v>
      </c>
    </row>
    <row r="71" spans="1:14" x14ac:dyDescent="0.25">
      <c r="A71" s="4">
        <f>IF('True_Odds_Calculator_2-way'!A72="","",'True_Odds_Calculator_2-way'!A72)</f>
        <v>1.96</v>
      </c>
      <c r="B71" s="4">
        <f>IF('True_Odds_Calculator_2-way'!B72="","",'True_Odds_Calculator_2-way'!B72)</f>
        <v>1.93</v>
      </c>
      <c r="C71" s="4">
        <f t="shared" si="11"/>
        <v>0.51020408163265307</v>
      </c>
      <c r="D71">
        <f t="shared" si="12"/>
        <v>0.5181347150259068</v>
      </c>
      <c r="E71">
        <f t="shared" si="13"/>
        <v>2.8338796658559762E-2</v>
      </c>
      <c r="F71">
        <f t="shared" si="14"/>
        <v>-0.23601564978322942</v>
      </c>
      <c r="G71">
        <v>0</v>
      </c>
      <c r="H71">
        <f t="shared" si="15"/>
        <v>0.26435444644178918</v>
      </c>
      <c r="I71">
        <f t="shared" si="16"/>
        <v>-1.0583343916682539</v>
      </c>
      <c r="J71">
        <f t="shared" si="17"/>
        <v>1.0583343916682539</v>
      </c>
      <c r="K71">
        <f t="shared" si="18"/>
        <v>0.49603149604724417</v>
      </c>
      <c r="L71">
        <f t="shared" si="19"/>
        <v>0.50396850395275605</v>
      </c>
      <c r="M71">
        <f t="shared" si="20"/>
        <v>2.0160010160015238</v>
      </c>
      <c r="N71">
        <f t="shared" si="21"/>
        <v>1.9842509842514759</v>
      </c>
    </row>
    <row r="72" spans="1:14" x14ac:dyDescent="0.25">
      <c r="A72" s="4">
        <f>IF('True_Odds_Calculator_2-way'!A73="","",'True_Odds_Calculator_2-way'!A73)</f>
        <v>1.91</v>
      </c>
      <c r="B72" s="4">
        <f>IF('True_Odds_Calculator_2-way'!B73="","",'True_Odds_Calculator_2-way'!B73)</f>
        <v>1.98</v>
      </c>
      <c r="C72" s="4">
        <f t="shared" si="11"/>
        <v>0.52356020942408377</v>
      </c>
      <c r="D72">
        <f t="shared" si="12"/>
        <v>0.50505050505050508</v>
      </c>
      <c r="E72">
        <f t="shared" si="13"/>
        <v>2.861071447458885E-2</v>
      </c>
      <c r="F72">
        <f t="shared" si="14"/>
        <v>-0.23581363371939279</v>
      </c>
      <c r="G72">
        <v>0</v>
      </c>
      <c r="H72">
        <f t="shared" si="15"/>
        <v>0.2644243481939817</v>
      </c>
      <c r="I72">
        <f t="shared" si="16"/>
        <v>-1.0589275952301447</v>
      </c>
      <c r="J72">
        <f t="shared" si="17"/>
        <v>1.0589275952301447</v>
      </c>
      <c r="K72">
        <f t="shared" si="18"/>
        <v>0.50926243676795835</v>
      </c>
      <c r="L72">
        <f t="shared" si="19"/>
        <v>0.4907375632320416</v>
      </c>
      <c r="M72">
        <f t="shared" si="20"/>
        <v>1.9636241116594322</v>
      </c>
      <c r="N72">
        <f t="shared" si="21"/>
        <v>2.0377490433255412</v>
      </c>
    </row>
    <row r="73" spans="1:14" x14ac:dyDescent="0.25">
      <c r="A73" s="4">
        <f>IF('True_Odds_Calculator_2-way'!A74="","",'True_Odds_Calculator_2-way'!A74)</f>
        <v>1.92</v>
      </c>
      <c r="B73" s="4">
        <f>IF('True_Odds_Calculator_2-way'!B74="","",'True_Odds_Calculator_2-way'!B74)</f>
        <v>1.97</v>
      </c>
      <c r="C73" s="4">
        <f t="shared" si="11"/>
        <v>0.52083333333333337</v>
      </c>
      <c r="D73">
        <f t="shared" si="12"/>
        <v>0.50761421319796951</v>
      </c>
      <c r="E73">
        <f t="shared" si="13"/>
        <v>2.844754653130277E-2</v>
      </c>
      <c r="F73">
        <f t="shared" si="14"/>
        <v>-0.2359348561759731</v>
      </c>
      <c r="G73">
        <v>0</v>
      </c>
      <c r="H73">
        <f t="shared" si="15"/>
        <v>0.26438240270727581</v>
      </c>
      <c r="I73">
        <f t="shared" si="16"/>
        <v>-1.0585715534396718</v>
      </c>
      <c r="J73">
        <f t="shared" si="17"/>
        <v>1.0585715534396718</v>
      </c>
      <c r="K73">
        <f t="shared" si="18"/>
        <v>0.50661491420873006</v>
      </c>
      <c r="L73">
        <f t="shared" si="19"/>
        <v>0.49338508579127022</v>
      </c>
      <c r="M73">
        <f t="shared" si="20"/>
        <v>1.9738858291644976</v>
      </c>
      <c r="N73">
        <f t="shared" si="21"/>
        <v>2.0268144068364817</v>
      </c>
    </row>
    <row r="74" spans="1:14" x14ac:dyDescent="0.25">
      <c r="A74" s="4">
        <f>IF('True_Odds_Calculator_2-way'!A75="","",'True_Odds_Calculator_2-way'!A75)</f>
        <v>1.77</v>
      </c>
      <c r="B74" s="4">
        <f>IF('True_Odds_Calculator_2-way'!B75="","",'True_Odds_Calculator_2-way'!B75)</f>
        <v>2.13</v>
      </c>
      <c r="C74" s="4">
        <f t="shared" si="11"/>
        <v>0.56497175141242939</v>
      </c>
      <c r="D74">
        <f t="shared" si="12"/>
        <v>0.46948356807511737</v>
      </c>
      <c r="E74">
        <f t="shared" si="13"/>
        <v>3.4455319487546765E-2</v>
      </c>
      <c r="F74">
        <f t="shared" si="14"/>
        <v>-0.23078963422720888</v>
      </c>
      <c r="G74">
        <v>0</v>
      </c>
      <c r="H74">
        <f t="shared" si="15"/>
        <v>0.26524495371475559</v>
      </c>
      <c r="I74">
        <f t="shared" si="16"/>
        <v>-1.0720509244860594</v>
      </c>
      <c r="J74">
        <f t="shared" si="17"/>
        <v>1.0720509244860594</v>
      </c>
      <c r="K74">
        <f t="shared" si="18"/>
        <v>0.54780136279077696</v>
      </c>
      <c r="L74">
        <f t="shared" si="19"/>
        <v>0.45219863720922326</v>
      </c>
      <c r="M74">
        <f t="shared" si="20"/>
        <v>1.8254792118542653</v>
      </c>
      <c r="N74">
        <f t="shared" si="21"/>
        <v>2.2114175446692466</v>
      </c>
    </row>
    <row r="75" spans="1:14" x14ac:dyDescent="0.25">
      <c r="A75" s="4">
        <f>IF('True_Odds_Calculator_2-way'!A76="","",'True_Odds_Calculator_2-way'!A76)</f>
        <v>2.21</v>
      </c>
      <c r="B75" s="4">
        <f>IF('True_Odds_Calculator_2-way'!B76="","",'True_Odds_Calculator_2-way'!B76)</f>
        <v>1.72</v>
      </c>
      <c r="C75" s="4">
        <f t="shared" si="11"/>
        <v>0.45248868778280543</v>
      </c>
      <c r="D75">
        <f t="shared" si="12"/>
        <v>0.58139534883720934</v>
      </c>
      <c r="E75">
        <f t="shared" si="13"/>
        <v>3.3884036620014824E-2</v>
      </c>
      <c r="F75">
        <f t="shared" si="14"/>
        <v>-0.2291907818583605</v>
      </c>
      <c r="G75">
        <v>0</v>
      </c>
      <c r="H75">
        <f t="shared" si="15"/>
        <v>0.26307481847837527</v>
      </c>
      <c r="I75">
        <f t="shared" si="16"/>
        <v>-1.0713739108887084</v>
      </c>
      <c r="J75">
        <f t="shared" si="17"/>
        <v>1.0713739108887084</v>
      </c>
      <c r="K75">
        <f t="shared" si="18"/>
        <v>0.43547132891069945</v>
      </c>
      <c r="L75">
        <f t="shared" si="19"/>
        <v>0.56452867108930049</v>
      </c>
      <c r="M75">
        <f t="shared" si="20"/>
        <v>2.2963624321753371</v>
      </c>
      <c r="N75">
        <f t="shared" si="21"/>
        <v>1.7713892158398703</v>
      </c>
    </row>
    <row r="76" spans="1:14" x14ac:dyDescent="0.25">
      <c r="A76" s="4">
        <f>IF('True_Odds_Calculator_2-way'!A77="","",'True_Odds_Calculator_2-way'!A77)</f>
        <v>2.54</v>
      </c>
      <c r="B76" s="4">
        <f>IF('True_Odds_Calculator_2-way'!B77="","",'True_Odds_Calculator_2-way'!B77)</f>
        <v>1.56</v>
      </c>
      <c r="C76" s="4">
        <f t="shared" si="11"/>
        <v>0.39370078740157477</v>
      </c>
      <c r="D76">
        <f t="shared" si="12"/>
        <v>0.64102564102564097</v>
      </c>
      <c r="E76">
        <f t="shared" si="13"/>
        <v>3.4726428427215739E-2</v>
      </c>
      <c r="F76">
        <f t="shared" si="14"/>
        <v>-0.21764587118917833</v>
      </c>
      <c r="G76">
        <v>0</v>
      </c>
      <c r="H76">
        <f t="shared" si="15"/>
        <v>0.25237229961639407</v>
      </c>
      <c r="I76">
        <f t="shared" si="16"/>
        <v>-1.0768262306348699</v>
      </c>
      <c r="J76">
        <f t="shared" si="17"/>
        <v>1.0768262306348699</v>
      </c>
      <c r="K76">
        <f t="shared" si="18"/>
        <v>0.37617851153011422</v>
      </c>
      <c r="L76">
        <f t="shared" si="19"/>
        <v>0.62382148846988572</v>
      </c>
      <c r="M76">
        <f t="shared" si="20"/>
        <v>2.6583123951776999</v>
      </c>
      <c r="N76">
        <f t="shared" si="21"/>
        <v>1.6030226891555273</v>
      </c>
    </row>
    <row r="77" spans="1:14" x14ac:dyDescent="0.25">
      <c r="A77" s="4">
        <f>IF('True_Odds_Calculator_2-way'!A78="","",'True_Odds_Calculator_2-way'!A78)</f>
        <v>1.95</v>
      </c>
      <c r="B77" s="4">
        <f>IF('True_Odds_Calculator_2-way'!B78="","",'True_Odds_Calculator_2-way'!B78)</f>
        <v>1.93</v>
      </c>
      <c r="C77" s="4">
        <f t="shared" si="11"/>
        <v>0.51282051282051289</v>
      </c>
      <c r="D77">
        <f t="shared" si="12"/>
        <v>0.5181347150259068</v>
      </c>
      <c r="E77">
        <f t="shared" si="13"/>
        <v>3.0955227846419575E-2</v>
      </c>
      <c r="F77">
        <f t="shared" si="14"/>
        <v>-0.23475488242327625</v>
      </c>
      <c r="G77">
        <v>0</v>
      </c>
      <c r="H77">
        <f t="shared" si="15"/>
        <v>0.26571011026969582</v>
      </c>
      <c r="I77">
        <f t="shared" si="16"/>
        <v>-1.0638899909514294</v>
      </c>
      <c r="J77">
        <f t="shared" si="17"/>
        <v>1.0638899909514294</v>
      </c>
      <c r="K77">
        <f t="shared" si="18"/>
        <v>0.49734035027939766</v>
      </c>
      <c r="L77">
        <f t="shared" si="19"/>
        <v>0.50265964972060251</v>
      </c>
      <c r="M77">
        <f t="shared" si="20"/>
        <v>2.0106954914038573</v>
      </c>
      <c r="N77">
        <f t="shared" si="21"/>
        <v>1.9894176915848294</v>
      </c>
    </row>
    <row r="78" spans="1:14" x14ac:dyDescent="0.25">
      <c r="A78" s="4">
        <f>IF('True_Odds_Calculator_2-way'!A79="","",'True_Odds_Calculator_2-way'!A79)</f>
        <v>2.25</v>
      </c>
      <c r="B78" s="4">
        <f>IF('True_Odds_Calculator_2-way'!B79="","",'True_Odds_Calculator_2-way'!B79)</f>
        <v>1.69</v>
      </c>
      <c r="C78" s="4">
        <f t="shared" si="11"/>
        <v>0.44444444444444442</v>
      </c>
      <c r="D78">
        <f t="shared" si="12"/>
        <v>0.59171597633136097</v>
      </c>
      <c r="E78">
        <f t="shared" si="13"/>
        <v>3.6160420775805502E-2</v>
      </c>
      <c r="F78">
        <f t="shared" si="14"/>
        <v>-0.22682445759368819</v>
      </c>
      <c r="G78">
        <v>0</v>
      </c>
      <c r="H78">
        <f t="shared" si="15"/>
        <v>0.26298487836949375</v>
      </c>
      <c r="I78">
        <f t="shared" si="16"/>
        <v>-1.0767638041163314</v>
      </c>
      <c r="J78">
        <f t="shared" si="17"/>
        <v>1.0767638041163314</v>
      </c>
      <c r="K78">
        <f t="shared" si="18"/>
        <v>0.42626568044702751</v>
      </c>
      <c r="L78">
        <f t="shared" si="19"/>
        <v>0.57373431955297227</v>
      </c>
      <c r="M78">
        <f t="shared" si="20"/>
        <v>2.3459547551454145</v>
      </c>
      <c r="N78">
        <f t="shared" si="21"/>
        <v>1.7429670248402687</v>
      </c>
    </row>
    <row r="79" spans="1:14" x14ac:dyDescent="0.25">
      <c r="A79" s="4">
        <f>IF('True_Odds_Calculator_2-way'!A80="","",'True_Odds_Calculator_2-way'!A80)</f>
        <v>2.1800000000000002</v>
      </c>
      <c r="B79" s="4">
        <f>IF('True_Odds_Calculator_2-way'!B80="","",'True_Odds_Calculator_2-way'!B80)</f>
        <v>1.74</v>
      </c>
      <c r="C79" s="4">
        <f t="shared" si="11"/>
        <v>0.4587155963302752</v>
      </c>
      <c r="D79">
        <f t="shared" si="12"/>
        <v>0.57471264367816088</v>
      </c>
      <c r="E79">
        <f t="shared" si="13"/>
        <v>3.3428240008436028E-2</v>
      </c>
      <c r="F79">
        <f t="shared" si="14"/>
        <v>-0.23020141305494057</v>
      </c>
      <c r="G79">
        <v>0</v>
      </c>
      <c r="H79">
        <f t="shared" si="15"/>
        <v>0.26362965306337655</v>
      </c>
      <c r="I79">
        <f t="shared" si="16"/>
        <v>-1.0701462561817372</v>
      </c>
      <c r="J79">
        <f t="shared" si="17"/>
        <v>1.0701462561817372</v>
      </c>
      <c r="K79">
        <f t="shared" si="18"/>
        <v>0.44193570658612125</v>
      </c>
      <c r="L79">
        <f t="shared" si="19"/>
        <v>0.55806429341387886</v>
      </c>
      <c r="M79">
        <f t="shared" si="20"/>
        <v>2.26277258229445</v>
      </c>
      <c r="N79">
        <f t="shared" si="21"/>
        <v>1.7919082295744857</v>
      </c>
    </row>
    <row r="80" spans="1:14" x14ac:dyDescent="0.25">
      <c r="A80" s="4">
        <f>IF('True_Odds_Calculator_2-way'!A81="","",'True_Odds_Calculator_2-way'!A81)</f>
        <v>2.46</v>
      </c>
      <c r="B80" s="4">
        <f>IF('True_Odds_Calculator_2-way'!B81="","",'True_Odds_Calculator_2-way'!B81)</f>
        <v>1.6</v>
      </c>
      <c r="C80" s="4">
        <f t="shared" si="11"/>
        <v>0.4065040650406504</v>
      </c>
      <c r="D80">
        <f t="shared" si="12"/>
        <v>0.625</v>
      </c>
      <c r="E80">
        <f t="shared" si="13"/>
        <v>3.1504065040650397E-2</v>
      </c>
      <c r="F80">
        <f t="shared" si="14"/>
        <v>-0.22256097560975607</v>
      </c>
      <c r="G80">
        <v>0</v>
      </c>
      <c r="H80">
        <f t="shared" si="15"/>
        <v>0.25406504065040647</v>
      </c>
      <c r="I80">
        <f t="shared" si="16"/>
        <v>-1.0684346079267206</v>
      </c>
      <c r="J80">
        <f t="shared" si="17"/>
        <v>1.0684346079267206</v>
      </c>
      <c r="K80">
        <f t="shared" si="18"/>
        <v>0.39063804249279904</v>
      </c>
      <c r="L80">
        <f t="shared" si="19"/>
        <v>0.60936195750720079</v>
      </c>
      <c r="M80">
        <f t="shared" si="20"/>
        <v>2.5599145275730124</v>
      </c>
      <c r="N80">
        <f t="shared" si="21"/>
        <v>1.6410607647560327</v>
      </c>
    </row>
    <row r="81" spans="1:14" x14ac:dyDescent="0.25">
      <c r="A81" s="4">
        <f>IF('True_Odds_Calculator_2-way'!A82="","",'True_Odds_Calculator_2-way'!A82)</f>
        <v>2.4</v>
      </c>
      <c r="B81" s="4">
        <f>IF('True_Odds_Calculator_2-way'!B82="","",'True_Odds_Calculator_2-way'!B82)</f>
        <v>1.56</v>
      </c>
      <c r="C81" s="4">
        <f t="shared" si="11"/>
        <v>0.41666666666666669</v>
      </c>
      <c r="D81">
        <f t="shared" si="12"/>
        <v>0.64102564102564097</v>
      </c>
      <c r="E81">
        <f t="shared" si="13"/>
        <v>5.7692307692307709E-2</v>
      </c>
      <c r="F81">
        <f t="shared" si="14"/>
        <v>-0.20940170940170932</v>
      </c>
      <c r="G81">
        <v>0</v>
      </c>
      <c r="H81">
        <f t="shared" si="15"/>
        <v>0.26709401709401709</v>
      </c>
      <c r="I81">
        <f t="shared" si="16"/>
        <v>-1.1293848786315641</v>
      </c>
      <c r="J81">
        <f t="shared" si="17"/>
        <v>1.1293848786315641</v>
      </c>
      <c r="K81">
        <f t="shared" si="18"/>
        <v>0.3874258867227931</v>
      </c>
      <c r="L81">
        <f t="shared" si="19"/>
        <v>0.61257411327720679</v>
      </c>
      <c r="M81">
        <f t="shared" si="20"/>
        <v>2.5811388300841895</v>
      </c>
      <c r="N81">
        <f t="shared" si="21"/>
        <v>1.6324555320336762</v>
      </c>
    </row>
    <row r="82" spans="1:14" x14ac:dyDescent="0.25">
      <c r="A82" s="4">
        <f>IF('True_Odds_Calculator_2-way'!A83="","",'True_Odds_Calculator_2-way'!A83)</f>
        <v>2.21</v>
      </c>
      <c r="B82" s="4">
        <f>IF('True_Odds_Calculator_2-way'!B83="","",'True_Odds_Calculator_2-way'!B83)</f>
        <v>1.66</v>
      </c>
      <c r="C82" s="4">
        <f t="shared" si="11"/>
        <v>0.45248868778280543</v>
      </c>
      <c r="D82">
        <f t="shared" si="12"/>
        <v>0.60240963855421692</v>
      </c>
      <c r="E82">
        <f t="shared" si="13"/>
        <v>5.4898326337022407E-2</v>
      </c>
      <c r="F82">
        <f t="shared" si="14"/>
        <v>-0.21768522052008932</v>
      </c>
      <c r="G82">
        <v>0</v>
      </c>
      <c r="H82">
        <f t="shared" si="15"/>
        <v>0.27258354685711172</v>
      </c>
      <c r="I82">
        <f t="shared" si="16"/>
        <v>-1.1190135543575706</v>
      </c>
      <c r="J82">
        <f t="shared" si="17"/>
        <v>1.1190135543575706</v>
      </c>
      <c r="K82">
        <f t="shared" si="18"/>
        <v>0.42480768092719207</v>
      </c>
      <c r="L82">
        <f t="shared" si="19"/>
        <v>0.57519231907280788</v>
      </c>
      <c r="M82">
        <f t="shared" si="20"/>
        <v>2.35400640077266</v>
      </c>
      <c r="N82">
        <f t="shared" si="21"/>
        <v>1.7385489458759966</v>
      </c>
    </row>
    <row r="83" spans="1:14" x14ac:dyDescent="0.25">
      <c r="A83" s="4">
        <f>IF('True_Odds_Calculator_2-way'!A84="","",'True_Odds_Calculator_2-way'!A84)</f>
        <v>1.96</v>
      </c>
      <c r="B83" s="4">
        <f>IF('True_Odds_Calculator_2-way'!B84="","",'True_Odds_Calculator_2-way'!B84)</f>
        <v>1.84</v>
      </c>
      <c r="C83" s="4">
        <f t="shared" si="11"/>
        <v>0.51020408163265307</v>
      </c>
      <c r="D83">
        <f t="shared" si="12"/>
        <v>0.54347826086956519</v>
      </c>
      <c r="E83">
        <f t="shared" si="13"/>
        <v>5.3682342502218372E-2</v>
      </c>
      <c r="F83">
        <f t="shared" si="14"/>
        <v>-0.22360248447204967</v>
      </c>
      <c r="G83">
        <v>0</v>
      </c>
      <c r="H83">
        <f t="shared" si="15"/>
        <v>0.27728482697426798</v>
      </c>
      <c r="I83">
        <f t="shared" si="16"/>
        <v>-1.1135885079684349</v>
      </c>
      <c r="J83">
        <f t="shared" si="17"/>
        <v>1.1135885079684349</v>
      </c>
      <c r="K83">
        <f t="shared" si="18"/>
        <v>0.48331477354788277</v>
      </c>
      <c r="L83">
        <f t="shared" si="19"/>
        <v>0.51668522645211723</v>
      </c>
      <c r="M83">
        <f t="shared" si="20"/>
        <v>2.0690449676496976</v>
      </c>
      <c r="N83">
        <f t="shared" si="21"/>
        <v>1.9354143466934854</v>
      </c>
    </row>
    <row r="84" spans="1:14" x14ac:dyDescent="0.25">
      <c r="A84" s="4">
        <f>IF('True_Odds_Calculator_2-way'!A85="","",'True_Odds_Calculator_2-way'!A85)</f>
        <v>2.02</v>
      </c>
      <c r="B84" s="4">
        <f>IF('True_Odds_Calculator_2-way'!B85="","",'True_Odds_Calculator_2-way'!B85)</f>
        <v>1.79</v>
      </c>
      <c r="C84" s="4">
        <f t="shared" si="11"/>
        <v>0.49504950495049505</v>
      </c>
      <c r="D84">
        <f t="shared" si="12"/>
        <v>0.55865921787709494</v>
      </c>
      <c r="E84">
        <f t="shared" si="13"/>
        <v>5.3708722827590094E-2</v>
      </c>
      <c r="F84">
        <f t="shared" si="14"/>
        <v>-0.22285524641849652</v>
      </c>
      <c r="G84">
        <v>0</v>
      </c>
      <c r="H84">
        <f t="shared" si="15"/>
        <v>0.27656396924608662</v>
      </c>
      <c r="I84">
        <f t="shared" si="16"/>
        <v>-1.1140030207346867</v>
      </c>
      <c r="J84">
        <f t="shared" si="17"/>
        <v>1.1140030207346867</v>
      </c>
      <c r="K84">
        <f t="shared" si="18"/>
        <v>0.46810275699134951</v>
      </c>
      <c r="L84">
        <f t="shared" si="19"/>
        <v>0.53189724300865027</v>
      </c>
      <c r="M84">
        <f t="shared" si="20"/>
        <v>2.1362830811493807</v>
      </c>
      <c r="N84">
        <f t="shared" si="21"/>
        <v>1.8800623863804027</v>
      </c>
    </row>
    <row r="85" spans="1:14" x14ac:dyDescent="0.25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1.78</v>
      </c>
      <c r="C85" s="4">
        <f t="shared" si="11"/>
        <v>0.49261083743842371</v>
      </c>
      <c r="D85">
        <f t="shared" si="12"/>
        <v>0.5617977528089888</v>
      </c>
      <c r="E85">
        <f t="shared" si="13"/>
        <v>5.4408590247412514E-2</v>
      </c>
      <c r="F85">
        <f t="shared" si="14"/>
        <v>-0.22233907123484808</v>
      </c>
      <c r="G85">
        <v>0</v>
      </c>
      <c r="H85">
        <f t="shared" si="15"/>
        <v>0.27674766148226054</v>
      </c>
      <c r="I85">
        <f t="shared" si="16"/>
        <v>-1.1156657127357013</v>
      </c>
      <c r="J85">
        <f t="shared" si="17"/>
        <v>1.1156657127357013</v>
      </c>
      <c r="K85">
        <f t="shared" si="18"/>
        <v>0.46530333444744953</v>
      </c>
      <c r="L85">
        <f t="shared" si="19"/>
        <v>0.53469666555255058</v>
      </c>
      <c r="M85">
        <f t="shared" si="20"/>
        <v>2.149135684117772</v>
      </c>
      <c r="N85">
        <f t="shared" si="21"/>
        <v>1.8702192559338466</v>
      </c>
    </row>
    <row r="86" spans="1:14" x14ac:dyDescent="0.25">
      <c r="A86" s="4">
        <f>IF('True_Odds_Calculator_2-way'!A87="","",'True_Odds_Calculator_2-way'!A87)</f>
        <v>1.79</v>
      </c>
      <c r="B86" s="4">
        <f>IF('True_Odds_Calculator_2-way'!B87="","",'True_Odds_Calculator_2-way'!B87)</f>
        <v>2</v>
      </c>
      <c r="C86" s="4">
        <f t="shared" si="11"/>
        <v>0.55865921787709494</v>
      </c>
      <c r="D86">
        <f t="shared" si="12"/>
        <v>0.5</v>
      </c>
      <c r="E86">
        <f t="shared" si="13"/>
        <v>5.8659217877095049E-2</v>
      </c>
      <c r="F86">
        <f t="shared" si="14"/>
        <v>-0.22067039106145248</v>
      </c>
      <c r="G86">
        <v>0</v>
      </c>
      <c r="H86">
        <f t="shared" si="15"/>
        <v>0.27932960893854747</v>
      </c>
      <c r="I86">
        <f t="shared" si="16"/>
        <v>-1.125087900926024</v>
      </c>
      <c r="J86">
        <f t="shared" si="17"/>
        <v>1.125087900926024</v>
      </c>
      <c r="K86">
        <f t="shared" si="18"/>
        <v>0.52943122984971958</v>
      </c>
      <c r="L86">
        <f t="shared" si="19"/>
        <v>0.47056877015028037</v>
      </c>
      <c r="M86">
        <f t="shared" si="20"/>
        <v>1.8888194417315589</v>
      </c>
      <c r="N86">
        <f t="shared" si="21"/>
        <v>2.1250879009260242</v>
      </c>
    </row>
    <row r="87" spans="1:14" x14ac:dyDescent="0.25">
      <c r="A87" s="4">
        <f>IF('True_Odds_Calculator_2-way'!A88="","",'True_Odds_Calculator_2-way'!A88)</f>
        <v>1.66</v>
      </c>
      <c r="B87" s="4">
        <f>IF('True_Odds_Calculator_2-way'!B88="","",'True_Odds_Calculator_2-way'!B88)</f>
        <v>2.16</v>
      </c>
      <c r="C87" s="4">
        <f t="shared" si="11"/>
        <v>0.60240963855421692</v>
      </c>
      <c r="D87">
        <f t="shared" si="12"/>
        <v>0.46296296296296291</v>
      </c>
      <c r="E87">
        <f t="shared" si="13"/>
        <v>6.5372601517179829E-2</v>
      </c>
      <c r="F87">
        <f t="shared" si="14"/>
        <v>-0.21352074966532797</v>
      </c>
      <c r="G87">
        <v>0</v>
      </c>
      <c r="H87">
        <f t="shared" si="15"/>
        <v>0.2788933511825078</v>
      </c>
      <c r="I87">
        <f t="shared" si="16"/>
        <v>-1.1428758022062362</v>
      </c>
      <c r="J87">
        <f t="shared" si="17"/>
        <v>1.1428758022062362</v>
      </c>
      <c r="K87">
        <f t="shared" si="18"/>
        <v>0.57002857166181142</v>
      </c>
      <c r="L87">
        <f t="shared" si="19"/>
        <v>0.42997142833818863</v>
      </c>
      <c r="M87">
        <f t="shared" si="20"/>
        <v>1.7542980294561157</v>
      </c>
      <c r="N87">
        <f t="shared" si="21"/>
        <v>2.3257359305592336</v>
      </c>
    </row>
    <row r="88" spans="1:14" x14ac:dyDescent="0.25">
      <c r="A88" s="4">
        <f>IF('True_Odds_Calculator_2-way'!A89="","",'True_Odds_Calculator_2-way'!A89)</f>
        <v>1.85</v>
      </c>
      <c r="B88" s="4">
        <f>IF('True_Odds_Calculator_2-way'!B89="","",'True_Odds_Calculator_2-way'!B89)</f>
        <v>1.94</v>
      </c>
      <c r="C88" s="4">
        <f t="shared" si="11"/>
        <v>0.54054054054054046</v>
      </c>
      <c r="D88">
        <f t="shared" si="12"/>
        <v>0.51546391752577325</v>
      </c>
      <c r="E88">
        <f t="shared" si="13"/>
        <v>5.6004458066313711E-2</v>
      </c>
      <c r="F88">
        <f t="shared" si="14"/>
        <v>-0.22262468654221235</v>
      </c>
      <c r="G88">
        <v>0</v>
      </c>
      <c r="H88">
        <f t="shared" si="15"/>
        <v>0.27862914460852606</v>
      </c>
      <c r="I88">
        <f t="shared" si="16"/>
        <v>-1.1187334157740447</v>
      </c>
      <c r="J88">
        <f t="shared" si="17"/>
        <v>1.1187334157740447</v>
      </c>
      <c r="K88">
        <f t="shared" si="18"/>
        <v>0.51257778662820208</v>
      </c>
      <c r="L88">
        <f t="shared" si="19"/>
        <v>0.48742221337179803</v>
      </c>
      <c r="M88">
        <f t="shared" si="20"/>
        <v>1.9509234034079384</v>
      </c>
      <c r="N88">
        <f t="shared" si="21"/>
        <v>2.0516094108276013</v>
      </c>
    </row>
    <row r="89" spans="1:14" x14ac:dyDescent="0.25">
      <c r="A89" s="4">
        <f>IF('True_Odds_Calculator_2-way'!A90="","",'True_Odds_Calculator_2-way'!A90)</f>
        <v>1.69</v>
      </c>
      <c r="B89" s="4">
        <f>IF('True_Odds_Calculator_2-way'!B90="","",'True_Odds_Calculator_2-way'!B90)</f>
        <v>2.1</v>
      </c>
      <c r="C89" s="4">
        <f t="shared" si="11"/>
        <v>0.59171597633136097</v>
      </c>
      <c r="D89">
        <f t="shared" si="12"/>
        <v>0.47619047619047616</v>
      </c>
      <c r="E89">
        <f t="shared" si="13"/>
        <v>6.7906452521837135E-2</v>
      </c>
      <c r="F89">
        <f t="shared" si="14"/>
        <v>-0.21386306001690625</v>
      </c>
      <c r="G89">
        <v>0</v>
      </c>
      <c r="H89">
        <f t="shared" si="15"/>
        <v>0.28176951253874333</v>
      </c>
      <c r="I89">
        <f t="shared" si="16"/>
        <v>-1.1478340719169697</v>
      </c>
      <c r="J89">
        <f t="shared" si="17"/>
        <v>1.1478340719169697</v>
      </c>
      <c r="K89">
        <f t="shared" si="18"/>
        <v>0.55803399857321945</v>
      </c>
      <c r="L89">
        <f t="shared" si="19"/>
        <v>0.44196600142678072</v>
      </c>
      <c r="M89">
        <f t="shared" si="20"/>
        <v>1.7920055096227088</v>
      </c>
      <c r="N89">
        <f t="shared" si="21"/>
        <v>2.2626174791086666</v>
      </c>
    </row>
    <row r="90" spans="1:14" x14ac:dyDescent="0.25">
      <c r="A90" s="4">
        <f>IF('True_Odds_Calculator_2-way'!A91="","",'True_Odds_Calculator_2-way'!A91)</f>
        <v>1.63</v>
      </c>
      <c r="B90" s="4">
        <f>IF('True_Odds_Calculator_2-way'!B91="","",'True_Odds_Calculator_2-way'!B91)</f>
        <v>2.2200000000000002</v>
      </c>
      <c r="C90" s="4">
        <f t="shared" si="11"/>
        <v>0.61349693251533743</v>
      </c>
      <c r="D90">
        <f t="shared" si="12"/>
        <v>0.4504504504504504</v>
      </c>
      <c r="E90">
        <f t="shared" si="13"/>
        <v>6.3947382965787725E-2</v>
      </c>
      <c r="F90">
        <f t="shared" si="14"/>
        <v>-0.21240258663571554</v>
      </c>
      <c r="G90">
        <v>0</v>
      </c>
      <c r="H90">
        <f t="shared" si="15"/>
        <v>0.27634996960150332</v>
      </c>
      <c r="I90">
        <f t="shared" si="16"/>
        <v>-1.1406431847152581</v>
      </c>
      <c r="J90">
        <f t="shared" si="17"/>
        <v>1.1406431847152581</v>
      </c>
      <c r="K90">
        <f t="shared" si="18"/>
        <v>0.58186720038619077</v>
      </c>
      <c r="L90">
        <f t="shared" si="19"/>
        <v>0.41813279961380928</v>
      </c>
      <c r="M90">
        <f t="shared" si="20"/>
        <v>1.7186052063706125</v>
      </c>
      <c r="N90">
        <f t="shared" si="21"/>
        <v>2.3915846853526146</v>
      </c>
    </row>
    <row r="91" spans="1:14" x14ac:dyDescent="0.25">
      <c r="A91" s="4">
        <f>IF('True_Odds_Calculator_2-way'!A92="","",'True_Odds_Calculator_2-way'!A92)</f>
        <v>1.77</v>
      </c>
      <c r="B91" s="4">
        <f>IF('True_Odds_Calculator_2-way'!B92="","",'True_Odds_Calculator_2-way'!B92)</f>
        <v>2</v>
      </c>
      <c r="C91" s="4">
        <f t="shared" si="11"/>
        <v>0.56497175141242939</v>
      </c>
      <c r="D91">
        <f t="shared" si="12"/>
        <v>0.5</v>
      </c>
      <c r="E91">
        <f t="shared" si="13"/>
        <v>6.4971751412429501E-2</v>
      </c>
      <c r="F91">
        <f t="shared" si="14"/>
        <v>-0.21751412429378525</v>
      </c>
      <c r="G91">
        <v>0</v>
      </c>
      <c r="H91">
        <f t="shared" si="15"/>
        <v>0.2824858757062147</v>
      </c>
      <c r="I91">
        <f t="shared" si="16"/>
        <v>-1.1396057645963797</v>
      </c>
      <c r="J91">
        <f t="shared" si="17"/>
        <v>1.1396057645963797</v>
      </c>
      <c r="K91">
        <f t="shared" si="18"/>
        <v>0.5326241793947295</v>
      </c>
      <c r="L91">
        <f t="shared" si="19"/>
        <v>0.46737582060527044</v>
      </c>
      <c r="M91">
        <f t="shared" si="20"/>
        <v>1.8774964387392123</v>
      </c>
      <c r="N91">
        <f t="shared" si="21"/>
        <v>2.1396057645963795</v>
      </c>
    </row>
    <row r="92" spans="1:14" x14ac:dyDescent="0.25">
      <c r="A92" s="4">
        <f>IF('True_Odds_Calculator_2-way'!A93="","",'True_Odds_Calculator_2-way'!A93)</f>
        <v>1.66</v>
      </c>
      <c r="B92" s="4">
        <f>IF('True_Odds_Calculator_2-way'!B93="","",'True_Odds_Calculator_2-way'!B93)</f>
        <v>2.17</v>
      </c>
      <c r="C92" s="4">
        <f t="shared" si="11"/>
        <v>0.60240963855421692</v>
      </c>
      <c r="D92">
        <f t="shared" si="12"/>
        <v>0.46082949308755761</v>
      </c>
      <c r="E92">
        <f t="shared" si="13"/>
        <v>6.3239131641774637E-2</v>
      </c>
      <c r="F92">
        <f t="shared" si="14"/>
        <v>-0.21436899672422394</v>
      </c>
      <c r="G92">
        <v>0</v>
      </c>
      <c r="H92">
        <f t="shared" si="15"/>
        <v>0.27760812836599857</v>
      </c>
      <c r="I92">
        <f t="shared" si="16"/>
        <v>-1.1379812366648652</v>
      </c>
      <c r="J92">
        <f t="shared" si="17"/>
        <v>1.1379812366648652</v>
      </c>
      <c r="K92">
        <f t="shared" si="18"/>
        <v>0.57108017460272809</v>
      </c>
      <c r="L92">
        <f t="shared" si="19"/>
        <v>0.42891982539727164</v>
      </c>
      <c r="M92">
        <f t="shared" si="20"/>
        <v>1.7510676161988112</v>
      </c>
      <c r="N92">
        <f t="shared" si="21"/>
        <v>2.3314380468978926</v>
      </c>
    </row>
    <row r="93" spans="1:14" x14ac:dyDescent="0.25">
      <c r="A93" s="4">
        <f>IF('True_Odds_Calculator_2-way'!A94="","",'True_Odds_Calculator_2-way'!A94)</f>
        <v>1.67</v>
      </c>
      <c r="B93" s="4">
        <f>IF('True_Odds_Calculator_2-way'!B94="","",'True_Odds_Calculator_2-way'!B94)</f>
        <v>2.08</v>
      </c>
      <c r="C93" s="4">
        <f t="shared" si="11"/>
        <v>0.5988023952095809</v>
      </c>
      <c r="D93">
        <f t="shared" si="12"/>
        <v>0.48076923076923073</v>
      </c>
      <c r="E93">
        <f t="shared" si="13"/>
        <v>7.9571625978811511E-2</v>
      </c>
      <c r="F93">
        <f t="shared" si="14"/>
        <v>-0.20831414094887157</v>
      </c>
      <c r="G93">
        <v>0</v>
      </c>
      <c r="H93">
        <f t="shared" si="15"/>
        <v>0.28788576692768308</v>
      </c>
      <c r="I93">
        <f t="shared" si="16"/>
        <v>-1.1755760264309967</v>
      </c>
      <c r="J93">
        <f t="shared" si="17"/>
        <v>1.1755760264309967</v>
      </c>
      <c r="K93">
        <f t="shared" si="18"/>
        <v>0.55939801774275744</v>
      </c>
      <c r="L93">
        <f t="shared" si="19"/>
        <v>0.44060198225724279</v>
      </c>
      <c r="M93">
        <f t="shared" si="20"/>
        <v>1.7876359377087676</v>
      </c>
      <c r="N93">
        <f t="shared" si="21"/>
        <v>2.2696221085454766</v>
      </c>
    </row>
    <row r="94" spans="1:14" x14ac:dyDescent="0.25">
      <c r="A94" s="4">
        <f>IF('True_Odds_Calculator_2-way'!A95="","",'True_Odds_Calculator_2-way'!A95)</f>
        <v>1.8</v>
      </c>
      <c r="B94" s="4">
        <f>IF('True_Odds_Calculator_2-way'!B95="","",'True_Odds_Calculator_2-way'!B95)</f>
        <v>2</v>
      </c>
      <c r="C94" s="4">
        <f t="shared" si="11"/>
        <v>0.55555555555555558</v>
      </c>
      <c r="D94">
        <f t="shared" si="12"/>
        <v>0.5</v>
      </c>
      <c r="E94">
        <f t="shared" si="13"/>
        <v>5.555555555555558E-2</v>
      </c>
      <c r="F94">
        <f t="shared" si="14"/>
        <v>-0.22222222222222221</v>
      </c>
      <c r="G94">
        <v>0</v>
      </c>
      <c r="H94">
        <f t="shared" si="15"/>
        <v>0.27777777777777779</v>
      </c>
      <c r="I94">
        <f t="shared" si="16"/>
        <v>-1.1180339887498949</v>
      </c>
      <c r="J94">
        <f t="shared" si="17"/>
        <v>1.1180339887498949</v>
      </c>
      <c r="K94">
        <f t="shared" si="18"/>
        <v>0.5278640450004205</v>
      </c>
      <c r="L94">
        <f t="shared" si="19"/>
        <v>0.47213595499957939</v>
      </c>
      <c r="M94">
        <f t="shared" si="20"/>
        <v>1.8944271909999162</v>
      </c>
      <c r="N94">
        <f t="shared" si="21"/>
        <v>2.1180339887498949</v>
      </c>
    </row>
    <row r="95" spans="1:14" x14ac:dyDescent="0.25">
      <c r="A95" s="4">
        <f>IF('True_Odds_Calculator_2-way'!A96="","",'True_Odds_Calculator_2-way'!A96)</f>
        <v>2.31</v>
      </c>
      <c r="B95" s="4">
        <f>IF('True_Odds_Calculator_2-way'!B96="","",'True_Odds_Calculator_2-way'!B96)</f>
        <v>1.68</v>
      </c>
      <c r="C95" s="4">
        <f t="shared" si="11"/>
        <v>0.4329004329004329</v>
      </c>
      <c r="D95">
        <f t="shared" si="12"/>
        <v>0.59523809523809523</v>
      </c>
      <c r="E95">
        <f t="shared" si="13"/>
        <v>2.813852813852824E-2</v>
      </c>
      <c r="F95">
        <f t="shared" si="14"/>
        <v>-0.22954030096887235</v>
      </c>
      <c r="G95">
        <v>0</v>
      </c>
      <c r="H95">
        <f t="shared" si="15"/>
        <v>0.25767882910740053</v>
      </c>
      <c r="I95">
        <f t="shared" si="16"/>
        <v>-1.0595217973953226</v>
      </c>
      <c r="J95">
        <f t="shared" si="17"/>
        <v>1.0595217973953226</v>
      </c>
      <c r="K95">
        <f t="shared" si="18"/>
        <v>0.41876510653929105</v>
      </c>
      <c r="L95">
        <f t="shared" si="19"/>
        <v>0.581234893460709</v>
      </c>
      <c r="M95">
        <f t="shared" si="20"/>
        <v>2.3879735545878726</v>
      </c>
      <c r="N95">
        <f t="shared" si="21"/>
        <v>1.7204748222288193</v>
      </c>
    </row>
    <row r="96" spans="1:14" x14ac:dyDescent="0.25">
      <c r="A96" s="4">
        <f>IF('True_Odds_Calculator_2-way'!A97="","",'True_Odds_Calculator_2-way'!A97)</f>
        <v>1.83</v>
      </c>
      <c r="B96" s="4">
        <f>IF('True_Odds_Calculator_2-way'!B97="","",'True_Odds_Calculator_2-way'!B97)</f>
        <v>2.0699999999999998</v>
      </c>
      <c r="C96" s="4">
        <f t="shared" si="11"/>
        <v>0.54644808743169393</v>
      </c>
      <c r="D96">
        <f t="shared" si="12"/>
        <v>0.48309178743961356</v>
      </c>
      <c r="E96">
        <f t="shared" si="13"/>
        <v>2.9539874871307603E-2</v>
      </c>
      <c r="F96">
        <f t="shared" si="14"/>
        <v>-0.23444470842902765</v>
      </c>
      <c r="G96">
        <v>0</v>
      </c>
      <c r="H96">
        <f t="shared" si="15"/>
        <v>0.26398458330033525</v>
      </c>
      <c r="I96">
        <f t="shared" si="16"/>
        <v>-1.0611311532512866</v>
      </c>
      <c r="J96">
        <f t="shared" si="17"/>
        <v>1.0611311532512866</v>
      </c>
      <c r="K96">
        <f t="shared" si="18"/>
        <v>0.53170592832305175</v>
      </c>
      <c r="L96">
        <f t="shared" si="19"/>
        <v>0.46829407167694814</v>
      </c>
      <c r="M96">
        <f t="shared" si="20"/>
        <v>1.8807388571985679</v>
      </c>
      <c r="N96">
        <f t="shared" si="21"/>
        <v>2.1354103339788768</v>
      </c>
    </row>
    <row r="97" spans="1:14" x14ac:dyDescent="0.25">
      <c r="A97" s="4">
        <f>IF('True_Odds_Calculator_2-way'!A98="","",'True_Odds_Calculator_2-way'!A98)</f>
        <v>2.48</v>
      </c>
      <c r="B97" s="4">
        <f>IF('True_Odds_Calculator_2-way'!B98="","",'True_Odds_Calculator_2-way'!B98)</f>
        <v>1.6</v>
      </c>
      <c r="C97" s="4">
        <f t="shared" si="11"/>
        <v>0.40322580645161293</v>
      </c>
      <c r="D97">
        <f t="shared" si="12"/>
        <v>0.625</v>
      </c>
      <c r="E97">
        <f t="shared" si="13"/>
        <v>2.8225806451612989E-2</v>
      </c>
      <c r="F97">
        <f t="shared" si="14"/>
        <v>-0.22379032258064502</v>
      </c>
      <c r="G97">
        <v>0</v>
      </c>
      <c r="H97">
        <f t="shared" si="15"/>
        <v>0.25201612903225806</v>
      </c>
      <c r="I97">
        <f t="shared" si="16"/>
        <v>-1.0611908999450224</v>
      </c>
      <c r="J97">
        <f t="shared" si="17"/>
        <v>1.0611908999450224</v>
      </c>
      <c r="K97">
        <f t="shared" si="18"/>
        <v>0.38901990812634057</v>
      </c>
      <c r="L97">
        <f t="shared" si="19"/>
        <v>0.61098009187365931</v>
      </c>
      <c r="M97">
        <f t="shared" si="20"/>
        <v>2.5705625319186329</v>
      </c>
      <c r="N97">
        <f t="shared" si="21"/>
        <v>1.6367145399670135</v>
      </c>
    </row>
    <row r="98" spans="1:14" x14ac:dyDescent="0.25">
      <c r="A98" s="4">
        <f>IF('True_Odds_Calculator_2-way'!A99="","",'True_Odds_Calculator_2-way'!A99)</f>
        <v>1.58</v>
      </c>
      <c r="B98" s="4">
        <f>IF('True_Odds_Calculator_2-way'!B99="","",'True_Odds_Calculator_2-way'!B99)</f>
        <v>2.5299999999999998</v>
      </c>
      <c r="C98" s="4">
        <f t="shared" si="11"/>
        <v>0.63291139240506322</v>
      </c>
      <c r="D98">
        <f t="shared" si="12"/>
        <v>0.39525691699604748</v>
      </c>
      <c r="E98">
        <f t="shared" si="13"/>
        <v>2.8168309401110703E-2</v>
      </c>
      <c r="F98">
        <f t="shared" si="14"/>
        <v>-0.22199429629259027</v>
      </c>
      <c r="G98">
        <v>0</v>
      </c>
      <c r="H98">
        <f t="shared" si="15"/>
        <v>0.25016260569370091</v>
      </c>
      <c r="I98">
        <f t="shared" si="16"/>
        <v>-1.0615495921641365</v>
      </c>
      <c r="J98">
        <f t="shared" si="17"/>
        <v>1.0615495921641365</v>
      </c>
      <c r="K98">
        <f t="shared" si="18"/>
        <v>0.61892725464583687</v>
      </c>
      <c r="L98">
        <f t="shared" si="19"/>
        <v>0.38107274535416313</v>
      </c>
      <c r="M98">
        <f t="shared" si="20"/>
        <v>1.6156987634551996</v>
      </c>
      <c r="N98">
        <f t="shared" si="21"/>
        <v>2.6241708760111284</v>
      </c>
    </row>
    <row r="99" spans="1:14" x14ac:dyDescent="0.25">
      <c r="A99" s="4">
        <f>IF('True_Odds_Calculator_2-way'!A100="","",'True_Odds_Calculator_2-way'!A100)</f>
        <v>2.57</v>
      </c>
      <c r="B99" s="4">
        <f>IF('True_Odds_Calculator_2-way'!B100="","",'True_Odds_Calculator_2-way'!B100)</f>
        <v>1.53</v>
      </c>
      <c r="C99" s="4">
        <f t="shared" si="11"/>
        <v>0.38910505836575876</v>
      </c>
      <c r="D99">
        <f t="shared" si="12"/>
        <v>0.65359477124183007</v>
      </c>
      <c r="E99">
        <f t="shared" si="13"/>
        <v>4.2699829607588891E-2</v>
      </c>
      <c r="F99">
        <f t="shared" si="14"/>
        <v>-0.21161720200401812</v>
      </c>
      <c r="G99">
        <v>0</v>
      </c>
      <c r="H99">
        <f t="shared" si="15"/>
        <v>0.25431703161160701</v>
      </c>
      <c r="I99">
        <f t="shared" si="16"/>
        <v>-1.0962566453052482</v>
      </c>
      <c r="J99">
        <f t="shared" si="17"/>
        <v>1.0962566453052482</v>
      </c>
      <c r="K99">
        <f t="shared" si="18"/>
        <v>0.36749534092163155</v>
      </c>
      <c r="L99">
        <f t="shared" si="19"/>
        <v>0.6325046590783685</v>
      </c>
      <c r="M99">
        <f t="shared" si="20"/>
        <v>2.7211229331292399</v>
      </c>
      <c r="N99">
        <f t="shared" si="21"/>
        <v>1.5810160220117813</v>
      </c>
    </row>
    <row r="100" spans="1:14" x14ac:dyDescent="0.25">
      <c r="A100" s="4">
        <f>IF('True_Odds_Calculator_2-way'!A101="","",'True_Odds_Calculator_2-way'!A101)</f>
        <v>2.5299999999999998</v>
      </c>
      <c r="B100" s="4">
        <f>IF('True_Odds_Calculator_2-way'!B101="","",'True_Odds_Calculator_2-way'!B101)</f>
        <v>1.54</v>
      </c>
      <c r="C100" s="4">
        <f t="shared" si="11"/>
        <v>0.39525691699604748</v>
      </c>
      <c r="D100">
        <f t="shared" si="12"/>
        <v>0.64935064935064934</v>
      </c>
      <c r="E100">
        <f t="shared" si="13"/>
        <v>4.4607566346696714E-2</v>
      </c>
      <c r="F100">
        <f t="shared" si="14"/>
        <v>-0.21205276936502249</v>
      </c>
      <c r="G100">
        <v>0</v>
      </c>
      <c r="H100">
        <f t="shared" si="15"/>
        <v>0.25666033571171915</v>
      </c>
      <c r="I100">
        <f t="shared" si="16"/>
        <v>-1.100163936640749</v>
      </c>
      <c r="J100">
        <f t="shared" si="17"/>
        <v>1.100163936640749</v>
      </c>
      <c r="K100">
        <f t="shared" si="18"/>
        <v>0.37268226712382535</v>
      </c>
      <c r="L100">
        <f t="shared" si="19"/>
        <v>0.62731773287617476</v>
      </c>
      <c r="M100">
        <f t="shared" si="20"/>
        <v>2.6832508230603458</v>
      </c>
      <c r="N100">
        <f t="shared" si="21"/>
        <v>1.5940885257860045</v>
      </c>
    </row>
    <row r="101" spans="1:14" x14ac:dyDescent="0.25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1.84</v>
      </c>
      <c r="C101" s="4">
        <f t="shared" si="11"/>
        <v>0.49504950495049505</v>
      </c>
      <c r="D101">
        <f t="shared" si="12"/>
        <v>0.54347826086956519</v>
      </c>
      <c r="E101">
        <f t="shared" si="13"/>
        <v>3.8527765820060234E-2</v>
      </c>
      <c r="F101">
        <f t="shared" si="14"/>
        <v>-0.23052087817477407</v>
      </c>
      <c r="G101">
        <v>0</v>
      </c>
      <c r="H101">
        <f t="shared" si="15"/>
        <v>0.26904864399483425</v>
      </c>
      <c r="I101">
        <f t="shared" si="16"/>
        <v>-1.080339539253607</v>
      </c>
      <c r="J101">
        <f t="shared" si="17"/>
        <v>1.080339539253607</v>
      </c>
      <c r="K101">
        <f t="shared" si="18"/>
        <v>0.4757495401805043</v>
      </c>
      <c r="L101">
        <f t="shared" si="19"/>
        <v>0.52425045981949592</v>
      </c>
      <c r="M101">
        <f t="shared" si="20"/>
        <v>2.1019463300386789</v>
      </c>
      <c r="N101">
        <f t="shared" si="21"/>
        <v>1.9074852129730298</v>
      </c>
    </row>
    <row r="102" spans="1:14" x14ac:dyDescent="0.25">
      <c r="A102" s="4">
        <f>IF('True_Odds_Calculator_2-way'!A103="","",'True_Odds_Calculator_2-way'!A103)</f>
        <v>2.5</v>
      </c>
      <c r="B102" s="4">
        <f>IF('True_Odds_Calculator_2-way'!B103="","",'True_Odds_Calculator_2-way'!B103)</f>
        <v>1.56</v>
      </c>
      <c r="C102" s="4">
        <f t="shared" si="11"/>
        <v>0.4</v>
      </c>
      <c r="D102">
        <f t="shared" si="12"/>
        <v>0.64102564102564097</v>
      </c>
      <c r="E102">
        <f t="shared" si="13"/>
        <v>4.102564102564088E-2</v>
      </c>
      <c r="F102">
        <f t="shared" si="14"/>
        <v>-0.21538461538461551</v>
      </c>
      <c r="G102">
        <v>0</v>
      </c>
      <c r="H102">
        <f t="shared" si="15"/>
        <v>0.25641025641025639</v>
      </c>
      <c r="I102">
        <f t="shared" si="16"/>
        <v>-1.0910894511799616</v>
      </c>
      <c r="J102">
        <f t="shared" si="17"/>
        <v>1.0910894511799616</v>
      </c>
      <c r="K102">
        <f t="shared" si="18"/>
        <v>0.3792714244586895</v>
      </c>
      <c r="L102">
        <f t="shared" si="19"/>
        <v>0.62072857554131078</v>
      </c>
      <c r="M102">
        <f t="shared" si="20"/>
        <v>2.6366341767699417</v>
      </c>
      <c r="N102">
        <f t="shared" si="21"/>
        <v>1.6110100926607782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1.95</v>
      </c>
      <c r="C104" s="4">
        <f t="shared" si="11"/>
        <v>0.5181347150259068</v>
      </c>
      <c r="D104">
        <f t="shared" si="12"/>
        <v>0.51282051282051289</v>
      </c>
      <c r="E104">
        <f t="shared" si="13"/>
        <v>3.0955227846419575E-2</v>
      </c>
      <c r="F104">
        <f t="shared" si="14"/>
        <v>-0.23475488242327625</v>
      </c>
      <c r="G104">
        <v>0</v>
      </c>
      <c r="H104">
        <f t="shared" si="15"/>
        <v>0.26571011026969582</v>
      </c>
      <c r="I104">
        <f t="shared" si="16"/>
        <v>-1.0638899909514294</v>
      </c>
      <c r="J104">
        <f t="shared" si="17"/>
        <v>1.0638899909514294</v>
      </c>
      <c r="K104">
        <f t="shared" si="18"/>
        <v>0.50265964972060251</v>
      </c>
      <c r="L104">
        <f t="shared" si="19"/>
        <v>0.49734035027939766</v>
      </c>
      <c r="M104">
        <f t="shared" si="20"/>
        <v>1.9894176915848294</v>
      </c>
      <c r="N104">
        <f t="shared" si="21"/>
        <v>2.0106954914038573</v>
      </c>
    </row>
    <row r="105" spans="1:14" x14ac:dyDescent="0.25">
      <c r="A105" s="4">
        <f>IF('True_Odds_Calculator_2-way'!A106="","",'True_Odds_Calculator_2-way'!A106)</f>
        <v>1.93</v>
      </c>
      <c r="B105" s="4">
        <f>IF('True_Odds_Calculator_2-way'!B106="","",'True_Odds_Calculator_2-way'!B106)</f>
        <v>1.95</v>
      </c>
      <c r="C105" s="4">
        <f t="shared" si="11"/>
        <v>0.5181347150259068</v>
      </c>
      <c r="D105">
        <f t="shared" si="12"/>
        <v>0.51282051282051289</v>
      </c>
      <c r="E105">
        <f t="shared" si="13"/>
        <v>3.0955227846419575E-2</v>
      </c>
      <c r="F105">
        <f t="shared" si="14"/>
        <v>-0.23475488242327625</v>
      </c>
      <c r="G105">
        <v>0</v>
      </c>
      <c r="H105">
        <f t="shared" si="15"/>
        <v>0.26571011026969582</v>
      </c>
      <c r="I105">
        <f t="shared" si="16"/>
        <v>-1.0638899909514294</v>
      </c>
      <c r="J105">
        <f t="shared" si="17"/>
        <v>1.0638899909514294</v>
      </c>
      <c r="K105">
        <f t="shared" si="18"/>
        <v>0.50265964972060251</v>
      </c>
      <c r="L105">
        <f t="shared" si="19"/>
        <v>0.49734035027939766</v>
      </c>
      <c r="M105">
        <f t="shared" si="20"/>
        <v>1.9894176915848294</v>
      </c>
      <c r="N105">
        <f t="shared" si="21"/>
        <v>2.0106954914038573</v>
      </c>
    </row>
    <row r="106" spans="1:14" x14ac:dyDescent="0.25">
      <c r="A106" s="4">
        <f>IF('True_Odds_Calculator_2-way'!A107="","",'True_Odds_Calculator_2-way'!A107)</f>
        <v>1.69</v>
      </c>
      <c r="B106" s="4">
        <f>IF('True_Odds_Calculator_2-way'!B107="","",'True_Odds_Calculator_2-way'!B107)</f>
        <v>2.25</v>
      </c>
      <c r="C106" s="4">
        <f t="shared" si="11"/>
        <v>0.59171597633136097</v>
      </c>
      <c r="D106">
        <f t="shared" si="12"/>
        <v>0.44444444444444442</v>
      </c>
      <c r="E106">
        <f t="shared" si="13"/>
        <v>3.6160420775805502E-2</v>
      </c>
      <c r="F106">
        <f t="shared" si="14"/>
        <v>-0.22682445759368819</v>
      </c>
      <c r="G106">
        <v>0</v>
      </c>
      <c r="H106">
        <f t="shared" si="15"/>
        <v>0.26298487836949375</v>
      </c>
      <c r="I106">
        <f t="shared" si="16"/>
        <v>-1.0767638041163314</v>
      </c>
      <c r="J106">
        <f t="shared" si="17"/>
        <v>1.0767638041163314</v>
      </c>
      <c r="K106">
        <f t="shared" si="18"/>
        <v>0.57373431955297227</v>
      </c>
      <c r="L106">
        <f t="shared" si="19"/>
        <v>0.42626568044702751</v>
      </c>
      <c r="M106">
        <f t="shared" si="20"/>
        <v>1.7429670248402687</v>
      </c>
      <c r="N106">
        <f t="shared" si="21"/>
        <v>2.3459547551454145</v>
      </c>
    </row>
    <row r="107" spans="1:14" x14ac:dyDescent="0.25">
      <c r="A107" s="4">
        <f>IF('True_Odds_Calculator_2-way'!A108="","",'True_Odds_Calculator_2-way'!A108)</f>
        <v>1.56</v>
      </c>
      <c r="B107" s="4">
        <f>IF('True_Odds_Calculator_2-way'!B108="","",'True_Odds_Calculator_2-way'!B108)</f>
        <v>2.46</v>
      </c>
      <c r="C107" s="4">
        <f t="shared" si="11"/>
        <v>0.64102564102564097</v>
      </c>
      <c r="D107">
        <f t="shared" si="12"/>
        <v>0.4065040650406504</v>
      </c>
      <c r="E107">
        <f t="shared" si="13"/>
        <v>4.7529706066291366E-2</v>
      </c>
      <c r="F107">
        <f t="shared" si="14"/>
        <v>-0.21304982280592033</v>
      </c>
      <c r="G107">
        <v>0</v>
      </c>
      <c r="H107">
        <f t="shared" si="15"/>
        <v>0.26057952887221175</v>
      </c>
      <c r="I107">
        <f t="shared" si="16"/>
        <v>-1.1059348880095219</v>
      </c>
      <c r="J107">
        <f t="shared" si="17"/>
        <v>1.1059348880095219</v>
      </c>
      <c r="K107">
        <f t="shared" si="18"/>
        <v>0.61754181729268298</v>
      </c>
      <c r="L107">
        <f t="shared" si="19"/>
        <v>0.38245818270731691</v>
      </c>
      <c r="M107">
        <f t="shared" si="20"/>
        <v>1.6193235372853327</v>
      </c>
      <c r="N107">
        <f t="shared" si="21"/>
        <v>2.6146649364939023</v>
      </c>
    </row>
    <row r="108" spans="1:14" x14ac:dyDescent="0.25">
      <c r="A108" s="4">
        <f>IF('True_Odds_Calculator_2-way'!A109="","",'True_Odds_Calculator_2-way'!A109)</f>
        <v>1.62</v>
      </c>
      <c r="B108" s="4">
        <f>IF('True_Odds_Calculator_2-way'!B109="","",'True_Odds_Calculator_2-way'!B109)</f>
        <v>2.3199999999999998</v>
      </c>
      <c r="C108" s="4">
        <f t="shared" si="11"/>
        <v>0.61728395061728392</v>
      </c>
      <c r="D108">
        <f t="shared" si="12"/>
        <v>0.43103448275862072</v>
      </c>
      <c r="E108">
        <f t="shared" si="13"/>
        <v>4.8318433375904579E-2</v>
      </c>
      <c r="F108">
        <f t="shared" si="14"/>
        <v>-0.21775223499361429</v>
      </c>
      <c r="G108">
        <v>0</v>
      </c>
      <c r="H108">
        <f t="shared" si="15"/>
        <v>0.26607066836951893</v>
      </c>
      <c r="I108">
        <f t="shared" si="16"/>
        <v>-1.1053942207134546</v>
      </c>
      <c r="J108">
        <f t="shared" si="17"/>
        <v>1.1053942207134546</v>
      </c>
      <c r="K108">
        <f t="shared" si="18"/>
        <v>0.59335052824015522</v>
      </c>
      <c r="L108">
        <f t="shared" si="19"/>
        <v>0.40664947175984478</v>
      </c>
      <c r="M108">
        <f t="shared" si="20"/>
        <v>1.6853444168423422</v>
      </c>
      <c r="N108">
        <f t="shared" si="21"/>
        <v>2.45912037134176</v>
      </c>
    </row>
    <row r="109" spans="1:14" x14ac:dyDescent="0.25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2.16</v>
      </c>
      <c r="C109" s="4">
        <f t="shared" si="11"/>
        <v>0.58479532163742687</v>
      </c>
      <c r="D109">
        <f t="shared" si="12"/>
        <v>0.46296296296296291</v>
      </c>
      <c r="E109">
        <f t="shared" si="13"/>
        <v>4.7758284600389889E-2</v>
      </c>
      <c r="F109">
        <f t="shared" si="14"/>
        <v>-0.22298029023175214</v>
      </c>
      <c r="G109">
        <v>0</v>
      </c>
      <c r="H109">
        <f t="shared" si="15"/>
        <v>0.27073857483214203</v>
      </c>
      <c r="I109">
        <f t="shared" si="16"/>
        <v>-1.1018991068031498</v>
      </c>
      <c r="J109">
        <f t="shared" si="17"/>
        <v>1.1018991068031498</v>
      </c>
      <c r="K109">
        <f t="shared" si="18"/>
        <v>0.56105754585983503</v>
      </c>
      <c r="L109">
        <f t="shared" si="19"/>
        <v>0.43894245414016486</v>
      </c>
      <c r="M109">
        <f t="shared" si="20"/>
        <v>1.7823483658302366</v>
      </c>
      <c r="N109">
        <f t="shared" si="21"/>
        <v>2.2782029638916539</v>
      </c>
    </row>
    <row r="110" spans="1:14" x14ac:dyDescent="0.25">
      <c r="A110" s="4">
        <f>IF('True_Odds_Calculator_2-way'!A111="","",'True_Odds_Calculator_2-way'!A111)</f>
        <v>1.54</v>
      </c>
      <c r="B110" s="4">
        <f>IF('True_Odds_Calculator_2-way'!B111="","",'True_Odds_Calculator_2-way'!B111)</f>
        <v>2.52</v>
      </c>
      <c r="C110" s="4">
        <f t="shared" si="11"/>
        <v>0.64935064935064934</v>
      </c>
      <c r="D110">
        <f t="shared" si="12"/>
        <v>0.3968253968253968</v>
      </c>
      <c r="E110">
        <f t="shared" si="13"/>
        <v>4.6176046176046093E-2</v>
      </c>
      <c r="F110">
        <f t="shared" si="14"/>
        <v>-0.21150278293135449</v>
      </c>
      <c r="G110">
        <v>0</v>
      </c>
      <c r="H110">
        <f t="shared" si="15"/>
        <v>0.25767882910740053</v>
      </c>
      <c r="I110">
        <f t="shared" si="16"/>
        <v>-1.1037769642208695</v>
      </c>
      <c r="J110">
        <f t="shared" si="17"/>
        <v>1.1037769642208695</v>
      </c>
      <c r="K110">
        <f t="shared" si="18"/>
        <v>0.62655088547705118</v>
      </c>
      <c r="L110">
        <f t="shared" si="19"/>
        <v>0.37344911452294904</v>
      </c>
      <c r="M110">
        <f t="shared" si="20"/>
        <v>1.5960395606792694</v>
      </c>
      <c r="N110">
        <f t="shared" si="21"/>
        <v>2.6777409856157215</v>
      </c>
    </row>
    <row r="111" spans="1:14" x14ac:dyDescent="0.25">
      <c r="A111" s="4">
        <f>IF('True_Odds_Calculator_2-way'!A112="","",'True_Odds_Calculator_2-way'!A112)</f>
        <v>1.8</v>
      </c>
      <c r="B111" s="4">
        <f>IF('True_Odds_Calculator_2-way'!B112="","",'True_Odds_Calculator_2-way'!B112)</f>
        <v>2.11</v>
      </c>
      <c r="C111" s="4">
        <f t="shared" si="11"/>
        <v>0.55555555555555558</v>
      </c>
      <c r="D111">
        <f t="shared" si="12"/>
        <v>0.47393364928909953</v>
      </c>
      <c r="E111">
        <f t="shared" si="13"/>
        <v>2.9489204844655115E-2</v>
      </c>
      <c r="F111">
        <f t="shared" si="14"/>
        <v>-0.23380726698262244</v>
      </c>
      <c r="G111">
        <v>0</v>
      </c>
      <c r="H111">
        <f t="shared" si="15"/>
        <v>0.26329647182727756</v>
      </c>
      <c r="I111">
        <f t="shared" si="16"/>
        <v>-1.0611908999450221</v>
      </c>
      <c r="J111">
        <f t="shared" si="17"/>
        <v>1.0611908999450221</v>
      </c>
      <c r="K111">
        <f t="shared" si="18"/>
        <v>0.54084671241554938</v>
      </c>
      <c r="L111">
        <f t="shared" si="19"/>
        <v>0.45915328758445073</v>
      </c>
      <c r="M111">
        <f t="shared" si="20"/>
        <v>1.8489527199560174</v>
      </c>
      <c r="N111">
        <f t="shared" si="21"/>
        <v>2.1779218989389744</v>
      </c>
    </row>
    <row r="112" spans="1:14" x14ac:dyDescent="0.25">
      <c r="A112" s="4">
        <f>IF('True_Odds_Calculator_2-way'!A113="","",'True_Odds_Calculator_2-way'!A113)</f>
        <v>1.79</v>
      </c>
      <c r="B112" s="4">
        <f>IF('True_Odds_Calculator_2-way'!B113="","",'True_Odds_Calculator_2-way'!B113)</f>
        <v>2.13</v>
      </c>
      <c r="C112" s="4">
        <f t="shared" si="11"/>
        <v>0.55865921787709494</v>
      </c>
      <c r="D112">
        <f t="shared" si="12"/>
        <v>0.46948356807511737</v>
      </c>
      <c r="E112">
        <f t="shared" si="13"/>
        <v>2.8142785952212312E-2</v>
      </c>
      <c r="F112">
        <f t="shared" si="14"/>
        <v>-0.2341385369947806</v>
      </c>
      <c r="G112">
        <v>0</v>
      </c>
      <c r="H112">
        <f t="shared" si="15"/>
        <v>0.26228132294699291</v>
      </c>
      <c r="I112">
        <f t="shared" si="16"/>
        <v>-1.0583936671670078</v>
      </c>
      <c r="J112">
        <f t="shared" si="17"/>
        <v>1.0583936671670078</v>
      </c>
      <c r="K112">
        <f t="shared" si="18"/>
        <v>0.5446234509412119</v>
      </c>
      <c r="L112">
        <f t="shared" si="19"/>
        <v>0.45537654905878816</v>
      </c>
      <c r="M112">
        <f t="shared" si="20"/>
        <v>1.8361309970619364</v>
      </c>
      <c r="N112">
        <f t="shared" si="21"/>
        <v>2.1959848438987186</v>
      </c>
    </row>
    <row r="113" spans="1:14" x14ac:dyDescent="0.25">
      <c r="A113" s="4">
        <f>IF('True_Odds_Calculator_2-way'!A114="","",'True_Odds_Calculator_2-way'!A114)</f>
        <v>1.78</v>
      </c>
      <c r="B113" s="4">
        <f>IF('True_Odds_Calculator_2-way'!B114="","",'True_Odds_Calculator_2-way'!B114)</f>
        <v>2.15</v>
      </c>
      <c r="C113" s="4">
        <f t="shared" si="11"/>
        <v>0.5617977528089888</v>
      </c>
      <c r="D113">
        <f t="shared" si="12"/>
        <v>0.46511627906976744</v>
      </c>
      <c r="E113">
        <f t="shared" si="13"/>
        <v>2.6914031878756184E-2</v>
      </c>
      <c r="F113">
        <f t="shared" si="14"/>
        <v>-0.23438724849751769</v>
      </c>
      <c r="G113">
        <v>0</v>
      </c>
      <c r="H113">
        <f t="shared" si="15"/>
        <v>0.26130128037627387</v>
      </c>
      <c r="I113">
        <f t="shared" si="16"/>
        <v>-1.0558537785999174</v>
      </c>
      <c r="J113">
        <f t="shared" si="17"/>
        <v>1.0558537785999174</v>
      </c>
      <c r="K113">
        <f t="shared" si="18"/>
        <v>0.54837610971857853</v>
      </c>
      <c r="L113">
        <f t="shared" si="19"/>
        <v>0.45162389028142153</v>
      </c>
      <c r="M113">
        <f t="shared" si="20"/>
        <v>1.8235659473079355</v>
      </c>
      <c r="N113">
        <f t="shared" si="21"/>
        <v>2.214231845389905</v>
      </c>
    </row>
    <row r="114" spans="1:14" x14ac:dyDescent="0.25">
      <c r="A114" s="4">
        <f>IF('True_Odds_Calculator_2-way'!A115="","",'True_Odds_Calculator_2-way'!A115)</f>
        <v>1.97</v>
      </c>
      <c r="B114" s="4">
        <f>IF('True_Odds_Calculator_2-way'!B115="","",'True_Odds_Calculator_2-way'!B115)</f>
        <v>1.92</v>
      </c>
      <c r="C114" s="4">
        <f t="shared" si="11"/>
        <v>0.50761421319796951</v>
      </c>
      <c r="D114">
        <f t="shared" si="12"/>
        <v>0.52083333333333337</v>
      </c>
      <c r="E114">
        <f t="shared" si="13"/>
        <v>2.844754653130277E-2</v>
      </c>
      <c r="F114">
        <f t="shared" si="14"/>
        <v>-0.2359348561759731</v>
      </c>
      <c r="G114">
        <v>0</v>
      </c>
      <c r="H114">
        <f t="shared" si="15"/>
        <v>0.26438240270727581</v>
      </c>
      <c r="I114">
        <f t="shared" si="16"/>
        <v>-1.0585715534396718</v>
      </c>
      <c r="J114">
        <f t="shared" si="17"/>
        <v>1.0585715534396718</v>
      </c>
      <c r="K114">
        <f t="shared" si="18"/>
        <v>0.49338508579127022</v>
      </c>
      <c r="L114">
        <f t="shared" si="19"/>
        <v>0.50661491420873006</v>
      </c>
      <c r="M114">
        <f t="shared" si="20"/>
        <v>2.0268144068364817</v>
      </c>
      <c r="N114">
        <f t="shared" si="21"/>
        <v>1.9738858291644976</v>
      </c>
    </row>
    <row r="115" spans="1:14" x14ac:dyDescent="0.25">
      <c r="A115" s="4">
        <f>IF('True_Odds_Calculator_2-way'!A116="","",'True_Odds_Calculator_2-way'!A116)</f>
        <v>1.63</v>
      </c>
      <c r="B115" s="4">
        <f>IF('True_Odds_Calculator_2-way'!B116="","",'True_Odds_Calculator_2-way'!B116)</f>
        <v>2.37</v>
      </c>
      <c r="C115" s="4">
        <f t="shared" si="11"/>
        <v>0.61349693251533743</v>
      </c>
      <c r="D115">
        <f t="shared" si="12"/>
        <v>0.42194092827004215</v>
      </c>
      <c r="E115">
        <f t="shared" si="13"/>
        <v>3.5437860785379582E-2</v>
      </c>
      <c r="F115">
        <f t="shared" si="14"/>
        <v>-0.22342160441096537</v>
      </c>
      <c r="G115">
        <v>0</v>
      </c>
      <c r="H115">
        <f t="shared" si="15"/>
        <v>0.2588594651963449</v>
      </c>
      <c r="I115">
        <f t="shared" si="16"/>
        <v>-1.0763894728677108</v>
      </c>
      <c r="J115">
        <f t="shared" si="17"/>
        <v>1.0763894728677108</v>
      </c>
      <c r="K115">
        <f t="shared" si="18"/>
        <v>0.59590303509172793</v>
      </c>
      <c r="L115">
        <f t="shared" si="19"/>
        <v>0.40409696490827207</v>
      </c>
      <c r="M115">
        <f t="shared" si="20"/>
        <v>1.6781253679066579</v>
      </c>
      <c r="N115">
        <f t="shared" si="21"/>
        <v>2.4746535778287639</v>
      </c>
    </row>
    <row r="116" spans="1:14" x14ac:dyDescent="0.25">
      <c r="A116" s="4">
        <f>IF('True_Odds_Calculator_2-way'!A117="","",'True_Odds_Calculator_2-way'!A117)</f>
        <v>1.61</v>
      </c>
      <c r="B116" s="4">
        <f>IF('True_Odds_Calculator_2-way'!B117="","",'True_Odds_Calculator_2-way'!B117)</f>
        <v>2.46</v>
      </c>
      <c r="C116" s="4">
        <f t="shared" si="11"/>
        <v>0.6211180124223602</v>
      </c>
      <c r="D116">
        <f t="shared" si="12"/>
        <v>0.4065040650406504</v>
      </c>
      <c r="E116">
        <f t="shared" si="13"/>
        <v>2.7622077463010708E-2</v>
      </c>
      <c r="F116">
        <f t="shared" si="14"/>
        <v>-0.22486491945664788</v>
      </c>
      <c r="G116">
        <v>0</v>
      </c>
      <c r="H116">
        <f t="shared" si="15"/>
        <v>0.25248699691965859</v>
      </c>
      <c r="I116">
        <f t="shared" si="16"/>
        <v>-1.0596407579073908</v>
      </c>
      <c r="J116">
        <f t="shared" si="17"/>
        <v>1.0596407579073908</v>
      </c>
      <c r="K116">
        <f t="shared" si="18"/>
        <v>0.60739287177373846</v>
      </c>
      <c r="L116">
        <f t="shared" si="19"/>
        <v>0.39260712822626126</v>
      </c>
      <c r="M116">
        <f t="shared" si="20"/>
        <v>1.646380862323509</v>
      </c>
      <c r="N116">
        <f t="shared" si="21"/>
        <v>2.5470755065447905</v>
      </c>
    </row>
    <row r="117" spans="1:14" x14ac:dyDescent="0.25">
      <c r="A117" s="4">
        <f>IF('True_Odds_Calculator_2-way'!A118="","",'True_Odds_Calculator_2-way'!A118)</f>
        <v>2.04</v>
      </c>
      <c r="B117" s="4">
        <f>IF('True_Odds_Calculator_2-way'!B118="","",'True_Odds_Calculator_2-way'!B118)</f>
        <v>1.87</v>
      </c>
      <c r="C117" s="4">
        <f t="shared" si="11"/>
        <v>0.49019607843137253</v>
      </c>
      <c r="D117">
        <f t="shared" si="12"/>
        <v>0.53475935828876997</v>
      </c>
      <c r="E117">
        <f t="shared" si="13"/>
        <v>2.4955436720142554E-2</v>
      </c>
      <c r="F117">
        <f t="shared" si="14"/>
        <v>-0.2371815036174898</v>
      </c>
      <c r="G117">
        <v>0</v>
      </c>
      <c r="H117">
        <f t="shared" si="15"/>
        <v>0.26213694033763235</v>
      </c>
      <c r="I117">
        <f t="shared" si="16"/>
        <v>-1.0512928338279499</v>
      </c>
      <c r="J117">
        <f t="shared" si="17"/>
        <v>1.0512928338279499</v>
      </c>
      <c r="K117">
        <f t="shared" si="18"/>
        <v>0.47770444733840695</v>
      </c>
      <c r="L117">
        <f t="shared" si="19"/>
        <v>0.52229555266159289</v>
      </c>
      <c r="M117">
        <f t="shared" si="20"/>
        <v>2.0933445471810685</v>
      </c>
      <c r="N117">
        <f t="shared" si="21"/>
        <v>1.9146247654303168</v>
      </c>
    </row>
    <row r="118" spans="1:14" x14ac:dyDescent="0.25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2.33</v>
      </c>
      <c r="C118" s="4">
        <f t="shared" si="11"/>
        <v>0.5988023952095809</v>
      </c>
      <c r="D118">
        <f t="shared" si="12"/>
        <v>0.42918454935622319</v>
      </c>
      <c r="E118">
        <f t="shared" si="13"/>
        <v>2.7986944565804084E-2</v>
      </c>
      <c r="F118">
        <f t="shared" si="14"/>
        <v>-0.22900979157564694</v>
      </c>
      <c r="G118">
        <v>0</v>
      </c>
      <c r="H118">
        <f t="shared" si="15"/>
        <v>0.25699673614145102</v>
      </c>
      <c r="I118">
        <f t="shared" si="16"/>
        <v>-1.0593434317257451</v>
      </c>
      <c r="J118">
        <f t="shared" si="17"/>
        <v>1.0593434317257451</v>
      </c>
      <c r="K118">
        <f t="shared" si="18"/>
        <v>0.58487737574119503</v>
      </c>
      <c r="L118">
        <f t="shared" si="19"/>
        <v>0.41512262425880503</v>
      </c>
      <c r="M118">
        <f t="shared" si="20"/>
        <v>1.7097600992562489</v>
      </c>
      <c r="N118">
        <f t="shared" si="21"/>
        <v>2.408926764195241</v>
      </c>
    </row>
    <row r="119" spans="1:14" x14ac:dyDescent="0.25">
      <c r="A119" s="4">
        <f>IF('True_Odds_Calculator_2-way'!A120="","",'True_Odds_Calculator_2-way'!A120)</f>
        <v>1.51</v>
      </c>
      <c r="B119" s="4">
        <f>IF('True_Odds_Calculator_2-way'!B120="","",'True_Odds_Calculator_2-way'!B120)</f>
        <v>2.68</v>
      </c>
      <c r="C119" s="4">
        <f t="shared" si="11"/>
        <v>0.66225165562913912</v>
      </c>
      <c r="D119">
        <f t="shared" si="12"/>
        <v>0.37313432835820892</v>
      </c>
      <c r="E119">
        <f t="shared" si="13"/>
        <v>3.5385983987348046E-2</v>
      </c>
      <c r="F119">
        <f t="shared" si="14"/>
        <v>-0.21172284273994268</v>
      </c>
      <c r="G119">
        <v>0</v>
      </c>
      <c r="H119">
        <f t="shared" si="15"/>
        <v>0.2471088267272907</v>
      </c>
      <c r="I119">
        <f t="shared" si="16"/>
        <v>-1.0803395392536073</v>
      </c>
      <c r="J119">
        <f t="shared" si="17"/>
        <v>1.0803395392536073</v>
      </c>
      <c r="K119">
        <f t="shared" si="18"/>
        <v>0.64475648099787108</v>
      </c>
      <c r="L119">
        <f t="shared" si="19"/>
        <v>0.3552435190021288</v>
      </c>
      <c r="M119">
        <f t="shared" si="20"/>
        <v>1.5509731650193399</v>
      </c>
      <c r="N119">
        <f t="shared" si="21"/>
        <v>2.8149704259460604</v>
      </c>
    </row>
    <row r="120" spans="1:14" x14ac:dyDescent="0.25">
      <c r="A120" s="4">
        <f>IF('True_Odds_Calculator_2-way'!A121="","",'True_Odds_Calculator_2-way'!A121)</f>
        <v>1.68</v>
      </c>
      <c r="B120" s="4">
        <f>IF('True_Odds_Calculator_2-way'!B121="","",'True_Odds_Calculator_2-way'!B121)</f>
        <v>2.29</v>
      </c>
      <c r="C120" s="4">
        <f t="shared" si="11"/>
        <v>0.59523809523809523</v>
      </c>
      <c r="D120">
        <f t="shared" si="12"/>
        <v>0.4366812227074236</v>
      </c>
      <c r="E120">
        <f t="shared" si="13"/>
        <v>3.1919317945518833E-2</v>
      </c>
      <c r="F120">
        <f t="shared" si="14"/>
        <v>-0.22800998128509042</v>
      </c>
      <c r="G120">
        <v>0</v>
      </c>
      <c r="H120">
        <f t="shared" si="15"/>
        <v>0.25992929923060926</v>
      </c>
      <c r="I120">
        <f t="shared" si="16"/>
        <v>-1.0677035543974551</v>
      </c>
      <c r="J120">
        <f t="shared" si="17"/>
        <v>1.0677035543974551</v>
      </c>
      <c r="K120">
        <f t="shared" si="18"/>
        <v>0.57936138046320074</v>
      </c>
      <c r="L120">
        <f t="shared" si="19"/>
        <v>0.42063861953679943</v>
      </c>
      <c r="M120">
        <f t="shared" si="20"/>
        <v>1.7260384169902692</v>
      </c>
      <c r="N120">
        <f t="shared" si="21"/>
        <v>2.3773375851727168</v>
      </c>
    </row>
    <row r="121" spans="1:14" x14ac:dyDescent="0.25">
      <c r="A121" s="4">
        <f>IF('True_Odds_Calculator_2-way'!A122="","",'True_Odds_Calculator_2-way'!A122)</f>
        <v>1.96</v>
      </c>
      <c r="B121" s="4">
        <f>IF('True_Odds_Calculator_2-way'!B122="","",'True_Odds_Calculator_2-way'!B122)</f>
        <v>1.94</v>
      </c>
      <c r="C121" s="4">
        <f t="shared" si="11"/>
        <v>0.51020408163265307</v>
      </c>
      <c r="D121">
        <f t="shared" si="12"/>
        <v>0.51546391752577325</v>
      </c>
      <c r="E121">
        <f t="shared" si="13"/>
        <v>2.5667999158426325E-2</v>
      </c>
      <c r="F121">
        <f t="shared" si="14"/>
        <v>-0.23732379549758043</v>
      </c>
      <c r="G121">
        <v>0</v>
      </c>
      <c r="H121">
        <f t="shared" si="15"/>
        <v>0.26299179465600675</v>
      </c>
      <c r="I121">
        <f t="shared" si="16"/>
        <v>-1.052689901333149</v>
      </c>
      <c r="J121">
        <f t="shared" si="17"/>
        <v>1.052689901333149</v>
      </c>
      <c r="K121">
        <f t="shared" si="18"/>
        <v>0.49736834815166897</v>
      </c>
      <c r="L121">
        <f t="shared" si="19"/>
        <v>0.50263165184833114</v>
      </c>
      <c r="M121">
        <f t="shared" si="20"/>
        <v>2.0105823052798226</v>
      </c>
      <c r="N121">
        <f t="shared" si="21"/>
        <v>1.9895285072531594</v>
      </c>
    </row>
    <row r="122" spans="1:14" x14ac:dyDescent="0.25">
      <c r="A122" s="4">
        <f>IF('True_Odds_Calculator_2-way'!A123="","",'True_Odds_Calculator_2-way'!A123)</f>
        <v>2.19</v>
      </c>
      <c r="B122" s="4">
        <f>IF('True_Odds_Calculator_2-way'!B123="","",'True_Odds_Calculator_2-way'!B123)</f>
        <v>1.75</v>
      </c>
      <c r="C122" s="4">
        <f t="shared" si="11"/>
        <v>0.45662100456621008</v>
      </c>
      <c r="D122">
        <f t="shared" si="12"/>
        <v>0.5714285714285714</v>
      </c>
      <c r="E122">
        <f t="shared" si="13"/>
        <v>2.8049575994781417E-2</v>
      </c>
      <c r="F122">
        <f t="shared" si="14"/>
        <v>-0.23287671232876717</v>
      </c>
      <c r="G122">
        <v>0</v>
      </c>
      <c r="H122">
        <f t="shared" si="15"/>
        <v>0.26092628832354858</v>
      </c>
      <c r="I122">
        <f t="shared" si="16"/>
        <v>-1.0585122480499263</v>
      </c>
      <c r="J122">
        <f t="shared" si="17"/>
        <v>1.0585122480499263</v>
      </c>
      <c r="K122">
        <f t="shared" si="18"/>
        <v>0.44255041223763469</v>
      </c>
      <c r="L122">
        <f t="shared" si="19"/>
        <v>0.55744958776236542</v>
      </c>
      <c r="M122">
        <f t="shared" si="20"/>
        <v>2.2596295751794115</v>
      </c>
      <c r="N122">
        <f t="shared" si="21"/>
        <v>1.7938841860374448</v>
      </c>
    </row>
    <row r="123" spans="1:14" x14ac:dyDescent="0.25">
      <c r="A123" s="4">
        <f>IF('True_Odds_Calculator_2-way'!A124="","",'True_Odds_Calculator_2-way'!A124)</f>
        <v>2.16</v>
      </c>
      <c r="B123" s="4">
        <f>IF('True_Odds_Calculator_2-way'!B124="","",'True_Odds_Calculator_2-way'!B124)</f>
        <v>1.77</v>
      </c>
      <c r="C123" s="4">
        <f t="shared" si="11"/>
        <v>0.46296296296296291</v>
      </c>
      <c r="D123">
        <f t="shared" si="12"/>
        <v>0.56497175141242939</v>
      </c>
      <c r="E123">
        <f t="shared" si="13"/>
        <v>2.79347143753923E-2</v>
      </c>
      <c r="F123">
        <f t="shared" si="14"/>
        <v>-0.23362628164888055</v>
      </c>
      <c r="G123">
        <v>0</v>
      </c>
      <c r="H123">
        <f t="shared" si="15"/>
        <v>0.26156099602427285</v>
      </c>
      <c r="I123">
        <f t="shared" si="16"/>
        <v>-1.0580973892262122</v>
      </c>
      <c r="J123">
        <f t="shared" si="17"/>
        <v>1.0580973892262122</v>
      </c>
      <c r="K123">
        <f t="shared" si="18"/>
        <v>0.44895535399193021</v>
      </c>
      <c r="L123">
        <f t="shared" si="19"/>
        <v>0.55104464600806979</v>
      </c>
      <c r="M123">
        <f t="shared" si="20"/>
        <v>2.2273929715024061</v>
      </c>
      <c r="N123">
        <f t="shared" si="21"/>
        <v>1.8147349897041836</v>
      </c>
    </row>
    <row r="124" spans="1:14" x14ac:dyDescent="0.25">
      <c r="A124" s="4">
        <f>IF('True_Odds_Calculator_2-way'!A125="","",'True_Odds_Calculator_2-way'!A125)</f>
        <v>1.83</v>
      </c>
      <c r="B124" s="4">
        <f>IF('True_Odds_Calculator_2-way'!B125="","",'True_Odds_Calculator_2-way'!B125)</f>
        <v>2.0699999999999998</v>
      </c>
      <c r="C124" s="4">
        <f t="shared" si="11"/>
        <v>0.54644808743169393</v>
      </c>
      <c r="D124">
        <f t="shared" si="12"/>
        <v>0.48309178743961356</v>
      </c>
      <c r="E124">
        <f t="shared" si="13"/>
        <v>2.9539874871307603E-2</v>
      </c>
      <c r="F124">
        <f t="shared" si="14"/>
        <v>-0.23444470842902765</v>
      </c>
      <c r="G124">
        <v>0</v>
      </c>
      <c r="H124">
        <f t="shared" si="15"/>
        <v>0.26398458330033525</v>
      </c>
      <c r="I124">
        <f t="shared" si="16"/>
        <v>-1.0611311532512866</v>
      </c>
      <c r="J124">
        <f t="shared" si="17"/>
        <v>1.0611311532512866</v>
      </c>
      <c r="K124">
        <f t="shared" si="18"/>
        <v>0.53170592832305175</v>
      </c>
      <c r="L124">
        <f t="shared" si="19"/>
        <v>0.46829407167694814</v>
      </c>
      <c r="M124">
        <f t="shared" si="20"/>
        <v>1.8807388571985679</v>
      </c>
      <c r="N124">
        <f t="shared" si="21"/>
        <v>2.1354103339788768</v>
      </c>
    </row>
    <row r="125" spans="1:14" x14ac:dyDescent="0.25">
      <c r="A125" s="4">
        <f>IF('True_Odds_Calculator_2-way'!A126="","",'True_Odds_Calculator_2-way'!A126)</f>
        <v>1.66</v>
      </c>
      <c r="B125" s="4">
        <f>IF('True_Odds_Calculator_2-way'!B126="","",'True_Odds_Calculator_2-way'!B126)</f>
        <v>2.35</v>
      </c>
      <c r="C125" s="4">
        <f t="shared" si="11"/>
        <v>0.60240963855421692</v>
      </c>
      <c r="D125">
        <f t="shared" si="12"/>
        <v>0.42553191489361702</v>
      </c>
      <c r="E125">
        <f t="shared" si="13"/>
        <v>2.7941553447834E-2</v>
      </c>
      <c r="F125">
        <f t="shared" si="14"/>
        <v>-0.22840297359651363</v>
      </c>
      <c r="G125">
        <v>0</v>
      </c>
      <c r="H125">
        <f t="shared" si="15"/>
        <v>0.25634452704434763</v>
      </c>
      <c r="I125">
        <f t="shared" si="16"/>
        <v>-1.0594028769395474</v>
      </c>
      <c r="J125">
        <f t="shared" si="17"/>
        <v>1.0594028769395474</v>
      </c>
      <c r="K125">
        <f t="shared" si="18"/>
        <v>0.58851019803893267</v>
      </c>
      <c r="L125">
        <f t="shared" si="19"/>
        <v>0.41148980196106721</v>
      </c>
      <c r="M125">
        <f t="shared" si="20"/>
        <v>1.6992058987801013</v>
      </c>
      <c r="N125">
        <f t="shared" si="21"/>
        <v>2.4301938838683887</v>
      </c>
    </row>
    <row r="126" spans="1:14" x14ac:dyDescent="0.25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2.37</v>
      </c>
      <c r="C126" s="4">
        <f t="shared" si="11"/>
        <v>0.60606060606060608</v>
      </c>
      <c r="D126">
        <f t="shared" si="12"/>
        <v>0.42194092827004215</v>
      </c>
      <c r="E126">
        <f t="shared" si="13"/>
        <v>2.8001534330648337E-2</v>
      </c>
      <c r="F126">
        <f t="shared" si="14"/>
        <v>-0.22772024037846816</v>
      </c>
      <c r="G126">
        <v>0</v>
      </c>
      <c r="H126">
        <f t="shared" si="15"/>
        <v>0.25572177470911645</v>
      </c>
      <c r="I126">
        <f t="shared" si="16"/>
        <v>-1.0597002531915625</v>
      </c>
      <c r="J126">
        <f t="shared" si="17"/>
        <v>1.0597002531915625</v>
      </c>
      <c r="K126">
        <f t="shared" si="18"/>
        <v>0.59213461740682438</v>
      </c>
      <c r="L126">
        <f t="shared" si="19"/>
        <v>0.40786538259317556</v>
      </c>
      <c r="M126">
        <f t="shared" si="20"/>
        <v>1.6888051645745159</v>
      </c>
      <c r="N126">
        <f t="shared" si="21"/>
        <v>2.4517893468724408</v>
      </c>
    </row>
    <row r="127" spans="1:14" x14ac:dyDescent="0.25">
      <c r="A127" s="4">
        <f>IF('True_Odds_Calculator_2-way'!A128="","",'True_Odds_Calculator_2-way'!A128)</f>
        <v>2.56</v>
      </c>
      <c r="B127" s="4">
        <f>IF('True_Odds_Calculator_2-way'!B128="","",'True_Odds_Calculator_2-way'!B128)</f>
        <v>1.5</v>
      </c>
      <c r="C127" s="4">
        <f t="shared" si="11"/>
        <v>0.390625</v>
      </c>
      <c r="D127">
        <f t="shared" si="12"/>
        <v>0.66666666666666663</v>
      </c>
      <c r="E127">
        <f t="shared" si="13"/>
        <v>5.7291666666666519E-2</v>
      </c>
      <c r="F127">
        <f t="shared" si="14"/>
        <v>-0.20312500000000011</v>
      </c>
      <c r="G127">
        <v>0</v>
      </c>
      <c r="H127">
        <f t="shared" si="15"/>
        <v>0.26041666666666663</v>
      </c>
      <c r="I127">
        <f t="shared" si="16"/>
        <v>-1.1322770341445954</v>
      </c>
      <c r="J127">
        <f t="shared" si="17"/>
        <v>1.1322770341445954</v>
      </c>
      <c r="K127">
        <f t="shared" si="18"/>
        <v>0.36148687418187242</v>
      </c>
      <c r="L127">
        <f t="shared" si="19"/>
        <v>0.63851312581812769</v>
      </c>
      <c r="M127">
        <f t="shared" si="20"/>
        <v>2.7663521732655689</v>
      </c>
      <c r="N127">
        <f t="shared" si="21"/>
        <v>1.5661385170722977</v>
      </c>
    </row>
    <row r="128" spans="1:14" x14ac:dyDescent="0.25">
      <c r="A128" s="4">
        <f>IF('True_Odds_Calculator_2-way'!A129="","",'True_Odds_Calculator_2-way'!A129)</f>
        <v>2.13</v>
      </c>
      <c r="B128" s="4">
        <f>IF('True_Odds_Calculator_2-way'!B129="","",'True_Odds_Calculator_2-way'!B129)</f>
        <v>1.7</v>
      </c>
      <c r="C128" s="4">
        <f t="shared" si="11"/>
        <v>0.46948356807511737</v>
      </c>
      <c r="D128">
        <f t="shared" si="12"/>
        <v>0.58823529411764708</v>
      </c>
      <c r="E128">
        <f t="shared" si="13"/>
        <v>5.7718862192764453E-2</v>
      </c>
      <c r="F128">
        <f t="shared" si="14"/>
        <v>-0.2184479425573046</v>
      </c>
      <c r="G128">
        <v>0</v>
      </c>
      <c r="H128">
        <f t="shared" si="15"/>
        <v>0.27616680475006905</v>
      </c>
      <c r="I128">
        <f t="shared" si="16"/>
        <v>-1.1243764952899702</v>
      </c>
      <c r="J128">
        <f t="shared" si="17"/>
        <v>1.1243764952899702</v>
      </c>
      <c r="K128">
        <f t="shared" si="18"/>
        <v>0.44042280877759621</v>
      </c>
      <c r="L128">
        <f t="shared" si="19"/>
        <v>0.55957719122240368</v>
      </c>
      <c r="M128">
        <f t="shared" si="20"/>
        <v>2.2705454396776665</v>
      </c>
      <c r="N128">
        <f t="shared" si="21"/>
        <v>1.7870635467029794</v>
      </c>
    </row>
    <row r="129" spans="1:14" x14ac:dyDescent="0.25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2.19</v>
      </c>
      <c r="C129" s="4">
        <f t="shared" si="11"/>
        <v>0.60606060606060608</v>
      </c>
      <c r="D129">
        <f t="shared" si="12"/>
        <v>0.45662100456621008</v>
      </c>
      <c r="E129">
        <f t="shared" si="13"/>
        <v>6.2681610626816209E-2</v>
      </c>
      <c r="F129">
        <f t="shared" si="14"/>
        <v>-0.21405839214058386</v>
      </c>
      <c r="G129">
        <v>0</v>
      </c>
      <c r="H129">
        <f t="shared" si="15"/>
        <v>0.27674000276740007</v>
      </c>
      <c r="I129">
        <f t="shared" si="16"/>
        <v>-1.137024547772205</v>
      </c>
      <c r="J129">
        <f t="shared" si="17"/>
        <v>1.137024547772205</v>
      </c>
      <c r="K129">
        <f t="shared" si="18"/>
        <v>0.57502131907073983</v>
      </c>
      <c r="L129">
        <f t="shared" si="19"/>
        <v>0.42497868092926011</v>
      </c>
      <c r="M129">
        <f t="shared" si="20"/>
        <v>1.7390659560519335</v>
      </c>
      <c r="N129">
        <f t="shared" si="21"/>
        <v>2.3530592118489237</v>
      </c>
    </row>
    <row r="130" spans="1:14" x14ac:dyDescent="0.25">
      <c r="A130" s="4">
        <f>IF('True_Odds_Calculator_2-way'!A131="","",'True_Odds_Calculator_2-way'!A131)</f>
        <v>2.09</v>
      </c>
      <c r="B130" s="4">
        <f>IF('True_Odds_Calculator_2-way'!B131="","",'True_Odds_Calculator_2-way'!B131)</f>
        <v>1.73</v>
      </c>
      <c r="C130" s="4">
        <f t="shared" si="11"/>
        <v>0.47846889952153115</v>
      </c>
      <c r="D130">
        <f t="shared" si="12"/>
        <v>0.5780346820809249</v>
      </c>
      <c r="E130">
        <f t="shared" si="13"/>
        <v>5.6503581602456165E-2</v>
      </c>
      <c r="F130">
        <f t="shared" si="14"/>
        <v>-0.22006803661808205</v>
      </c>
      <c r="G130">
        <v>0</v>
      </c>
      <c r="H130">
        <f t="shared" si="15"/>
        <v>0.27657161822053827</v>
      </c>
      <c r="I130">
        <f t="shared" si="16"/>
        <v>-1.1210508723689179</v>
      </c>
      <c r="J130">
        <f t="shared" si="17"/>
        <v>1.1210508723689179</v>
      </c>
      <c r="K130">
        <f t="shared" si="18"/>
        <v>0.45005605317763153</v>
      </c>
      <c r="L130">
        <f t="shared" si="19"/>
        <v>0.54994394682236836</v>
      </c>
      <c r="M130">
        <f t="shared" si="20"/>
        <v>2.2219454508821204</v>
      </c>
      <c r="N130">
        <f t="shared" si="21"/>
        <v>1.8183671368293095</v>
      </c>
    </row>
    <row r="131" spans="1:14" x14ac:dyDescent="0.25">
      <c r="A131" s="4">
        <f>IF('True_Odds_Calculator_2-way'!A132="","",'True_Odds_Calculator_2-way'!A132)</f>
        <v>1.7</v>
      </c>
      <c r="B131" s="4">
        <f>IF('True_Odds_Calculator_2-way'!B132="","",'True_Odds_Calculator_2-way'!B132)</f>
        <v>2.27</v>
      </c>
      <c r="C131" s="4">
        <f t="shared" ref="C131:C194" si="22">1/A131</f>
        <v>0.58823529411764708</v>
      </c>
      <c r="D131">
        <f t="shared" ref="D131:D194" si="23">1/B131</f>
        <v>0.44052863436123346</v>
      </c>
      <c r="E131">
        <f t="shared" ref="E131:E194" si="24">C131+D131-1</f>
        <v>2.876392847888054E-2</v>
      </c>
      <c r="F131">
        <f t="shared" ref="F131:F194" si="25">C131+D131-(C131*D131)-1</f>
        <v>-0.23037056232184505</v>
      </c>
      <c r="G131">
        <v>0</v>
      </c>
      <c r="H131">
        <f t="shared" ref="H131:H194" si="26">C131*D131</f>
        <v>0.25913449080072559</v>
      </c>
      <c r="I131">
        <f t="shared" ref="I131:I194" si="27">((-4*F131*H131)^0.5)/(2*F131)</f>
        <v>-1.0605938867332434</v>
      </c>
      <c r="J131">
        <f t="shared" ref="J131:J194" si="28">(-((-4*F131*H131)^0.5))/(2*F131)</f>
        <v>1.0605938867332434</v>
      </c>
      <c r="K131">
        <f t="shared" ref="K131:K194" si="29">IF(A131="","",(C131/($J131+C131-($J131*C131))))</f>
        <v>0.5739158503406081</v>
      </c>
      <c r="L131">
        <f t="shared" ref="L131:L194" si="30">IF(B131="","",(D131/($J131+D131-($J131*D131))))</f>
        <v>0.42608414965939195</v>
      </c>
      <c r="M131">
        <f t="shared" ref="M131:M194" si="31">IF(A131="","",1/K131)</f>
        <v>1.7424157207132702</v>
      </c>
      <c r="N131">
        <f t="shared" ref="N131:N194" si="32">IF(B131="","",1/L131)</f>
        <v>2.3469542361512192</v>
      </c>
    </row>
    <row r="132" spans="1:14" x14ac:dyDescent="0.25">
      <c r="A132" s="4">
        <f>IF('True_Odds_Calculator_2-way'!A133="","",'True_Odds_Calculator_2-way'!A133)</f>
        <v>1.74</v>
      </c>
      <c r="B132" s="4">
        <f>IF('True_Odds_Calculator_2-way'!B133="","",'True_Odds_Calculator_2-way'!B133)</f>
        <v>2.21</v>
      </c>
      <c r="C132" s="4">
        <f t="shared" si="22"/>
        <v>0.57471264367816088</v>
      </c>
      <c r="D132">
        <f t="shared" si="23"/>
        <v>0.45248868778280543</v>
      </c>
      <c r="E132">
        <f t="shared" si="24"/>
        <v>2.720133146096626E-2</v>
      </c>
      <c r="F132">
        <f t="shared" si="25"/>
        <v>-0.23284963852915186</v>
      </c>
      <c r="G132">
        <v>0</v>
      </c>
      <c r="H132">
        <f t="shared" si="26"/>
        <v>0.26005096999011806</v>
      </c>
      <c r="I132">
        <f t="shared" si="27"/>
        <v>-1.0567967158529021</v>
      </c>
      <c r="J132">
        <f t="shared" si="28"/>
        <v>1.0567967158529021</v>
      </c>
      <c r="K132">
        <f t="shared" si="29"/>
        <v>0.56115791622406608</v>
      </c>
      <c r="L132">
        <f t="shared" si="30"/>
        <v>0.43884208377593403</v>
      </c>
      <c r="M132">
        <f t="shared" si="31"/>
        <v>1.7820295697311479</v>
      </c>
      <c r="N132">
        <f t="shared" si="32"/>
        <v>2.2787240261820116</v>
      </c>
    </row>
    <row r="133" spans="1:14" x14ac:dyDescent="0.25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</v>
      </c>
      <c r="C133" s="4">
        <f t="shared" si="22"/>
        <v>0.5524861878453039</v>
      </c>
      <c r="D133">
        <f t="shared" si="23"/>
        <v>0.47619047619047616</v>
      </c>
      <c r="E133">
        <f t="shared" si="24"/>
        <v>2.8676664035780064E-2</v>
      </c>
      <c r="F133">
        <f t="shared" si="25"/>
        <v>-0.23441199684293612</v>
      </c>
      <c r="G133">
        <v>0</v>
      </c>
      <c r="H133">
        <f t="shared" si="26"/>
        <v>0.26308866087871613</v>
      </c>
      <c r="I133">
        <f t="shared" si="27"/>
        <v>-1.0594028769395469</v>
      </c>
      <c r="J133">
        <f t="shared" si="28"/>
        <v>1.0594028769395469</v>
      </c>
      <c r="K133">
        <f t="shared" si="29"/>
        <v>0.5381794367133228</v>
      </c>
      <c r="L133">
        <f t="shared" si="30"/>
        <v>0.46182056328667725</v>
      </c>
      <c r="M133">
        <f t="shared" si="31"/>
        <v>1.8581163303210331</v>
      </c>
      <c r="N133">
        <f t="shared" si="32"/>
        <v>2.1653431646335015</v>
      </c>
    </row>
    <row r="134" spans="1:14" x14ac:dyDescent="0.25">
      <c r="A134" s="4">
        <f>IF('True_Odds_Calculator_2-way'!A135="","",'True_Odds_Calculator_2-way'!A135)</f>
        <v>1.55</v>
      </c>
      <c r="B134" s="4">
        <f>IF('True_Odds_Calculator_2-way'!B135="","",'True_Odds_Calculator_2-way'!B135)</f>
        <v>2.6</v>
      </c>
      <c r="C134" s="4">
        <f t="shared" si="22"/>
        <v>0.64516129032258063</v>
      </c>
      <c r="D134">
        <f t="shared" si="23"/>
        <v>0.38461538461538458</v>
      </c>
      <c r="E134">
        <f t="shared" si="24"/>
        <v>2.9776674937965097E-2</v>
      </c>
      <c r="F134">
        <f t="shared" si="25"/>
        <v>-0.21836228287841208</v>
      </c>
      <c r="G134">
        <v>0</v>
      </c>
      <c r="H134">
        <f t="shared" si="26"/>
        <v>0.24813895781637715</v>
      </c>
      <c r="I134">
        <f t="shared" si="27"/>
        <v>-1.0660035817780518</v>
      </c>
      <c r="J134">
        <f t="shared" si="28"/>
        <v>1.0660035817780518</v>
      </c>
      <c r="K134">
        <f t="shared" si="29"/>
        <v>0.63039699812887073</v>
      </c>
      <c r="L134">
        <f t="shared" si="30"/>
        <v>0.36960300187112949</v>
      </c>
      <c r="M134">
        <f t="shared" si="31"/>
        <v>1.5863019699779282</v>
      </c>
      <c r="N134">
        <f t="shared" si="32"/>
        <v>2.7056057308448831</v>
      </c>
    </row>
    <row r="135" spans="1:14" x14ac:dyDescent="0.25">
      <c r="A135" s="4">
        <f>IF('True_Odds_Calculator_2-way'!A136="","",'True_Odds_Calculator_2-way'!A136)</f>
        <v>1.59</v>
      </c>
      <c r="B135" s="4">
        <f>IF('True_Odds_Calculator_2-way'!B136="","",'True_Odds_Calculator_2-way'!B136)</f>
        <v>2.4900000000000002</v>
      </c>
      <c r="C135" s="4">
        <f t="shared" si="22"/>
        <v>0.62893081761006286</v>
      </c>
      <c r="D135">
        <f t="shared" si="23"/>
        <v>0.40160642570281119</v>
      </c>
      <c r="E135">
        <f t="shared" si="24"/>
        <v>3.0537243312874107E-2</v>
      </c>
      <c r="F135">
        <f t="shared" si="25"/>
        <v>-0.22204541436184988</v>
      </c>
      <c r="G135">
        <v>0</v>
      </c>
      <c r="H135">
        <f t="shared" si="26"/>
        <v>0.25258265767472399</v>
      </c>
      <c r="I135">
        <f t="shared" si="27"/>
        <v>-1.0665491157310274</v>
      </c>
      <c r="J135">
        <f t="shared" si="28"/>
        <v>1.0665491157310274</v>
      </c>
      <c r="K135">
        <f t="shared" si="29"/>
        <v>0.61377408040094872</v>
      </c>
      <c r="L135">
        <f t="shared" si="30"/>
        <v>0.38622591959905123</v>
      </c>
      <c r="M135">
        <f t="shared" si="31"/>
        <v>1.6292639782813063</v>
      </c>
      <c r="N135">
        <f t="shared" si="32"/>
        <v>2.5891581824392307</v>
      </c>
    </row>
    <row r="136" spans="1:14" x14ac:dyDescent="0.25">
      <c r="A136" s="4">
        <f>IF('True_Odds_Calculator_2-way'!A137="","",'True_Odds_Calculator_2-way'!A137)</f>
        <v>1.69</v>
      </c>
      <c r="B136" s="4">
        <f>IF('True_Odds_Calculator_2-way'!B137="","",'True_Odds_Calculator_2-way'!B137)</f>
        <v>2.2799999999999998</v>
      </c>
      <c r="C136" s="4">
        <f t="shared" si="22"/>
        <v>0.59171597633136097</v>
      </c>
      <c r="D136">
        <f t="shared" si="23"/>
        <v>0.43859649122807021</v>
      </c>
      <c r="E136">
        <f t="shared" si="24"/>
        <v>3.0312467559431067E-2</v>
      </c>
      <c r="F136">
        <f t="shared" si="25"/>
        <v>-0.22921208346309574</v>
      </c>
      <c r="G136">
        <v>0</v>
      </c>
      <c r="H136">
        <f t="shared" si="26"/>
        <v>0.25952455102252675</v>
      </c>
      <c r="I136">
        <f t="shared" si="27"/>
        <v>-1.0640706634484354</v>
      </c>
      <c r="J136">
        <f t="shared" si="28"/>
        <v>1.0640706634484354</v>
      </c>
      <c r="K136">
        <f t="shared" si="29"/>
        <v>0.57663184752939267</v>
      </c>
      <c r="L136">
        <f t="shared" si="30"/>
        <v>0.42336815247060766</v>
      </c>
      <c r="M136">
        <f t="shared" si="31"/>
        <v>1.7342087577794201</v>
      </c>
      <c r="N136">
        <f t="shared" si="32"/>
        <v>2.3620104492139973</v>
      </c>
    </row>
    <row r="137" spans="1:14" x14ac:dyDescent="0.25">
      <c r="A137" s="4">
        <f>IF('True_Odds_Calculator_2-way'!A138="","",'True_Odds_Calculator_2-way'!A138)</f>
        <v>1.81</v>
      </c>
      <c r="B137" s="4">
        <f>IF('True_Odds_Calculator_2-way'!B138="","",'True_Odds_Calculator_2-way'!B138)</f>
        <v>2.08</v>
      </c>
      <c r="C137" s="4">
        <f t="shared" si="22"/>
        <v>0.5524861878453039</v>
      </c>
      <c r="D137">
        <f t="shared" si="23"/>
        <v>0.48076923076923073</v>
      </c>
      <c r="E137">
        <f t="shared" si="24"/>
        <v>3.3255418614534626E-2</v>
      </c>
      <c r="F137">
        <f t="shared" si="25"/>
        <v>-0.23236294092647691</v>
      </c>
      <c r="G137">
        <v>0</v>
      </c>
      <c r="H137">
        <f t="shared" si="26"/>
        <v>0.26561835954101148</v>
      </c>
      <c r="I137">
        <f t="shared" si="27"/>
        <v>-1.0691671651659735</v>
      </c>
      <c r="J137">
        <f t="shared" si="28"/>
        <v>1.0691671651659735</v>
      </c>
      <c r="K137">
        <f t="shared" si="29"/>
        <v>0.5358983848622455</v>
      </c>
      <c r="L137">
        <f t="shared" si="30"/>
        <v>0.4641016151377545</v>
      </c>
      <c r="M137">
        <f t="shared" si="31"/>
        <v>1.8660254037844384</v>
      </c>
      <c r="N137">
        <f t="shared" si="32"/>
        <v>2.1547005383792519</v>
      </c>
    </row>
    <row r="138" spans="1:14" x14ac:dyDescent="0.25">
      <c r="A138" s="4">
        <f>IF('True_Odds_Calculator_2-way'!A139="","",'True_Odds_Calculator_2-way'!A139)</f>
        <v>2.09</v>
      </c>
      <c r="B138" s="4">
        <f>IF('True_Odds_Calculator_2-way'!B139="","",'True_Odds_Calculator_2-way'!B139)</f>
        <v>1.82</v>
      </c>
      <c r="C138" s="4">
        <f t="shared" si="22"/>
        <v>0.47846889952153115</v>
      </c>
      <c r="D138">
        <f t="shared" si="23"/>
        <v>0.54945054945054939</v>
      </c>
      <c r="E138">
        <f t="shared" si="24"/>
        <v>2.7919448972080652E-2</v>
      </c>
      <c r="F138">
        <f t="shared" si="25"/>
        <v>-0.23497555076502441</v>
      </c>
      <c r="G138">
        <v>0</v>
      </c>
      <c r="H138">
        <f t="shared" si="26"/>
        <v>0.26289499973710501</v>
      </c>
      <c r="I138">
        <f t="shared" si="27"/>
        <v>-1.0577421839157299</v>
      </c>
      <c r="J138">
        <f t="shared" si="28"/>
        <v>1.0577421839157299</v>
      </c>
      <c r="K138">
        <f t="shared" si="29"/>
        <v>0.46448134808844194</v>
      </c>
      <c r="L138">
        <f t="shared" si="30"/>
        <v>0.53551865191155801</v>
      </c>
      <c r="M138">
        <f t="shared" si="31"/>
        <v>2.1529389804681456</v>
      </c>
      <c r="N138">
        <f t="shared" si="32"/>
        <v>1.8673485908108987</v>
      </c>
    </row>
    <row r="139" spans="1:14" x14ac:dyDescent="0.25">
      <c r="A139" s="4">
        <f>IF('True_Odds_Calculator_2-way'!A140="","",'True_Odds_Calculator_2-way'!A140)</f>
        <v>2.23</v>
      </c>
      <c r="B139" s="4">
        <f>IF('True_Odds_Calculator_2-way'!B140="","",'True_Odds_Calculator_2-way'!B140)</f>
        <v>1.69</v>
      </c>
      <c r="C139" s="4">
        <f t="shared" si="22"/>
        <v>0.44843049327354262</v>
      </c>
      <c r="D139">
        <f t="shared" si="23"/>
        <v>0.59171597633136097</v>
      </c>
      <c r="E139">
        <f t="shared" si="24"/>
        <v>4.0146469604903645E-2</v>
      </c>
      <c r="F139">
        <f t="shared" si="25"/>
        <v>-0.2251970175392044</v>
      </c>
      <c r="G139">
        <v>0</v>
      </c>
      <c r="H139">
        <f t="shared" si="26"/>
        <v>0.26534348714410805</v>
      </c>
      <c r="I139">
        <f t="shared" si="27"/>
        <v>-1.0854826817097272</v>
      </c>
      <c r="J139">
        <f t="shared" si="28"/>
        <v>1.0854826817097272</v>
      </c>
      <c r="K139">
        <f t="shared" si="29"/>
        <v>0.42823917030934305</v>
      </c>
      <c r="L139">
        <f t="shared" si="30"/>
        <v>0.571760829690657</v>
      </c>
      <c r="M139">
        <f t="shared" si="31"/>
        <v>2.3351436985029639</v>
      </c>
      <c r="N139">
        <f t="shared" si="32"/>
        <v>1.7489830503797115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2.02</v>
      </c>
      <c r="C140" s="4">
        <f t="shared" si="22"/>
        <v>0.53475935828876997</v>
      </c>
      <c r="D140">
        <f t="shared" si="23"/>
        <v>0.49504950495049505</v>
      </c>
      <c r="E140">
        <f t="shared" si="24"/>
        <v>2.9808863239265015E-2</v>
      </c>
      <c r="F140">
        <f t="shared" si="25"/>
        <v>-0.23492349234923493</v>
      </c>
      <c r="G140">
        <v>0</v>
      </c>
      <c r="H140">
        <f t="shared" si="26"/>
        <v>0.2647323555885</v>
      </c>
      <c r="I140">
        <f t="shared" si="27"/>
        <v>-1.0615495921641367</v>
      </c>
      <c r="J140">
        <f t="shared" si="28"/>
        <v>1.0615495921641367</v>
      </c>
      <c r="K140">
        <f t="shared" si="29"/>
        <v>0.51987261275696728</v>
      </c>
      <c r="L140">
        <f t="shared" si="30"/>
        <v>0.48012738724303272</v>
      </c>
      <c r="M140">
        <f t="shared" si="31"/>
        <v>1.9235481451827992</v>
      </c>
      <c r="N140">
        <f t="shared" si="32"/>
        <v>2.0827805840074194</v>
      </c>
    </row>
    <row r="141" spans="1:14" x14ac:dyDescent="0.25">
      <c r="A141" s="4">
        <f>IF('True_Odds_Calculator_2-way'!A142="","",'True_Odds_Calculator_2-way'!A142)</f>
        <v>1.5</v>
      </c>
      <c r="B141" s="4">
        <f>IF('True_Odds_Calculator_2-way'!B142="","",'True_Odds_Calculator_2-way'!B142)</f>
        <v>2.69</v>
      </c>
      <c r="C141" s="4">
        <f t="shared" si="22"/>
        <v>0.66666666666666663</v>
      </c>
      <c r="D141">
        <f t="shared" si="23"/>
        <v>0.37174721189591081</v>
      </c>
      <c r="E141">
        <f t="shared" si="24"/>
        <v>3.8413878562577386E-2</v>
      </c>
      <c r="F141">
        <f t="shared" si="25"/>
        <v>-0.20941759603469645</v>
      </c>
      <c r="G141">
        <v>0</v>
      </c>
      <c r="H141">
        <f t="shared" si="26"/>
        <v>0.24783147459727387</v>
      </c>
      <c r="I141">
        <f t="shared" si="27"/>
        <v>-1.0878565864408423</v>
      </c>
      <c r="J141">
        <f t="shared" si="28"/>
        <v>1.0878565864408423</v>
      </c>
      <c r="K141">
        <f t="shared" si="29"/>
        <v>0.64769847433402361</v>
      </c>
      <c r="L141">
        <f t="shared" si="30"/>
        <v>0.35230152566597633</v>
      </c>
      <c r="M141">
        <f t="shared" si="31"/>
        <v>1.5439282932204215</v>
      </c>
      <c r="N141">
        <f t="shared" si="32"/>
        <v>2.838477631085023</v>
      </c>
    </row>
    <row r="142" spans="1:14" x14ac:dyDescent="0.25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2.34</v>
      </c>
      <c r="C142" s="4">
        <f t="shared" si="22"/>
        <v>0.60606060606060608</v>
      </c>
      <c r="D142">
        <f t="shared" si="23"/>
        <v>0.42735042735042739</v>
      </c>
      <c r="E142">
        <f t="shared" si="24"/>
        <v>3.3411033411033575E-2</v>
      </c>
      <c r="F142">
        <f t="shared" si="25"/>
        <v>-0.22558922558922545</v>
      </c>
      <c r="G142">
        <v>0</v>
      </c>
      <c r="H142">
        <f t="shared" si="26"/>
        <v>0.25900025900025903</v>
      </c>
      <c r="I142">
        <f t="shared" si="27"/>
        <v>-1.0714969088698143</v>
      </c>
      <c r="J142">
        <f t="shared" si="28"/>
        <v>1.0714969088698143</v>
      </c>
      <c r="K142">
        <f t="shared" si="29"/>
        <v>0.58945824981795969</v>
      </c>
      <c r="L142">
        <f t="shared" si="30"/>
        <v>0.41054175018204025</v>
      </c>
      <c r="M142">
        <f t="shared" si="31"/>
        <v>1.6964729907653791</v>
      </c>
      <c r="N142">
        <f t="shared" si="32"/>
        <v>2.4358058578855508</v>
      </c>
    </row>
    <row r="143" spans="1:14" x14ac:dyDescent="0.25">
      <c r="A143" s="4">
        <f>IF('True_Odds_Calculator_2-way'!A144="","",'True_Odds_Calculator_2-way'!A144)</f>
        <v>1.68</v>
      </c>
      <c r="B143" s="4">
        <f>IF('True_Odds_Calculator_2-way'!B144="","",'True_Odds_Calculator_2-way'!B144)</f>
        <v>2.29</v>
      </c>
      <c r="C143" s="4">
        <f t="shared" si="22"/>
        <v>0.59523809523809523</v>
      </c>
      <c r="D143">
        <f t="shared" si="23"/>
        <v>0.4366812227074236</v>
      </c>
      <c r="E143">
        <f t="shared" si="24"/>
        <v>3.1919317945518833E-2</v>
      </c>
      <c r="F143">
        <f t="shared" si="25"/>
        <v>-0.22800998128509042</v>
      </c>
      <c r="G143">
        <v>0</v>
      </c>
      <c r="H143">
        <f t="shared" si="26"/>
        <v>0.25992929923060926</v>
      </c>
      <c r="I143">
        <f t="shared" si="27"/>
        <v>-1.0677035543974551</v>
      </c>
      <c r="J143">
        <f t="shared" si="28"/>
        <v>1.0677035543974551</v>
      </c>
      <c r="K143">
        <f t="shared" si="29"/>
        <v>0.57936138046320074</v>
      </c>
      <c r="L143">
        <f t="shared" si="30"/>
        <v>0.42063861953679943</v>
      </c>
      <c r="M143">
        <f t="shared" si="31"/>
        <v>1.7260384169902692</v>
      </c>
      <c r="N143">
        <f t="shared" si="32"/>
        <v>2.3773375851727168</v>
      </c>
    </row>
    <row r="144" spans="1:14" x14ac:dyDescent="0.25">
      <c r="A144" s="4">
        <f>IF('True_Odds_Calculator_2-way'!A145="","",'True_Odds_Calculator_2-way'!A145)</f>
        <v>1.21</v>
      </c>
      <c r="B144" s="4">
        <f>IF('True_Odds_Calculator_2-way'!B145="","",'True_Odds_Calculator_2-way'!B145)</f>
        <v>4.53</v>
      </c>
      <c r="C144" s="4">
        <f t="shared" si="22"/>
        <v>0.82644628099173556</v>
      </c>
      <c r="D144">
        <f t="shared" si="23"/>
        <v>0.22075055187637968</v>
      </c>
      <c r="E144">
        <f t="shared" si="24"/>
        <v>4.7196832868115157E-2</v>
      </c>
      <c r="F144">
        <f t="shared" si="25"/>
        <v>-0.13524163975699199</v>
      </c>
      <c r="G144">
        <v>0</v>
      </c>
      <c r="H144">
        <f t="shared" si="26"/>
        <v>0.18243847262510718</v>
      </c>
      <c r="I144">
        <f t="shared" si="27"/>
        <v>-1.1614566367080563</v>
      </c>
      <c r="J144">
        <f t="shared" si="28"/>
        <v>1.1614566367080563</v>
      </c>
      <c r="K144">
        <f t="shared" si="29"/>
        <v>0.80391933590611997</v>
      </c>
      <c r="L144">
        <f t="shared" si="30"/>
        <v>0.19608066409388025</v>
      </c>
      <c r="M144">
        <f t="shared" si="31"/>
        <v>1.2439058937086915</v>
      </c>
      <c r="N144">
        <f t="shared" si="32"/>
        <v>5.0999419275794384</v>
      </c>
    </row>
    <row r="145" spans="1:14" x14ac:dyDescent="0.25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22"/>
        <v>0.4587155963302752</v>
      </c>
      <c r="D145">
        <f t="shared" si="23"/>
        <v>0.57471264367816088</v>
      </c>
      <c r="E145">
        <f t="shared" si="24"/>
        <v>3.3428240008436028E-2</v>
      </c>
      <c r="F145">
        <f t="shared" si="25"/>
        <v>-0.23020141305494057</v>
      </c>
      <c r="G145">
        <v>0</v>
      </c>
      <c r="H145">
        <f t="shared" si="26"/>
        <v>0.26362965306337655</v>
      </c>
      <c r="I145">
        <f t="shared" si="27"/>
        <v>-1.0701462561817372</v>
      </c>
      <c r="J145">
        <f t="shared" si="28"/>
        <v>1.0701462561817372</v>
      </c>
      <c r="K145">
        <f t="shared" si="29"/>
        <v>0.44193570658612125</v>
      </c>
      <c r="L145">
        <f t="shared" si="30"/>
        <v>0.55806429341387886</v>
      </c>
      <c r="M145">
        <f t="shared" si="31"/>
        <v>2.26277258229445</v>
      </c>
      <c r="N145">
        <f t="shared" si="32"/>
        <v>1.7919082295744857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2.0699999999999998</v>
      </c>
      <c r="B147" s="4">
        <f>IF('True_Odds_Calculator_2-way'!B148="","",'True_Odds_Calculator_2-way'!B148)</f>
        <v>1.83</v>
      </c>
      <c r="C147" s="4">
        <f t="shared" si="22"/>
        <v>0.48309178743961356</v>
      </c>
      <c r="D147">
        <f t="shared" si="23"/>
        <v>0.54644808743169393</v>
      </c>
      <c r="E147">
        <f t="shared" si="24"/>
        <v>2.9539874871307603E-2</v>
      </c>
      <c r="F147">
        <f t="shared" si="25"/>
        <v>-0.23444470842902765</v>
      </c>
      <c r="G147">
        <v>0</v>
      </c>
      <c r="H147">
        <f t="shared" si="26"/>
        <v>0.26398458330033525</v>
      </c>
      <c r="I147">
        <f t="shared" si="27"/>
        <v>-1.0611311532512866</v>
      </c>
      <c r="J147">
        <f t="shared" si="28"/>
        <v>1.0611311532512866</v>
      </c>
      <c r="K147">
        <f t="shared" si="29"/>
        <v>0.46829407167694814</v>
      </c>
      <c r="L147">
        <f t="shared" si="30"/>
        <v>0.53170592832305175</v>
      </c>
      <c r="M147">
        <f t="shared" si="31"/>
        <v>2.1354103339788768</v>
      </c>
      <c r="N147">
        <f t="shared" si="32"/>
        <v>1.8807388571985679</v>
      </c>
    </row>
    <row r="148" spans="1:14" x14ac:dyDescent="0.25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2.14</v>
      </c>
      <c r="C148" s="4">
        <f t="shared" si="22"/>
        <v>0.56818181818181823</v>
      </c>
      <c r="D148">
        <f t="shared" si="23"/>
        <v>0.46728971962616822</v>
      </c>
      <c r="E148">
        <f t="shared" si="24"/>
        <v>3.5471537807986397E-2</v>
      </c>
      <c r="F148">
        <f t="shared" si="25"/>
        <v>-0.23003398470688197</v>
      </c>
      <c r="G148">
        <v>0</v>
      </c>
      <c r="H148">
        <f t="shared" si="26"/>
        <v>0.26550552251486831</v>
      </c>
      <c r="I148">
        <f t="shared" si="27"/>
        <v>-1.0743376064838499</v>
      </c>
      <c r="J148">
        <f t="shared" si="28"/>
        <v>1.0743376064838499</v>
      </c>
      <c r="K148">
        <f t="shared" si="29"/>
        <v>0.55051025721682212</v>
      </c>
      <c r="L148">
        <f t="shared" si="30"/>
        <v>0.4494897427831781</v>
      </c>
      <c r="M148">
        <f t="shared" si="31"/>
        <v>1.8164965809277254</v>
      </c>
      <c r="N148">
        <f t="shared" si="32"/>
        <v>2.2247448713915889</v>
      </c>
    </row>
    <row r="149" spans="1:14" x14ac:dyDescent="0.25">
      <c r="A149" s="4">
        <f>IF('True_Odds_Calculator_2-way'!A150="","",'True_Odds_Calculator_2-way'!A150)</f>
        <v>1.63</v>
      </c>
      <c r="B149" s="4">
        <f>IF('True_Odds_Calculator_2-way'!B150="","",'True_Odds_Calculator_2-way'!B150)</f>
        <v>2.37</v>
      </c>
      <c r="C149" s="4">
        <f t="shared" si="22"/>
        <v>0.61349693251533743</v>
      </c>
      <c r="D149">
        <f t="shared" si="23"/>
        <v>0.42194092827004215</v>
      </c>
      <c r="E149">
        <f t="shared" si="24"/>
        <v>3.5437860785379582E-2</v>
      </c>
      <c r="F149">
        <f t="shared" si="25"/>
        <v>-0.22342160441096537</v>
      </c>
      <c r="G149">
        <v>0</v>
      </c>
      <c r="H149">
        <f t="shared" si="26"/>
        <v>0.2588594651963449</v>
      </c>
      <c r="I149">
        <f t="shared" si="27"/>
        <v>-1.0763894728677108</v>
      </c>
      <c r="J149">
        <f t="shared" si="28"/>
        <v>1.0763894728677108</v>
      </c>
      <c r="K149">
        <f t="shared" si="29"/>
        <v>0.59590303509172793</v>
      </c>
      <c r="L149">
        <f t="shared" si="30"/>
        <v>0.40409696490827207</v>
      </c>
      <c r="M149">
        <f t="shared" si="31"/>
        <v>1.6781253679066579</v>
      </c>
      <c r="N149">
        <f t="shared" si="32"/>
        <v>2.4746535778287639</v>
      </c>
    </row>
    <row r="150" spans="1:14" x14ac:dyDescent="0.25">
      <c r="A150" s="4">
        <f>IF('True_Odds_Calculator_2-way'!A151="","",'True_Odds_Calculator_2-way'!A151)</f>
        <v>1.46</v>
      </c>
      <c r="B150" s="4">
        <f>IF('True_Odds_Calculator_2-way'!B151="","",'True_Odds_Calculator_2-way'!B151)</f>
        <v>2.8</v>
      </c>
      <c r="C150" s="4">
        <f t="shared" si="22"/>
        <v>0.68493150684931503</v>
      </c>
      <c r="D150">
        <f t="shared" si="23"/>
        <v>0.35714285714285715</v>
      </c>
      <c r="E150">
        <f t="shared" si="24"/>
        <v>4.2074363992172126E-2</v>
      </c>
      <c r="F150">
        <f t="shared" si="25"/>
        <v>-0.20254403131115462</v>
      </c>
      <c r="G150">
        <v>0</v>
      </c>
      <c r="H150">
        <f t="shared" si="26"/>
        <v>0.2446183953033268</v>
      </c>
      <c r="I150">
        <f t="shared" si="27"/>
        <v>-1.0989674556596449</v>
      </c>
      <c r="J150">
        <f t="shared" si="28"/>
        <v>1.0989674556596449</v>
      </c>
      <c r="K150">
        <f t="shared" si="29"/>
        <v>0.66422010948792087</v>
      </c>
      <c r="L150">
        <f t="shared" si="30"/>
        <v>0.33577989051207913</v>
      </c>
      <c r="M150">
        <f t="shared" si="31"/>
        <v>1.5055250296034366</v>
      </c>
      <c r="N150">
        <f t="shared" si="32"/>
        <v>2.9781414201873613</v>
      </c>
    </row>
    <row r="151" spans="1:14" x14ac:dyDescent="0.25">
      <c r="A151" s="4">
        <f>IF('True_Odds_Calculator_2-way'!A152="","",'True_Odds_Calculator_2-way'!A152)</f>
        <v>2.25</v>
      </c>
      <c r="B151" s="4">
        <f>IF('True_Odds_Calculator_2-way'!B152="","",'True_Odds_Calculator_2-way'!B152)</f>
        <v>1.71</v>
      </c>
      <c r="C151" s="4">
        <f t="shared" si="22"/>
        <v>0.44444444444444442</v>
      </c>
      <c r="D151">
        <f t="shared" si="23"/>
        <v>0.58479532163742687</v>
      </c>
      <c r="E151">
        <f t="shared" si="24"/>
        <v>2.9239766081871288E-2</v>
      </c>
      <c r="F151">
        <f t="shared" si="25"/>
        <v>-0.2306692657569851</v>
      </c>
      <c r="G151">
        <v>0</v>
      </c>
      <c r="H151">
        <f t="shared" si="26"/>
        <v>0.25990903183885639</v>
      </c>
      <c r="I151">
        <f t="shared" si="27"/>
        <v>-1.0614897848685503</v>
      </c>
      <c r="J151">
        <f t="shared" si="28"/>
        <v>1.0614897848685503</v>
      </c>
      <c r="K151">
        <f t="shared" si="29"/>
        <v>0.42976330383488626</v>
      </c>
      <c r="L151">
        <f t="shared" si="30"/>
        <v>0.57023669616511363</v>
      </c>
      <c r="M151">
        <f t="shared" si="31"/>
        <v>2.3268622310856886</v>
      </c>
      <c r="N151">
        <f t="shared" si="32"/>
        <v>1.753657747256671</v>
      </c>
    </row>
    <row r="152" spans="1:14" x14ac:dyDescent="0.25">
      <c r="A152" s="4">
        <f>IF('True_Odds_Calculator_2-way'!A153="","",'True_Odds_Calculator_2-way'!A153)</f>
        <v>2.2400000000000002</v>
      </c>
      <c r="B152" s="4">
        <f>IF('True_Odds_Calculator_2-way'!B153="","",'True_Odds_Calculator_2-way'!B153)</f>
        <v>1.71</v>
      </c>
      <c r="C152" s="4">
        <f t="shared" si="22"/>
        <v>0.4464285714285714</v>
      </c>
      <c r="D152">
        <f t="shared" si="23"/>
        <v>0.58479532163742687</v>
      </c>
      <c r="E152">
        <f t="shared" si="24"/>
        <v>3.1223893065998265E-2</v>
      </c>
      <c r="F152">
        <f t="shared" si="25"/>
        <v>-0.22984544695071008</v>
      </c>
      <c r="G152">
        <v>0</v>
      </c>
      <c r="H152">
        <f t="shared" si="26"/>
        <v>0.2610693400167084</v>
      </c>
      <c r="I152">
        <f t="shared" si="27"/>
        <v>-1.0657613907987189</v>
      </c>
      <c r="J152">
        <f t="shared" si="28"/>
        <v>1.0657613907987189</v>
      </c>
      <c r="K152">
        <f t="shared" si="29"/>
        <v>0.4307477895456453</v>
      </c>
      <c r="L152">
        <f t="shared" si="30"/>
        <v>0.56925221045435459</v>
      </c>
      <c r="M152">
        <f t="shared" si="31"/>
        <v>2.3215441245904116</v>
      </c>
      <c r="N152">
        <f t="shared" si="32"/>
        <v>1.7566905874670904</v>
      </c>
    </row>
    <row r="153" spans="1:14" x14ac:dyDescent="0.25">
      <c r="A153" s="4">
        <f>IF('True_Odds_Calculator_2-way'!A154="","",'True_Odds_Calculator_2-way'!A154)</f>
        <v>2.57</v>
      </c>
      <c r="B153" s="4">
        <f>IF('True_Odds_Calculator_2-way'!B154="","",'True_Odds_Calculator_2-way'!B154)</f>
        <v>1.56</v>
      </c>
      <c r="C153" s="4">
        <f t="shared" si="22"/>
        <v>0.38910505836575876</v>
      </c>
      <c r="D153">
        <f t="shared" si="23"/>
        <v>0.64102564102564097</v>
      </c>
      <c r="E153">
        <f t="shared" si="24"/>
        <v>3.0130699391399673E-2</v>
      </c>
      <c r="F153">
        <f t="shared" si="25"/>
        <v>-0.2192956200738303</v>
      </c>
      <c r="G153">
        <v>0</v>
      </c>
      <c r="H153">
        <f t="shared" si="26"/>
        <v>0.24942631946522995</v>
      </c>
      <c r="I153">
        <f t="shared" si="27"/>
        <v>-1.066488459484171</v>
      </c>
      <c r="J153">
        <f t="shared" si="28"/>
        <v>1.066488459484171</v>
      </c>
      <c r="K153">
        <f t="shared" si="29"/>
        <v>0.37391747879057763</v>
      </c>
      <c r="L153">
        <f t="shared" si="30"/>
        <v>0.62608252120942243</v>
      </c>
      <c r="M153">
        <f t="shared" si="31"/>
        <v>2.6743868813901486</v>
      </c>
      <c r="N153">
        <f t="shared" si="32"/>
        <v>1.5972335373111359</v>
      </c>
    </row>
    <row r="154" spans="1:14" x14ac:dyDescent="0.25">
      <c r="A154" s="4">
        <f>IF('True_Odds_Calculator_2-way'!A155="","",'True_Odds_Calculator_2-way'!A155)</f>
        <v>2.25</v>
      </c>
      <c r="B154" s="4">
        <f>IF('True_Odds_Calculator_2-way'!B155="","",'True_Odds_Calculator_2-way'!B155)</f>
        <v>1.71</v>
      </c>
      <c r="C154" s="4">
        <f t="shared" si="22"/>
        <v>0.44444444444444442</v>
      </c>
      <c r="D154">
        <f t="shared" si="23"/>
        <v>0.58479532163742687</v>
      </c>
      <c r="E154">
        <f t="shared" si="24"/>
        <v>2.9239766081871288E-2</v>
      </c>
      <c r="F154">
        <f t="shared" si="25"/>
        <v>-0.2306692657569851</v>
      </c>
      <c r="G154">
        <v>0</v>
      </c>
      <c r="H154">
        <f t="shared" si="26"/>
        <v>0.25990903183885639</v>
      </c>
      <c r="I154">
        <f t="shared" si="27"/>
        <v>-1.0614897848685503</v>
      </c>
      <c r="J154">
        <f t="shared" si="28"/>
        <v>1.0614897848685503</v>
      </c>
      <c r="K154">
        <f t="shared" si="29"/>
        <v>0.42976330383488626</v>
      </c>
      <c r="L154">
        <f t="shared" si="30"/>
        <v>0.57023669616511363</v>
      </c>
      <c r="M154">
        <f t="shared" si="31"/>
        <v>2.3268622310856886</v>
      </c>
      <c r="N154">
        <f t="shared" si="32"/>
        <v>1.753657747256671</v>
      </c>
    </row>
    <row r="155" spans="1:14" x14ac:dyDescent="0.25">
      <c r="A155" s="4">
        <f>IF('True_Odds_Calculator_2-way'!A156="","",'True_Odds_Calculator_2-way'!A156)</f>
        <v>2.1</v>
      </c>
      <c r="B155" s="4">
        <f>IF('True_Odds_Calculator_2-way'!B156="","",'True_Odds_Calculator_2-way'!B156)</f>
        <v>1.81</v>
      </c>
      <c r="C155" s="4">
        <f t="shared" si="22"/>
        <v>0.47619047619047616</v>
      </c>
      <c r="D155">
        <f t="shared" si="23"/>
        <v>0.5524861878453039</v>
      </c>
      <c r="E155">
        <f t="shared" si="24"/>
        <v>2.8676664035780064E-2</v>
      </c>
      <c r="F155">
        <f t="shared" si="25"/>
        <v>-0.23441199684293612</v>
      </c>
      <c r="G155">
        <v>0</v>
      </c>
      <c r="H155">
        <f t="shared" si="26"/>
        <v>0.26308866087871613</v>
      </c>
      <c r="I155">
        <f t="shared" si="27"/>
        <v>-1.0594028769395469</v>
      </c>
      <c r="J155">
        <f t="shared" si="28"/>
        <v>1.0594028769395469</v>
      </c>
      <c r="K155">
        <f t="shared" si="29"/>
        <v>0.46182056328667725</v>
      </c>
      <c r="L155">
        <f t="shared" si="30"/>
        <v>0.5381794367133228</v>
      </c>
      <c r="M155">
        <f t="shared" si="31"/>
        <v>2.1653431646335015</v>
      </c>
      <c r="N155">
        <f t="shared" si="32"/>
        <v>1.8581163303210331</v>
      </c>
    </row>
    <row r="156" spans="1:14" x14ac:dyDescent="0.25">
      <c r="A156" s="4">
        <f>IF('True_Odds_Calculator_2-way'!A157="","",'True_Odds_Calculator_2-way'!A157)</f>
        <v>2.64</v>
      </c>
      <c r="B156" s="4">
        <f>IF('True_Odds_Calculator_2-way'!B157="","",'True_Odds_Calculator_2-way'!B157)</f>
        <v>1.51</v>
      </c>
      <c r="C156" s="4">
        <f t="shared" si="22"/>
        <v>0.37878787878787878</v>
      </c>
      <c r="D156">
        <f t="shared" si="23"/>
        <v>0.66225165562913912</v>
      </c>
      <c r="E156">
        <f t="shared" si="24"/>
        <v>4.1039534417017798E-2</v>
      </c>
      <c r="F156">
        <f t="shared" si="25"/>
        <v>-0.20981336544250462</v>
      </c>
      <c r="G156">
        <v>0</v>
      </c>
      <c r="H156">
        <f t="shared" si="26"/>
        <v>0.25085289985952242</v>
      </c>
      <c r="I156">
        <f t="shared" si="27"/>
        <v>-1.0934350421017383</v>
      </c>
      <c r="J156">
        <f t="shared" si="28"/>
        <v>1.0934350421017383</v>
      </c>
      <c r="K156">
        <f t="shared" si="29"/>
        <v>0.35800802585300368</v>
      </c>
      <c r="L156">
        <f t="shared" si="30"/>
        <v>0.64199197414699649</v>
      </c>
      <c r="M156">
        <f t="shared" si="31"/>
        <v>2.7932334690468505</v>
      </c>
      <c r="N156">
        <f t="shared" si="32"/>
        <v>1.5576518714718863</v>
      </c>
    </row>
    <row r="157" spans="1:14" x14ac:dyDescent="0.25">
      <c r="A157" s="4">
        <f>IF('True_Odds_Calculator_2-way'!A158="","",'True_Odds_Calculator_2-way'!A158)</f>
        <v>2.72</v>
      </c>
      <c r="B157" s="4">
        <f>IF('True_Odds_Calculator_2-way'!B158="","",'True_Odds_Calculator_2-way'!B158)</f>
        <v>1.48</v>
      </c>
      <c r="C157" s="4">
        <f t="shared" si="22"/>
        <v>0.36764705882352938</v>
      </c>
      <c r="D157">
        <f t="shared" si="23"/>
        <v>0.67567567567567566</v>
      </c>
      <c r="E157">
        <f t="shared" si="24"/>
        <v>4.3322734499205096E-2</v>
      </c>
      <c r="F157">
        <f t="shared" si="25"/>
        <v>-0.20508744038155802</v>
      </c>
      <c r="G157">
        <v>0</v>
      </c>
      <c r="H157">
        <f t="shared" si="26"/>
        <v>0.24841017488076308</v>
      </c>
      <c r="I157">
        <f t="shared" si="27"/>
        <v>-1.1005636329070299</v>
      </c>
      <c r="J157">
        <f t="shared" si="28"/>
        <v>1.1005636329070299</v>
      </c>
      <c r="K157">
        <f t="shared" si="29"/>
        <v>0.34566559300648686</v>
      </c>
      <c r="L157">
        <f t="shared" si="30"/>
        <v>0.65433440699351308</v>
      </c>
      <c r="M157">
        <f t="shared" si="31"/>
        <v>2.8929694486000916</v>
      </c>
      <c r="N157">
        <f t="shared" si="32"/>
        <v>1.5282705437953743</v>
      </c>
    </row>
    <row r="158" spans="1:14" x14ac:dyDescent="0.25">
      <c r="A158" s="4">
        <f>IF('True_Odds_Calculator_2-way'!A159="","",'True_Odds_Calculator_2-way'!A159)</f>
        <v>2.0699999999999998</v>
      </c>
      <c r="B158" s="4">
        <f>IF('True_Odds_Calculator_2-way'!B159="","",'True_Odds_Calculator_2-way'!B159)</f>
        <v>1.79</v>
      </c>
      <c r="C158" s="4">
        <f t="shared" si="22"/>
        <v>0.48309178743961356</v>
      </c>
      <c r="D158">
        <f t="shared" si="23"/>
        <v>0.55865921787709494</v>
      </c>
      <c r="E158">
        <f t="shared" si="24"/>
        <v>4.17510053167085E-2</v>
      </c>
      <c r="F158">
        <f t="shared" si="25"/>
        <v>-0.22813267481715382</v>
      </c>
      <c r="G158">
        <v>0</v>
      </c>
      <c r="H158">
        <f t="shared" si="26"/>
        <v>0.26988368013386232</v>
      </c>
      <c r="I158">
        <f t="shared" si="27"/>
        <v>-1.0876635272089796</v>
      </c>
      <c r="J158">
        <f t="shared" si="28"/>
        <v>1.0876635272089796</v>
      </c>
      <c r="K158">
        <f t="shared" si="29"/>
        <v>0.46214992696339507</v>
      </c>
      <c r="L158">
        <f t="shared" si="30"/>
        <v>0.53785007303660493</v>
      </c>
      <c r="M158">
        <f t="shared" si="31"/>
        <v>2.1637999741136076</v>
      </c>
      <c r="N158">
        <f t="shared" si="32"/>
        <v>1.8592541864950944</v>
      </c>
    </row>
    <row r="159" spans="1:14" x14ac:dyDescent="0.25">
      <c r="A159" s="4">
        <f>IF('True_Odds_Calculator_2-way'!A160="","",'True_Odds_Calculator_2-way'!A160)</f>
        <v>2.52</v>
      </c>
      <c r="B159" s="4">
        <f>IF('True_Odds_Calculator_2-way'!B160="","",'True_Odds_Calculator_2-way'!B160)</f>
        <v>1.55</v>
      </c>
      <c r="C159" s="4">
        <f t="shared" si="22"/>
        <v>0.3968253968253968</v>
      </c>
      <c r="D159">
        <f t="shared" si="23"/>
        <v>0.64516129032258063</v>
      </c>
      <c r="E159">
        <f t="shared" si="24"/>
        <v>4.1986687147977486E-2</v>
      </c>
      <c r="F159">
        <f t="shared" si="25"/>
        <v>-0.21402969790066562</v>
      </c>
      <c r="G159">
        <v>0</v>
      </c>
      <c r="H159">
        <f t="shared" si="26"/>
        <v>0.2560163850486431</v>
      </c>
      <c r="I159">
        <f t="shared" si="27"/>
        <v>-1.0936965981495177</v>
      </c>
      <c r="J159">
        <f t="shared" si="28"/>
        <v>1.0936965981495177</v>
      </c>
      <c r="K159">
        <f t="shared" si="29"/>
        <v>0.37559830520927512</v>
      </c>
      <c r="L159">
        <f t="shared" si="30"/>
        <v>0.62440169479072494</v>
      </c>
      <c r="M159">
        <f t="shared" si="31"/>
        <v>2.662418829187267</v>
      </c>
      <c r="N159">
        <f t="shared" si="32"/>
        <v>1.6015331289822348</v>
      </c>
    </row>
    <row r="160" spans="1:14" x14ac:dyDescent="0.25">
      <c r="A160" s="4">
        <f>IF('True_Odds_Calculator_2-way'!A161="","",'True_Odds_Calculator_2-way'!A161)</f>
        <v>2.46</v>
      </c>
      <c r="B160" s="4">
        <f>IF('True_Odds_Calculator_2-way'!B161="","",'True_Odds_Calculator_2-way'!B161)</f>
        <v>1.57</v>
      </c>
      <c r="C160" s="4">
        <f t="shared" si="22"/>
        <v>0.4065040650406504</v>
      </c>
      <c r="D160">
        <f t="shared" si="23"/>
        <v>0.63694267515923564</v>
      </c>
      <c r="E160">
        <f t="shared" si="24"/>
        <v>4.3446740199886147E-2</v>
      </c>
      <c r="F160">
        <f t="shared" si="25"/>
        <v>-0.2154730464502097</v>
      </c>
      <c r="G160">
        <v>0</v>
      </c>
      <c r="H160">
        <f t="shared" si="26"/>
        <v>0.2589197866500958</v>
      </c>
      <c r="I160">
        <f t="shared" si="27"/>
        <v>-1.0961907783514044</v>
      </c>
      <c r="J160">
        <f t="shared" si="28"/>
        <v>1.0961907783514044</v>
      </c>
      <c r="K160">
        <f t="shared" si="29"/>
        <v>0.38455052330790873</v>
      </c>
      <c r="L160">
        <f t="shared" si="30"/>
        <v>0.61544947669209116</v>
      </c>
      <c r="M160">
        <f t="shared" si="31"/>
        <v>2.6004385363930509</v>
      </c>
      <c r="N160">
        <f t="shared" si="32"/>
        <v>1.6248287436603006</v>
      </c>
    </row>
    <row r="161" spans="1:14" x14ac:dyDescent="0.25">
      <c r="A161" s="4">
        <f>IF('True_Odds_Calculator_2-way'!A162="","",'True_Odds_Calculator_2-way'!A162)</f>
        <v>2.09</v>
      </c>
      <c r="B161" s="4">
        <f>IF('True_Odds_Calculator_2-way'!B162="","",'True_Odds_Calculator_2-way'!B162)</f>
        <v>1.81</v>
      </c>
      <c r="C161" s="4">
        <f t="shared" si="22"/>
        <v>0.47846889952153115</v>
      </c>
      <c r="D161">
        <f t="shared" si="23"/>
        <v>0.5524861878453039</v>
      </c>
      <c r="E161">
        <f t="shared" si="24"/>
        <v>3.0955087366835166E-2</v>
      </c>
      <c r="F161">
        <f t="shared" si="25"/>
        <v>-0.23339237093235332</v>
      </c>
      <c r="G161">
        <v>0</v>
      </c>
      <c r="H161">
        <f t="shared" si="26"/>
        <v>0.26434745829918849</v>
      </c>
      <c r="I161">
        <f t="shared" si="27"/>
        <v>-1.064251428023502</v>
      </c>
      <c r="J161">
        <f t="shared" si="28"/>
        <v>1.064251428023502</v>
      </c>
      <c r="K161">
        <f t="shared" si="29"/>
        <v>0.46295566357839102</v>
      </c>
      <c r="L161">
        <f t="shared" si="30"/>
        <v>0.53704433642160887</v>
      </c>
      <c r="M161">
        <f t="shared" si="31"/>
        <v>2.1600340565456171</v>
      </c>
      <c r="N161">
        <f t="shared" si="32"/>
        <v>1.8620436566990362</v>
      </c>
    </row>
    <row r="162" spans="1:14" x14ac:dyDescent="0.25">
      <c r="A162" s="4">
        <f>IF('True_Odds_Calculator_2-way'!A163="","",'True_Odds_Calculator_2-way'!A163)</f>
        <v>1.74</v>
      </c>
      <c r="B162" s="4">
        <f>IF('True_Odds_Calculator_2-way'!B163="","",'True_Odds_Calculator_2-way'!B163)</f>
        <v>2.17</v>
      </c>
      <c r="C162" s="4">
        <f t="shared" si="22"/>
        <v>0.57471264367816088</v>
      </c>
      <c r="D162">
        <f t="shared" si="23"/>
        <v>0.46082949308755761</v>
      </c>
      <c r="E162">
        <f t="shared" si="24"/>
        <v>3.5542136765718491E-2</v>
      </c>
      <c r="F162">
        <f t="shared" si="25"/>
        <v>-0.22930239949149844</v>
      </c>
      <c r="G162">
        <v>0</v>
      </c>
      <c r="H162">
        <f t="shared" si="26"/>
        <v>0.26484453625721699</v>
      </c>
      <c r="I162">
        <f t="shared" si="27"/>
        <v>-1.0747098003652684</v>
      </c>
      <c r="J162">
        <f t="shared" si="28"/>
        <v>1.0747098003652684</v>
      </c>
      <c r="K162">
        <f t="shared" si="29"/>
        <v>0.55701454614825729</v>
      </c>
      <c r="L162">
        <f t="shared" si="30"/>
        <v>0.44298545385174265</v>
      </c>
      <c r="M162">
        <f t="shared" si="31"/>
        <v>1.7952852522702987</v>
      </c>
      <c r="N162">
        <f t="shared" si="32"/>
        <v>2.2574104664273644</v>
      </c>
    </row>
    <row r="163" spans="1:14" x14ac:dyDescent="0.25">
      <c r="A163" s="4">
        <f>IF('True_Odds_Calculator_2-way'!A164="","",'True_Odds_Calculator_2-way'!A164)</f>
        <v>1.68</v>
      </c>
      <c r="B163" s="4">
        <f>IF('True_Odds_Calculator_2-way'!B164="","",'True_Odds_Calculator_2-way'!B164)</f>
        <v>2.2799999999999998</v>
      </c>
      <c r="C163" s="4">
        <f t="shared" si="22"/>
        <v>0.59523809523809523</v>
      </c>
      <c r="D163">
        <f t="shared" si="23"/>
        <v>0.43859649122807021</v>
      </c>
      <c r="E163">
        <f t="shared" si="24"/>
        <v>3.383458646616555E-2</v>
      </c>
      <c r="F163">
        <f t="shared" si="25"/>
        <v>-0.2272347535505429</v>
      </c>
      <c r="G163">
        <v>0</v>
      </c>
      <c r="H163">
        <f t="shared" si="26"/>
        <v>0.26106934001670845</v>
      </c>
      <c r="I163">
        <f t="shared" si="27"/>
        <v>-1.0718661571406805</v>
      </c>
      <c r="J163">
        <f t="shared" si="28"/>
        <v>1.0718661571406805</v>
      </c>
      <c r="K163">
        <f t="shared" si="29"/>
        <v>0.57841282804125305</v>
      </c>
      <c r="L163">
        <f t="shared" si="30"/>
        <v>0.42158717195874679</v>
      </c>
      <c r="M163">
        <f t="shared" si="31"/>
        <v>1.728868986855663</v>
      </c>
      <c r="N163">
        <f t="shared" si="32"/>
        <v>2.3719886811400706</v>
      </c>
    </row>
    <row r="164" spans="1:14" x14ac:dyDescent="0.25">
      <c r="A164" s="4">
        <f>IF('True_Odds_Calculator_2-way'!A165="","",'True_Odds_Calculator_2-way'!A165)</f>
        <v>1.68</v>
      </c>
      <c r="B164" s="4">
        <f>IF('True_Odds_Calculator_2-way'!B165="","",'True_Odds_Calculator_2-way'!B165)</f>
        <v>2.29</v>
      </c>
      <c r="C164" s="4">
        <f t="shared" si="22"/>
        <v>0.59523809523809523</v>
      </c>
      <c r="D164">
        <f t="shared" si="23"/>
        <v>0.4366812227074236</v>
      </c>
      <c r="E164">
        <f t="shared" si="24"/>
        <v>3.1919317945518833E-2</v>
      </c>
      <c r="F164">
        <f t="shared" si="25"/>
        <v>-0.22800998128509042</v>
      </c>
      <c r="G164">
        <v>0</v>
      </c>
      <c r="H164">
        <f t="shared" si="26"/>
        <v>0.25992929923060926</v>
      </c>
      <c r="I164">
        <f t="shared" si="27"/>
        <v>-1.0677035543974551</v>
      </c>
      <c r="J164">
        <f t="shared" si="28"/>
        <v>1.0677035543974551</v>
      </c>
      <c r="K164">
        <f t="shared" si="29"/>
        <v>0.57936138046320074</v>
      </c>
      <c r="L164">
        <f t="shared" si="30"/>
        <v>0.42063861953679943</v>
      </c>
      <c r="M164">
        <f t="shared" si="31"/>
        <v>1.7260384169902692</v>
      </c>
      <c r="N164">
        <f t="shared" si="32"/>
        <v>2.3773375851727168</v>
      </c>
    </row>
    <row r="165" spans="1:14" x14ac:dyDescent="0.25">
      <c r="A165" s="4">
        <f>IF('True_Odds_Calculator_2-way'!A166="","",'True_Odds_Calculator_2-way'!A166)</f>
        <v>2.42</v>
      </c>
      <c r="B165" s="4">
        <f>IF('True_Odds_Calculator_2-way'!B166="","",'True_Odds_Calculator_2-way'!B166)</f>
        <v>1.59</v>
      </c>
      <c r="C165" s="4">
        <f t="shared" si="22"/>
        <v>0.41322314049586778</v>
      </c>
      <c r="D165">
        <f t="shared" si="23"/>
        <v>0.62893081761006286</v>
      </c>
      <c r="E165">
        <f t="shared" si="24"/>
        <v>4.21539581059307E-2</v>
      </c>
      <c r="F165">
        <f t="shared" si="25"/>
        <v>-0.21773480950153323</v>
      </c>
      <c r="G165">
        <v>0</v>
      </c>
      <c r="H165">
        <f t="shared" si="26"/>
        <v>0.25988876760746399</v>
      </c>
      <c r="I165">
        <f t="shared" si="27"/>
        <v>-1.0925210715205453</v>
      </c>
      <c r="J165">
        <f t="shared" si="28"/>
        <v>1.0925210715205453</v>
      </c>
      <c r="K165">
        <f t="shared" si="29"/>
        <v>0.39194476351796709</v>
      </c>
      <c r="L165">
        <f t="shared" si="30"/>
        <v>0.60805523648203263</v>
      </c>
      <c r="M165">
        <f t="shared" si="31"/>
        <v>2.5513799215591741</v>
      </c>
      <c r="N165">
        <f t="shared" si="32"/>
        <v>1.6445874321971223</v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16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66</v>
      </c>
      <c r="M1" s="64"/>
      <c r="N1" s="13" t="s">
        <v>65</v>
      </c>
      <c r="O1" s="13" t="s">
        <v>67</v>
      </c>
      <c r="P1" s="13" t="s">
        <v>68</v>
      </c>
      <c r="Q1" s="13" t="s">
        <v>69</v>
      </c>
      <c r="R1" s="13" t="s">
        <v>70</v>
      </c>
      <c r="S1" s="13" t="s">
        <v>71</v>
      </c>
      <c r="T1" s="13" t="s">
        <v>72</v>
      </c>
      <c r="U1" s="13" t="s">
        <v>32</v>
      </c>
      <c r="V1" s="13" t="s">
        <v>33</v>
      </c>
      <c r="W1" s="13" t="s">
        <v>88</v>
      </c>
      <c r="X1" s="26" t="s">
        <v>54</v>
      </c>
      <c r="Y1" s="43" t="s">
        <v>74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1.53</v>
      </c>
      <c r="B3">
        <v>2.61</v>
      </c>
      <c r="C3" s="29">
        <f t="shared" ref="C3:C66" si="0">IF(OR($A3="",$B3=""),"",(1/A3)+(1/B3)-1)</f>
        <v>3.6736533693937368E-2</v>
      </c>
      <c r="D3" s="30">
        <f>IF(OR($A3="",$B3=""),"",A3*'MPTO_working_2-way'!$G2)</f>
        <v>1.5862068965517242</v>
      </c>
      <c r="E3" s="32">
        <f>IF(OR($A3="",$B3=""),"",B3*'MPTO_working_2-way'!$G2)</f>
        <v>2.7058823529411762</v>
      </c>
      <c r="F3" s="30">
        <f>IF(OR($A3="",$B3=""),"",'MPTO_working_2-way'!D2)</f>
        <v>1.5742416178818521</v>
      </c>
      <c r="G3" s="32">
        <f>IF(OR($A3="",$B3=""),"",'MPTO_working_2-way'!E2)</f>
        <v>2.7414272474513437</v>
      </c>
      <c r="H3" s="30">
        <f>IF(OR($A3="",$B3=""),"",'OddsRatio_working_2-way'!M2)</f>
        <v>1.5737530362306167</v>
      </c>
      <c r="I3" s="30">
        <f>IF(OR($A3="",$B3=""),"",'OddsRatio_working_2-way'!N2)</f>
        <v>2.7429101666628148</v>
      </c>
      <c r="J3" s="30">
        <f>IF('Log_working_2-way'!$D2="","",A3^('Log_working_2-way'!$D2))</f>
        <v>1.5682892622360389</v>
      </c>
      <c r="K3" s="32">
        <f>IF('Log_working_2-way'!$D2="","",B3^('Log_working_2-way'!$D2))</f>
        <v>2.7596672442217889</v>
      </c>
      <c r="L3" s="37">
        <f>(1/D3)</f>
        <v>0.63043478260869568</v>
      </c>
      <c r="M3" s="37">
        <f>(1/E3)</f>
        <v>0.36956521739130438</v>
      </c>
      <c r="N3" s="38">
        <v>100</v>
      </c>
      <c r="O3" s="38">
        <f>(1/A3)*((N3*A3)-N3)</f>
        <v>34.640522875816991</v>
      </c>
      <c r="P3" s="38">
        <f>(1/B3)*((N3*B3)-N3)</f>
        <v>61.685823754789276</v>
      </c>
      <c r="Q3" s="38">
        <f>(1/B3)*N3</f>
        <v>38.314176245210732</v>
      </c>
      <c r="R3" s="38">
        <f>(1/A3)*N3</f>
        <v>65.359477124183002</v>
      </c>
      <c r="S3" s="39">
        <f>O3-Q3</f>
        <v>-3.6736533693937403</v>
      </c>
      <c r="T3" s="39">
        <f>P3-R3</f>
        <v>-3.6736533693937261</v>
      </c>
      <c r="U3" t="s">
        <v>125</v>
      </c>
      <c r="V3" t="s">
        <v>124</v>
      </c>
      <c r="W3" t="s">
        <v>366</v>
      </c>
      <c r="X3" s="48" t="s">
        <v>415</v>
      </c>
      <c r="Y3" s="41"/>
    </row>
    <row r="4" spans="1:25" s="12" customFormat="1" ht="15" x14ac:dyDescent="0.25">
      <c r="A4">
        <v>1.76</v>
      </c>
      <c r="B4">
        <v>2.16</v>
      </c>
      <c r="C4" s="29">
        <f t="shared" si="0"/>
        <v>3.1144781144781142E-2</v>
      </c>
      <c r="D4" s="30">
        <f>IF(OR($A4="",$B4=""),"",A4*'MPTO_working_2-way'!$G3)</f>
        <v>1.8148148148148149</v>
      </c>
      <c r="E4" s="32">
        <f>IF(OR($A4="",$B4=""),"",B4*'MPTO_working_2-way'!$G3)</f>
        <v>2.2272727272727275</v>
      </c>
      <c r="F4" s="30">
        <f>IF(OR($A4="",$B4=""),"",'MPTO_working_2-way'!D3)</f>
        <v>1.8095963442498098</v>
      </c>
      <c r="G4" s="32">
        <f>IF(OR($A4="",$B4=""),"",'MPTO_working_2-way'!E3)</f>
        <v>2.235183443085607</v>
      </c>
      <c r="H4" s="30">
        <f>IF(OR($A4="",$B4=""),"",'OddsRatio_working_2-way'!M3)</f>
        <v>1.8094272134003797</v>
      </c>
      <c r="I4" s="30">
        <f>IF(OR($A4="",$B4=""),"",'OddsRatio_working_2-way'!N3)</f>
        <v>2.2354415362426847</v>
      </c>
      <c r="J4" s="30">
        <f>IF('Log_working_2-way'!$D3="","",A4^('Log_working_2-way'!$D3))</f>
        <v>1.8070624804765649</v>
      </c>
      <c r="K4" s="32">
        <f>IF('Log_working_2-way'!$D3="","",B4^('Log_working_2-way'!$D3))</f>
        <v>2.2390614409549543</v>
      </c>
      <c r="L4" s="37">
        <f t="shared" ref="L4" si="1">(1/D4)</f>
        <v>0.55102040816326525</v>
      </c>
      <c r="M4" s="37">
        <f t="shared" ref="M4" si="2">(1/E4)</f>
        <v>0.44897959183673464</v>
      </c>
      <c r="N4" s="38">
        <v>101</v>
      </c>
      <c r="O4" s="38">
        <f t="shared" ref="O4" si="3">(1/A4)*((N4*A4)-N4)</f>
        <v>43.61363636363636</v>
      </c>
      <c r="P4" s="38">
        <f t="shared" ref="P4" si="4">(1/B4)*((N4*B4)-N4)</f>
        <v>54.240740740740748</v>
      </c>
      <c r="Q4" s="38">
        <f t="shared" ref="Q4" si="5">(1/B4)*N4</f>
        <v>46.759259259259252</v>
      </c>
      <c r="R4" s="38">
        <f t="shared" ref="R4" si="6">(1/A4)*N4</f>
        <v>57.38636363636364</v>
      </c>
      <c r="S4" s="39">
        <f t="shared" ref="S4" si="7">O4-Q4</f>
        <v>-3.1456228956228927</v>
      </c>
      <c r="T4" s="39">
        <f t="shared" ref="T4" si="8">P4-R4</f>
        <v>-3.1456228956228927</v>
      </c>
      <c r="U4" t="s">
        <v>265</v>
      </c>
      <c r="V4" t="s">
        <v>134</v>
      </c>
      <c r="W4" t="s">
        <v>367</v>
      </c>
      <c r="X4" s="48" t="s">
        <v>415</v>
      </c>
      <c r="Y4" s="41"/>
    </row>
    <row r="5" spans="1:25" s="12" customFormat="1" ht="15" x14ac:dyDescent="0.25">
      <c r="A5">
        <v>1.89</v>
      </c>
      <c r="B5">
        <v>2</v>
      </c>
      <c r="C5" s="29">
        <f t="shared" si="0"/>
        <v>2.9100529100529293E-2</v>
      </c>
      <c r="D5" s="30">
        <f>IF(OR($A5="",$B5=""),"",A5*'MPTO_working_2-way'!$G4)</f>
        <v>1.9450000000000003</v>
      </c>
      <c r="E5" s="32">
        <f>IF(OR($A5="",$B5=""),"",B5*'MPTO_working_2-way'!$G4)</f>
        <v>2.0582010582010586</v>
      </c>
      <c r="F5" s="30">
        <f>IF(OR($A5="",$B5=""),"",'MPTO_working_2-way'!D4)</f>
        <v>1.9434447300771212</v>
      </c>
      <c r="G5" s="32">
        <f>IF(OR($A5="",$B5=""),"",'MPTO_working_2-way'!E4)</f>
        <v>2.0599455040871937</v>
      </c>
      <c r="H5" s="30">
        <f>IF(OR($A5="",$B5=""),"",'OddsRatio_working_2-way'!M4)</f>
        <v>1.9433981132056606</v>
      </c>
      <c r="I5" s="30">
        <f>IF(OR($A5="",$B5=""),"",'OddsRatio_working_2-way'!N4)</f>
        <v>2.0599978800063603</v>
      </c>
      <c r="J5" s="30">
        <f>IF('Log_working_2-way'!$D4="","",A5^('Log_working_2-way'!$D4))</f>
        <v>1.9426935194379702</v>
      </c>
      <c r="K5" s="32">
        <f>IF('Log_working_2-way'!$D4="","",B5^('Log_working_2-way'!$D4))</f>
        <v>2.0607901501181232</v>
      </c>
      <c r="L5" s="37">
        <f t="shared" ref="L5:L68" si="9">(1/D5)</f>
        <v>0.51413881748071977</v>
      </c>
      <c r="M5" s="37">
        <f t="shared" ref="M5:M68" si="10">(1/E5)</f>
        <v>0.48586118251928012</v>
      </c>
      <c r="N5" s="38">
        <v>102</v>
      </c>
      <c r="O5" s="38">
        <f t="shared" ref="O5:O68" si="11">(1/A5)*((N5*A5)-N5)</f>
        <v>48.031746031746039</v>
      </c>
      <c r="P5" s="38">
        <f t="shared" ref="P5:P68" si="12">(1/B5)*((N5*B5)-N5)</f>
        <v>51</v>
      </c>
      <c r="Q5" s="38">
        <f t="shared" ref="Q5:Q68" si="13">(1/B5)*N5</f>
        <v>51</v>
      </c>
      <c r="R5" s="38">
        <f t="shared" ref="R5:R68" si="14">(1/A5)*N5</f>
        <v>53.968253968253975</v>
      </c>
      <c r="S5" s="39">
        <f t="shared" ref="S5:S68" si="15">O5-Q5</f>
        <v>-2.9682539682539613</v>
      </c>
      <c r="T5" s="39">
        <f t="shared" ref="T5:T68" si="16">P5-R5</f>
        <v>-2.9682539682539755</v>
      </c>
      <c r="U5" t="s">
        <v>139</v>
      </c>
      <c r="V5" t="s">
        <v>274</v>
      </c>
      <c r="W5" t="s">
        <v>368</v>
      </c>
      <c r="X5" s="48" t="s">
        <v>415</v>
      </c>
      <c r="Y5" s="41"/>
    </row>
    <row r="6" spans="1:25" s="12" customFormat="1" ht="15" x14ac:dyDescent="0.25">
      <c r="A6">
        <v>1.95</v>
      </c>
      <c r="B6">
        <v>1.93</v>
      </c>
      <c r="C6" s="29">
        <f t="shared" si="0"/>
        <v>3.0955227846419575E-2</v>
      </c>
      <c r="D6" s="30">
        <f>IF(OR($A6="",$B6=""),"",A6*'MPTO_working_2-way'!$G5)</f>
        <v>2.0103626943005182</v>
      </c>
      <c r="E6" s="32">
        <f>IF(OR($A6="",$B6=""),"",B6*'MPTO_working_2-way'!$G5)</f>
        <v>1.9897435897435898</v>
      </c>
      <c r="F6" s="30">
        <f>IF(OR($A6="",$B6=""),"",'MPTO_working_2-way'!D5)</f>
        <v>2.0106851876586083</v>
      </c>
      <c r="G6" s="32">
        <f>IF(OR($A6="",$B6=""),"",'MPTO_working_2-way'!E5)</f>
        <v>1.9894277785119598</v>
      </c>
      <c r="H6" s="30">
        <f>IF(OR($A6="",$B6=""),"",'OddsRatio_working_2-way'!M5)</f>
        <v>2.0106954914038573</v>
      </c>
      <c r="I6" s="30">
        <f>IF(OR($A6="",$B6=""),"",'OddsRatio_working_2-way'!N5)</f>
        <v>1.9894176915848294</v>
      </c>
      <c r="J6" s="30">
        <f>IF('Log_working_2-way'!$D5="","",A6^('Log_working_2-way'!$D5))</f>
        <v>2.0108420160403986</v>
      </c>
      <c r="K6" s="32">
        <f>IF('Log_working_2-way'!$D5="","",B6^('Log_working_2-way'!$D5))</f>
        <v>1.9892742724695103</v>
      </c>
      <c r="L6" s="37">
        <f t="shared" si="9"/>
        <v>0.49742268041237114</v>
      </c>
      <c r="M6" s="37">
        <f t="shared" si="10"/>
        <v>0.50257731958762886</v>
      </c>
      <c r="N6" s="38">
        <v>103</v>
      </c>
      <c r="O6" s="38">
        <f t="shared" si="11"/>
        <v>50.179487179487182</v>
      </c>
      <c r="P6" s="38">
        <f t="shared" si="12"/>
        <v>49.632124352331608</v>
      </c>
      <c r="Q6" s="38">
        <f t="shared" si="13"/>
        <v>53.367875647668399</v>
      </c>
      <c r="R6" s="38">
        <f t="shared" si="14"/>
        <v>52.820512820512825</v>
      </c>
      <c r="S6" s="39">
        <f t="shared" si="15"/>
        <v>-3.1883884681812162</v>
      </c>
      <c r="T6" s="39">
        <f t="shared" si="16"/>
        <v>-3.1883884681812162</v>
      </c>
      <c r="U6" t="s">
        <v>143</v>
      </c>
      <c r="V6" t="s">
        <v>102</v>
      </c>
      <c r="W6" t="s">
        <v>368</v>
      </c>
      <c r="X6" s="48" t="s">
        <v>415</v>
      </c>
      <c r="Y6" s="41"/>
    </row>
    <row r="7" spans="1:25" s="12" customFormat="1" ht="15" x14ac:dyDescent="0.25">
      <c r="A7">
        <v>1.71</v>
      </c>
      <c r="B7">
        <v>2.2400000000000002</v>
      </c>
      <c r="C7" s="29">
        <f t="shared" si="0"/>
        <v>3.1223893065998265E-2</v>
      </c>
      <c r="D7" s="30">
        <f>IF(OR($A7="",$B7=""),"",A7*'MPTO_working_2-way'!$G6)</f>
        <v>1.763392857142857</v>
      </c>
      <c r="E7" s="32">
        <f>IF(OR($A7="",$B7=""),"",B7*'MPTO_working_2-way'!$G6)</f>
        <v>2.3099415204678362</v>
      </c>
      <c r="F7" s="30">
        <f>IF(OR($A7="",$B7=""),"",'MPTO_working_2-way'!D6)</f>
        <v>1.7569030364186771</v>
      </c>
      <c r="G7" s="32">
        <f>IF(OR($A7="",$B7=""),"",'MPTO_working_2-way'!E6)</f>
        <v>2.3211731911283482</v>
      </c>
      <c r="H7" s="30">
        <f>IF(OR($A7="",$B7=""),"",'OddsRatio_working_2-way'!M6)</f>
        <v>1.7566905874670904</v>
      </c>
      <c r="I7" s="30">
        <f>IF(OR($A7="",$B7=""),"",'OddsRatio_working_2-way'!N6)</f>
        <v>2.3215441245904116</v>
      </c>
      <c r="J7" s="30">
        <f>IF('Log_working_2-way'!$D6="","",A7^('Log_working_2-way'!$D6))</f>
        <v>1.7537492606317167</v>
      </c>
      <c r="K7" s="32">
        <f>IF('Log_working_2-way'!$D6="","",B7^('Log_working_2-way'!$D6))</f>
        <v>2.3267011355498624</v>
      </c>
      <c r="L7" s="37">
        <f t="shared" si="9"/>
        <v>0.56708860759493673</v>
      </c>
      <c r="M7" s="37">
        <f t="shared" si="10"/>
        <v>0.43291139240506332</v>
      </c>
      <c r="N7" s="38">
        <v>104</v>
      </c>
      <c r="O7" s="38">
        <f t="shared" si="11"/>
        <v>43.1812865497076</v>
      </c>
      <c r="P7" s="38">
        <f t="shared" si="12"/>
        <v>57.571428571428584</v>
      </c>
      <c r="Q7" s="38">
        <f t="shared" si="13"/>
        <v>46.428571428571423</v>
      </c>
      <c r="R7" s="38">
        <f t="shared" si="14"/>
        <v>60.818713450292393</v>
      </c>
      <c r="S7" s="39">
        <f t="shared" si="15"/>
        <v>-3.2472848788638231</v>
      </c>
      <c r="T7" s="39">
        <f t="shared" si="16"/>
        <v>-3.2472848788638089</v>
      </c>
      <c r="U7" t="s">
        <v>150</v>
      </c>
      <c r="V7" t="s">
        <v>278</v>
      </c>
      <c r="W7" t="s">
        <v>376</v>
      </c>
      <c r="X7" s="48" t="s">
        <v>415</v>
      </c>
      <c r="Y7" s="41"/>
    </row>
    <row r="8" spans="1:25" ht="15" x14ac:dyDescent="0.25">
      <c r="A8">
        <v>1.72</v>
      </c>
      <c r="B8">
        <v>2.2200000000000002</v>
      </c>
      <c r="C8" s="29">
        <f t="shared" si="0"/>
        <v>3.1845799287659737E-2</v>
      </c>
      <c r="D8" s="30">
        <f>IF(OR($A8="",$B8=""),"",A8*'MPTO_working_2-way'!$G7)</f>
        <v>1.7747747747747746</v>
      </c>
      <c r="E8" s="32">
        <f>IF(OR($A8="",$B8=""),"",B8*'MPTO_working_2-way'!$G7)</f>
        <v>2.2906976744186047</v>
      </c>
      <c r="F8" s="30">
        <f>IF(OR($A8="",$B8=""),"",'MPTO_working_2-way'!D7)</f>
        <v>1.7684327528714336</v>
      </c>
      <c r="G8" s="32">
        <f>IF(OR($A8="",$B8=""),"",'MPTO_working_2-way'!E7)</f>
        <v>2.3013500482160079</v>
      </c>
      <c r="H8" s="30">
        <f>IF(OR($A8="",$B8=""),"",'OddsRatio_working_2-way'!M7)</f>
        <v>1.768221279597376</v>
      </c>
      <c r="I8" s="30">
        <f>IF(OR($A8="",$B8=""),"",'OddsRatio_working_2-way'!N7)</f>
        <v>2.3017082793177757</v>
      </c>
      <c r="J8" s="30">
        <f>IF('Log_working_2-way'!$D7="","",A8^('Log_working_2-way'!$D7))</f>
        <v>1.7653459246637417</v>
      </c>
      <c r="K8" s="32">
        <f>IF('Log_working_2-way'!$D7="","",B8^('Log_working_2-way'!$D7))</f>
        <v>2.3065987127837881</v>
      </c>
      <c r="L8" s="37">
        <f t="shared" si="9"/>
        <v>0.56345177664974622</v>
      </c>
      <c r="M8" s="37">
        <f t="shared" si="10"/>
        <v>0.43654822335025378</v>
      </c>
      <c r="N8" s="38">
        <v>105</v>
      </c>
      <c r="O8" s="38">
        <f t="shared" si="11"/>
        <v>43.95348837209302</v>
      </c>
      <c r="P8" s="38">
        <f t="shared" si="12"/>
        <v>57.702702702702709</v>
      </c>
      <c r="Q8" s="38">
        <f t="shared" si="13"/>
        <v>47.297297297297291</v>
      </c>
      <c r="R8" s="38">
        <f t="shared" si="14"/>
        <v>61.04651162790698</v>
      </c>
      <c r="S8" s="39">
        <f t="shared" si="15"/>
        <v>-3.3438089252042715</v>
      </c>
      <c r="T8" s="39">
        <f t="shared" si="16"/>
        <v>-3.3438089252042715</v>
      </c>
      <c r="U8" t="s">
        <v>104</v>
      </c>
      <c r="V8" t="s">
        <v>292</v>
      </c>
      <c r="W8" t="s">
        <v>369</v>
      </c>
      <c r="X8" s="48" t="s">
        <v>415</v>
      </c>
      <c r="Y8" s="41"/>
    </row>
    <row r="9" spans="1:25" ht="15" x14ac:dyDescent="0.25">
      <c r="A9">
        <v>1.67</v>
      </c>
      <c r="B9">
        <v>2.33</v>
      </c>
      <c r="C9" s="29">
        <f t="shared" si="0"/>
        <v>2.7986944565804084E-2</v>
      </c>
      <c r="D9" s="30">
        <f>IF(OR($A9="",$B9=""),"",A9*'MPTO_working_2-way'!$G8)</f>
        <v>1.7167381974248928</v>
      </c>
      <c r="E9" s="32">
        <f>IF(OR($A9="",$B9=""),"",B9*'MPTO_working_2-way'!$G8)</f>
        <v>2.3952095808383236</v>
      </c>
      <c r="F9" s="30">
        <f>IF(OR($A9="",$B9=""),"",'MPTO_working_2-way'!D8)</f>
        <v>1.7099602293950913</v>
      </c>
      <c r="G9" s="32">
        <f>IF(OR($A9="",$B9=""),"",'MPTO_working_2-way'!E8)</f>
        <v>2.4085296029216061</v>
      </c>
      <c r="H9" s="30">
        <f>IF(OR($A9="",$B9=""),"",'OddsRatio_working_2-way'!M8)</f>
        <v>1.7097600992562489</v>
      </c>
      <c r="I9" s="30">
        <f>IF(OR($A9="",$B9=""),"",'OddsRatio_working_2-way'!N8)</f>
        <v>2.408926764195241</v>
      </c>
      <c r="J9" s="30">
        <f>IF('Log_working_2-way'!$D8="","",A9^('Log_working_2-way'!$D8))</f>
        <v>1.7066927473832643</v>
      </c>
      <c r="K9" s="32">
        <f>IF('Log_working_2-way'!$D8="","",B9^('Log_working_2-way'!$D8))</f>
        <v>2.4150421151239718</v>
      </c>
      <c r="L9" s="37">
        <f t="shared" si="9"/>
        <v>0.58250000000000002</v>
      </c>
      <c r="M9" s="37">
        <f t="shared" si="10"/>
        <v>0.41749999999999998</v>
      </c>
      <c r="N9" s="38">
        <v>106</v>
      </c>
      <c r="O9" s="38">
        <f t="shared" si="11"/>
        <v>42.526946107784426</v>
      </c>
      <c r="P9" s="38">
        <f t="shared" si="12"/>
        <v>60.506437768240353</v>
      </c>
      <c r="Q9" s="38">
        <f t="shared" si="13"/>
        <v>45.493562231759661</v>
      </c>
      <c r="R9" s="38">
        <f t="shared" si="14"/>
        <v>63.473053892215574</v>
      </c>
      <c r="S9" s="39">
        <f t="shared" si="15"/>
        <v>-2.9666161239752356</v>
      </c>
      <c r="T9" s="39">
        <f t="shared" si="16"/>
        <v>-2.9666161239752213</v>
      </c>
      <c r="U9" t="s">
        <v>316</v>
      </c>
      <c r="V9" t="s">
        <v>186</v>
      </c>
      <c r="W9" t="s">
        <v>370</v>
      </c>
      <c r="X9" s="48" t="s">
        <v>415</v>
      </c>
      <c r="Y9" s="41"/>
    </row>
    <row r="10" spans="1:25" ht="14.25" customHeight="1" x14ac:dyDescent="0.25">
      <c r="A10">
        <v>2.4</v>
      </c>
      <c r="B10">
        <v>1.62</v>
      </c>
      <c r="C10" s="29">
        <f t="shared" si="0"/>
        <v>3.3950617283950546E-2</v>
      </c>
      <c r="D10" s="30">
        <f>IF(OR($A10="",$B10=""),"",A10*'MPTO_working_2-way'!$G9)</f>
        <v>2.4814814814814814</v>
      </c>
      <c r="E10" s="32">
        <f>IF(OR($A10="",$B10=""),"",B10*'MPTO_working_2-way'!$G9)</f>
        <v>1.675</v>
      </c>
      <c r="F10" s="30">
        <f>IF(OR($A10="",$B10=""),"",'MPTO_working_2-way'!D9)</f>
        <v>2.5019305019305014</v>
      </c>
      <c r="G10" s="32">
        <f>IF(OR($A10="",$B10=""),"",'MPTO_working_2-way'!E9)</f>
        <v>1.6658097686375322</v>
      </c>
      <c r="H10" s="30">
        <f>IF(OR($A10="",$B10=""),"",'OddsRatio_working_2-way'!M9)</f>
        <v>2.502685767593821</v>
      </c>
      <c r="I10" s="30">
        <f>IF(OR($A10="",$B10=""),"",'OddsRatio_working_2-way'!N9)</f>
        <v>1.6654751256486924</v>
      </c>
      <c r="J10" s="30">
        <f>IF('Log_working_2-way'!$D9="","",A10^('Log_working_2-way'!$D9))</f>
        <v>2.5121786003771214</v>
      </c>
      <c r="K10" s="32">
        <f>IF('Log_working_2-way'!$D9="","",B10^('Log_working_2-way'!$D9))</f>
        <v>1.6612975476246807</v>
      </c>
      <c r="L10" s="37">
        <f t="shared" si="9"/>
        <v>0.40298507462686567</v>
      </c>
      <c r="M10" s="37">
        <f t="shared" si="10"/>
        <v>0.59701492537313428</v>
      </c>
      <c r="N10" s="38">
        <v>107</v>
      </c>
      <c r="O10" s="38">
        <f t="shared" si="11"/>
        <v>62.416666666666671</v>
      </c>
      <c r="P10" s="38">
        <f t="shared" si="12"/>
        <v>40.950617283950621</v>
      </c>
      <c r="Q10" s="38">
        <f t="shared" si="13"/>
        <v>66.049382716049379</v>
      </c>
      <c r="R10" s="38">
        <f t="shared" si="14"/>
        <v>44.583333333333336</v>
      </c>
      <c r="S10" s="39">
        <f t="shared" si="15"/>
        <v>-3.632716049382708</v>
      </c>
      <c r="T10" s="39">
        <f t="shared" si="16"/>
        <v>-3.6327160493827151</v>
      </c>
      <c r="U10" t="s">
        <v>192</v>
      </c>
      <c r="V10" t="s">
        <v>200</v>
      </c>
      <c r="W10" t="s">
        <v>371</v>
      </c>
      <c r="X10" s="48" t="s">
        <v>415</v>
      </c>
      <c r="Y10" s="41"/>
    </row>
    <row r="11" spans="1:25" ht="15" x14ac:dyDescent="0.25">
      <c r="A11">
        <v>2.0299999999999998</v>
      </c>
      <c r="B11">
        <v>1.86</v>
      </c>
      <c r="C11" s="29">
        <f t="shared" si="0"/>
        <v>3.0245246040574214E-2</v>
      </c>
      <c r="D11" s="30">
        <f>IF(OR($A11="",$B11=""),"",A11*'MPTO_working_2-way'!$G10)</f>
        <v>2.0913978494623655</v>
      </c>
      <c r="E11" s="32">
        <f>IF(OR($A11="",$B11=""),"",B11*'MPTO_working_2-way'!$G10)</f>
        <v>1.9162561576354682</v>
      </c>
      <c r="F11" s="30">
        <f>IF(OR($A11="",$B11=""),"",'MPTO_working_2-way'!D10)</f>
        <v>2.0942925287037548</v>
      </c>
      <c r="G11" s="32">
        <f>IF(OR($A11="",$B11=""),"",'MPTO_working_2-way'!E10)</f>
        <v>1.9138324294186226</v>
      </c>
      <c r="H11" s="30">
        <f>IF(OR($A11="",$B11=""),"",'OddsRatio_working_2-way'!M10)</f>
        <v>2.0943831224048783</v>
      </c>
      <c r="I11" s="30">
        <f>IF(OR($A11="",$B11=""),"",'OddsRatio_working_2-way'!N10)</f>
        <v>1.9137567818137824</v>
      </c>
      <c r="J11" s="30">
        <f>IF('Log_working_2-way'!$D10="","",A11^('Log_working_2-way'!$D10))</f>
        <v>2.0957003958101184</v>
      </c>
      <c r="K11" s="32">
        <f>IF('Log_working_2-way'!$D10="","",B11^('Log_working_2-way'!$D10))</f>
        <v>1.9126582447390832</v>
      </c>
      <c r="L11" s="37">
        <f t="shared" si="9"/>
        <v>0.47814910025706941</v>
      </c>
      <c r="M11" s="37">
        <f t="shared" si="10"/>
        <v>0.52185089974293053</v>
      </c>
      <c r="N11" s="38">
        <v>108</v>
      </c>
      <c r="O11" s="38">
        <f t="shared" si="11"/>
        <v>54.798029556650242</v>
      </c>
      <c r="P11" s="38">
        <f t="shared" si="12"/>
        <v>49.935483870967751</v>
      </c>
      <c r="Q11" s="38">
        <f t="shared" si="13"/>
        <v>58.064516129032256</v>
      </c>
      <c r="R11" s="38">
        <f t="shared" si="14"/>
        <v>53.201970443349758</v>
      </c>
      <c r="S11" s="39">
        <f t="shared" si="15"/>
        <v>-3.2664865723820142</v>
      </c>
      <c r="T11" s="39">
        <f t="shared" si="16"/>
        <v>-3.2664865723820071</v>
      </c>
      <c r="U11" t="s">
        <v>111</v>
      </c>
      <c r="V11" t="s">
        <v>205</v>
      </c>
      <c r="W11" t="s">
        <v>372</v>
      </c>
      <c r="X11" s="48" t="s">
        <v>415</v>
      </c>
      <c r="Y11" s="41"/>
    </row>
    <row r="12" spans="1:25" ht="15" x14ac:dyDescent="0.25">
      <c r="A12">
        <v>2.2000000000000002</v>
      </c>
      <c r="B12">
        <v>1.72</v>
      </c>
      <c r="C12" s="29">
        <f t="shared" si="0"/>
        <v>3.5940803382663811E-2</v>
      </c>
      <c r="D12" s="30">
        <f>IF(OR($A12="",$B12=""),"",A12*'MPTO_working_2-way'!$G11)</f>
        <v>2.2790697674418605</v>
      </c>
      <c r="E12" s="32">
        <f>IF(OR($A12="",$B12=""),"",B12*'MPTO_working_2-way'!$G11)</f>
        <v>1.7818181818181817</v>
      </c>
      <c r="F12" s="30">
        <f>IF(OR($A12="",$B12=""),"",'MPTO_working_2-way'!D11)</f>
        <v>2.2905569007263922</v>
      </c>
      <c r="G12" s="32">
        <f>IF(OR($A12="",$B12=""),"",'MPTO_working_2-way'!E11)</f>
        <v>1.7748592870544089</v>
      </c>
      <c r="H12" s="30">
        <f>IF(OR($A12="",$B12=""),"",'OddsRatio_working_2-way'!M11)</f>
        <v>2.2909944487358058</v>
      </c>
      <c r="I12" s="30">
        <f>IF(OR($A12="",$B12=""),"",'OddsRatio_working_2-way'!N11)</f>
        <v>1.7745966692414832</v>
      </c>
      <c r="J12" s="30">
        <f>IF('Log_working_2-way'!$D11="","",A12^('Log_working_2-way'!$D11))</f>
        <v>2.2962889076273294</v>
      </c>
      <c r="K12" s="32">
        <f>IF('Log_working_2-way'!$D11="","",B12^('Log_working_2-way'!$D11))</f>
        <v>1.7714329684655428</v>
      </c>
      <c r="L12" s="37">
        <f t="shared" si="9"/>
        <v>0.43877551020408162</v>
      </c>
      <c r="M12" s="37">
        <f t="shared" si="10"/>
        <v>0.56122448979591844</v>
      </c>
      <c r="N12" s="38">
        <v>109</v>
      </c>
      <c r="O12" s="38">
        <f t="shared" si="11"/>
        <v>59.45454545454546</v>
      </c>
      <c r="P12" s="38">
        <f t="shared" si="12"/>
        <v>45.627906976744185</v>
      </c>
      <c r="Q12" s="38">
        <f t="shared" si="13"/>
        <v>63.372093023255815</v>
      </c>
      <c r="R12" s="38">
        <f t="shared" si="14"/>
        <v>49.545454545454547</v>
      </c>
      <c r="S12" s="39">
        <f t="shared" si="15"/>
        <v>-3.9175475687103543</v>
      </c>
      <c r="T12" s="39">
        <f t="shared" si="16"/>
        <v>-3.9175475687103614</v>
      </c>
      <c r="U12" t="s">
        <v>399</v>
      </c>
      <c r="V12" t="s">
        <v>392</v>
      </c>
      <c r="W12" t="s">
        <v>403</v>
      </c>
      <c r="X12" s="48" t="s">
        <v>415</v>
      </c>
      <c r="Y12" s="41"/>
    </row>
    <row r="13" spans="1:25" ht="15" x14ac:dyDescent="0.25">
      <c r="A13">
        <v>2.1800000000000002</v>
      </c>
      <c r="B13">
        <v>1.74</v>
      </c>
      <c r="C13" s="29">
        <f t="shared" si="0"/>
        <v>3.3428240008436028E-2</v>
      </c>
      <c r="D13" s="30">
        <f>IF(OR($A13="",$B13=""),"",A13*'MPTO_working_2-way'!$G12)</f>
        <v>2.2528735632183907</v>
      </c>
      <c r="E13" s="32">
        <f>IF(OR($A13="",$B13=""),"",B13*'MPTO_working_2-way'!$G12)</f>
        <v>1.7981651376146788</v>
      </c>
      <c r="F13" s="30">
        <f>IF(OR($A13="",$B13=""),"",'MPTO_working_2-way'!D12)</f>
        <v>2.2624358821424311</v>
      </c>
      <c r="G13" s="32">
        <f>IF(OR($A13="",$B13=""),"",'MPTO_working_2-way'!E12)</f>
        <v>1.7921194368326561</v>
      </c>
      <c r="H13" s="30">
        <f>IF(OR($A13="",$B13=""),"",'OddsRatio_working_2-way'!M12)</f>
        <v>2.26277258229445</v>
      </c>
      <c r="I13" s="30">
        <f>IF(OR($A13="",$B13=""),"",'OddsRatio_working_2-way'!N12)</f>
        <v>1.7919082295744857</v>
      </c>
      <c r="J13" s="30">
        <f>IF('Log_working_2-way'!$D12="","",A13^('Log_working_2-way'!$D12))</f>
        <v>2.2671631499443738</v>
      </c>
      <c r="K13" s="32">
        <f>IF('Log_working_2-way'!$D12="","",B13^('Log_working_2-way'!$D12))</f>
        <v>1.7891643629660847</v>
      </c>
      <c r="L13" s="37">
        <f t="shared" si="9"/>
        <v>0.44387755102040816</v>
      </c>
      <c r="M13" s="37">
        <f t="shared" si="10"/>
        <v>0.55612244897959184</v>
      </c>
      <c r="N13" s="38">
        <v>110</v>
      </c>
      <c r="O13" s="38">
        <f t="shared" si="11"/>
        <v>59.541284403669728</v>
      </c>
      <c r="P13" s="38">
        <f t="shared" si="12"/>
        <v>46.781609195402297</v>
      </c>
      <c r="Q13" s="38">
        <f t="shared" si="13"/>
        <v>63.218390804597696</v>
      </c>
      <c r="R13" s="38">
        <f t="shared" si="14"/>
        <v>50.458715596330272</v>
      </c>
      <c r="S13" s="39">
        <f t="shared" si="15"/>
        <v>-3.6771064009279684</v>
      </c>
      <c r="T13" s="39">
        <f t="shared" si="16"/>
        <v>-3.6771064009279755</v>
      </c>
      <c r="U13" t="s">
        <v>401</v>
      </c>
      <c r="V13" t="s">
        <v>385</v>
      </c>
      <c r="W13" t="s">
        <v>403</v>
      </c>
      <c r="X13" s="48" t="s">
        <v>415</v>
      </c>
      <c r="Y13" s="41"/>
    </row>
    <row r="14" spans="1:25" s="35" customFormat="1" ht="15" x14ac:dyDescent="0.25">
      <c r="A14">
        <v>1.71</v>
      </c>
      <c r="B14">
        <v>2.12</v>
      </c>
      <c r="C14" s="29">
        <f t="shared" si="0"/>
        <v>5.6493434844973933E-2</v>
      </c>
      <c r="D14" s="30">
        <f>IF(OR($A14="",$B14=""),"",A14*'MPTO_working_2-way'!$G13)</f>
        <v>1.8066037735849054</v>
      </c>
      <c r="E14" s="32">
        <f>IF(OR($A14="",$B14=""),"",B14*'MPTO_working_2-way'!$G13)</f>
        <v>2.2397660818713447</v>
      </c>
      <c r="F14" s="30">
        <f>IF(OR($A14="",$B14=""),"",'MPTO_working_2-way'!D13)</f>
        <v>1.7967882632831085</v>
      </c>
      <c r="G14" s="32">
        <f>IF(OR($A14="",$B14=""),"",'MPTO_working_2-way'!E13)</f>
        <v>2.2550385668076633</v>
      </c>
      <c r="H14" s="30">
        <f>IF(OR($A14="",$B14=""),"",'OddsRatio_working_2-way'!M13)</f>
        <v>1.7961963146288551</v>
      </c>
      <c r="I14" s="30">
        <f>IF(OR($A14="",$B14=""),"",'OddsRatio_working_2-way'!N13)</f>
        <v>2.2559716512455181</v>
      </c>
      <c r="J14" s="30">
        <f>IF('Log_working_2-way'!$D13="","",A14^('Log_working_2-way'!$D13))</f>
        <v>1.7916684647077736</v>
      </c>
      <c r="K14" s="32">
        <f>IF('Log_working_2-way'!$D13="","",B14^('Log_working_2-way'!$D13))</f>
        <v>2.2631550258429947</v>
      </c>
      <c r="L14" s="37">
        <f t="shared" si="9"/>
        <v>0.55352480417754579</v>
      </c>
      <c r="M14" s="37">
        <f t="shared" si="10"/>
        <v>0.44647519582245437</v>
      </c>
      <c r="N14" s="38">
        <v>111</v>
      </c>
      <c r="O14" s="38">
        <f t="shared" si="11"/>
        <v>46.087719298245609</v>
      </c>
      <c r="P14" s="38">
        <f t="shared" si="12"/>
        <v>58.64150943396227</v>
      </c>
      <c r="Q14" s="38">
        <f t="shared" si="13"/>
        <v>52.35849056603773</v>
      </c>
      <c r="R14" s="38">
        <f t="shared" si="14"/>
        <v>64.912280701754383</v>
      </c>
      <c r="S14" s="39">
        <f t="shared" si="15"/>
        <v>-6.2707712677921208</v>
      </c>
      <c r="T14" s="39">
        <f t="shared" si="16"/>
        <v>-6.2707712677921137</v>
      </c>
      <c r="U14" t="s">
        <v>411</v>
      </c>
      <c r="V14" t="s">
        <v>412</v>
      </c>
      <c r="W14" t="s">
        <v>410</v>
      </c>
      <c r="X14" s="48" t="s">
        <v>415</v>
      </c>
      <c r="Y14" s="41"/>
    </row>
    <row r="15" spans="1:25" ht="15" x14ac:dyDescent="0.25">
      <c r="A15">
        <v>1.94</v>
      </c>
      <c r="B15">
        <v>1.96</v>
      </c>
      <c r="C15" s="29">
        <f t="shared" si="0"/>
        <v>2.5667999158426325E-2</v>
      </c>
      <c r="D15" s="30">
        <f>IF(OR($A15="",$B15=""),"",A15*'MPTO_working_2-way'!$G14)</f>
        <v>1.989795918367347</v>
      </c>
      <c r="E15" s="32">
        <f>IF(OR($A15="",$B15=""),"",B15*'MPTO_working_2-way'!$G14)</f>
        <v>2.0103092783505154</v>
      </c>
      <c r="F15" s="30">
        <f>IF(OR($A15="",$B15=""),"",'MPTO_working_2-way'!D14)</f>
        <v>1.9895353704478862</v>
      </c>
      <c r="G15" s="32">
        <f>IF(OR($A15="",$B15=""),"",'MPTO_working_2-way'!E14)</f>
        <v>2.0105752961082914</v>
      </c>
      <c r="H15" s="30">
        <f>IF(OR($A15="",$B15=""),"",'OddsRatio_working_2-way'!M14)</f>
        <v>1.9895285072531594</v>
      </c>
      <c r="I15" s="30">
        <f>IF(OR($A15="",$B15=""),"",'OddsRatio_working_2-way'!N14)</f>
        <v>2.0105823052798226</v>
      </c>
      <c r="J15" s="30">
        <f>IF('Log_working_2-way'!$D14="","",A15^('Log_working_2-way'!$D14))</f>
        <v>1.9894107081664238</v>
      </c>
      <c r="K15" s="32">
        <f>IF('Log_working_2-way'!$D14="","",B15^('Log_working_2-way'!$D14))</f>
        <v>2.0107026250536491</v>
      </c>
      <c r="L15" s="37">
        <f t="shared" si="9"/>
        <v>0.50256410256410255</v>
      </c>
      <c r="M15" s="37">
        <f t="shared" si="10"/>
        <v>0.49743589743589745</v>
      </c>
      <c r="N15" s="38">
        <v>112</v>
      </c>
      <c r="O15" s="38">
        <f t="shared" si="11"/>
        <v>54.268041237113408</v>
      </c>
      <c r="P15" s="38">
        <f t="shared" si="12"/>
        <v>54.857142857142847</v>
      </c>
      <c r="Q15" s="38">
        <f t="shared" si="13"/>
        <v>57.142857142857146</v>
      </c>
      <c r="R15" s="38">
        <f t="shared" si="14"/>
        <v>57.731958762886606</v>
      </c>
      <c r="S15" s="39">
        <f t="shared" si="15"/>
        <v>-2.8748159057437377</v>
      </c>
      <c r="T15" s="39">
        <f t="shared" si="16"/>
        <v>-2.874815905743759</v>
      </c>
      <c r="U15" t="s">
        <v>390</v>
      </c>
      <c r="V15" t="s">
        <v>238</v>
      </c>
      <c r="W15" t="s">
        <v>373</v>
      </c>
      <c r="X15" s="48" t="s">
        <v>415</v>
      </c>
      <c r="Y15" s="41"/>
    </row>
    <row r="16" spans="1:25" ht="15" x14ac:dyDescent="0.25">
      <c r="A16">
        <v>2.59</v>
      </c>
      <c r="B16">
        <v>1.54</v>
      </c>
      <c r="C16" s="29">
        <f t="shared" si="0"/>
        <v>3.5451035451035562E-2</v>
      </c>
      <c r="D16" s="30">
        <f>IF(OR($A16="",$B16=""),"",A16*'MPTO_working_2-way'!$G15)</f>
        <v>2.6818181818181821</v>
      </c>
      <c r="E16" s="32">
        <f>IF(OR($A16="",$B16=""),"",B16*'MPTO_working_2-way'!$G15)</f>
        <v>1.5945945945945947</v>
      </c>
      <c r="F16" s="30">
        <f>IF(OR($A16="",$B16=""),"",'MPTO_working_2-way'!D15)</f>
        <v>2.7146260123868511</v>
      </c>
      <c r="G16" s="32">
        <f>IF(OR($A16="",$B16=""),"",'MPTO_working_2-way'!E15)</f>
        <v>1.583217560433454</v>
      </c>
      <c r="H16" s="30">
        <f>IF(OR($A16="",$B16=""),"",'OddsRatio_working_2-way'!M15)</f>
        <v>2.7159383568311668</v>
      </c>
      <c r="I16" s="30">
        <f>IF(OR($A16="",$B16=""),"",'OddsRatio_working_2-way'!N15)</f>
        <v>1.5827715174143586</v>
      </c>
      <c r="J16" s="30">
        <f>IF('Log_working_2-way'!$D15="","",A16^('Log_working_2-way'!$D15))</f>
        <v>2.7313566491877532</v>
      </c>
      <c r="K16" s="32">
        <f>IF('Log_working_2-way'!$D15="","",B16^('Log_working_2-way'!$D15))</f>
        <v>1.5775817480869365</v>
      </c>
      <c r="L16" s="37">
        <f t="shared" si="9"/>
        <v>0.37288135593220334</v>
      </c>
      <c r="M16" s="37">
        <f t="shared" si="10"/>
        <v>0.6271186440677966</v>
      </c>
      <c r="N16" s="38">
        <v>113</v>
      </c>
      <c r="O16" s="38">
        <f t="shared" si="11"/>
        <v>69.370656370656363</v>
      </c>
      <c r="P16" s="38">
        <f t="shared" si="12"/>
        <v>39.623376623376629</v>
      </c>
      <c r="Q16" s="38">
        <f t="shared" si="13"/>
        <v>73.376623376623371</v>
      </c>
      <c r="R16" s="38">
        <f t="shared" si="14"/>
        <v>43.62934362934363</v>
      </c>
      <c r="S16" s="39">
        <f t="shared" si="15"/>
        <v>-4.0059670059670083</v>
      </c>
      <c r="T16" s="39">
        <f t="shared" si="16"/>
        <v>-4.0059670059670012</v>
      </c>
      <c r="U16" t="s">
        <v>243</v>
      </c>
      <c r="V16" t="s">
        <v>354</v>
      </c>
      <c r="W16" t="s">
        <v>374</v>
      </c>
      <c r="X16" s="48" t="s">
        <v>415</v>
      </c>
      <c r="Y16" s="41"/>
    </row>
    <row r="17" spans="1:25" ht="15" x14ac:dyDescent="0.25">
      <c r="A17">
        <v>1.88</v>
      </c>
      <c r="B17">
        <v>2.02</v>
      </c>
      <c r="C17" s="29">
        <f t="shared" si="0"/>
        <v>2.6964398567516312E-2</v>
      </c>
      <c r="D17" s="30">
        <f>IF(OR($A17="",$B17=""),"",A17*'MPTO_working_2-way'!$G16)</f>
        <v>1.9306930693069306</v>
      </c>
      <c r="E17" s="32">
        <f>IF(OR($A17="",$B17=""),"",B17*'MPTO_working_2-way'!$G16)</f>
        <v>2.0744680851063828</v>
      </c>
      <c r="F17" s="30">
        <f>IF(OR($A17="",$B17=""),"",'MPTO_working_2-way'!D16)</f>
        <v>1.9288906948394962</v>
      </c>
      <c r="G17" s="32">
        <f>IF(OR($A17="",$B17=""),"",'MPTO_working_2-way'!E16)</f>
        <v>2.0765529308836395</v>
      </c>
      <c r="H17" s="30">
        <f>IF(OR($A17="",$B17=""),"",'OddsRatio_working_2-way'!M16)</f>
        <v>1.9288407280256479</v>
      </c>
      <c r="I17" s="30">
        <f>IF(OR($A17="",$B17=""),"",'OddsRatio_working_2-way'!N16)</f>
        <v>2.0766108438479098</v>
      </c>
      <c r="J17" s="30">
        <f>IF('Log_working_2-way'!$D16="","",A17^('Log_working_2-way'!$D16))</f>
        <v>1.9280257534933587</v>
      </c>
      <c r="K17" s="32">
        <f>IF('Log_working_2-way'!$D16="","",B17^('Log_working_2-way'!$D16))</f>
        <v>2.0775563029751076</v>
      </c>
      <c r="L17" s="37">
        <f t="shared" si="9"/>
        <v>0.517948717948718</v>
      </c>
      <c r="M17" s="37">
        <f t="shared" si="10"/>
        <v>0.48205128205128212</v>
      </c>
      <c r="N17" s="38">
        <v>114</v>
      </c>
      <c r="O17" s="38">
        <f t="shared" si="11"/>
        <v>53.361702127659569</v>
      </c>
      <c r="P17" s="38">
        <f t="shared" si="12"/>
        <v>57.564356435643568</v>
      </c>
      <c r="Q17" s="38">
        <f t="shared" si="13"/>
        <v>56.435643564356432</v>
      </c>
      <c r="R17" s="38">
        <f t="shared" si="14"/>
        <v>60.638297872340424</v>
      </c>
      <c r="S17" s="39">
        <f t="shared" si="15"/>
        <v>-3.0739414366968631</v>
      </c>
      <c r="T17" s="39">
        <f t="shared" si="16"/>
        <v>-3.073941436696856</v>
      </c>
      <c r="U17" t="s">
        <v>360</v>
      </c>
      <c r="V17" t="s">
        <v>359</v>
      </c>
      <c r="W17" t="s">
        <v>375</v>
      </c>
      <c r="X17" s="48" t="s">
        <v>415</v>
      </c>
      <c r="Y17" s="41"/>
    </row>
    <row r="18" spans="1:25" ht="15" x14ac:dyDescent="0.25">
      <c r="A18">
        <v>1.77</v>
      </c>
      <c r="B18">
        <v>2.13</v>
      </c>
      <c r="C18" s="29">
        <f t="shared" si="0"/>
        <v>3.4455319487546765E-2</v>
      </c>
      <c r="D18" s="30">
        <f>IF(OR($A18="",$B18=""),"",A18*'MPTO_working_2-way'!$G17)</f>
        <v>1.8309859154929577</v>
      </c>
      <c r="E18" s="32">
        <f>IF(OR($A18="",$B18=""),"",B18*'MPTO_working_2-way'!$G17)</f>
        <v>2.2033898305084745</v>
      </c>
      <c r="F18" s="30">
        <f>IF(OR($A18="",$B18=""),"",'MPTO_working_2-way'!D17)</f>
        <v>1.8256700806275876</v>
      </c>
      <c r="G18" s="32">
        <f>IF(OR($A18="",$B18=""),"",'MPTO_working_2-way'!E17)</f>
        <v>2.2111375032990233</v>
      </c>
      <c r="H18" s="30">
        <f>IF(OR($A18="",$B18=""),"",'OddsRatio_working_2-way'!M17)</f>
        <v>1.8254792118542653</v>
      </c>
      <c r="I18" s="30">
        <f>IF(OR($A18="",$B18=""),"",'OddsRatio_working_2-way'!N17)</f>
        <v>2.2114175446692466</v>
      </c>
      <c r="J18" s="30">
        <f>IF('Log_working_2-way'!$D17="","",A18^('Log_working_2-way'!$D17))</f>
        <v>1.8230645208160881</v>
      </c>
      <c r="K18" s="32">
        <f>IF('Log_working_2-way'!$D17="","",B18^('Log_working_2-way'!$D17))</f>
        <v>2.2149715784230573</v>
      </c>
      <c r="L18" s="37">
        <f t="shared" si="9"/>
        <v>0.5461538461538461</v>
      </c>
      <c r="M18" s="37">
        <f t="shared" si="10"/>
        <v>0.45384615384615384</v>
      </c>
      <c r="N18" s="38">
        <v>115</v>
      </c>
      <c r="O18" s="38">
        <f t="shared" si="11"/>
        <v>50.02824858757063</v>
      </c>
      <c r="P18" s="38">
        <f t="shared" si="12"/>
        <v>61.009389671361497</v>
      </c>
      <c r="Q18" s="38">
        <f t="shared" si="13"/>
        <v>53.990610328638496</v>
      </c>
      <c r="R18" s="38">
        <f t="shared" si="14"/>
        <v>64.971751412429384</v>
      </c>
      <c r="S18" s="39">
        <f t="shared" si="15"/>
        <v>-3.9623617410678662</v>
      </c>
      <c r="T18" s="39">
        <f t="shared" si="16"/>
        <v>-3.9623617410678875</v>
      </c>
      <c r="U18" t="s">
        <v>362</v>
      </c>
      <c r="V18" t="s">
        <v>250</v>
      </c>
      <c r="W18" t="s">
        <v>375</v>
      </c>
      <c r="X18" s="48" t="s">
        <v>415</v>
      </c>
      <c r="Y18" s="41"/>
    </row>
    <row r="19" spans="1:25" ht="15" x14ac:dyDescent="0.25">
      <c r="A19">
        <v>1.44</v>
      </c>
      <c r="B19">
        <v>2.78</v>
      </c>
      <c r="C19" s="29">
        <f t="shared" si="0"/>
        <v>5.4156674660271742E-2</v>
      </c>
      <c r="D19" s="30">
        <f>IF(OR($A19="",$B19=""),"",A19*'MPTO_working_2-way'!$G18)</f>
        <v>1.5179856115107913</v>
      </c>
      <c r="E19" s="32">
        <f>IF(OR($A19="",$B19=""),"",B19*'MPTO_working_2-way'!$G18)</f>
        <v>2.9305555555555554</v>
      </c>
      <c r="F19" s="30">
        <f>IF(OR($A19="",$B19=""),"",'MPTO_working_2-way'!D18)</f>
        <v>1.4984279083695162</v>
      </c>
      <c r="G19" s="32">
        <f>IF(OR($A19="",$B19=""),"",'MPTO_working_2-way'!E18)</f>
        <v>3.0063082006608588</v>
      </c>
      <c r="H19" s="30">
        <f>IF(OR($A19="",$B19=""),"",'OddsRatio_working_2-way'!M18)</f>
        <v>1.4971830761761256</v>
      </c>
      <c r="I19" s="30">
        <f>IF(OR($A19="",$B19=""),"",'OddsRatio_working_2-way'!N18)</f>
        <v>3.0113315354397798</v>
      </c>
      <c r="J19" s="30">
        <f>IF('Log_working_2-way'!$D18="","",A19^('Log_working_2-way'!$D18))</f>
        <v>1.4881471778159971</v>
      </c>
      <c r="K19" s="32">
        <f>IF('Log_working_2-way'!$D18="","",B19^('Log_working_2-way'!$D18))</f>
        <v>3.0485624939249862</v>
      </c>
      <c r="L19" s="37">
        <f t="shared" si="9"/>
        <v>0.65876777251184837</v>
      </c>
      <c r="M19" s="37">
        <f t="shared" si="10"/>
        <v>0.34123222748815168</v>
      </c>
      <c r="N19" s="38">
        <v>116</v>
      </c>
      <c r="O19" s="38">
        <f t="shared" si="11"/>
        <v>35.444444444444436</v>
      </c>
      <c r="P19" s="38">
        <f t="shared" si="12"/>
        <v>74.273381294964025</v>
      </c>
      <c r="Q19" s="38">
        <f t="shared" si="13"/>
        <v>41.726618705035975</v>
      </c>
      <c r="R19" s="38">
        <f t="shared" si="14"/>
        <v>80.555555555555557</v>
      </c>
      <c r="S19" s="39">
        <f t="shared" si="15"/>
        <v>-6.2821742605915389</v>
      </c>
      <c r="T19" s="39">
        <f t="shared" si="16"/>
        <v>-6.2821742605915318</v>
      </c>
      <c r="U19" t="s">
        <v>263</v>
      </c>
      <c r="V19" t="s">
        <v>260</v>
      </c>
      <c r="W19" t="s">
        <v>366</v>
      </c>
      <c r="X19" s="48" t="s">
        <v>416</v>
      </c>
      <c r="Y19" s="41"/>
    </row>
    <row r="20" spans="1:25" ht="15" x14ac:dyDescent="0.25">
      <c r="A20">
        <v>1.65</v>
      </c>
      <c r="B20">
        <v>2.2799999999999998</v>
      </c>
      <c r="C20" s="29">
        <f t="shared" si="0"/>
        <v>4.4657097288676173E-2</v>
      </c>
      <c r="D20" s="30">
        <f>IF(OR($A20="",$B20=""),"",A20*'MPTO_working_2-way'!$G19)</f>
        <v>1.7236842105263155</v>
      </c>
      <c r="E20" s="32">
        <f>IF(OR($A20="",$B20=""),"",B20*'MPTO_working_2-way'!$G19)</f>
        <v>2.3818181818181814</v>
      </c>
      <c r="F20" s="30">
        <f>IF(OR($A20="",$B20=""),"",'MPTO_working_2-way'!D19)</f>
        <v>1.7131147540983604</v>
      </c>
      <c r="G20" s="32">
        <f>IF(OR($A20="",$B20=""),"",'MPTO_working_2-way'!E19)</f>
        <v>2.402298850574712</v>
      </c>
      <c r="H20" s="30">
        <f>IF(OR($A20="",$B20=""),"",'OddsRatio_working_2-way'!M19)</f>
        <v>1.7126096406869604</v>
      </c>
      <c r="I20" s="30">
        <f>IF(OR($A20="",$B20=""),"",'OddsRatio_working_2-way'!N19)</f>
        <v>2.4032928308912465</v>
      </c>
      <c r="J20" s="30">
        <f>IF('Log_working_2-way'!$D19="","",A20^('Log_working_2-way'!$D19))</f>
        <v>1.7077766851929645</v>
      </c>
      <c r="K20" s="32">
        <f>IF('Log_working_2-way'!$D19="","",B20^('Log_working_2-way'!$D19))</f>
        <v>2.4128750224751347</v>
      </c>
      <c r="L20" s="37">
        <f t="shared" si="9"/>
        <v>0.58015267175572527</v>
      </c>
      <c r="M20" s="37">
        <f t="shared" si="10"/>
        <v>0.4198473282442749</v>
      </c>
      <c r="N20" s="38">
        <v>117</v>
      </c>
      <c r="O20" s="38">
        <f t="shared" si="11"/>
        <v>46.090909090909079</v>
      </c>
      <c r="P20" s="38">
        <f t="shared" si="12"/>
        <v>65.684210526315795</v>
      </c>
      <c r="Q20" s="38">
        <f t="shared" si="13"/>
        <v>51.315789473684212</v>
      </c>
      <c r="R20" s="38">
        <f t="shared" si="14"/>
        <v>70.909090909090907</v>
      </c>
      <c r="S20" s="39">
        <f t="shared" si="15"/>
        <v>-5.2248803827751331</v>
      </c>
      <c r="T20" s="39">
        <f t="shared" si="16"/>
        <v>-5.2248803827751118</v>
      </c>
      <c r="U20" t="s">
        <v>119</v>
      </c>
      <c r="V20" t="s">
        <v>126</v>
      </c>
      <c r="W20" t="s">
        <v>366</v>
      </c>
      <c r="X20" s="48" t="s">
        <v>416</v>
      </c>
      <c r="Y20" s="41"/>
    </row>
    <row r="21" spans="1:25" ht="15" x14ac:dyDescent="0.25">
      <c r="A21">
        <v>1.74</v>
      </c>
      <c r="B21">
        <v>2.12</v>
      </c>
      <c r="C21" s="29">
        <f t="shared" si="0"/>
        <v>4.6410756885707949E-2</v>
      </c>
      <c r="D21" s="30">
        <f>IF(OR($A21="",$B21=""),"",A21*'MPTO_working_2-way'!$G20)</f>
        <v>1.8207547169811318</v>
      </c>
      <c r="E21" s="32">
        <f>IF(OR($A21="",$B21=""),"",B21*'MPTO_working_2-way'!$G20)</f>
        <v>2.2183908045977008</v>
      </c>
      <c r="F21" s="30">
        <f>IF(OR($A21="",$B21=""),"",'MPTO_working_2-way'!D20)</f>
        <v>1.8132127408572549</v>
      </c>
      <c r="G21" s="32">
        <f>IF(OR($A21="",$B21=""),"",'MPTO_working_2-way'!E20)</f>
        <v>2.2296905222437133</v>
      </c>
      <c r="H21" s="30">
        <f>IF(OR($A21="",$B21=""),"",'OddsRatio_working_2-way'!M20)</f>
        <v>1.8128433340529317</v>
      </c>
      <c r="I21" s="30">
        <f>IF(OR($A21="",$B21=""),"",'OddsRatio_working_2-way'!N20)</f>
        <v>2.2302493704584911</v>
      </c>
      <c r="J21" s="30">
        <f>IF('Log_working_2-way'!$D20="","",A21^('Log_working_2-way'!$D20))</f>
        <v>1.8093883298066613</v>
      </c>
      <c r="K21" s="32">
        <f>IF('Log_working_2-way'!$D20="","",B21^('Log_working_2-way'!$D20))</f>
        <v>2.235500887736106</v>
      </c>
      <c r="L21" s="37">
        <f t="shared" si="9"/>
        <v>0.5492227979274612</v>
      </c>
      <c r="M21" s="37">
        <f t="shared" si="10"/>
        <v>0.45077720207253896</v>
      </c>
      <c r="N21" s="38">
        <v>118</v>
      </c>
      <c r="O21" s="38">
        <f t="shared" si="11"/>
        <v>50.183908045977006</v>
      </c>
      <c r="P21" s="38">
        <f t="shared" si="12"/>
        <v>62.339622641509436</v>
      </c>
      <c r="Q21" s="38">
        <f t="shared" si="13"/>
        <v>55.660377358490557</v>
      </c>
      <c r="R21" s="38">
        <f t="shared" si="14"/>
        <v>67.81609195402298</v>
      </c>
      <c r="S21" s="39">
        <f t="shared" si="15"/>
        <v>-5.4764693125135508</v>
      </c>
      <c r="T21" s="39">
        <f t="shared" si="16"/>
        <v>-5.4764693125135437</v>
      </c>
      <c r="U21" t="s">
        <v>96</v>
      </c>
      <c r="V21" t="s">
        <v>123</v>
      </c>
      <c r="W21" t="s">
        <v>366</v>
      </c>
      <c r="X21" s="48" t="s">
        <v>416</v>
      </c>
      <c r="Y21" s="41"/>
    </row>
    <row r="22" spans="1:25" ht="15" x14ac:dyDescent="0.25">
      <c r="A22">
        <v>1.67</v>
      </c>
      <c r="B22">
        <v>2.2400000000000002</v>
      </c>
      <c r="C22" s="29">
        <f t="shared" si="0"/>
        <v>4.5230966638152292E-2</v>
      </c>
      <c r="D22" s="30">
        <f>IF(OR($A22="",$B22=""),"",A22*'MPTO_working_2-way'!$G21)</f>
        <v>1.7455357142857142</v>
      </c>
      <c r="E22" s="32">
        <f>IF(OR($A22="",$B22=""),"",B22*'MPTO_working_2-way'!$G21)</f>
        <v>2.3413173652694614</v>
      </c>
      <c r="F22" s="30">
        <f>IF(OR($A22="",$B22=""),"",'MPTO_working_2-way'!D21)</f>
        <v>1.7355479261389997</v>
      </c>
      <c r="G22" s="32">
        <f>IF(OR($A22="",$B22=""),"",'MPTO_working_2-way'!E21)</f>
        <v>2.3595307177999247</v>
      </c>
      <c r="H22" s="30">
        <f>IF(OR($A22="",$B22=""),"",'OddsRatio_working_2-way'!M21)</f>
        <v>1.7350663783939253</v>
      </c>
      <c r="I22" s="30">
        <f>IF(OR($A22="",$B22=""),"",'OddsRatio_working_2-way'!N21)</f>
        <v>2.3604213570275632</v>
      </c>
      <c r="J22" s="30">
        <f>IF('Log_working_2-way'!$D21="","",A22^('Log_working_2-way'!$D21))</f>
        <v>1.730497750630863</v>
      </c>
      <c r="K22" s="32">
        <f>IF('Log_working_2-way'!$D21="","",B22^('Log_working_2-way'!$D21))</f>
        <v>2.3689296087986125</v>
      </c>
      <c r="L22" s="37">
        <f t="shared" si="9"/>
        <v>0.57289002557544755</v>
      </c>
      <c r="M22" s="37">
        <f t="shared" si="10"/>
        <v>0.42710997442455234</v>
      </c>
      <c r="N22" s="38">
        <v>119</v>
      </c>
      <c r="O22" s="38">
        <f t="shared" si="11"/>
        <v>47.742514970059879</v>
      </c>
      <c r="P22" s="38">
        <f t="shared" si="12"/>
        <v>65.875</v>
      </c>
      <c r="Q22" s="38">
        <f t="shared" si="13"/>
        <v>53.124999999999993</v>
      </c>
      <c r="R22" s="38">
        <f t="shared" si="14"/>
        <v>71.257485029940128</v>
      </c>
      <c r="S22" s="39">
        <f t="shared" si="15"/>
        <v>-5.3824850299401135</v>
      </c>
      <c r="T22" s="39">
        <f t="shared" si="16"/>
        <v>-5.3824850299401277</v>
      </c>
      <c r="U22" t="s">
        <v>122</v>
      </c>
      <c r="V22" t="s">
        <v>120</v>
      </c>
      <c r="W22" t="s">
        <v>366</v>
      </c>
      <c r="X22" s="48" t="s">
        <v>416</v>
      </c>
      <c r="Y22" s="41"/>
    </row>
    <row r="23" spans="1:25" ht="15" x14ac:dyDescent="0.25">
      <c r="A23">
        <v>1.24</v>
      </c>
      <c r="B23">
        <v>3.96</v>
      </c>
      <c r="C23" s="29">
        <f t="shared" si="0"/>
        <v>5.8976865428478353E-2</v>
      </c>
      <c r="D23" s="30">
        <f>IF(OR($A23="",$B23=""),"",A23*'MPTO_working_2-way'!$G22)</f>
        <v>1.3131313131313131</v>
      </c>
      <c r="E23" s="32">
        <f>IF(OR($A23="",$B23=""),"",B23*'MPTO_working_2-way'!$G22)</f>
        <v>4.193548387096774</v>
      </c>
      <c r="F23" s="30">
        <f>IF(OR($A23="",$B23=""),"",'MPTO_working_2-way'!D22)</f>
        <v>1.2870622772069615</v>
      </c>
      <c r="G23" s="32">
        <f>IF(OR($A23="",$B23=""),"",'MPTO_working_2-way'!E22)</f>
        <v>4.4835646457268084</v>
      </c>
      <c r="H23" s="30">
        <f>IF(OR($A23="",$B23=""),"",'OddsRatio_working_2-way'!M22)</f>
        <v>1.2847473987257494</v>
      </c>
      <c r="I23" s="30">
        <f>IF(OR($A23="",$B23=""),"",'OddsRatio_working_2-way'!N22)</f>
        <v>4.511884584284247</v>
      </c>
      <c r="J23" s="30">
        <f>IF('Log_working_2-way'!$D22="","",A23^('Log_working_2-way'!$D22))</f>
        <v>1.2724154634959099</v>
      </c>
      <c r="K23" s="32">
        <f>IF('Log_working_2-way'!$D22="","",B23^('Log_working_2-way'!$D22))</f>
        <v>4.6708635668731597</v>
      </c>
      <c r="L23" s="37">
        <f t="shared" si="9"/>
        <v>0.7615384615384615</v>
      </c>
      <c r="M23" s="37">
        <f t="shared" si="10"/>
        <v>0.23846153846153847</v>
      </c>
      <c r="N23" s="38">
        <v>120</v>
      </c>
      <c r="O23" s="38">
        <f t="shared" si="11"/>
        <v>23.225806451612915</v>
      </c>
      <c r="P23" s="38">
        <f t="shared" si="12"/>
        <v>89.696969696969703</v>
      </c>
      <c r="Q23" s="38">
        <f t="shared" si="13"/>
        <v>30.303030303030305</v>
      </c>
      <c r="R23" s="38">
        <f t="shared" si="14"/>
        <v>96.774193548387103</v>
      </c>
      <c r="S23" s="39">
        <f t="shared" si="15"/>
        <v>-7.07722385141739</v>
      </c>
      <c r="T23" s="39">
        <f t="shared" si="16"/>
        <v>-7.0772238514174006</v>
      </c>
      <c r="U23" t="s">
        <v>267</v>
      </c>
      <c r="V23" t="s">
        <v>130</v>
      </c>
      <c r="W23" t="s">
        <v>367</v>
      </c>
      <c r="X23" s="48" t="s">
        <v>416</v>
      </c>
      <c r="Y23" s="41"/>
    </row>
    <row r="24" spans="1:25" ht="15" x14ac:dyDescent="0.25">
      <c r="A24">
        <v>1.7</v>
      </c>
      <c r="B24">
        <v>2.27</v>
      </c>
      <c r="C24" s="29">
        <f t="shared" si="0"/>
        <v>2.876392847888054E-2</v>
      </c>
      <c r="D24" s="30">
        <f>IF(OR($A24="",$B24=""),"",A24*'MPTO_working_2-way'!$G23)</f>
        <v>1.748898678414097</v>
      </c>
      <c r="E24" s="32">
        <f>IF(OR($A24="",$B24=""),"",B24*'MPTO_working_2-way'!$G23)</f>
        <v>2.335294117647059</v>
      </c>
      <c r="F24" s="30">
        <f>IF(OR($A24="",$B24=""),"",'MPTO_working_2-way'!D23)</f>
        <v>1.7426055543011967</v>
      </c>
      <c r="G24" s="32">
        <f>IF(OR($A24="",$B24=""),"",'MPTO_working_2-way'!E23)</f>
        <v>2.3466099118273029</v>
      </c>
      <c r="H24" s="30">
        <f>IF(OR($A24="",$B24=""),"",'OddsRatio_working_2-way'!M23)</f>
        <v>1.7424157207132702</v>
      </c>
      <c r="I24" s="30">
        <f>IF(OR($A24="",$B24=""),"",'OddsRatio_working_2-way'!N23)</f>
        <v>2.3469542361512192</v>
      </c>
      <c r="J24" s="30">
        <f>IF('Log_working_2-way'!$D23="","",A24^('Log_working_2-way'!$D23))</f>
        <v>1.7395677440294552</v>
      </c>
      <c r="K24" s="32">
        <f>IF('Log_working_2-way'!$D23="","",B24^('Log_working_2-way'!$D23))</f>
        <v>2.352141177157876</v>
      </c>
      <c r="L24" s="37">
        <f t="shared" si="9"/>
        <v>0.5717884130982368</v>
      </c>
      <c r="M24" s="37">
        <f t="shared" si="10"/>
        <v>0.4282115869017632</v>
      </c>
      <c r="N24" s="38">
        <v>121</v>
      </c>
      <c r="O24" s="38">
        <f t="shared" si="11"/>
        <v>49.823529411764703</v>
      </c>
      <c r="P24" s="38">
        <f t="shared" si="12"/>
        <v>67.696035242290748</v>
      </c>
      <c r="Q24" s="38">
        <f t="shared" si="13"/>
        <v>53.303964757709252</v>
      </c>
      <c r="R24" s="38">
        <f t="shared" si="14"/>
        <v>71.17647058823529</v>
      </c>
      <c r="S24" s="39">
        <f t="shared" si="15"/>
        <v>-3.4804353459445494</v>
      </c>
      <c r="T24" s="39">
        <f t="shared" si="16"/>
        <v>-3.4804353459445423</v>
      </c>
      <c r="U24" t="s">
        <v>136</v>
      </c>
      <c r="V24" t="s">
        <v>132</v>
      </c>
      <c r="W24" t="s">
        <v>367</v>
      </c>
      <c r="X24" s="48" t="s">
        <v>416</v>
      </c>
      <c r="Y24" s="41"/>
    </row>
    <row r="25" spans="1:25" ht="15" x14ac:dyDescent="0.25">
      <c r="A25">
        <v>1.88</v>
      </c>
      <c r="B25">
        <v>2.0299999999999998</v>
      </c>
      <c r="C25" s="29">
        <f t="shared" si="0"/>
        <v>2.4525731055444977E-2</v>
      </c>
      <c r="D25" s="30">
        <f>IF(OR($A25="",$B25=""),"",A25*'MPTO_working_2-way'!$G24)</f>
        <v>1.9261083743842364</v>
      </c>
      <c r="E25" s="32">
        <f>IF(OR($A25="",$B25=""),"",B25*'MPTO_working_2-way'!$G24)</f>
        <v>2.0797872340425529</v>
      </c>
      <c r="F25" s="30">
        <f>IF(OR($A25="",$B25=""),"",'MPTO_working_2-way'!D24)</f>
        <v>1.9243646631706333</v>
      </c>
      <c r="G25" s="32">
        <f>IF(OR($A25="",$B25=""),"",'MPTO_working_2-way'!E24)</f>
        <v>2.0818241326641935</v>
      </c>
      <c r="H25" s="30">
        <f>IF(OR($A25="",$B25=""),"",'OddsRatio_working_2-way'!M24)</f>
        <v>1.9243207949834495</v>
      </c>
      <c r="I25" s="30">
        <f>IF(OR($A25="",$B25=""),"",'OddsRatio_working_2-way'!N24)</f>
        <v>2.081875475946537</v>
      </c>
      <c r="J25" s="30">
        <f>IF('Log_working_2-way'!$D24="","",A25^('Log_working_2-way'!$D24))</f>
        <v>1.9235339030630429</v>
      </c>
      <c r="K25" s="32">
        <f>IF('Log_working_2-way'!$D24="","",B25^('Log_working_2-way'!$D24))</f>
        <v>2.0827972819225606</v>
      </c>
      <c r="L25" s="37">
        <f t="shared" si="9"/>
        <v>0.51918158567774941</v>
      </c>
      <c r="M25" s="37">
        <f t="shared" si="10"/>
        <v>0.4808184143222507</v>
      </c>
      <c r="N25" s="38">
        <v>122</v>
      </c>
      <c r="O25" s="38">
        <f t="shared" si="11"/>
        <v>57.106382978723396</v>
      </c>
      <c r="P25" s="38">
        <f t="shared" si="12"/>
        <v>61.901477832512306</v>
      </c>
      <c r="Q25" s="38">
        <f t="shared" si="13"/>
        <v>60.098522167487694</v>
      </c>
      <c r="R25" s="38">
        <f t="shared" si="14"/>
        <v>64.893617021276597</v>
      </c>
      <c r="S25" s="39">
        <f t="shared" si="15"/>
        <v>-2.9921391887642983</v>
      </c>
      <c r="T25" s="39">
        <f t="shared" si="16"/>
        <v>-2.9921391887642912</v>
      </c>
      <c r="U25" t="s">
        <v>131</v>
      </c>
      <c r="V25" t="s">
        <v>269</v>
      </c>
      <c r="W25" t="s">
        <v>367</v>
      </c>
      <c r="X25" s="48" t="s">
        <v>416</v>
      </c>
      <c r="Y25" s="41"/>
    </row>
    <row r="26" spans="1:25" ht="15" x14ac:dyDescent="0.25">
      <c r="A26">
        <v>1.87</v>
      </c>
      <c r="B26">
        <v>2.0499999999999998</v>
      </c>
      <c r="C26" s="29">
        <f t="shared" si="0"/>
        <v>2.2564236337550447E-2</v>
      </c>
      <c r="D26" s="30">
        <f>IF(OR($A26="",$B26=""),"",A26*'MPTO_working_2-way'!$G25)</f>
        <v>1.9121951219512194</v>
      </c>
      <c r="E26" s="32">
        <f>IF(OR($A26="",$B26=""),"",B26*'MPTO_working_2-way'!$G25)</f>
        <v>2.0962566844919781</v>
      </c>
      <c r="F26" s="30">
        <f>IF(OR($A26="",$B26=""),"",'MPTO_working_2-way'!D25)</f>
        <v>1.9103027282920144</v>
      </c>
      <c r="G26" s="32">
        <f>IF(OR($A26="",$B26=""),"",'MPTO_working_2-way'!E25)</f>
        <v>2.0985356507458599</v>
      </c>
      <c r="H26" s="30">
        <f>IF(OR($A26="",$B26=""),"",'OddsRatio_working_2-way'!M25)</f>
        <v>1.9102589898327997</v>
      </c>
      <c r="I26" s="30">
        <f>IF(OR($A26="",$B26=""),"",'OddsRatio_working_2-way'!N25)</f>
        <v>2.0985884360051026</v>
      </c>
      <c r="J26" s="30">
        <f>IF('Log_working_2-way'!$D25="","",A26^('Log_working_2-way'!$D25))</f>
        <v>1.9094064175923491</v>
      </c>
      <c r="K26" s="32">
        <f>IF('Log_working_2-way'!$D25="","",B26^('Log_working_2-way'!$D25))</f>
        <v>2.0996183671625008</v>
      </c>
      <c r="L26" s="37">
        <f t="shared" si="9"/>
        <v>0.52295918367346939</v>
      </c>
      <c r="M26" s="37">
        <f t="shared" si="10"/>
        <v>0.47704081632653073</v>
      </c>
      <c r="N26" s="38">
        <v>123</v>
      </c>
      <c r="O26" s="38">
        <f t="shared" si="11"/>
        <v>57.224598930481285</v>
      </c>
      <c r="P26" s="38">
        <f t="shared" si="12"/>
        <v>62.999999999999993</v>
      </c>
      <c r="Q26" s="38">
        <f t="shared" si="13"/>
        <v>60.000000000000007</v>
      </c>
      <c r="R26" s="38">
        <f t="shared" si="14"/>
        <v>65.775401069518708</v>
      </c>
      <c r="S26" s="39">
        <f t="shared" si="15"/>
        <v>-2.7754010695187219</v>
      </c>
      <c r="T26" s="39">
        <f t="shared" si="16"/>
        <v>-2.7754010695187148</v>
      </c>
      <c r="U26" t="s">
        <v>133</v>
      </c>
      <c r="V26" t="s">
        <v>128</v>
      </c>
      <c r="W26" t="s">
        <v>367</v>
      </c>
      <c r="X26" s="48" t="s">
        <v>416</v>
      </c>
      <c r="Y26" s="41"/>
    </row>
    <row r="27" spans="1:25" ht="15" x14ac:dyDescent="0.25">
      <c r="A27">
        <v>1.6</v>
      </c>
      <c r="B27">
        <v>2.4900000000000002</v>
      </c>
      <c r="C27" s="29">
        <f t="shared" si="0"/>
        <v>2.6606425702811132E-2</v>
      </c>
      <c r="D27" s="30">
        <f>IF(OR($A27="",$B27=""),"",A27*'MPTO_working_2-way'!$G26)</f>
        <v>1.642570281124498</v>
      </c>
      <c r="E27" s="32">
        <f>IF(OR($A27="",$B27=""),"",B27*'MPTO_working_2-way'!$G26)</f>
        <v>2.5562499999999999</v>
      </c>
      <c r="F27" s="30">
        <f>IF(OR($A27="",$B27=""),"",'MPTO_working_2-way'!D26)</f>
        <v>1.6347968814115716</v>
      </c>
      <c r="G27" s="32">
        <f>IF(OR($A27="",$B27=""),"",'MPTO_working_2-way'!E26)</f>
        <v>2.5753070458952809</v>
      </c>
      <c r="H27" s="30">
        <f>IF(OR($A27="",$B27=""),"",'OddsRatio_working_2-way'!M26)</f>
        <v>1.6345743169703524</v>
      </c>
      <c r="I27" s="30">
        <f>IF(OR($A27="",$B27=""),"",'OddsRatio_working_2-way'!N26)</f>
        <v>2.5758595538097082</v>
      </c>
      <c r="J27" s="30">
        <f>IF('Log_working_2-way'!$D26="","",A27^('Log_working_2-way'!$D26))</f>
        <v>1.6310520901344163</v>
      </c>
      <c r="K27" s="32">
        <f>IF('Log_working_2-way'!$D26="","",B27^('Log_working_2-way'!$D26))</f>
        <v>2.5846552378694785</v>
      </c>
      <c r="L27" s="37">
        <f t="shared" si="9"/>
        <v>0.60880195599022002</v>
      </c>
      <c r="M27" s="37">
        <f t="shared" si="10"/>
        <v>0.39119804400977998</v>
      </c>
      <c r="N27" s="38">
        <v>124</v>
      </c>
      <c r="O27" s="38">
        <f t="shared" si="11"/>
        <v>46.5</v>
      </c>
      <c r="P27" s="38">
        <f t="shared" si="12"/>
        <v>74.200803212851412</v>
      </c>
      <c r="Q27" s="38">
        <f t="shared" si="13"/>
        <v>49.799196787148588</v>
      </c>
      <c r="R27" s="38">
        <f t="shared" si="14"/>
        <v>77.5</v>
      </c>
      <c r="S27" s="39">
        <f t="shared" si="15"/>
        <v>-3.2991967871485883</v>
      </c>
      <c r="T27" s="39">
        <f t="shared" si="16"/>
        <v>-3.2991967871485883</v>
      </c>
      <c r="U27" t="s">
        <v>135</v>
      </c>
      <c r="V27" t="s">
        <v>127</v>
      </c>
      <c r="W27" t="s">
        <v>367</v>
      </c>
      <c r="X27" s="48" t="s">
        <v>416</v>
      </c>
      <c r="Y27" s="41"/>
    </row>
    <row r="28" spans="1:25" ht="15" x14ac:dyDescent="0.25">
      <c r="A28">
        <v>1.75</v>
      </c>
      <c r="B28">
        <v>2.17</v>
      </c>
      <c r="C28" s="29">
        <f t="shared" si="0"/>
        <v>3.2258064516129004E-2</v>
      </c>
      <c r="D28" s="30">
        <f>IF(OR($A28="",$B28=""),"",A28*'MPTO_working_2-way'!$G27)</f>
        <v>1.8064516129032258</v>
      </c>
      <c r="E28" s="32">
        <f>IF(OR($A28="",$B28=""),"",B28*'MPTO_working_2-way'!$G27)</f>
        <v>2.2399999999999998</v>
      </c>
      <c r="F28" s="30">
        <f>IF(OR($A28="",$B28=""),"",'MPTO_working_2-way'!D27)</f>
        <v>1.8008298755186722</v>
      </c>
      <c r="G28" s="32">
        <f>IF(OR($A28="",$B28=""),"",'MPTO_working_2-way'!E27)</f>
        <v>2.2487046632124348</v>
      </c>
      <c r="H28" s="30">
        <f>IF(OR($A28="",$B28=""),"",'OddsRatio_working_2-way'!M27)</f>
        <v>1.8006407690254356</v>
      </c>
      <c r="I28" s="30">
        <f>IF(OR($A28="",$B28=""),"",'OddsRatio_working_2-way'!N27)</f>
        <v>2.2489995996796797</v>
      </c>
      <c r="J28" s="30">
        <f>IF('Log_working_2-way'!$D27="","",A28^('Log_working_2-way'!$D27))</f>
        <v>1.798091355138193</v>
      </c>
      <c r="K28" s="32">
        <f>IF('Log_working_2-way'!$D27="","",B28^('Log_working_2-way'!$D27))</f>
        <v>2.2529893897006406</v>
      </c>
      <c r="L28" s="37">
        <f t="shared" si="9"/>
        <v>0.5535714285714286</v>
      </c>
      <c r="M28" s="37">
        <f t="shared" si="10"/>
        <v>0.44642857142857145</v>
      </c>
      <c r="N28" s="38">
        <v>125</v>
      </c>
      <c r="O28" s="38">
        <f t="shared" si="11"/>
        <v>53.571428571428569</v>
      </c>
      <c r="P28" s="38">
        <f t="shared" si="12"/>
        <v>67.396313364055302</v>
      </c>
      <c r="Q28" s="38">
        <f t="shared" si="13"/>
        <v>57.603686635944698</v>
      </c>
      <c r="R28" s="38">
        <f t="shared" si="14"/>
        <v>71.428571428571431</v>
      </c>
      <c r="S28" s="39">
        <f t="shared" si="15"/>
        <v>-4.0322580645161281</v>
      </c>
      <c r="T28" s="39">
        <f t="shared" si="16"/>
        <v>-4.0322580645161281</v>
      </c>
      <c r="U28" t="s">
        <v>137</v>
      </c>
      <c r="V28" t="s">
        <v>144</v>
      </c>
      <c r="W28" t="s">
        <v>368</v>
      </c>
      <c r="X28" s="48" t="s">
        <v>416</v>
      </c>
      <c r="Y28" s="41"/>
    </row>
    <row r="29" spans="1:25" ht="15" x14ac:dyDescent="0.25">
      <c r="A29">
        <v>1.65</v>
      </c>
      <c r="B29">
        <v>2.34</v>
      </c>
      <c r="C29" s="29">
        <f t="shared" si="0"/>
        <v>3.3411033411033575E-2</v>
      </c>
      <c r="D29" s="30">
        <f>IF(OR($A29="",$B29=""),"",A29*'MPTO_working_2-way'!$G28)</f>
        <v>1.7051282051282053</v>
      </c>
      <c r="E29" s="32">
        <f>IF(OR($A29="",$B29=""),"",B29*'MPTO_working_2-way'!$G28)</f>
        <v>2.4181818181818184</v>
      </c>
      <c r="F29" s="30">
        <f>IF(OR($A29="",$B29=""),"",'MPTO_working_2-way'!D28)</f>
        <v>1.6967699406723797</v>
      </c>
      <c r="G29" s="32">
        <f>IF(OR($A29="",$B29=""),"",'MPTO_working_2-way'!E28)</f>
        <v>2.4351939451277205</v>
      </c>
      <c r="H29" s="30">
        <f>IF(OR($A29="",$B29=""),"",'OddsRatio_working_2-way'!M28)</f>
        <v>1.6964729907653791</v>
      </c>
      <c r="I29" s="30">
        <f>IF(OR($A29="",$B29=""),"",'OddsRatio_working_2-way'!N28)</f>
        <v>2.4358058578855508</v>
      </c>
      <c r="J29" s="30">
        <f>IF('Log_working_2-way'!$D28="","",A29^('Log_working_2-way'!$D28))</f>
        <v>1.6926770755893317</v>
      </c>
      <c r="K29" s="32">
        <f>IF('Log_working_2-way'!$D28="","",B29^('Log_working_2-way'!$D28))</f>
        <v>2.4436741668534787</v>
      </c>
      <c r="L29" s="37">
        <f t="shared" si="9"/>
        <v>0.5864661654135338</v>
      </c>
      <c r="M29" s="37">
        <f t="shared" si="10"/>
        <v>0.41353383458646614</v>
      </c>
      <c r="N29" s="38">
        <v>126</v>
      </c>
      <c r="O29" s="38">
        <f t="shared" si="11"/>
        <v>49.636363636363626</v>
      </c>
      <c r="P29" s="38">
        <f t="shared" si="12"/>
        <v>72.153846153846146</v>
      </c>
      <c r="Q29" s="38">
        <f t="shared" si="13"/>
        <v>53.846153846153854</v>
      </c>
      <c r="R29" s="38">
        <f t="shared" si="14"/>
        <v>76.36363636363636</v>
      </c>
      <c r="S29" s="39">
        <f t="shared" si="15"/>
        <v>-4.2097902097902278</v>
      </c>
      <c r="T29" s="39">
        <f t="shared" si="16"/>
        <v>-4.2097902097902136</v>
      </c>
      <c r="U29" t="s">
        <v>138</v>
      </c>
      <c r="V29" t="s">
        <v>273</v>
      </c>
      <c r="W29" t="s">
        <v>368</v>
      </c>
      <c r="X29" s="48" t="s">
        <v>416</v>
      </c>
      <c r="Y29" s="41"/>
    </row>
    <row r="30" spans="1:25" s="35" customFormat="1" ht="15" x14ac:dyDescent="0.25">
      <c r="A30">
        <v>1.88</v>
      </c>
      <c r="B30">
        <v>2.02</v>
      </c>
      <c r="C30" s="29">
        <f t="shared" si="0"/>
        <v>2.6964398567516312E-2</v>
      </c>
      <c r="D30" s="30">
        <f>IF(OR($A30="",$B30=""),"",A30*'MPTO_working_2-way'!$G29)</f>
        <v>1.9306930693069306</v>
      </c>
      <c r="E30" s="32">
        <f>IF(OR($A30="",$B30=""),"",B30*'MPTO_working_2-way'!$G29)</f>
        <v>2.0744680851063828</v>
      </c>
      <c r="F30" s="30">
        <f>IF(OR($A30="",$B30=""),"",'MPTO_working_2-way'!D29)</f>
        <v>1.9288906948394962</v>
      </c>
      <c r="G30" s="32">
        <f>IF(OR($A30="",$B30=""),"",'MPTO_working_2-way'!E29)</f>
        <v>2.0765529308836395</v>
      </c>
      <c r="H30" s="30">
        <f>IF(OR($A30="",$B30=""),"",'OddsRatio_working_2-way'!M29)</f>
        <v>1.9288407280256479</v>
      </c>
      <c r="I30" s="30">
        <f>IF(OR($A30="",$B30=""),"",'OddsRatio_working_2-way'!N29)</f>
        <v>2.0766108438479098</v>
      </c>
      <c r="J30" s="30">
        <f>IF('Log_working_2-way'!$D29="","",A30^('Log_working_2-way'!$D29))</f>
        <v>1.9280257534933587</v>
      </c>
      <c r="K30" s="32">
        <f>IF('Log_working_2-way'!$D29="","",B30^('Log_working_2-way'!$D29))</f>
        <v>2.0775563029751076</v>
      </c>
      <c r="L30" s="37">
        <f t="shared" si="9"/>
        <v>0.517948717948718</v>
      </c>
      <c r="M30" s="37">
        <f t="shared" si="10"/>
        <v>0.48205128205128212</v>
      </c>
      <c r="N30" s="38">
        <v>127</v>
      </c>
      <c r="O30" s="38">
        <f t="shared" si="11"/>
        <v>59.446808510638292</v>
      </c>
      <c r="P30" s="38">
        <f t="shared" si="12"/>
        <v>64.128712871287135</v>
      </c>
      <c r="Q30" s="38">
        <f t="shared" si="13"/>
        <v>62.871287128712872</v>
      </c>
      <c r="R30" s="38">
        <f t="shared" si="14"/>
        <v>67.553191489361694</v>
      </c>
      <c r="S30" s="39">
        <f t="shared" si="15"/>
        <v>-3.4244786180745805</v>
      </c>
      <c r="T30" s="39">
        <f t="shared" si="16"/>
        <v>-3.4244786180745592</v>
      </c>
      <c r="U30" t="s">
        <v>141</v>
      </c>
      <c r="V30" t="s">
        <v>140</v>
      </c>
      <c r="W30" t="s">
        <v>368</v>
      </c>
      <c r="X30" s="48" t="s">
        <v>416</v>
      </c>
      <c r="Y30" s="41"/>
    </row>
    <row r="31" spans="1:25" ht="15" x14ac:dyDescent="0.25">
      <c r="A31">
        <v>1.71</v>
      </c>
      <c r="B31">
        <v>2.23</v>
      </c>
      <c r="C31" s="29">
        <f t="shared" si="0"/>
        <v>3.3225814910969431E-2</v>
      </c>
      <c r="D31" s="30">
        <f>IF(OR($A31="",$B31=""),"",A31*'MPTO_working_2-way'!$G30)</f>
        <v>1.7668161434977576</v>
      </c>
      <c r="E31" s="32">
        <f>IF(OR($A31="",$B31=""),"",B31*'MPTO_working_2-way'!$G30)</f>
        <v>2.3040935672514617</v>
      </c>
      <c r="F31" s="30">
        <f>IF(OR($A31="",$B31=""),"",'MPTO_working_2-way'!D30)</f>
        <v>1.7599981538319522</v>
      </c>
      <c r="G31" s="32">
        <f>IF(OR($A31="",$B31=""),"",'MPTO_working_2-way'!E30)</f>
        <v>2.315792669966295</v>
      </c>
      <c r="H31" s="30">
        <f>IF(OR($A31="",$B31=""),"",'OddsRatio_working_2-way'!M30)</f>
        <v>1.7597603387632996</v>
      </c>
      <c r="I31" s="30">
        <f>IF(OR($A31="",$B31=""),"",'OddsRatio_working_2-way'!N30)</f>
        <v>2.3162045305336028</v>
      </c>
      <c r="J31" s="30">
        <f>IF('Log_working_2-way'!$D30="","",A31^('Log_working_2-way'!$D30))</f>
        <v>1.7566662454529891</v>
      </c>
      <c r="K31" s="32">
        <f>IF('Log_working_2-way'!$D30="","",B31^('Log_working_2-way'!$D30))</f>
        <v>2.3215866387713424</v>
      </c>
      <c r="L31" s="37">
        <f t="shared" si="9"/>
        <v>0.56598984771573613</v>
      </c>
      <c r="M31" s="37">
        <f t="shared" si="10"/>
        <v>0.43401015228426398</v>
      </c>
      <c r="N31" s="38">
        <v>128</v>
      </c>
      <c r="O31" s="38">
        <f t="shared" si="11"/>
        <v>53.146198830409354</v>
      </c>
      <c r="P31" s="38">
        <f t="shared" si="12"/>
        <v>70.600896860986552</v>
      </c>
      <c r="Q31" s="38">
        <f t="shared" si="13"/>
        <v>57.399103139013455</v>
      </c>
      <c r="R31" s="38">
        <f t="shared" si="14"/>
        <v>74.853801169590639</v>
      </c>
      <c r="S31" s="39">
        <f t="shared" si="15"/>
        <v>-4.2529043086041014</v>
      </c>
      <c r="T31" s="39">
        <f t="shared" si="16"/>
        <v>-4.2529043086040872</v>
      </c>
      <c r="U31" t="s">
        <v>142</v>
      </c>
      <c r="V31" t="s">
        <v>101</v>
      </c>
      <c r="W31" t="s">
        <v>368</v>
      </c>
      <c r="X31" s="48" t="s">
        <v>416</v>
      </c>
      <c r="Y31" s="41"/>
    </row>
    <row r="32" spans="1:25" ht="15" x14ac:dyDescent="0.25">
      <c r="A32">
        <v>1.66</v>
      </c>
      <c r="B32">
        <v>2.35</v>
      </c>
      <c r="C32" s="29">
        <f t="shared" si="0"/>
        <v>2.7941553447834E-2</v>
      </c>
      <c r="D32" s="30">
        <f>IF(OR($A32="",$B32=""),"",A32*'MPTO_working_2-way'!$G31)</f>
        <v>1.7063829787234044</v>
      </c>
      <c r="E32" s="32">
        <f>IF(OR($A32="",$B32=""),"",B32*'MPTO_working_2-way'!$G31)</f>
        <v>2.4156626506024099</v>
      </c>
      <c r="F32" s="30">
        <f>IF(OR($A32="",$B32=""),"",'MPTO_working_2-way'!D31)</f>
        <v>1.6994118928338053</v>
      </c>
      <c r="G32" s="32">
        <f>IF(OR($A32="",$B32=""),"",'MPTO_working_2-way'!E31)</f>
        <v>2.4297726564933044</v>
      </c>
      <c r="H32" s="30">
        <f>IF(OR($A32="",$B32=""),"",'OddsRatio_working_2-way'!M31)</f>
        <v>1.6992058987801013</v>
      </c>
      <c r="I32" s="30">
        <f>IF(OR($A32="",$B32=""),"",'OddsRatio_working_2-way'!N31)</f>
        <v>2.4301938838683887</v>
      </c>
      <c r="J32" s="30">
        <f>IF('Log_working_2-way'!$D31="","",A32^('Log_working_2-way'!$D31))</f>
        <v>1.6960505987873902</v>
      </c>
      <c r="K32" s="32">
        <f>IF('Log_working_2-way'!$D31="","",B32^('Log_working_2-way'!$D31))</f>
        <v>2.4366771636172895</v>
      </c>
      <c r="L32" s="37">
        <f t="shared" si="9"/>
        <v>0.5860349127182044</v>
      </c>
      <c r="M32" s="37">
        <f t="shared" si="10"/>
        <v>0.41396508728179549</v>
      </c>
      <c r="N32" s="38">
        <v>129</v>
      </c>
      <c r="O32" s="38">
        <f t="shared" si="11"/>
        <v>51.289156626506021</v>
      </c>
      <c r="P32" s="38">
        <f t="shared" si="12"/>
        <v>74.106382978723417</v>
      </c>
      <c r="Q32" s="38">
        <f t="shared" si="13"/>
        <v>54.893617021276597</v>
      </c>
      <c r="R32" s="38">
        <f t="shared" si="14"/>
        <v>77.710843373493987</v>
      </c>
      <c r="S32" s="39">
        <f t="shared" si="15"/>
        <v>-3.6044603947705767</v>
      </c>
      <c r="T32" s="39">
        <f t="shared" si="16"/>
        <v>-3.6044603947705696</v>
      </c>
      <c r="U32" t="s">
        <v>145</v>
      </c>
      <c r="V32" t="s">
        <v>282</v>
      </c>
      <c r="W32" t="s">
        <v>376</v>
      </c>
      <c r="X32" s="48" t="s">
        <v>416</v>
      </c>
      <c r="Y32" s="41"/>
    </row>
    <row r="33" spans="1:25" ht="15" x14ac:dyDescent="0.25">
      <c r="A33">
        <v>2.06</v>
      </c>
      <c r="B33">
        <v>1.85</v>
      </c>
      <c r="C33" s="29">
        <f t="shared" si="0"/>
        <v>2.5977433744424072E-2</v>
      </c>
      <c r="D33" s="30">
        <f>IF(OR($A33="",$B33=""),"",A33*'MPTO_working_2-way'!$G32)</f>
        <v>2.1135135135135137</v>
      </c>
      <c r="E33" s="32">
        <f>IF(OR($A33="",$B33=""),"",B33*'MPTO_working_2-way'!$G32)</f>
        <v>1.8980582524271847</v>
      </c>
      <c r="F33" s="30">
        <f>IF(OR($A33="",$B33=""),"",'MPTO_working_2-way'!D32)</f>
        <v>2.1166342682588173</v>
      </c>
      <c r="G33" s="32">
        <f>IF(OR($A33="",$B33=""),"",'MPTO_working_2-way'!E32)</f>
        <v>1.8955483710519774</v>
      </c>
      <c r="H33" s="30">
        <f>IF(OR($A33="",$B33=""),"",'OddsRatio_working_2-way'!M32)</f>
        <v>2.1167178800079327</v>
      </c>
      <c r="I33" s="30">
        <f>IF(OR($A33="",$B33=""),"",'OddsRatio_working_2-way'!N32)</f>
        <v>1.8954813188742858</v>
      </c>
      <c r="J33" s="30">
        <f>IF('Log_working_2-way'!$D32="","",A33^('Log_working_2-way'!$D32))</f>
        <v>2.1181333306010104</v>
      </c>
      <c r="K33" s="32">
        <f>IF('Log_working_2-way'!$D32="","",B33^('Log_working_2-way'!$D32))</f>
        <v>1.8943477245799318</v>
      </c>
      <c r="L33" s="37">
        <f t="shared" si="9"/>
        <v>0.47314578005115088</v>
      </c>
      <c r="M33" s="37">
        <f t="shared" si="10"/>
        <v>0.52685421994884907</v>
      </c>
      <c r="N33" s="38">
        <v>130</v>
      </c>
      <c r="O33" s="38">
        <f t="shared" si="11"/>
        <v>66.893203883495147</v>
      </c>
      <c r="P33" s="38">
        <f t="shared" si="12"/>
        <v>59.729729729729719</v>
      </c>
      <c r="Q33" s="38">
        <f t="shared" si="13"/>
        <v>70.27027027027026</v>
      </c>
      <c r="R33" s="38">
        <f t="shared" si="14"/>
        <v>63.106796116504853</v>
      </c>
      <c r="S33" s="39">
        <f t="shared" si="15"/>
        <v>-3.3770663867751125</v>
      </c>
      <c r="T33" s="39">
        <f t="shared" si="16"/>
        <v>-3.3770663867751338</v>
      </c>
      <c r="U33" t="s">
        <v>280</v>
      </c>
      <c r="V33" t="s">
        <v>148</v>
      </c>
      <c r="W33" t="s">
        <v>376</v>
      </c>
      <c r="X33" s="48" t="s">
        <v>416</v>
      </c>
      <c r="Y33" s="41"/>
    </row>
    <row r="34" spans="1:25" ht="15" x14ac:dyDescent="0.25">
      <c r="A34">
        <v>1.72</v>
      </c>
      <c r="B34">
        <v>2.2200000000000002</v>
      </c>
      <c r="C34" s="29">
        <f t="shared" si="0"/>
        <v>3.1845799287659737E-2</v>
      </c>
      <c r="D34" s="30">
        <f>IF(OR($A34="",$B34=""),"",A34*'MPTO_working_2-way'!$G33)</f>
        <v>1.7747747747747746</v>
      </c>
      <c r="E34" s="32">
        <f>IF(OR($A34="",$B34=""),"",B34*'MPTO_working_2-way'!$G33)</f>
        <v>2.2906976744186047</v>
      </c>
      <c r="F34" s="30">
        <f>IF(OR($A34="",$B34=""),"",'MPTO_working_2-way'!D33)</f>
        <v>1.7684327528714336</v>
      </c>
      <c r="G34" s="32">
        <f>IF(OR($A34="",$B34=""),"",'MPTO_working_2-way'!E33)</f>
        <v>2.3013500482160079</v>
      </c>
      <c r="H34" s="30">
        <f>IF(OR($A34="",$B34=""),"",'OddsRatio_working_2-way'!M33)</f>
        <v>1.768221279597376</v>
      </c>
      <c r="I34" s="30">
        <f>IF(OR($A34="",$B34=""),"",'OddsRatio_working_2-way'!N33)</f>
        <v>2.3017082793177757</v>
      </c>
      <c r="J34" s="30">
        <f>IF('Log_working_2-way'!$D33="","",A34^('Log_working_2-way'!$D33))</f>
        <v>1.7653459246637417</v>
      </c>
      <c r="K34" s="32">
        <f>IF('Log_working_2-way'!$D33="","",B34^('Log_working_2-way'!$D33))</f>
        <v>2.3065987127837881</v>
      </c>
      <c r="L34" s="37">
        <f t="shared" si="9"/>
        <v>0.56345177664974622</v>
      </c>
      <c r="M34" s="37">
        <f t="shared" si="10"/>
        <v>0.43654822335025378</v>
      </c>
      <c r="N34" s="38">
        <v>131</v>
      </c>
      <c r="O34" s="38">
        <f t="shared" si="11"/>
        <v>54.837209302325583</v>
      </c>
      <c r="P34" s="38">
        <f t="shared" si="12"/>
        <v>71.990990990991008</v>
      </c>
      <c r="Q34" s="38">
        <f t="shared" si="13"/>
        <v>59.009009009009006</v>
      </c>
      <c r="R34" s="38">
        <f t="shared" si="14"/>
        <v>76.162790697674424</v>
      </c>
      <c r="S34" s="39">
        <f t="shared" si="15"/>
        <v>-4.1717997066834229</v>
      </c>
      <c r="T34" s="39">
        <f t="shared" si="16"/>
        <v>-4.1717997066834158</v>
      </c>
      <c r="U34" t="s">
        <v>149</v>
      </c>
      <c r="V34" t="s">
        <v>147</v>
      </c>
      <c r="W34" t="s">
        <v>376</v>
      </c>
      <c r="X34" s="48" t="s">
        <v>416</v>
      </c>
      <c r="Y34" s="41"/>
    </row>
    <row r="35" spans="1:25" ht="15" x14ac:dyDescent="0.25">
      <c r="A35">
        <v>2.44</v>
      </c>
      <c r="B35">
        <v>1.61</v>
      </c>
      <c r="C35" s="29">
        <f t="shared" si="0"/>
        <v>3.0954077996130813E-2</v>
      </c>
      <c r="D35" s="30">
        <f>IF(OR($A35="",$B35=""),"",A35*'MPTO_working_2-way'!$G34)</f>
        <v>2.5155279503105592</v>
      </c>
      <c r="E35" s="32">
        <f>IF(OR($A35="",$B35=""),"",B35*'MPTO_working_2-way'!$G34)</f>
        <v>1.6598360655737707</v>
      </c>
      <c r="F35" s="30">
        <f>IF(OR($A35="",$B35=""),"",'MPTO_working_2-way'!D34)</f>
        <v>2.5357603924606251</v>
      </c>
      <c r="G35" s="32">
        <f>IF(OR($A35="",$B35=""),"",'MPTO_working_2-way'!E34)</f>
        <v>1.6511432414256895</v>
      </c>
      <c r="H35" s="30">
        <f>IF(OR($A35="",$B35=""),"",'OddsRatio_working_2-way'!M34)</f>
        <v>2.5364425591947519</v>
      </c>
      <c r="I35" s="30">
        <f>IF(OR($A35="",$B35=""),"",'OddsRatio_working_2-way'!N34)</f>
        <v>1.6508541396588881</v>
      </c>
      <c r="J35" s="30">
        <f>IF('Log_working_2-way'!$D34="","",A35^('Log_working_2-way'!$D34))</f>
        <v>2.5458149976190665</v>
      </c>
      <c r="K35" s="32">
        <f>IF('Log_working_2-way'!$D34="","",B35^('Log_working_2-way'!$D34))</f>
        <v>1.6469079427617141</v>
      </c>
      <c r="L35" s="37">
        <f t="shared" si="9"/>
        <v>0.39753086419753081</v>
      </c>
      <c r="M35" s="37">
        <f t="shared" si="10"/>
        <v>0.60246913580246908</v>
      </c>
      <c r="N35" s="38">
        <v>132</v>
      </c>
      <c r="O35" s="38">
        <f t="shared" si="11"/>
        <v>77.901639344262293</v>
      </c>
      <c r="P35" s="38">
        <f t="shared" si="12"/>
        <v>50.012422360248451</v>
      </c>
      <c r="Q35" s="38">
        <f t="shared" si="13"/>
        <v>81.987577639751549</v>
      </c>
      <c r="R35" s="38">
        <f t="shared" si="14"/>
        <v>54.098360655737707</v>
      </c>
      <c r="S35" s="39">
        <f t="shared" si="15"/>
        <v>-4.0859382954892567</v>
      </c>
      <c r="T35" s="39">
        <f t="shared" si="16"/>
        <v>-4.0859382954892567</v>
      </c>
      <c r="U35" t="s">
        <v>275</v>
      </c>
      <c r="V35" t="s">
        <v>153</v>
      </c>
      <c r="W35" t="s">
        <v>376</v>
      </c>
      <c r="X35" s="48" t="s">
        <v>416</v>
      </c>
      <c r="Y35" s="41"/>
    </row>
    <row r="36" spans="1:25" ht="15" x14ac:dyDescent="0.25">
      <c r="A36">
        <v>1.99</v>
      </c>
      <c r="B36">
        <v>1.92</v>
      </c>
      <c r="C36" s="29">
        <f t="shared" si="0"/>
        <v>2.3345896147403788E-2</v>
      </c>
      <c r="D36" s="30">
        <f>IF(OR($A36="",$B36=""),"",A36*'MPTO_working_2-way'!$G35)</f>
        <v>2.0364583333333335</v>
      </c>
      <c r="E36" s="32">
        <f>IF(OR($A36="",$B36=""),"",B36*'MPTO_working_2-way'!$G35)</f>
        <v>1.9648241206030153</v>
      </c>
      <c r="F36" s="30">
        <f>IF(OR($A36="",$B36=""),"",'MPTO_working_2-way'!D35)</f>
        <v>2.0373253705876082</v>
      </c>
      <c r="G36" s="32">
        <f>IF(OR($A36="",$B36=""),"",'MPTO_working_2-way'!E35)</f>
        <v>1.9640176827387685</v>
      </c>
      <c r="H36" s="30">
        <f>IF(OR($A36="",$B36=""),"",'OddsRatio_working_2-way'!M35)</f>
        <v>2.0373461122121879</v>
      </c>
      <c r="I36" s="30">
        <f>IF(OR($A36="",$B36=""),"",'OddsRatio_working_2-way'!N35)</f>
        <v>1.9639984073082948</v>
      </c>
      <c r="J36" s="30">
        <f>IF('Log_working_2-way'!$D35="","",A36^('Log_working_2-way'!$D35))</f>
        <v>2.0377376988644484</v>
      </c>
      <c r="K36" s="32">
        <f>IF('Log_working_2-way'!$D35="","",B36^('Log_working_2-way'!$D35))</f>
        <v>1.9636346459170313</v>
      </c>
      <c r="L36" s="37">
        <f t="shared" si="9"/>
        <v>0.49104859335038359</v>
      </c>
      <c r="M36" s="37">
        <f t="shared" si="10"/>
        <v>0.50895140664961636</v>
      </c>
      <c r="N36" s="38">
        <v>133</v>
      </c>
      <c r="O36" s="38">
        <f t="shared" si="11"/>
        <v>66.165829145728651</v>
      </c>
      <c r="P36" s="38">
        <f t="shared" si="12"/>
        <v>63.729166666666664</v>
      </c>
      <c r="Q36" s="38">
        <f t="shared" si="13"/>
        <v>69.270833333333343</v>
      </c>
      <c r="R36" s="38">
        <f t="shared" si="14"/>
        <v>66.834170854271349</v>
      </c>
      <c r="S36" s="39">
        <f t="shared" si="15"/>
        <v>-3.1050041876046919</v>
      </c>
      <c r="T36" s="39">
        <f t="shared" si="16"/>
        <v>-3.1050041876046848</v>
      </c>
      <c r="U36" t="s">
        <v>155</v>
      </c>
      <c r="V36" t="s">
        <v>154</v>
      </c>
      <c r="W36" t="s">
        <v>376</v>
      </c>
      <c r="X36" s="48" t="s">
        <v>416</v>
      </c>
      <c r="Y36" s="41"/>
    </row>
    <row r="37" spans="1:25" ht="15" x14ac:dyDescent="0.25">
      <c r="A37">
        <v>2.3199999999999998</v>
      </c>
      <c r="B37">
        <v>1.66</v>
      </c>
      <c r="C37" s="29">
        <f t="shared" si="0"/>
        <v>3.3444121312837582E-2</v>
      </c>
      <c r="D37" s="30">
        <f>IF(OR($A37="",$B37=""),"",A37*'MPTO_working_2-way'!$G36)</f>
        <v>2.3975903614457832</v>
      </c>
      <c r="E37" s="32">
        <f>IF(OR($A37="",$B37=""),"",B37*'MPTO_working_2-way'!$G36)</f>
        <v>1.7155172413793103</v>
      </c>
      <c r="F37" s="30">
        <f>IF(OR($A37="",$B37=""),"",'MPTO_working_2-way'!D36)</f>
        <v>2.4136375031336175</v>
      </c>
      <c r="G37" s="32">
        <f>IF(OR($A37="",$B37=""),"",'MPTO_working_2-way'!E36)</f>
        <v>1.707394928178755</v>
      </c>
      <c r="H37" s="30">
        <f>IF(OR($A37="",$B37=""),"",'OddsRatio_working_2-way'!M36)</f>
        <v>2.4142135623730954</v>
      </c>
      <c r="I37" s="30">
        <f>IF(OR($A37="",$B37=""),"",'OddsRatio_working_2-way'!N36)</f>
        <v>1.7071067811865479</v>
      </c>
      <c r="J37" s="30">
        <f>IF('Log_working_2-way'!$D36="","",A37^('Log_working_2-way'!$D36))</f>
        <v>2.4216287324780335</v>
      </c>
      <c r="K37" s="32">
        <f>IF('Log_working_2-way'!$D36="","",B37^('Log_working_2-way'!$D36))</f>
        <v>1.7034185347793582</v>
      </c>
      <c r="L37" s="37">
        <f t="shared" si="9"/>
        <v>0.41708542713567837</v>
      </c>
      <c r="M37" s="37">
        <f t="shared" si="10"/>
        <v>0.58291457286432158</v>
      </c>
      <c r="N37" s="38">
        <v>134</v>
      </c>
      <c r="O37" s="38">
        <f t="shared" si="11"/>
        <v>76.241379310344826</v>
      </c>
      <c r="P37" s="38">
        <f t="shared" si="12"/>
        <v>53.277108433734945</v>
      </c>
      <c r="Q37" s="38">
        <f t="shared" si="13"/>
        <v>80.722891566265062</v>
      </c>
      <c r="R37" s="38">
        <f t="shared" si="14"/>
        <v>57.758620689655174</v>
      </c>
      <c r="S37" s="39">
        <f t="shared" si="15"/>
        <v>-4.4815122559202365</v>
      </c>
      <c r="T37" s="39">
        <f t="shared" si="16"/>
        <v>-4.4815122559202294</v>
      </c>
      <c r="U37" t="s">
        <v>36</v>
      </c>
      <c r="V37" t="s">
        <v>49</v>
      </c>
      <c r="W37" t="s">
        <v>91</v>
      </c>
      <c r="X37" s="48" t="s">
        <v>416</v>
      </c>
      <c r="Y37" s="41"/>
    </row>
    <row r="38" spans="1:25" ht="15" x14ac:dyDescent="0.25">
      <c r="A38">
        <v>2.14</v>
      </c>
      <c r="B38">
        <v>1.77</v>
      </c>
      <c r="C38" s="29">
        <f t="shared" si="0"/>
        <v>3.2261471038597556E-2</v>
      </c>
      <c r="D38" s="30">
        <f>IF(OR($A38="",$B38=""),"",A38*'MPTO_working_2-way'!$G37)</f>
        <v>2.2090395480225991</v>
      </c>
      <c r="E38" s="32">
        <f>IF(OR($A38="",$B38=""),"",B38*'MPTO_working_2-way'!$G37)</f>
        <v>1.8271028037383177</v>
      </c>
      <c r="F38" s="30">
        <f>IF(OR($A38="",$B38=""),"",'MPTO_working_2-way'!D37)</f>
        <v>2.216513546725964</v>
      </c>
      <c r="G38" s="32">
        <f>IF(OR($A38="",$B38=""),"",'MPTO_working_2-way'!E37)</f>
        <v>1.822021261243927</v>
      </c>
      <c r="H38" s="30">
        <f>IF(OR($A38="",$B38=""),"",'OddsRatio_working_2-way'!M37)</f>
        <v>2.2167659925061516</v>
      </c>
      <c r="I38" s="30">
        <f>IF(OR($A38="",$B38=""),"",'OddsRatio_working_2-way'!N37)</f>
        <v>1.8218507142366114</v>
      </c>
      <c r="J38" s="30">
        <f>IF('Log_working_2-way'!$D37="","",A38^('Log_working_2-way'!$D37))</f>
        <v>2.2201875884465903</v>
      </c>
      <c r="K38" s="32">
        <f>IF('Log_working_2-way'!$D37="","",B38^('Log_working_2-way'!$D37))</f>
        <v>1.8195461168991689</v>
      </c>
      <c r="L38" s="37">
        <f t="shared" si="9"/>
        <v>0.45268542199488487</v>
      </c>
      <c r="M38" s="37">
        <f t="shared" si="10"/>
        <v>0.54731457800511507</v>
      </c>
      <c r="N38" s="38">
        <v>135</v>
      </c>
      <c r="O38" s="38">
        <f t="shared" si="11"/>
        <v>71.9158878504673</v>
      </c>
      <c r="P38" s="38">
        <f t="shared" si="12"/>
        <v>58.728813559322028</v>
      </c>
      <c r="Q38" s="38">
        <f t="shared" si="13"/>
        <v>76.271186440677965</v>
      </c>
      <c r="R38" s="38">
        <f t="shared" si="14"/>
        <v>63.084112149532707</v>
      </c>
      <c r="S38" s="39">
        <f t="shared" si="15"/>
        <v>-4.3552985902106656</v>
      </c>
      <c r="T38" s="39">
        <f t="shared" si="16"/>
        <v>-4.3552985902106798</v>
      </c>
      <c r="U38" t="s">
        <v>46</v>
      </c>
      <c r="V38" t="s">
        <v>37</v>
      </c>
      <c r="W38" t="s">
        <v>91</v>
      </c>
      <c r="X38" s="48" t="s">
        <v>416</v>
      </c>
      <c r="Y38" s="41"/>
    </row>
    <row r="39" spans="1:25" ht="15" x14ac:dyDescent="0.25">
      <c r="A39">
        <v>1.91</v>
      </c>
      <c r="B39">
        <v>1.98</v>
      </c>
      <c r="C39" s="29">
        <f t="shared" si="0"/>
        <v>2.861071447458885E-2</v>
      </c>
      <c r="D39" s="30">
        <f>IF(OR($A39="",$B39=""),"",A39*'MPTO_working_2-way'!$G38)</f>
        <v>1.9646464646464645</v>
      </c>
      <c r="E39" s="32">
        <f>IF(OR($A39="",$B39=""),"",B39*'MPTO_working_2-way'!$G38)</f>
        <v>2.0366492146596857</v>
      </c>
      <c r="F39" s="30">
        <f>IF(OR($A39="",$B39=""),"",'MPTO_working_2-way'!D38)</f>
        <v>1.9636533568721115</v>
      </c>
      <c r="G39" s="32">
        <f>IF(OR($A39="",$B39=""),"",'MPTO_working_2-way'!E38)</f>
        <v>2.0377175494369308</v>
      </c>
      <c r="H39" s="30">
        <f>IF(OR($A39="",$B39=""),"",'OddsRatio_working_2-way'!M38)</f>
        <v>1.9636241116594322</v>
      </c>
      <c r="I39" s="30">
        <f>IF(OR($A39="",$B39=""),"",'OddsRatio_working_2-way'!N38)</f>
        <v>2.0377490433255412</v>
      </c>
      <c r="J39" s="30">
        <f>IF('Log_working_2-way'!$D38="","",A39^('Log_working_2-way'!$D38))</f>
        <v>1.9631742210121639</v>
      </c>
      <c r="K39" s="32">
        <f>IF('Log_working_2-way'!$D38="","",B39^('Log_working_2-way'!$D38))</f>
        <v>2.0382337672504618</v>
      </c>
      <c r="L39" s="37">
        <f t="shared" si="9"/>
        <v>0.50899742930591263</v>
      </c>
      <c r="M39" s="37">
        <f t="shared" si="10"/>
        <v>0.49100257069408743</v>
      </c>
      <c r="N39" s="38">
        <v>136</v>
      </c>
      <c r="O39" s="38">
        <f t="shared" si="11"/>
        <v>64.795811518324598</v>
      </c>
      <c r="P39" s="38">
        <f t="shared" si="12"/>
        <v>67.313131313131308</v>
      </c>
      <c r="Q39" s="38">
        <f t="shared" si="13"/>
        <v>68.686868686868692</v>
      </c>
      <c r="R39" s="38">
        <f t="shared" si="14"/>
        <v>71.204188481675388</v>
      </c>
      <c r="S39" s="39">
        <f t="shared" si="15"/>
        <v>-3.8910571685440942</v>
      </c>
      <c r="T39" s="39">
        <f t="shared" si="16"/>
        <v>-3.89105716854408</v>
      </c>
      <c r="U39" t="s">
        <v>40</v>
      </c>
      <c r="V39" t="s">
        <v>41</v>
      </c>
      <c r="W39" t="s">
        <v>91</v>
      </c>
      <c r="X39" s="48" t="s">
        <v>416</v>
      </c>
      <c r="Y39" s="41"/>
    </row>
    <row r="40" spans="1:25" ht="15" x14ac:dyDescent="0.25">
      <c r="A40">
        <v>2.04</v>
      </c>
      <c r="B40">
        <v>1.86</v>
      </c>
      <c r="C40" s="29">
        <f t="shared" si="0"/>
        <v>2.7830487033523088E-2</v>
      </c>
      <c r="D40" s="30">
        <f>IF(OR($A40="",$B40=""),"",A40*'MPTO_working_2-way'!$G39)</f>
        <v>2.096774193548387</v>
      </c>
      <c r="E40" s="32">
        <f>IF(OR($A40="",$B40=""),"",B40*'MPTO_working_2-way'!$G39)</f>
        <v>1.911764705882353</v>
      </c>
      <c r="F40" s="30">
        <f>IF(OR($A40="",$B40=""),"",'MPTO_working_2-way'!D39)</f>
        <v>2.0996015936254984</v>
      </c>
      <c r="G40" s="32">
        <f>IF(OR($A40="",$B40=""),"",'MPTO_working_2-way'!E39)</f>
        <v>1.9094202898550725</v>
      </c>
      <c r="H40" s="30">
        <f>IF(OR($A40="",$B40=""),"",'OddsRatio_working_2-way'!M39)</f>
        <v>2.0996828295383159</v>
      </c>
      <c r="I40" s="30">
        <f>IF(OR($A40="",$B40=""),"",'OddsRatio_working_2-way'!N39)</f>
        <v>1.9093531090412992</v>
      </c>
      <c r="J40" s="30">
        <f>IF('Log_working_2-way'!$D39="","",A40^('Log_working_2-way'!$D39))</f>
        <v>2.1009668261031296</v>
      </c>
      <c r="K40" s="32">
        <f>IF('Log_working_2-way'!$D39="","",B40^('Log_working_2-way'!$D39))</f>
        <v>1.9082925809304243</v>
      </c>
      <c r="L40" s="37">
        <f t="shared" si="9"/>
        <v>0.47692307692307695</v>
      </c>
      <c r="M40" s="37">
        <f t="shared" si="10"/>
        <v>0.52307692307692311</v>
      </c>
      <c r="N40" s="38">
        <v>137</v>
      </c>
      <c r="O40" s="38">
        <f t="shared" si="11"/>
        <v>69.843137254901961</v>
      </c>
      <c r="P40" s="38">
        <f t="shared" si="12"/>
        <v>63.344086021505383</v>
      </c>
      <c r="Q40" s="38">
        <f t="shared" si="13"/>
        <v>73.655913978494624</v>
      </c>
      <c r="R40" s="38">
        <f t="shared" si="14"/>
        <v>67.156862745098039</v>
      </c>
      <c r="S40" s="39">
        <f t="shared" si="15"/>
        <v>-3.8127767235926626</v>
      </c>
      <c r="T40" s="39">
        <f t="shared" si="16"/>
        <v>-3.8127767235926555</v>
      </c>
      <c r="U40" t="s">
        <v>52</v>
      </c>
      <c r="V40" t="s">
        <v>47</v>
      </c>
      <c r="W40" t="s">
        <v>91</v>
      </c>
      <c r="X40" s="48" t="s">
        <v>416</v>
      </c>
      <c r="Y40" s="41"/>
    </row>
    <row r="41" spans="1:25" ht="15" x14ac:dyDescent="0.25">
      <c r="A41">
        <v>2.19</v>
      </c>
      <c r="B41">
        <v>1.73</v>
      </c>
      <c r="C41" s="29">
        <f t="shared" si="0"/>
        <v>3.4655686647135031E-2</v>
      </c>
      <c r="D41" s="30">
        <f>IF(OR($A41="",$B41=""),"",A41*'MPTO_working_2-way'!$G40)</f>
        <v>2.2658959537572256</v>
      </c>
      <c r="E41" s="32">
        <f>IF(OR($A41="",$B41=""),"",B41*'MPTO_working_2-way'!$G40)</f>
        <v>1.7899543378995435</v>
      </c>
      <c r="F41" s="30">
        <f>IF(OR($A41="",$B41=""),"",'MPTO_working_2-way'!D40)</f>
        <v>2.2763841740018629</v>
      </c>
      <c r="G41" s="32">
        <f>IF(OR($A41="",$B41=""),"",'MPTO_working_2-way'!E40)</f>
        <v>1.7834631769717797</v>
      </c>
      <c r="H41" s="30">
        <f>IF(OR($A41="",$B41=""),"",'OddsRatio_working_2-way'!M40)</f>
        <v>2.2767681803292916</v>
      </c>
      <c r="I41" s="30">
        <f>IF(OR($A41="",$B41=""),"",'OddsRatio_working_2-way'!N40)</f>
        <v>1.7832275391935992</v>
      </c>
      <c r="J41" s="30">
        <f>IF('Log_working_2-way'!$D40="","",A41^('Log_working_2-way'!$D40))</f>
        <v>2.2815927958159761</v>
      </c>
      <c r="K41" s="32">
        <f>IF('Log_working_2-way'!$D40="","",B41^('Log_working_2-way'!$D40))</f>
        <v>1.7802790428165938</v>
      </c>
      <c r="L41" s="37">
        <f t="shared" si="9"/>
        <v>0.44132653061224486</v>
      </c>
      <c r="M41" s="37">
        <f t="shared" si="10"/>
        <v>0.55867346938775508</v>
      </c>
      <c r="N41" s="38">
        <v>138</v>
      </c>
      <c r="O41" s="38">
        <f t="shared" si="11"/>
        <v>74.986301369863</v>
      </c>
      <c r="P41" s="38">
        <f t="shared" si="12"/>
        <v>58.231213872832377</v>
      </c>
      <c r="Q41" s="38">
        <f t="shared" si="13"/>
        <v>79.76878612716763</v>
      </c>
      <c r="R41" s="38">
        <f t="shared" si="14"/>
        <v>63.013698630136993</v>
      </c>
      <c r="S41" s="39">
        <f t="shared" si="15"/>
        <v>-4.7824847573046299</v>
      </c>
      <c r="T41" s="39">
        <f t="shared" si="16"/>
        <v>-4.7824847573046156</v>
      </c>
      <c r="U41" t="s">
        <v>39</v>
      </c>
      <c r="V41" t="s">
        <v>38</v>
      </c>
      <c r="W41" t="s">
        <v>91</v>
      </c>
      <c r="X41" s="48" t="s">
        <v>416</v>
      </c>
      <c r="Y41" s="41"/>
    </row>
    <row r="42" spans="1:25" ht="15" x14ac:dyDescent="0.25">
      <c r="A42">
        <v>1.9</v>
      </c>
      <c r="B42">
        <v>1.99</v>
      </c>
      <c r="C42" s="29">
        <f t="shared" si="0"/>
        <v>2.8828352287754377E-2</v>
      </c>
      <c r="D42" s="30">
        <f>IF(OR($A42="",$B42=""),"",A42*'MPTO_working_2-way'!$G41)</f>
        <v>1.9547738693467331</v>
      </c>
      <c r="E42" s="32">
        <f>IF(OR($A42="",$B42=""),"",B42*'MPTO_working_2-way'!$G41)</f>
        <v>2.0473684210526311</v>
      </c>
      <c r="F42" s="30">
        <f>IF(OR($A42="",$B42=""),"",'MPTO_working_2-way'!D41)</f>
        <v>1.9535003874967702</v>
      </c>
      <c r="G42" s="32">
        <f>IF(OR($A42="",$B42=""),"",'MPTO_working_2-way'!E41)</f>
        <v>2.0487672717420748</v>
      </c>
      <c r="H42" s="30">
        <f>IF(OR($A42="",$B42=""),"",'OddsRatio_working_2-way'!M41)</f>
        <v>1.9534625892455926</v>
      </c>
      <c r="I42" s="30">
        <f>IF(OR($A42="",$B42=""),"",'OddsRatio_working_2-way'!N41)</f>
        <v>2.0488088481701512</v>
      </c>
      <c r="J42" s="30">
        <f>IF('Log_working_2-way'!$D41="","",A42^('Log_working_2-way'!$D41))</f>
        <v>1.9528856855785393</v>
      </c>
      <c r="K42" s="32">
        <f>IF('Log_working_2-way'!$D41="","",B42^('Log_working_2-way'!$D41))</f>
        <v>2.0494438264048878</v>
      </c>
      <c r="L42" s="37">
        <f t="shared" si="9"/>
        <v>0.51156812339331637</v>
      </c>
      <c r="M42" s="37">
        <f t="shared" si="10"/>
        <v>0.48843187660668391</v>
      </c>
      <c r="N42" s="38">
        <v>139</v>
      </c>
      <c r="O42" s="38">
        <f t="shared" si="11"/>
        <v>65.842105263157876</v>
      </c>
      <c r="P42" s="38">
        <f t="shared" si="12"/>
        <v>69.150753768844226</v>
      </c>
      <c r="Q42" s="38">
        <f t="shared" si="13"/>
        <v>69.849246231155774</v>
      </c>
      <c r="R42" s="38">
        <f t="shared" si="14"/>
        <v>73.157894736842096</v>
      </c>
      <c r="S42" s="39">
        <f t="shared" si="15"/>
        <v>-4.0071409679978984</v>
      </c>
      <c r="T42" s="39">
        <f t="shared" si="16"/>
        <v>-4.00714096799787</v>
      </c>
      <c r="U42" t="s">
        <v>73</v>
      </c>
      <c r="V42" t="s">
        <v>48</v>
      </c>
      <c r="W42" t="s">
        <v>91</v>
      </c>
      <c r="X42" s="48" t="s">
        <v>416</v>
      </c>
      <c r="Y42" s="41"/>
    </row>
    <row r="43" spans="1:25" ht="15" x14ac:dyDescent="0.25">
      <c r="A43">
        <v>2.21</v>
      </c>
      <c r="B43">
        <v>1.72</v>
      </c>
      <c r="C43" s="29">
        <f t="shared" si="0"/>
        <v>3.3884036620014824E-2</v>
      </c>
      <c r="D43" s="30">
        <f>IF(OR($A43="",$B43=""),"",A43*'MPTO_working_2-way'!$G42)</f>
        <v>2.2848837209302326</v>
      </c>
      <c r="E43" s="32">
        <f>IF(OR($A43="",$B43=""),"",B43*'MPTO_working_2-way'!$G42)</f>
        <v>1.7782805429864255</v>
      </c>
      <c r="F43" s="30">
        <f>IF(OR($A43="",$B43=""),"",'MPTO_working_2-way'!D42)</f>
        <v>2.2959652089876781</v>
      </c>
      <c r="G43" s="32">
        <f>IF(OR($A43="",$B43=""),"",'MPTO_working_2-way'!E42)</f>
        <v>1.7716256524981358</v>
      </c>
      <c r="H43" s="30">
        <f>IF(OR($A43="",$B43=""),"",'OddsRatio_working_2-way'!M42)</f>
        <v>2.2963624321753371</v>
      </c>
      <c r="I43" s="30">
        <f>IF(OR($A43="",$B43=""),"",'OddsRatio_working_2-way'!N42)</f>
        <v>1.7713892158398703</v>
      </c>
      <c r="J43" s="30">
        <f>IF('Log_working_2-way'!$D42="","",A43^('Log_working_2-way'!$D42))</f>
        <v>2.3014598613122459</v>
      </c>
      <c r="K43" s="32">
        <f>IF('Log_working_2-way'!$D42="","",B43^('Log_working_2-way'!$D42))</f>
        <v>1.7683679149287428</v>
      </c>
      <c r="L43" s="37">
        <f t="shared" si="9"/>
        <v>0.43765903307888038</v>
      </c>
      <c r="M43" s="37">
        <f t="shared" si="10"/>
        <v>0.56234096692111957</v>
      </c>
      <c r="N43" s="38">
        <v>140</v>
      </c>
      <c r="O43" s="38">
        <f t="shared" si="11"/>
        <v>76.651583710407223</v>
      </c>
      <c r="P43" s="38">
        <f t="shared" si="12"/>
        <v>58.604651162790688</v>
      </c>
      <c r="Q43" s="38">
        <f t="shared" si="13"/>
        <v>81.395348837209312</v>
      </c>
      <c r="R43" s="38">
        <f t="shared" si="14"/>
        <v>63.348416289592762</v>
      </c>
      <c r="S43" s="39">
        <f t="shared" si="15"/>
        <v>-4.7437651268020886</v>
      </c>
      <c r="T43" s="39">
        <f t="shared" si="16"/>
        <v>-4.7437651268020744</v>
      </c>
      <c r="U43" t="s">
        <v>35</v>
      </c>
      <c r="V43" t="s">
        <v>53</v>
      </c>
      <c r="W43" t="s">
        <v>91</v>
      </c>
      <c r="X43" s="48" t="s">
        <v>416</v>
      </c>
      <c r="Y43" s="41"/>
    </row>
    <row r="44" spans="1:25" ht="15" x14ac:dyDescent="0.25">
      <c r="A44">
        <v>2.44</v>
      </c>
      <c r="B44">
        <v>1.6</v>
      </c>
      <c r="C44" s="29">
        <f t="shared" si="0"/>
        <v>3.4836065573770503E-2</v>
      </c>
      <c r="D44" s="30">
        <f>IF(OR($A44="",$B44=""),"",A44*'MPTO_working_2-way'!$G43)</f>
        <v>2.5249999999999999</v>
      </c>
      <c r="E44" s="32">
        <f>IF(OR($A44="",$B44=""),"",B44*'MPTO_working_2-way'!$G43)</f>
        <v>1.6557377049180328</v>
      </c>
      <c r="F44" s="30">
        <f>IF(OR($A44="",$B44=""),"",'MPTO_working_2-way'!D43)</f>
        <v>2.548302872062663</v>
      </c>
      <c r="G44" s="32">
        <f>IF(OR($A44="",$B44=""),"",'MPTO_working_2-way'!E43)</f>
        <v>1.6458684654300169</v>
      </c>
      <c r="H44" s="30">
        <f>IF(OR($A44="",$B44=""),"",'OddsRatio_working_2-way'!M43)</f>
        <v>2.5491933384829668</v>
      </c>
      <c r="I44" s="30">
        <f>IF(OR($A44="",$B44=""),"",'OddsRatio_working_2-way'!N43)</f>
        <v>1.6454972243679031</v>
      </c>
      <c r="J44" s="30">
        <f>IF('Log_working_2-way'!$D43="","",A44^('Log_working_2-way'!$D43))</f>
        <v>2.5600465119993632</v>
      </c>
      <c r="K44" s="32">
        <f>IF('Log_working_2-way'!$D43="","",B44^('Log_working_2-way'!$D43))</f>
        <v>1.6410065291696188</v>
      </c>
      <c r="L44" s="37">
        <f t="shared" si="9"/>
        <v>0.39603960396039606</v>
      </c>
      <c r="M44" s="37">
        <f t="shared" si="10"/>
        <v>0.60396039603960394</v>
      </c>
      <c r="N44" s="38">
        <v>141</v>
      </c>
      <c r="O44" s="38">
        <f t="shared" si="11"/>
        <v>83.21311475409837</v>
      </c>
      <c r="P44" s="38">
        <f t="shared" si="12"/>
        <v>52.875000000000014</v>
      </c>
      <c r="Q44" s="38">
        <f t="shared" si="13"/>
        <v>88.125</v>
      </c>
      <c r="R44" s="38">
        <f t="shared" si="14"/>
        <v>57.786885245901644</v>
      </c>
      <c r="S44" s="39">
        <f t="shared" si="15"/>
        <v>-4.9118852459016296</v>
      </c>
      <c r="T44" s="39">
        <f t="shared" si="16"/>
        <v>-4.9118852459016296</v>
      </c>
      <c r="U44" t="s">
        <v>42</v>
      </c>
      <c r="V44" t="s">
        <v>45</v>
      </c>
      <c r="W44" t="s">
        <v>91</v>
      </c>
      <c r="X44" s="48" t="s">
        <v>416</v>
      </c>
      <c r="Y44" s="41"/>
    </row>
    <row r="45" spans="1:25" ht="15" x14ac:dyDescent="0.25">
      <c r="A45">
        <v>2.2999999999999998</v>
      </c>
      <c r="B45">
        <v>1.67</v>
      </c>
      <c r="C45" s="29">
        <f t="shared" si="0"/>
        <v>3.3585003905233002E-2</v>
      </c>
      <c r="D45" s="30">
        <f>IF(OR($A45="",$B45=""),"",A45*'MPTO_working_2-way'!$G44)</f>
        <v>2.3772455089820359</v>
      </c>
      <c r="E45" s="32">
        <f>IF(OR($A45="",$B45=""),"",B45*'MPTO_working_2-way'!$G44)</f>
        <v>1.7260869565217389</v>
      </c>
      <c r="F45" s="30">
        <f>IF(OR($A45="",$B45=""),"",'MPTO_working_2-way'!D44)</f>
        <v>2.3924011211460603</v>
      </c>
      <c r="G45" s="32">
        <f>IF(OR($A45="",$B45=""),"",'MPTO_working_2-way'!E44)</f>
        <v>1.7181838514873629</v>
      </c>
      <c r="H45" s="30">
        <f>IF(OR($A45="",$B45=""),"",'OddsRatio_working_2-way'!M44)</f>
        <v>2.3929459815307572</v>
      </c>
      <c r="I45" s="30">
        <f>IF(OR($A45="",$B45=""),"",'OddsRatio_working_2-way'!N44)</f>
        <v>1.7179029289427752</v>
      </c>
      <c r="J45" s="30">
        <f>IF('Log_working_2-way'!$D44="","",A45^('Log_working_2-way'!$D44))</f>
        <v>2.399943779582375</v>
      </c>
      <c r="K45" s="32">
        <f>IF('Log_working_2-way'!$D44="","",B45^('Log_working_2-way'!$D44))</f>
        <v>1.7143143993241288</v>
      </c>
      <c r="L45" s="37">
        <f t="shared" si="9"/>
        <v>0.42065491183879095</v>
      </c>
      <c r="M45" s="37">
        <f t="shared" si="10"/>
        <v>0.57934508816120911</v>
      </c>
      <c r="N45" s="38">
        <v>142</v>
      </c>
      <c r="O45" s="38">
        <f t="shared" si="11"/>
        <v>80.260869565217391</v>
      </c>
      <c r="P45" s="38">
        <f t="shared" si="12"/>
        <v>56.970059880239518</v>
      </c>
      <c r="Q45" s="38">
        <f t="shared" si="13"/>
        <v>85.029940119760482</v>
      </c>
      <c r="R45" s="38">
        <f t="shared" si="14"/>
        <v>61.739130434782616</v>
      </c>
      <c r="S45" s="39">
        <f t="shared" si="15"/>
        <v>-4.7690705545430916</v>
      </c>
      <c r="T45" s="39">
        <f t="shared" si="16"/>
        <v>-4.7690705545430987</v>
      </c>
      <c r="U45" t="s">
        <v>89</v>
      </c>
      <c r="V45" t="s">
        <v>51</v>
      </c>
      <c r="W45" t="s">
        <v>91</v>
      </c>
      <c r="X45" s="48" t="s">
        <v>416</v>
      </c>
      <c r="Y45" s="41"/>
    </row>
    <row r="46" spans="1:25" ht="15" x14ac:dyDescent="0.25">
      <c r="A46">
        <v>1.64</v>
      </c>
      <c r="B46">
        <v>2.36</v>
      </c>
      <c r="C46" s="29">
        <f t="shared" si="0"/>
        <v>3.3484911120297722E-2</v>
      </c>
      <c r="D46" s="30">
        <f>IF(OR($A46="",$B46=""),"",A46*'MPTO_working_2-way'!$G45)</f>
        <v>1.6949152542372881</v>
      </c>
      <c r="E46" s="32">
        <f>IF(OR($A46="",$B46=""),"",B46*'MPTO_working_2-way'!$G45)</f>
        <v>2.4390243902439024</v>
      </c>
      <c r="F46" s="30">
        <f>IF(OR($A46="",$B46=""),"",'MPTO_working_2-way'!D45)</f>
        <v>1.6863018473335656</v>
      </c>
      <c r="G46" s="32">
        <f>IF(OR($A46="",$B46=""),"",'MPTO_working_2-way'!E45)</f>
        <v>2.4570848146267141</v>
      </c>
      <c r="H46" s="30">
        <f>IF(OR($A46="",$B46=""),"",'OddsRatio_working_2-way'!M45)</f>
        <v>1.6859943405700353</v>
      </c>
      <c r="I46" s="30">
        <f>IF(OR($A46="",$B46=""),"",'OddsRatio_working_2-way'!N45)</f>
        <v>2.4577379737113252</v>
      </c>
      <c r="J46" s="30">
        <f>IF('Log_working_2-way'!$D45="","",A46^('Log_working_2-way'!$D45))</f>
        <v>1.6820816748919711</v>
      </c>
      <c r="K46" s="32">
        <f>IF('Log_working_2-way'!$D45="","",B46^('Log_working_2-way'!$D45))</f>
        <v>2.4661000827478752</v>
      </c>
      <c r="L46" s="37">
        <f t="shared" si="9"/>
        <v>0.59000000000000008</v>
      </c>
      <c r="M46" s="37">
        <f t="shared" si="10"/>
        <v>0.41000000000000003</v>
      </c>
      <c r="N46" s="38">
        <v>143</v>
      </c>
      <c r="O46" s="38">
        <f t="shared" si="11"/>
        <v>55.804878048780473</v>
      </c>
      <c r="P46" s="38">
        <f t="shared" si="12"/>
        <v>82.406779661016941</v>
      </c>
      <c r="Q46" s="38">
        <f t="shared" si="13"/>
        <v>60.593220338983059</v>
      </c>
      <c r="R46" s="38">
        <f t="shared" si="14"/>
        <v>87.195121951219505</v>
      </c>
      <c r="S46" s="39">
        <f t="shared" si="15"/>
        <v>-4.7883422902025856</v>
      </c>
      <c r="T46" s="39">
        <f t="shared" si="16"/>
        <v>-4.7883422902025643</v>
      </c>
      <c r="U46" t="s">
        <v>90</v>
      </c>
      <c r="V46" t="s">
        <v>34</v>
      </c>
      <c r="W46" t="s">
        <v>91</v>
      </c>
      <c r="X46" s="48" t="s">
        <v>416</v>
      </c>
      <c r="Y46" s="41"/>
    </row>
    <row r="47" spans="1:25" ht="15" x14ac:dyDescent="0.25">
      <c r="A47">
        <v>1.99</v>
      </c>
      <c r="B47">
        <v>1.9</v>
      </c>
      <c r="C47" s="29">
        <f t="shared" si="0"/>
        <v>2.8828352287754377E-2</v>
      </c>
      <c r="D47" s="30">
        <f>IF(OR($A47="",$B47=""),"",A47*'MPTO_working_2-way'!$G46)</f>
        <v>2.0473684210526311</v>
      </c>
      <c r="E47" s="32">
        <f>IF(OR($A47="",$B47=""),"",B47*'MPTO_working_2-way'!$G46)</f>
        <v>1.9547738693467331</v>
      </c>
      <c r="F47" s="30">
        <f>IF(OR($A47="",$B47=""),"",'MPTO_working_2-way'!D46)</f>
        <v>2.0487672717420748</v>
      </c>
      <c r="G47" s="32">
        <f>IF(OR($A47="",$B47=""),"",'MPTO_working_2-way'!E46)</f>
        <v>1.9535003874967702</v>
      </c>
      <c r="H47" s="30">
        <f>IF(OR($A47="",$B47=""),"",'OddsRatio_working_2-way'!M46)</f>
        <v>2.0488088481701512</v>
      </c>
      <c r="I47" s="30">
        <f>IF(OR($A47="",$B47=""),"",'OddsRatio_working_2-way'!N46)</f>
        <v>1.9534625892455926</v>
      </c>
      <c r="J47" s="30">
        <f>IF('Log_working_2-way'!$D46="","",A47^('Log_working_2-way'!$D46))</f>
        <v>2.0494438264048878</v>
      </c>
      <c r="K47" s="32">
        <f>IF('Log_working_2-way'!$D46="","",B47^('Log_working_2-way'!$D46))</f>
        <v>1.9528856855785393</v>
      </c>
      <c r="L47" s="37">
        <f t="shared" si="9"/>
        <v>0.48843187660668391</v>
      </c>
      <c r="M47" s="37">
        <f t="shared" si="10"/>
        <v>0.51156812339331637</v>
      </c>
      <c r="N47" s="38">
        <v>144</v>
      </c>
      <c r="O47" s="38">
        <f t="shared" si="11"/>
        <v>71.638190954773862</v>
      </c>
      <c r="P47" s="38">
        <f t="shared" si="12"/>
        <v>68.210526315789451</v>
      </c>
      <c r="Q47" s="38">
        <f t="shared" si="13"/>
        <v>75.78947368421052</v>
      </c>
      <c r="R47" s="38">
        <f t="shared" si="14"/>
        <v>72.361809045226124</v>
      </c>
      <c r="S47" s="39">
        <f t="shared" si="15"/>
        <v>-4.1512827294366588</v>
      </c>
      <c r="T47" s="39">
        <f t="shared" si="16"/>
        <v>-4.151282729436673</v>
      </c>
      <c r="U47" t="s">
        <v>44</v>
      </c>
      <c r="V47" t="s">
        <v>43</v>
      </c>
      <c r="W47" t="s">
        <v>91</v>
      </c>
      <c r="X47" s="48" t="s">
        <v>416</v>
      </c>
      <c r="Y47" s="41"/>
    </row>
    <row r="48" spans="1:25" ht="15" x14ac:dyDescent="0.25">
      <c r="A48">
        <v>1.9</v>
      </c>
      <c r="B48">
        <v>1.98</v>
      </c>
      <c r="C48" s="29">
        <f t="shared" si="0"/>
        <v>3.1366294524189264E-2</v>
      </c>
      <c r="D48" s="30">
        <f>IF(OR($A48="",$B48=""),"",A48*'MPTO_working_2-way'!$G47)</f>
        <v>1.9595959595959596</v>
      </c>
      <c r="E48" s="32">
        <f>IF(OR($A48="",$B48=""),"",B48*'MPTO_working_2-way'!$G47)</f>
        <v>2.0421052631578949</v>
      </c>
      <c r="F48" s="30">
        <f>IF(OR($A48="",$B48=""),"",'MPTO_working_2-way'!D47)</f>
        <v>1.9583550234252993</v>
      </c>
      <c r="G48" s="32">
        <f>IF(OR($A48="",$B48=""),"",'MPTO_working_2-way'!E47)</f>
        <v>2.0434546442151005</v>
      </c>
      <c r="H48" s="30">
        <f>IF(OR($A48="",$B48=""),"",'OddsRatio_working_2-way'!M47)</f>
        <v>1.9583148474999099</v>
      </c>
      <c r="I48" s="30">
        <f>IF(OR($A48="",$B48=""),"",'OddsRatio_working_2-way'!N47)</f>
        <v>2.0434983894999017</v>
      </c>
      <c r="J48" s="30">
        <f>IF('Log_working_2-way'!$D47="","",A48^('Log_working_2-way'!$D47))</f>
        <v>1.9577514726651566</v>
      </c>
      <c r="K48" s="32">
        <f>IF('Log_working_2-way'!$D47="","",B48^('Log_working_2-way'!$D47))</f>
        <v>2.0441122029468173</v>
      </c>
      <c r="L48" s="37">
        <f t="shared" si="9"/>
        <v>0.51030927835051543</v>
      </c>
      <c r="M48" s="37">
        <f t="shared" si="10"/>
        <v>0.48969072164948452</v>
      </c>
      <c r="N48" s="38">
        <v>145</v>
      </c>
      <c r="O48" s="38">
        <f t="shared" si="11"/>
        <v>68.68421052631578</v>
      </c>
      <c r="P48" s="38">
        <f t="shared" si="12"/>
        <v>71.767676767676789</v>
      </c>
      <c r="Q48" s="38">
        <f t="shared" si="13"/>
        <v>73.232323232323239</v>
      </c>
      <c r="R48" s="38">
        <f t="shared" si="14"/>
        <v>76.315789473684205</v>
      </c>
      <c r="S48" s="39">
        <f t="shared" si="15"/>
        <v>-4.5481127060074584</v>
      </c>
      <c r="T48" s="39">
        <f t="shared" si="16"/>
        <v>-4.5481127060074158</v>
      </c>
      <c r="U48" t="s">
        <v>92</v>
      </c>
      <c r="V48" t="s">
        <v>50</v>
      </c>
      <c r="W48" t="s">
        <v>91</v>
      </c>
      <c r="X48" s="48" t="s">
        <v>416</v>
      </c>
      <c r="Y48" s="41"/>
    </row>
    <row r="49" spans="1:25" ht="15" x14ac:dyDescent="0.25">
      <c r="A49">
        <v>2.17</v>
      </c>
      <c r="B49">
        <v>1.76</v>
      </c>
      <c r="C49" s="29">
        <f t="shared" si="0"/>
        <v>2.9011311269375728E-2</v>
      </c>
      <c r="D49" s="30">
        <f>IF(OR($A49="",$B49=""),"",A49*'MPTO_working_2-way'!$G48)</f>
        <v>2.2329545454545454</v>
      </c>
      <c r="E49" s="32">
        <f>IF(OR($A49="",$B49=""),"",B49*'MPTO_working_2-way'!$G48)</f>
        <v>1.8110599078341012</v>
      </c>
      <c r="F49" s="30">
        <f>IF(OR($A49="",$B49=""),"",'MPTO_working_2-way'!D48)</f>
        <v>2.2405256365129644</v>
      </c>
      <c r="G49" s="32">
        <f>IF(OR($A49="",$B49=""),"",'MPTO_working_2-way'!E48)</f>
        <v>1.8061099025820484</v>
      </c>
      <c r="H49" s="30">
        <f>IF(OR($A49="",$B49=""),"",'OddsRatio_working_2-way'!M48)</f>
        <v>2.2407552878027661</v>
      </c>
      <c r="I49" s="30">
        <f>IF(OR($A49="",$B49=""),"",'OddsRatio_working_2-way'!N48)</f>
        <v>1.8059606997693183</v>
      </c>
      <c r="J49" s="30">
        <f>IF('Log_working_2-way'!$D48="","",A49^('Log_working_2-way'!$D48))</f>
        <v>2.2442129030289037</v>
      </c>
      <c r="K49" s="32">
        <f>IF('Log_working_2-way'!$D48="","",B49^('Log_working_2-way'!$D48))</f>
        <v>1.8037209689479914</v>
      </c>
      <c r="L49" s="37">
        <f t="shared" si="9"/>
        <v>0.44783715012722647</v>
      </c>
      <c r="M49" s="37">
        <f t="shared" si="10"/>
        <v>0.55216284987277364</v>
      </c>
      <c r="N49" s="38">
        <v>146</v>
      </c>
      <c r="O49" s="38">
        <f t="shared" si="11"/>
        <v>78.718894009216584</v>
      </c>
      <c r="P49" s="38">
        <f t="shared" si="12"/>
        <v>63.04545454545454</v>
      </c>
      <c r="Q49" s="38">
        <f t="shared" si="13"/>
        <v>82.954545454545467</v>
      </c>
      <c r="R49" s="38">
        <f t="shared" si="14"/>
        <v>67.281105990783416</v>
      </c>
      <c r="S49" s="39">
        <f t="shared" si="15"/>
        <v>-4.2356514453288838</v>
      </c>
      <c r="T49" s="39">
        <f t="shared" si="16"/>
        <v>-4.2356514453288767</v>
      </c>
      <c r="U49" t="s">
        <v>293</v>
      </c>
      <c r="V49" t="s">
        <v>285</v>
      </c>
      <c r="W49" t="s">
        <v>369</v>
      </c>
      <c r="X49" s="48" t="s">
        <v>416</v>
      </c>
      <c r="Y49" s="41"/>
    </row>
    <row r="50" spans="1:25" ht="15" x14ac:dyDescent="0.25">
      <c r="A50">
        <v>1.47</v>
      </c>
      <c r="B50">
        <v>2.82</v>
      </c>
      <c r="C50" s="29">
        <f t="shared" si="0"/>
        <v>3.4882037921551534E-2</v>
      </c>
      <c r="D50" s="30">
        <f>IF(OR($A50="",$B50=""),"",A50*'MPTO_working_2-way'!$G49)</f>
        <v>1.5212765957446808</v>
      </c>
      <c r="E50" s="32">
        <f>IF(OR($A50="",$B50=""),"",B50*'MPTO_working_2-way'!$G49)</f>
        <v>2.918367346938775</v>
      </c>
      <c r="F50" s="30">
        <f>IF(OR($A50="",$B50=""),"",'MPTO_working_2-way'!D49)</f>
        <v>1.5086799868981329</v>
      </c>
      <c r="G50" s="32">
        <f>IF(OR($A50="",$B50=""),"",'MPTO_working_2-way'!E49)</f>
        <v>2.9658725048293619</v>
      </c>
      <c r="H50" s="30">
        <f>IF(OR($A50="",$B50=""),"",'OddsRatio_working_2-way'!M49)</f>
        <v>1.5081749287811808</v>
      </c>
      <c r="I50" s="30">
        <f>IF(OR($A50="",$B50=""),"",'OddsRatio_working_2-way'!N49)</f>
        <v>2.9678263199611683</v>
      </c>
      <c r="J50" s="30">
        <f>IF('Log_working_2-way'!$D49="","",A50^('Log_working_2-way'!$D49))</f>
        <v>1.5024058420100639</v>
      </c>
      <c r="K50" s="32">
        <f>IF('Log_working_2-way'!$D49="","",B50^('Log_working_2-way'!$D49))</f>
        <v>2.990422714829128</v>
      </c>
      <c r="L50" s="37">
        <f t="shared" si="9"/>
        <v>0.6573426573426574</v>
      </c>
      <c r="M50" s="37">
        <f t="shared" si="10"/>
        <v>0.34265734265734271</v>
      </c>
      <c r="N50" s="38">
        <v>147</v>
      </c>
      <c r="O50" s="38">
        <f t="shared" si="11"/>
        <v>47</v>
      </c>
      <c r="P50" s="38">
        <f t="shared" si="12"/>
        <v>94.872340425531902</v>
      </c>
      <c r="Q50" s="38">
        <f t="shared" si="13"/>
        <v>52.12765957446809</v>
      </c>
      <c r="R50" s="38">
        <f t="shared" si="14"/>
        <v>100</v>
      </c>
      <c r="S50" s="39">
        <f t="shared" si="15"/>
        <v>-5.1276595744680904</v>
      </c>
      <c r="T50" s="39">
        <f t="shared" si="16"/>
        <v>-5.1276595744680975</v>
      </c>
      <c r="U50" t="s">
        <v>290</v>
      </c>
      <c r="V50" t="s">
        <v>284</v>
      </c>
      <c r="W50" t="s">
        <v>369</v>
      </c>
      <c r="X50" s="48" t="s">
        <v>416</v>
      </c>
      <c r="Y50" s="41"/>
    </row>
    <row r="51" spans="1:25" ht="15" x14ac:dyDescent="0.25">
      <c r="A51">
        <v>2.12</v>
      </c>
      <c r="B51">
        <v>1.74</v>
      </c>
      <c r="C51" s="29">
        <f t="shared" si="0"/>
        <v>4.6410756885707949E-2</v>
      </c>
      <c r="D51" s="30">
        <f>IF(OR($A51="",$B51=""),"",A51*'MPTO_working_2-way'!$G50)</f>
        <v>2.2183908045977008</v>
      </c>
      <c r="E51" s="32">
        <f>IF(OR($A51="",$B51=""),"",B51*'MPTO_working_2-way'!$G50)</f>
        <v>1.8207547169811318</v>
      </c>
      <c r="F51" s="30">
        <f>IF(OR($A51="",$B51=""),"",'MPTO_working_2-way'!D50)</f>
        <v>2.2296905222437133</v>
      </c>
      <c r="G51" s="32">
        <f>IF(OR($A51="",$B51=""),"",'MPTO_working_2-way'!E50)</f>
        <v>1.8132127408572549</v>
      </c>
      <c r="H51" s="30">
        <f>IF(OR($A51="",$B51=""),"",'OddsRatio_working_2-way'!M50)</f>
        <v>2.2302493704584911</v>
      </c>
      <c r="I51" s="30">
        <f>IF(OR($A51="",$B51=""),"",'OddsRatio_working_2-way'!N50)</f>
        <v>1.8128433340529317</v>
      </c>
      <c r="J51" s="30">
        <f>IF('Log_working_2-way'!$D50="","",A51^('Log_working_2-way'!$D50))</f>
        <v>2.235500887736106</v>
      </c>
      <c r="K51" s="32">
        <f>IF('Log_working_2-way'!$D50="","",B51^('Log_working_2-way'!$D50))</f>
        <v>1.8093883298066613</v>
      </c>
      <c r="L51" s="37">
        <f t="shared" si="9"/>
        <v>0.45077720207253896</v>
      </c>
      <c r="M51" s="37">
        <f t="shared" si="10"/>
        <v>0.5492227979274612</v>
      </c>
      <c r="N51" s="38">
        <v>148</v>
      </c>
      <c r="O51" s="38">
        <f t="shared" si="11"/>
        <v>78.188679245283012</v>
      </c>
      <c r="P51" s="38">
        <f t="shared" si="12"/>
        <v>62.942528735632166</v>
      </c>
      <c r="Q51" s="38">
        <f t="shared" si="13"/>
        <v>85.057471264367805</v>
      </c>
      <c r="R51" s="38">
        <f t="shared" si="14"/>
        <v>69.811320754716974</v>
      </c>
      <c r="S51" s="39">
        <f t="shared" si="15"/>
        <v>-6.8687920190847933</v>
      </c>
      <c r="T51" s="39">
        <f t="shared" si="16"/>
        <v>-6.8687920190848075</v>
      </c>
      <c r="U51" t="s">
        <v>163</v>
      </c>
      <c r="V51" t="s">
        <v>172</v>
      </c>
      <c r="W51" t="s">
        <v>377</v>
      </c>
      <c r="X51" s="48" t="s">
        <v>416</v>
      </c>
      <c r="Y51" s="41"/>
    </row>
    <row r="52" spans="1:25" ht="15" x14ac:dyDescent="0.25">
      <c r="A52">
        <v>2.2799999999999998</v>
      </c>
      <c r="B52">
        <v>1.64</v>
      </c>
      <c r="C52" s="29">
        <f t="shared" si="0"/>
        <v>4.8352588789045914E-2</v>
      </c>
      <c r="D52" s="30">
        <f>IF(OR($A52="",$B52=""),"",A52*'MPTO_working_2-way'!$G51)</f>
        <v>2.3902439024390243</v>
      </c>
      <c r="E52" s="32">
        <f>IF(OR($A52="",$B52=""),"",B52*'MPTO_working_2-way'!$G51)</f>
        <v>1.7192982456140351</v>
      </c>
      <c r="F52" s="30">
        <f>IF(OR($A52="",$B52=""),"",'MPTO_working_2-way'!D51)</f>
        <v>2.4130098089829635</v>
      </c>
      <c r="G52" s="32">
        <f>IF(OR($A52="",$B52=""),"",'MPTO_working_2-way'!E51)</f>
        <v>1.7077091706247716</v>
      </c>
      <c r="H52" s="30">
        <f>IF(OR($A52="",$B52=""),"",'OddsRatio_working_2-way'!M51)</f>
        <v>2.4142135623730954</v>
      </c>
      <c r="I52" s="30">
        <f>IF(OR($A52="",$B52=""),"",'OddsRatio_working_2-way'!N51)</f>
        <v>1.7071067811865481</v>
      </c>
      <c r="J52" s="30">
        <f>IF('Log_working_2-way'!$D51="","",A52^('Log_working_2-way'!$D51))</f>
        <v>2.4249171815058794</v>
      </c>
      <c r="K52" s="32">
        <f>IF('Log_working_2-way'!$D51="","",B52^('Log_working_2-way'!$D51))</f>
        <v>1.7017951730654413</v>
      </c>
      <c r="L52" s="37">
        <f t="shared" si="9"/>
        <v>0.41836734693877553</v>
      </c>
      <c r="M52" s="37">
        <f t="shared" si="10"/>
        <v>0.58163265306122447</v>
      </c>
      <c r="N52" s="38">
        <v>149</v>
      </c>
      <c r="O52" s="38">
        <f t="shared" si="11"/>
        <v>83.649122807017534</v>
      </c>
      <c r="P52" s="38">
        <f t="shared" si="12"/>
        <v>58.146341463414622</v>
      </c>
      <c r="Q52" s="38">
        <f t="shared" si="13"/>
        <v>90.853658536585357</v>
      </c>
      <c r="R52" s="38">
        <f t="shared" si="14"/>
        <v>65.350877192982466</v>
      </c>
      <c r="S52" s="39">
        <f t="shared" si="15"/>
        <v>-7.204535729567823</v>
      </c>
      <c r="T52" s="39">
        <f t="shared" si="16"/>
        <v>-7.2045357295678443</v>
      </c>
      <c r="U52" t="s">
        <v>179</v>
      </c>
      <c r="V52" t="s">
        <v>164</v>
      </c>
      <c r="W52" t="s">
        <v>377</v>
      </c>
      <c r="X52" s="48" t="s">
        <v>416</v>
      </c>
      <c r="Y52" s="41"/>
    </row>
    <row r="53" spans="1:25" ht="15" x14ac:dyDescent="0.25">
      <c r="A53">
        <v>2.4900000000000002</v>
      </c>
      <c r="B53">
        <v>1.55</v>
      </c>
      <c r="C53" s="29">
        <f t="shared" si="0"/>
        <v>4.676771602539187E-2</v>
      </c>
      <c r="D53" s="30">
        <f>IF(OR($A53="",$B53=""),"",A53*'MPTO_working_2-way'!$G52)</f>
        <v>2.6064516129032258</v>
      </c>
      <c r="E53" s="32">
        <f>IF(OR($A53="",$B53=""),"",B53*'MPTO_working_2-way'!$G52)</f>
        <v>1.6224899598393574</v>
      </c>
      <c r="F53" s="30">
        <f>IF(OR($A53="",$B53=""),"",'MPTO_working_2-way'!D52)</f>
        <v>2.643945881144032</v>
      </c>
      <c r="G53" s="32">
        <f>IF(OR($A53="",$B53=""),"",'MPTO_working_2-way'!E52)</f>
        <v>1.6082925304719242</v>
      </c>
      <c r="H53" s="30">
        <f>IF(OR($A53="",$B53=""),"",'OddsRatio_working_2-way'!M52)</f>
        <v>2.6459316234555161</v>
      </c>
      <c r="I53" s="30">
        <f>IF(OR($A53="",$B53=""),"",'OddsRatio_working_2-way'!N52)</f>
        <v>1.6075586529533781</v>
      </c>
      <c r="J53" s="30">
        <f>IF('Log_working_2-way'!$D52="","",A53^('Log_working_2-way'!$D52))</f>
        <v>2.6637555888675637</v>
      </c>
      <c r="K53" s="32">
        <f>IF('Log_working_2-way'!$D52="","",B53^('Log_working_2-way'!$D52))</f>
        <v>1.601049821674345</v>
      </c>
      <c r="L53" s="37">
        <f t="shared" si="9"/>
        <v>0.38366336633663367</v>
      </c>
      <c r="M53" s="37">
        <f t="shared" si="10"/>
        <v>0.61633663366336633</v>
      </c>
      <c r="N53" s="38">
        <v>150</v>
      </c>
      <c r="O53" s="38">
        <f t="shared" si="11"/>
        <v>89.759036144578317</v>
      </c>
      <c r="P53" s="38">
        <f t="shared" si="12"/>
        <v>53.225806451612904</v>
      </c>
      <c r="Q53" s="38">
        <f t="shared" si="13"/>
        <v>96.774193548387089</v>
      </c>
      <c r="R53" s="38">
        <f t="shared" si="14"/>
        <v>60.240963855421676</v>
      </c>
      <c r="S53" s="39">
        <f t="shared" si="15"/>
        <v>-7.0151574038087716</v>
      </c>
      <c r="T53" s="39">
        <f t="shared" si="16"/>
        <v>-7.0151574038087716</v>
      </c>
      <c r="U53" t="s">
        <v>165</v>
      </c>
      <c r="V53" t="s">
        <v>176</v>
      </c>
      <c r="W53" t="s">
        <v>377</v>
      </c>
      <c r="X53" s="48" t="s">
        <v>416</v>
      </c>
      <c r="Y53" s="41"/>
    </row>
    <row r="54" spans="1:25" ht="15" x14ac:dyDescent="0.25">
      <c r="A54">
        <v>2.4700000000000002</v>
      </c>
      <c r="B54">
        <v>1.56</v>
      </c>
      <c r="C54" s="29">
        <f t="shared" si="0"/>
        <v>4.5883940620782715E-2</v>
      </c>
      <c r="D54" s="30">
        <f>IF(OR($A54="",$B54=""),"",A54*'MPTO_working_2-way'!$G53)</f>
        <v>2.5833333333333335</v>
      </c>
      <c r="E54" s="32">
        <f>IF(OR($A54="",$B54=""),"",B54*'MPTO_working_2-way'!$G53)</f>
        <v>1.631578947368421</v>
      </c>
      <c r="F54" s="30">
        <f>IF(OR($A54="",$B54=""),"",'MPTO_working_2-way'!D53)</f>
        <v>2.6183745583038869</v>
      </c>
      <c r="G54" s="32">
        <f>IF(OR($A54="",$B54=""),"",'MPTO_working_2-way'!E53)</f>
        <v>1.6179039301310043</v>
      </c>
      <c r="H54" s="30">
        <f>IF(OR($A54="",$B54=""),"",'OddsRatio_working_2-way'!M53)</f>
        <v>2.6201851746019651</v>
      </c>
      <c r="I54" s="30">
        <f>IF(OR($A54="",$B54=""),"",'OddsRatio_working_2-way'!N53)</f>
        <v>1.6172133998483678</v>
      </c>
      <c r="J54" s="30">
        <f>IF('Log_working_2-way'!$D53="","",A54^('Log_working_2-way'!$D53))</f>
        <v>2.6367991566660174</v>
      </c>
      <c r="K54" s="32">
        <f>IF('Log_working_2-way'!$D53="","",B54^('Log_working_2-way'!$D53))</f>
        <v>1.6109485063736875</v>
      </c>
      <c r="L54" s="37">
        <f t="shared" si="9"/>
        <v>0.38709677419354838</v>
      </c>
      <c r="M54" s="37">
        <f t="shared" si="10"/>
        <v>0.61290322580645162</v>
      </c>
      <c r="N54" s="38">
        <v>151</v>
      </c>
      <c r="O54" s="38">
        <f t="shared" si="11"/>
        <v>89.866396761133615</v>
      </c>
      <c r="P54" s="38">
        <f t="shared" si="12"/>
        <v>54.205128205128204</v>
      </c>
      <c r="Q54" s="38">
        <f t="shared" si="13"/>
        <v>96.794871794871781</v>
      </c>
      <c r="R54" s="38">
        <f t="shared" si="14"/>
        <v>61.133603238866392</v>
      </c>
      <c r="S54" s="39">
        <f t="shared" si="15"/>
        <v>-6.9284750337381666</v>
      </c>
      <c r="T54" s="39">
        <f t="shared" si="16"/>
        <v>-6.928475033738188</v>
      </c>
      <c r="U54" t="s">
        <v>161</v>
      </c>
      <c r="V54" t="s">
        <v>167</v>
      </c>
      <c r="W54" t="s">
        <v>377</v>
      </c>
      <c r="X54" s="48" t="s">
        <v>416</v>
      </c>
      <c r="Y54" s="41"/>
    </row>
    <row r="55" spans="1:25" ht="15" x14ac:dyDescent="0.25">
      <c r="A55">
        <v>2.46</v>
      </c>
      <c r="B55">
        <v>1.56</v>
      </c>
      <c r="C55" s="29">
        <f t="shared" si="0"/>
        <v>4.7529706066291366E-2</v>
      </c>
      <c r="D55" s="30">
        <f>IF(OR($A55="",$B55=""),"",A55*'MPTO_working_2-way'!$G54)</f>
        <v>2.5769230769230766</v>
      </c>
      <c r="E55" s="32">
        <f>IF(OR($A55="",$B55=""),"",B55*'MPTO_working_2-way'!$G54)</f>
        <v>1.6341463414634145</v>
      </c>
      <c r="F55" s="30">
        <f>IF(OR($A55="",$B55=""),"",'MPTO_working_2-way'!D54)</f>
        <v>2.6127450980392153</v>
      </c>
      <c r="G55" s="32">
        <f>IF(OR($A55="",$B55=""),"",'MPTO_working_2-way'!E54)</f>
        <v>1.6200607902735562</v>
      </c>
      <c r="H55" s="30">
        <f>IF(OR($A55="",$B55=""),"",'OddsRatio_working_2-way'!M54)</f>
        <v>2.6146649364939023</v>
      </c>
      <c r="I55" s="30">
        <f>IF(OR($A55="",$B55=""),"",'OddsRatio_working_2-way'!N54)</f>
        <v>1.6193235372853327</v>
      </c>
      <c r="J55" s="30">
        <f>IF('Log_working_2-way'!$D54="","",A55^('Log_working_2-way'!$D54))</f>
        <v>2.6316805131028569</v>
      </c>
      <c r="K55" s="32">
        <f>IF('Log_working_2-way'!$D54="","",B55^('Log_working_2-way'!$D54))</f>
        <v>1.6128650749752642</v>
      </c>
      <c r="L55" s="37">
        <f t="shared" si="9"/>
        <v>0.38805970149253738</v>
      </c>
      <c r="M55" s="37">
        <f t="shared" si="10"/>
        <v>0.61194029850746268</v>
      </c>
      <c r="N55" s="38">
        <v>152</v>
      </c>
      <c r="O55" s="38">
        <f t="shared" si="11"/>
        <v>90.211382113821145</v>
      </c>
      <c r="P55" s="38">
        <f t="shared" si="12"/>
        <v>54.564102564102562</v>
      </c>
      <c r="Q55" s="38">
        <f t="shared" si="13"/>
        <v>97.435897435897431</v>
      </c>
      <c r="R55" s="38">
        <f t="shared" si="14"/>
        <v>61.788617886178862</v>
      </c>
      <c r="S55" s="39">
        <f t="shared" si="15"/>
        <v>-7.2245153220762859</v>
      </c>
      <c r="T55" s="39">
        <f t="shared" si="16"/>
        <v>-7.2245153220763001</v>
      </c>
      <c r="U55" t="s">
        <v>171</v>
      </c>
      <c r="V55" t="s">
        <v>169</v>
      </c>
      <c r="W55" t="s">
        <v>377</v>
      </c>
      <c r="X55" s="48" t="s">
        <v>416</v>
      </c>
      <c r="Y55" s="41"/>
    </row>
    <row r="56" spans="1:25" ht="15" x14ac:dyDescent="0.25">
      <c r="A56">
        <v>2.2999999999999998</v>
      </c>
      <c r="B56">
        <v>1.64</v>
      </c>
      <c r="C56" s="29">
        <f t="shared" si="0"/>
        <v>4.4538706256627814E-2</v>
      </c>
      <c r="D56" s="30">
        <f>IF(OR($A56="",$B56=""),"",A56*'MPTO_working_2-way'!$G55)</f>
        <v>2.4024390243902438</v>
      </c>
      <c r="E56" s="32">
        <f>IF(OR($A56="",$B56=""),"",B56*'MPTO_working_2-way'!$G55)</f>
        <v>1.7130434782608694</v>
      </c>
      <c r="F56" s="30">
        <f>IF(OR($A56="",$B56=""),"",'MPTO_working_2-way'!D55)</f>
        <v>2.4241645244215939</v>
      </c>
      <c r="G56" s="32">
        <f>IF(OR($A56="",$B56=""),"",'MPTO_working_2-way'!E55)</f>
        <v>1.7021660649819494</v>
      </c>
      <c r="H56" s="30">
        <f>IF(OR($A56="",$B56=""),"",'OddsRatio_working_2-way'!M55)</f>
        <v>2.4252192813739226</v>
      </c>
      <c r="I56" s="30">
        <f>IF(OR($A56="",$B56=""),"",'OddsRatio_working_2-way'!N55)</f>
        <v>1.7016464154456235</v>
      </c>
      <c r="J56" s="30">
        <f>IF('Log_working_2-way'!$D55="","",A56^('Log_working_2-way'!$D55))</f>
        <v>2.4353940536578338</v>
      </c>
      <c r="K56" s="32">
        <f>IF('Log_working_2-way'!$D55="","",B56^('Log_working_2-way'!$D55))</f>
        <v>1.6966728038555408</v>
      </c>
      <c r="L56" s="37">
        <f t="shared" si="9"/>
        <v>0.41624365482233505</v>
      </c>
      <c r="M56" s="37">
        <f t="shared" si="10"/>
        <v>0.58375634517766506</v>
      </c>
      <c r="N56" s="38">
        <v>153</v>
      </c>
      <c r="O56" s="38">
        <f t="shared" si="11"/>
        <v>86.478260869565219</v>
      </c>
      <c r="P56" s="38">
        <f t="shared" si="12"/>
        <v>59.707317073170721</v>
      </c>
      <c r="Q56" s="38">
        <f t="shared" si="13"/>
        <v>93.292682926829272</v>
      </c>
      <c r="R56" s="38">
        <f t="shared" si="14"/>
        <v>66.521739130434796</v>
      </c>
      <c r="S56" s="39">
        <f t="shared" si="15"/>
        <v>-6.8144220572640535</v>
      </c>
      <c r="T56" s="39">
        <f t="shared" si="16"/>
        <v>-6.8144220572640748</v>
      </c>
      <c r="U56" t="s">
        <v>173</v>
      </c>
      <c r="V56" t="s">
        <v>170</v>
      </c>
      <c r="W56" t="s">
        <v>377</v>
      </c>
      <c r="X56" s="48" t="s">
        <v>416</v>
      </c>
      <c r="Y56" s="41"/>
    </row>
    <row r="57" spans="1:25" ht="15" x14ac:dyDescent="0.25">
      <c r="A57">
        <v>2.36</v>
      </c>
      <c r="B57">
        <v>1.6</v>
      </c>
      <c r="C57" s="29">
        <f t="shared" si="0"/>
        <v>4.8728813559322015E-2</v>
      </c>
      <c r="D57" s="30">
        <f>IF(OR($A57="",$B57=""),"",A57*'MPTO_working_2-way'!$G56)</f>
        <v>2.4749999999999996</v>
      </c>
      <c r="E57" s="32">
        <f>IF(OR($A57="",$B57=""),"",B57*'MPTO_working_2-way'!$G56)</f>
        <v>1.6779661016949152</v>
      </c>
      <c r="F57" s="30">
        <f>IF(OR($A57="",$B57=""),"",'MPTO_working_2-way'!D56)</f>
        <v>2.5039787798408488</v>
      </c>
      <c r="G57" s="32">
        <f>IF(OR($A57="",$B57=""),"",'MPTO_working_2-way'!E56)</f>
        <v>1.6649029982363315</v>
      </c>
      <c r="H57" s="30">
        <f>IF(OR($A57="",$B57=""),"",'OddsRatio_working_2-way'!M56)</f>
        <v>2.5055453054181611</v>
      </c>
      <c r="I57" s="30">
        <f>IF(OR($A57="",$B57=""),"",'OddsRatio_working_2-way'!N56)</f>
        <v>1.6642111641550712</v>
      </c>
      <c r="J57" s="30">
        <f>IF('Log_working_2-way'!$D56="","",A57^('Log_working_2-way'!$D56))</f>
        <v>2.5192456431664252</v>
      </c>
      <c r="K57" s="32">
        <f>IF('Log_working_2-way'!$D56="","",B57^('Log_working_2-way'!$D56))</f>
        <v>1.6582214038240151</v>
      </c>
      <c r="L57" s="37">
        <f t="shared" si="9"/>
        <v>0.40404040404040409</v>
      </c>
      <c r="M57" s="37">
        <f t="shared" si="10"/>
        <v>0.59595959595959602</v>
      </c>
      <c r="N57" s="38">
        <v>154</v>
      </c>
      <c r="O57" s="38">
        <f t="shared" si="11"/>
        <v>88.745762711864415</v>
      </c>
      <c r="P57" s="38">
        <f t="shared" si="12"/>
        <v>57.75</v>
      </c>
      <c r="Q57" s="38">
        <f t="shared" si="13"/>
        <v>96.25</v>
      </c>
      <c r="R57" s="38">
        <f t="shared" si="14"/>
        <v>65.254237288135599</v>
      </c>
      <c r="S57" s="39">
        <f t="shared" si="15"/>
        <v>-7.5042372881355845</v>
      </c>
      <c r="T57" s="39">
        <f t="shared" si="16"/>
        <v>-7.5042372881355988</v>
      </c>
      <c r="U57" t="s">
        <v>175</v>
      </c>
      <c r="V57" t="s">
        <v>168</v>
      </c>
      <c r="W57" t="s">
        <v>377</v>
      </c>
      <c r="X57" s="48" t="s">
        <v>416</v>
      </c>
      <c r="Y57" s="41"/>
    </row>
    <row r="58" spans="1:25" ht="15" x14ac:dyDescent="0.25">
      <c r="A58">
        <v>2.2000000000000002</v>
      </c>
      <c r="B58">
        <v>1.69</v>
      </c>
      <c r="C58" s="29">
        <f t="shared" si="0"/>
        <v>4.6261430876815446E-2</v>
      </c>
      <c r="D58" s="30">
        <f>IF(OR($A58="",$B58=""),"",A58*'MPTO_working_2-way'!$G57)</f>
        <v>2.3017751479289941</v>
      </c>
      <c r="E58" s="32">
        <f>IF(OR($A58="",$B58=""),"",B58*'MPTO_working_2-way'!$G57)</f>
        <v>1.7681818181818181</v>
      </c>
      <c r="F58" s="30">
        <f>IF(OR($A58="",$B58=""),"",'MPTO_working_2-way'!D57)</f>
        <v>2.3179551122194515</v>
      </c>
      <c r="G58" s="32">
        <f>IF(OR($A58="",$B58=""),"",'MPTO_working_2-way'!E57)</f>
        <v>1.7587511825922422</v>
      </c>
      <c r="H58" s="30">
        <f>IF(OR($A58="",$B58=""),"",'OddsRatio_working_2-way'!M57)</f>
        <v>2.3187609467915737</v>
      </c>
      <c r="I58" s="30">
        <f>IF(OR($A58="",$B58=""),"",'OddsRatio_working_2-way'!N57)</f>
        <v>1.7582875444051547</v>
      </c>
      <c r="J58" s="30">
        <f>IF('Log_working_2-way'!$D57="","",A58^('Log_working_2-way'!$D57))</f>
        <v>2.3263120420260779</v>
      </c>
      <c r="K58" s="32">
        <f>IF('Log_working_2-way'!$D57="","",B58^('Log_working_2-way'!$D57))</f>
        <v>1.7539703842782741</v>
      </c>
      <c r="L58" s="37">
        <f t="shared" si="9"/>
        <v>0.43444730077120824</v>
      </c>
      <c r="M58" s="37">
        <f t="shared" si="10"/>
        <v>0.56555269922879181</v>
      </c>
      <c r="N58" s="38">
        <v>155</v>
      </c>
      <c r="O58" s="38">
        <f t="shared" si="11"/>
        <v>84.545454545454547</v>
      </c>
      <c r="P58" s="38">
        <f t="shared" si="12"/>
        <v>63.284023668639051</v>
      </c>
      <c r="Q58" s="38">
        <f t="shared" si="13"/>
        <v>91.715976331360949</v>
      </c>
      <c r="R58" s="38">
        <f t="shared" si="14"/>
        <v>70.454545454545453</v>
      </c>
      <c r="S58" s="39">
        <f t="shared" si="15"/>
        <v>-7.1705217859064021</v>
      </c>
      <c r="T58" s="39">
        <f t="shared" si="16"/>
        <v>-7.1705217859064021</v>
      </c>
      <c r="U58" t="s">
        <v>180</v>
      </c>
      <c r="V58" t="s">
        <v>178</v>
      </c>
      <c r="W58" t="s">
        <v>377</v>
      </c>
      <c r="X58" s="48" t="s">
        <v>416</v>
      </c>
      <c r="Y58" s="41"/>
    </row>
    <row r="59" spans="1:25" ht="15" x14ac:dyDescent="0.25">
      <c r="A59">
        <v>2.38</v>
      </c>
      <c r="B59">
        <v>1.59</v>
      </c>
      <c r="C59" s="29">
        <f t="shared" si="0"/>
        <v>4.9098884836953571E-2</v>
      </c>
      <c r="D59" s="30">
        <f>IF(OR($A59="",$B59=""),"",A59*'MPTO_working_2-way'!$G58)</f>
        <v>2.4968553459119494</v>
      </c>
      <c r="E59" s="32">
        <f>IF(OR($A59="",$B59=""),"",B59*'MPTO_working_2-way'!$G58)</f>
        <v>1.6680672268907564</v>
      </c>
      <c r="F59" s="30">
        <f>IF(OR($A59="",$B59=""),"",'MPTO_working_2-way'!D58)</f>
        <v>2.5276868612651122</v>
      </c>
      <c r="G59" s="32">
        <f>IF(OR($A59="",$B59=""),"",'MPTO_working_2-way'!E58)</f>
        <v>1.6545844082025274</v>
      </c>
      <c r="H59" s="30">
        <f>IF(OR($A59="",$B59=""),"",'OddsRatio_working_2-way'!M58)</f>
        <v>2.52937341772618</v>
      </c>
      <c r="I59" s="30">
        <f>IF(OR($A59="",$B59=""),"",'OddsRatio_working_2-way'!N58)</f>
        <v>1.6538625481582945</v>
      </c>
      <c r="J59" s="30">
        <f>IF('Log_working_2-way'!$D58="","",A59^('Log_working_2-way'!$D58))</f>
        <v>2.5439762463322331</v>
      </c>
      <c r="K59" s="32">
        <f>IF('Log_working_2-way'!$D58="","",B59^('Log_working_2-way'!$D58))</f>
        <v>1.6476783579889172</v>
      </c>
      <c r="L59" s="37">
        <f t="shared" si="9"/>
        <v>0.40050377833753154</v>
      </c>
      <c r="M59" s="37">
        <f t="shared" si="10"/>
        <v>0.59949622166246852</v>
      </c>
      <c r="N59" s="38">
        <v>156</v>
      </c>
      <c r="O59" s="38">
        <f t="shared" si="11"/>
        <v>90.453781512605033</v>
      </c>
      <c r="P59" s="38">
        <f t="shared" si="12"/>
        <v>57.8867924528302</v>
      </c>
      <c r="Q59" s="38">
        <f t="shared" si="13"/>
        <v>98.113207547169807</v>
      </c>
      <c r="R59" s="38">
        <f t="shared" si="14"/>
        <v>65.546218487394952</v>
      </c>
      <c r="S59" s="39">
        <f t="shared" si="15"/>
        <v>-7.659426034564774</v>
      </c>
      <c r="T59" s="39">
        <f t="shared" si="16"/>
        <v>-7.6594260345647527</v>
      </c>
      <c r="U59" t="s">
        <v>177</v>
      </c>
      <c r="V59" t="s">
        <v>174</v>
      </c>
      <c r="W59" t="s">
        <v>377</v>
      </c>
      <c r="X59" s="48" t="s">
        <v>416</v>
      </c>
      <c r="Y59" s="41"/>
    </row>
    <row r="60" spans="1:25" ht="15" x14ac:dyDescent="0.25">
      <c r="A60">
        <v>2.15</v>
      </c>
      <c r="B60">
        <v>1.72</v>
      </c>
      <c r="C60" s="29">
        <f t="shared" si="0"/>
        <v>4.6511627906976827E-2</v>
      </c>
      <c r="D60" s="30">
        <f>IF(OR($A60="",$B60=""),"",A60*'MPTO_working_2-way'!$G59)</f>
        <v>2.25</v>
      </c>
      <c r="E60" s="32">
        <f>IF(OR($A60="",$B60=""),"",B60*'MPTO_working_2-way'!$G59)</f>
        <v>1.8</v>
      </c>
      <c r="F60" s="30">
        <f>IF(OR($A60="",$B60=""),"",'MPTO_working_2-way'!D59)</f>
        <v>2.263157894736842</v>
      </c>
      <c r="G60" s="32">
        <f>IF(OR($A60="",$B60=""),"",'MPTO_working_2-way'!E59)</f>
        <v>1.7916666666666667</v>
      </c>
      <c r="H60" s="30">
        <f>IF(OR($A60="",$B60=""),"",'OddsRatio_working_2-way'!M59)</f>
        <v>2.2638125740085919</v>
      </c>
      <c r="I60" s="30">
        <f>IF(OR($A60="",$B60=""),"",'OddsRatio_working_2-way'!N59)</f>
        <v>1.7912565680749446</v>
      </c>
      <c r="J60" s="30">
        <f>IF('Log_working_2-way'!$D59="","",A60^('Log_working_2-way'!$D59))</f>
        <v>2.2699382127289391</v>
      </c>
      <c r="K60" s="32">
        <f>IF('Log_working_2-way'!$D59="","",B60^('Log_working_2-way'!$D59))</f>
        <v>1.7874398848511364</v>
      </c>
      <c r="L60" s="37">
        <f t="shared" si="9"/>
        <v>0.44444444444444442</v>
      </c>
      <c r="M60" s="37">
        <f t="shared" si="10"/>
        <v>0.55555555555555558</v>
      </c>
      <c r="N60" s="38">
        <v>157</v>
      </c>
      <c r="O60" s="38">
        <f t="shared" si="11"/>
        <v>83.976744186046517</v>
      </c>
      <c r="P60" s="38">
        <f t="shared" si="12"/>
        <v>65.72093023255816</v>
      </c>
      <c r="Q60" s="38">
        <f t="shared" si="13"/>
        <v>91.279069767441868</v>
      </c>
      <c r="R60" s="38">
        <f t="shared" si="14"/>
        <v>73.023255813953483</v>
      </c>
      <c r="S60" s="39">
        <f t="shared" si="15"/>
        <v>-7.3023255813953512</v>
      </c>
      <c r="T60" s="39">
        <f t="shared" si="16"/>
        <v>-7.3023255813953227</v>
      </c>
      <c r="U60" t="s">
        <v>166</v>
      </c>
      <c r="V60" t="s">
        <v>162</v>
      </c>
      <c r="W60" t="s">
        <v>377</v>
      </c>
      <c r="X60" s="48" t="s">
        <v>416</v>
      </c>
      <c r="Y60" s="41"/>
    </row>
    <row r="61" spans="1:25" ht="15" x14ac:dyDescent="0.25">
      <c r="A61">
        <v>2.29</v>
      </c>
      <c r="B61">
        <v>1.61</v>
      </c>
      <c r="C61" s="29">
        <f t="shared" si="0"/>
        <v>5.7799235129783799E-2</v>
      </c>
      <c r="D61" s="30">
        <f>IF(OR($A61="",$B61=""),"",A61*'MPTO_working_2-way'!$G60)</f>
        <v>2.4223602484472049</v>
      </c>
      <c r="E61" s="32">
        <f>IF(OR($A61="",$B61=""),"",B61*'MPTO_working_2-way'!$G60)</f>
        <v>1.7030567685589519</v>
      </c>
      <c r="F61" s="30">
        <f>IF(OR($A61="",$B61=""),"",'MPTO_working_2-way'!D60)</f>
        <v>2.4522930592969501</v>
      </c>
      <c r="G61" s="32">
        <f>IF(OR($A61="",$B61=""),"",'MPTO_working_2-way'!E60)</f>
        <v>1.6885662598181777</v>
      </c>
      <c r="H61" s="30">
        <f>IF(OR($A61="",$B61=""),"",'OddsRatio_working_2-way'!M60)</f>
        <v>2.4542194120423009</v>
      </c>
      <c r="I61" s="30">
        <f>IF(OR($A61="",$B61=""),"",'OddsRatio_working_2-way'!N60)</f>
        <v>1.6876541405781429</v>
      </c>
      <c r="J61" s="30">
        <f>IF('Log_working_2-way'!$D60="","",A61^('Log_working_2-way'!$D60))</f>
        <v>2.468485790487303</v>
      </c>
      <c r="K61" s="32">
        <f>IF('Log_working_2-way'!$D60="","",B61^('Log_working_2-way'!$D60))</f>
        <v>1.680973562340814</v>
      </c>
      <c r="L61" s="37">
        <f t="shared" si="9"/>
        <v>0.41282051282051285</v>
      </c>
      <c r="M61" s="37">
        <f t="shared" si="10"/>
        <v>0.5871794871794872</v>
      </c>
      <c r="N61" s="38">
        <v>158</v>
      </c>
      <c r="O61" s="38">
        <f t="shared" si="11"/>
        <v>89.004366812227076</v>
      </c>
      <c r="P61" s="38">
        <f t="shared" si="12"/>
        <v>59.863354037267094</v>
      </c>
      <c r="Q61" s="38">
        <f t="shared" si="13"/>
        <v>98.136645962732914</v>
      </c>
      <c r="R61" s="38">
        <f t="shared" si="14"/>
        <v>68.995633187772924</v>
      </c>
      <c r="S61" s="39">
        <f t="shared" si="15"/>
        <v>-9.1322791505058376</v>
      </c>
      <c r="T61" s="39">
        <f t="shared" si="16"/>
        <v>-9.1322791505058305</v>
      </c>
      <c r="U61" t="s">
        <v>298</v>
      </c>
      <c r="V61" t="s">
        <v>299</v>
      </c>
      <c r="W61" t="s">
        <v>378</v>
      </c>
      <c r="X61" s="48" t="s">
        <v>416</v>
      </c>
      <c r="Y61" s="41"/>
    </row>
    <row r="62" spans="1:25" ht="15" x14ac:dyDescent="0.25">
      <c r="A62">
        <v>2.29</v>
      </c>
      <c r="B62">
        <v>1.61</v>
      </c>
      <c r="C62" s="29">
        <f t="shared" si="0"/>
        <v>5.7799235129783799E-2</v>
      </c>
      <c r="D62" s="30">
        <f>IF(OR($A62="",$B62=""),"",A62*'MPTO_working_2-way'!$G61)</f>
        <v>2.4223602484472049</v>
      </c>
      <c r="E62" s="32">
        <f>IF(OR($A62="",$B62=""),"",B62*'MPTO_working_2-way'!$G61)</f>
        <v>1.7030567685589519</v>
      </c>
      <c r="F62" s="30">
        <f>IF(OR($A62="",$B62=""),"",'MPTO_working_2-way'!D61)</f>
        <v>2.4522930592969501</v>
      </c>
      <c r="G62" s="32">
        <f>IF(OR($A62="",$B62=""),"",'MPTO_working_2-way'!E61)</f>
        <v>1.6885662598181777</v>
      </c>
      <c r="H62" s="30">
        <f>IF(OR($A62="",$B62=""),"",'OddsRatio_working_2-way'!M61)</f>
        <v>2.4542194120423009</v>
      </c>
      <c r="I62" s="30">
        <f>IF(OR($A62="",$B62=""),"",'OddsRatio_working_2-way'!N61)</f>
        <v>1.6876541405781429</v>
      </c>
      <c r="J62" s="30">
        <f>IF('Log_working_2-way'!$D61="","",A62^('Log_working_2-way'!$D61))</f>
        <v>2.468485790487303</v>
      </c>
      <c r="K62" s="32">
        <f>IF('Log_working_2-way'!$D61="","",B62^('Log_working_2-way'!$D61))</f>
        <v>1.680973562340814</v>
      </c>
      <c r="L62" s="37">
        <f t="shared" si="9"/>
        <v>0.41282051282051285</v>
      </c>
      <c r="M62" s="37">
        <f t="shared" si="10"/>
        <v>0.5871794871794872</v>
      </c>
      <c r="N62" s="38">
        <v>159</v>
      </c>
      <c r="O62" s="38">
        <f t="shared" si="11"/>
        <v>89.567685589519655</v>
      </c>
      <c r="P62" s="38">
        <f t="shared" si="12"/>
        <v>60.242236024844722</v>
      </c>
      <c r="Q62" s="38">
        <f t="shared" si="13"/>
        <v>98.757763975155271</v>
      </c>
      <c r="R62" s="38">
        <f t="shared" si="14"/>
        <v>69.432314410480359</v>
      </c>
      <c r="S62" s="39">
        <f t="shared" si="15"/>
        <v>-9.1900783856356156</v>
      </c>
      <c r="T62" s="39">
        <f t="shared" si="16"/>
        <v>-9.1900783856356369</v>
      </c>
      <c r="U62" t="s">
        <v>301</v>
      </c>
      <c r="V62" t="s">
        <v>297</v>
      </c>
      <c r="W62" t="s">
        <v>378</v>
      </c>
      <c r="X62" s="48" t="s">
        <v>416</v>
      </c>
      <c r="Y62" s="41"/>
    </row>
    <row r="63" spans="1:25" ht="15" x14ac:dyDescent="0.25">
      <c r="A63">
        <v>1.94</v>
      </c>
      <c r="B63">
        <v>1.85</v>
      </c>
      <c r="C63" s="29">
        <f t="shared" si="0"/>
        <v>5.6004458066313711E-2</v>
      </c>
      <c r="D63" s="30">
        <f>IF(OR($A63="",$B63=""),"",A63*'MPTO_working_2-way'!$G62)</f>
        <v>2.0486486486486486</v>
      </c>
      <c r="E63" s="32">
        <f>IF(OR($A63="",$B63=""),"",B63*'MPTO_working_2-way'!$G62)</f>
        <v>1.9536082474226804</v>
      </c>
      <c r="F63" s="30">
        <f>IF(OR($A63="",$B63=""),"",'MPTO_working_2-way'!D62)</f>
        <v>2.0514432695055729</v>
      </c>
      <c r="G63" s="32">
        <f>IF(OR($A63="",$B63=""),"",'MPTO_working_2-way'!E62)</f>
        <v>1.9510736613210113</v>
      </c>
      <c r="H63" s="30">
        <f>IF(OR($A63="",$B63=""),"",'OddsRatio_working_2-way'!M62)</f>
        <v>2.0516094108276013</v>
      </c>
      <c r="I63" s="30">
        <f>IF(OR($A63="",$B63=""),"",'OddsRatio_working_2-way'!N62)</f>
        <v>1.9509234034079384</v>
      </c>
      <c r="J63" s="30">
        <f>IF('Log_working_2-way'!$D62="","",A63^('Log_working_2-way'!$D62))</f>
        <v>2.052909572531183</v>
      </c>
      <c r="K63" s="32">
        <f>IF('Log_working_2-way'!$D62="","",B63^('Log_working_2-way'!$D62))</f>
        <v>1.9497491770292581</v>
      </c>
      <c r="L63" s="37">
        <f t="shared" si="9"/>
        <v>0.48812664907651715</v>
      </c>
      <c r="M63" s="37">
        <f t="shared" si="10"/>
        <v>0.51187335092348285</v>
      </c>
      <c r="N63" s="38">
        <v>160</v>
      </c>
      <c r="O63" s="38">
        <f t="shared" si="11"/>
        <v>77.525773195876283</v>
      </c>
      <c r="P63" s="38">
        <f t="shared" si="12"/>
        <v>73.513513513513502</v>
      </c>
      <c r="Q63" s="38">
        <f t="shared" si="13"/>
        <v>86.48648648648647</v>
      </c>
      <c r="R63" s="38">
        <f t="shared" si="14"/>
        <v>82.474226804123717</v>
      </c>
      <c r="S63" s="39">
        <f t="shared" si="15"/>
        <v>-8.9607132906101867</v>
      </c>
      <c r="T63" s="39">
        <f t="shared" si="16"/>
        <v>-8.9607132906102152</v>
      </c>
      <c r="U63" t="s">
        <v>184</v>
      </c>
      <c r="V63" t="s">
        <v>300</v>
      </c>
      <c r="W63" t="s">
        <v>378</v>
      </c>
      <c r="X63" s="48" t="s">
        <v>416</v>
      </c>
      <c r="Y63" s="41"/>
    </row>
    <row r="64" spans="1:25" ht="15" x14ac:dyDescent="0.25">
      <c r="A64">
        <v>1.78</v>
      </c>
      <c r="B64">
        <v>2.14</v>
      </c>
      <c r="C64" s="29">
        <f t="shared" si="0"/>
        <v>2.908747243515708E-2</v>
      </c>
      <c r="D64" s="30">
        <f>IF(OR($A64="",$B64=""),"",A64*'MPTO_working_2-way'!$G63)</f>
        <v>1.8317757009345796</v>
      </c>
      <c r="E64" s="32">
        <f>IF(OR($A64="",$B64=""),"",B64*'MPTO_working_2-way'!$G63)</f>
        <v>2.2022471910112364</v>
      </c>
      <c r="F64" s="30">
        <f>IF(OR($A64="",$B64=""),"",'MPTO_working_2-way'!D63)</f>
        <v>1.8273049985608751</v>
      </c>
      <c r="G64" s="32">
        <f>IF(OR($A64="",$B64=""),"",'MPTO_working_2-way'!E63)</f>
        <v>2.2087440565928333</v>
      </c>
      <c r="H64" s="30">
        <f>IF(OR($A64="",$B64=""),"",'OddsRatio_working_2-way'!M63)</f>
        <v>1.8271701918685113</v>
      </c>
      <c r="I64" s="30">
        <f>IF(OR($A64="",$B64=""),"",'OddsRatio_working_2-way'!N63)</f>
        <v>2.2089410496539781</v>
      </c>
      <c r="J64" s="30">
        <f>IF('Log_working_2-way'!$D63="","",A64^('Log_working_2-way'!$D63))</f>
        <v>1.8251471689098502</v>
      </c>
      <c r="K64" s="32">
        <f>IF('Log_working_2-way'!$D63="","",B64^('Log_working_2-way'!$D63))</f>
        <v>2.2119050245559748</v>
      </c>
      <c r="L64" s="37">
        <f t="shared" si="9"/>
        <v>0.54591836734693866</v>
      </c>
      <c r="M64" s="37">
        <f t="shared" si="10"/>
        <v>0.45408163265306112</v>
      </c>
      <c r="N64" s="38">
        <v>161</v>
      </c>
      <c r="O64" s="38">
        <f t="shared" si="11"/>
        <v>70.550561797752806</v>
      </c>
      <c r="P64" s="38">
        <f t="shared" si="12"/>
        <v>85.766355140186931</v>
      </c>
      <c r="Q64" s="38">
        <f t="shared" si="13"/>
        <v>75.233644859813083</v>
      </c>
      <c r="R64" s="38">
        <f t="shared" si="14"/>
        <v>90.449438202247194</v>
      </c>
      <c r="S64" s="39">
        <f t="shared" si="15"/>
        <v>-4.6830830620602768</v>
      </c>
      <c r="T64" s="39">
        <f t="shared" si="16"/>
        <v>-4.6830830620602626</v>
      </c>
      <c r="U64" t="s">
        <v>312</v>
      </c>
      <c r="V64" t="s">
        <v>187</v>
      </c>
      <c r="W64" t="s">
        <v>370</v>
      </c>
      <c r="X64" s="48" t="s">
        <v>416</v>
      </c>
      <c r="Y64" s="41"/>
    </row>
    <row r="65" spans="1:25" ht="15" x14ac:dyDescent="0.25">
      <c r="A65">
        <v>1.77</v>
      </c>
      <c r="B65">
        <v>2.15</v>
      </c>
      <c r="C65" s="29">
        <f t="shared" si="0"/>
        <v>3.0088030482196881E-2</v>
      </c>
      <c r="D65" s="30">
        <f>IF(OR($A65="",$B65=""),"",A65*'MPTO_working_2-way'!$G64)</f>
        <v>1.8232558139534885</v>
      </c>
      <c r="E65" s="32">
        <f>IF(OR($A65="",$B65=""),"",B65*'MPTO_working_2-way'!$G64)</f>
        <v>2.2146892655367232</v>
      </c>
      <c r="F65" s="30">
        <f>IF(OR($A65="",$B65=""),"",'MPTO_working_2-way'!D64)</f>
        <v>1.8184207382630511</v>
      </c>
      <c r="G65" s="32">
        <f>IF(OR($A65="",$B65=""),"",'MPTO_working_2-way'!E64)</f>
        <v>2.2218654211064077</v>
      </c>
      <c r="H65" s="30">
        <f>IF(OR($A65="",$B65=""),"",'OddsRatio_working_2-way'!M64)</f>
        <v>1.8182696483380676</v>
      </c>
      <c r="I65" s="30">
        <f>IF(OR($A65="",$B65=""),"",'OddsRatio_working_2-way'!N64)</f>
        <v>2.2220910332321786</v>
      </c>
      <c r="J65" s="30">
        <f>IF('Log_working_2-way'!$D64="","",A65^('Log_working_2-way'!$D64))</f>
        <v>1.8160802382138392</v>
      </c>
      <c r="K65" s="32">
        <f>IF('Log_working_2-way'!$D64="","",B65^('Log_working_2-way'!$D64))</f>
        <v>2.2253697040730782</v>
      </c>
      <c r="L65" s="37">
        <f t="shared" si="9"/>
        <v>0.54846938775510201</v>
      </c>
      <c r="M65" s="37">
        <f t="shared" si="10"/>
        <v>0.45153061224489793</v>
      </c>
      <c r="N65" s="38">
        <v>162</v>
      </c>
      <c r="O65" s="38">
        <f t="shared" si="11"/>
        <v>70.47457627118645</v>
      </c>
      <c r="P65" s="38">
        <f t="shared" si="12"/>
        <v>86.651162790697683</v>
      </c>
      <c r="Q65" s="38">
        <f t="shared" si="13"/>
        <v>75.348837209302332</v>
      </c>
      <c r="R65" s="38">
        <f t="shared" si="14"/>
        <v>91.525423728813564</v>
      </c>
      <c r="S65" s="39">
        <f t="shared" si="15"/>
        <v>-4.8742609381158815</v>
      </c>
      <c r="T65" s="39">
        <f t="shared" si="16"/>
        <v>-4.8742609381158815</v>
      </c>
      <c r="U65" t="s">
        <v>188</v>
      </c>
      <c r="V65" t="s">
        <v>313</v>
      </c>
      <c r="W65" t="s">
        <v>370</v>
      </c>
      <c r="X65" s="48" t="s">
        <v>416</v>
      </c>
      <c r="Y65" s="41"/>
    </row>
    <row r="66" spans="1:25" ht="15" x14ac:dyDescent="0.25">
      <c r="A66">
        <v>1.53</v>
      </c>
      <c r="B66">
        <v>2.64</v>
      </c>
      <c r="C66" s="29">
        <f t="shared" si="0"/>
        <v>3.2382650029708859E-2</v>
      </c>
      <c r="D66" s="30">
        <f>IF(OR($A66="",$B66=""),"",A66*'MPTO_working_2-way'!$G65)</f>
        <v>1.5795454545454546</v>
      </c>
      <c r="E66" s="32">
        <f>IF(OR($A66="",$B66=""),"",B66*'MPTO_working_2-way'!$G65)</f>
        <v>2.7254901960784315</v>
      </c>
      <c r="F66" s="30">
        <f>IF(OR($A66="",$B66=""),"",'MPTO_working_2-way'!D65)</f>
        <v>1.5688650664180843</v>
      </c>
      <c r="G66" s="32">
        <f>IF(OR($A66="",$B66=""),"",'MPTO_working_2-way'!E65)</f>
        <v>2.7578861122490785</v>
      </c>
      <c r="H66" s="30">
        <f>IF(OR($A66="",$B66=""),"",'OddsRatio_working_2-way'!M65)</f>
        <v>1.5684810741856909</v>
      </c>
      <c r="I66" s="30">
        <f>IF(OR($A66="",$B66=""),"",'OddsRatio_working_2-way'!N65)</f>
        <v>2.7590735125745902</v>
      </c>
      <c r="J66" s="30">
        <f>IF('Log_working_2-way'!$D65="","",A66^('Log_working_2-way'!$D65))</f>
        <v>1.5636131180728405</v>
      </c>
      <c r="K66" s="32">
        <f>IF('Log_working_2-way'!$D65="","",B66^('Log_working_2-way'!$D65))</f>
        <v>2.774266722923675</v>
      </c>
      <c r="L66" s="37">
        <f t="shared" si="9"/>
        <v>0.63309352517985606</v>
      </c>
      <c r="M66" s="37">
        <f t="shared" si="10"/>
        <v>0.36690647482014388</v>
      </c>
      <c r="N66" s="38">
        <v>163</v>
      </c>
      <c r="O66" s="38">
        <f t="shared" si="11"/>
        <v>56.464052287581708</v>
      </c>
      <c r="P66" s="38">
        <f t="shared" si="12"/>
        <v>101.25757575757575</v>
      </c>
      <c r="Q66" s="38">
        <f t="shared" si="13"/>
        <v>61.742424242424242</v>
      </c>
      <c r="R66" s="38">
        <f t="shared" si="14"/>
        <v>106.53594771241831</v>
      </c>
      <c r="S66" s="39">
        <f t="shared" si="15"/>
        <v>-5.2783719548425339</v>
      </c>
      <c r="T66" s="39">
        <f t="shared" si="16"/>
        <v>-5.2783719548425552</v>
      </c>
      <c r="U66" t="s">
        <v>106</v>
      </c>
      <c r="V66" t="s">
        <v>317</v>
      </c>
      <c r="W66" t="s">
        <v>370</v>
      </c>
      <c r="X66" s="48" t="s">
        <v>416</v>
      </c>
      <c r="Y66" s="41"/>
    </row>
    <row r="67" spans="1:25" ht="15" x14ac:dyDescent="0.25">
      <c r="A67">
        <v>1.85</v>
      </c>
      <c r="B67">
        <v>2.04</v>
      </c>
      <c r="C67" s="29">
        <f t="shared" ref="C67:C130" si="17">IF(OR($A67="",$B67=""),"",(1/A67)+(1/B67)-1)</f>
        <v>3.0736618971912932E-2</v>
      </c>
      <c r="D67" s="30">
        <f>IF(OR($A67="",$B67=""),"",A67*'MPTO_working_2-way'!$G66)</f>
        <v>1.9068627450980391</v>
      </c>
      <c r="E67" s="32">
        <f>IF(OR($A67="",$B67=""),"",B67*'MPTO_working_2-way'!$G66)</f>
        <v>2.1027027027027025</v>
      </c>
      <c r="F67" s="30">
        <f>IF(OR($A67="",$B67=""),"",'MPTO_working_2-way'!D66)</f>
        <v>1.9041372351160444</v>
      </c>
      <c r="G67" s="32">
        <f>IF(OR($A67="",$B67=""),"",'MPTO_working_2-way'!E66)</f>
        <v>2.1060267857142851</v>
      </c>
      <c r="H67" s="30">
        <f>IF(OR($A67="",$B67=""),"",'OddsRatio_working_2-way'!M66)</f>
        <v>1.904050713349474</v>
      </c>
      <c r="I67" s="30">
        <f>IF(OR($A67="",$B67=""),"",'OddsRatio_working_2-way'!N66)</f>
        <v>2.1061326375099441</v>
      </c>
      <c r="J67" s="30">
        <f>IF('Log_working_2-way'!$D66="","",A67^('Log_working_2-way'!$D66))</f>
        <v>1.9028150891340896</v>
      </c>
      <c r="K67" s="32">
        <f>IF('Log_working_2-way'!$D66="","",B67^('Log_working_2-way'!$D66))</f>
        <v>2.1076465292124213</v>
      </c>
      <c r="L67" s="37">
        <f t="shared" si="9"/>
        <v>0.52442159383033427</v>
      </c>
      <c r="M67" s="37">
        <f t="shared" si="10"/>
        <v>0.47557840616966585</v>
      </c>
      <c r="N67" s="38">
        <v>164</v>
      </c>
      <c r="O67" s="38">
        <f t="shared" si="11"/>
        <v>75.351351351351354</v>
      </c>
      <c r="P67" s="38">
        <f t="shared" si="12"/>
        <v>83.607843137254903</v>
      </c>
      <c r="Q67" s="38">
        <f t="shared" si="13"/>
        <v>80.392156862745097</v>
      </c>
      <c r="R67" s="38">
        <f t="shared" si="14"/>
        <v>88.648648648648631</v>
      </c>
      <c r="S67" s="39">
        <f t="shared" si="15"/>
        <v>-5.0408055113937422</v>
      </c>
      <c r="T67" s="39">
        <f t="shared" si="16"/>
        <v>-5.040805511393728</v>
      </c>
      <c r="U67" t="s">
        <v>191</v>
      </c>
      <c r="V67" t="s">
        <v>194</v>
      </c>
      <c r="W67" t="s">
        <v>371</v>
      </c>
      <c r="X67" s="48" t="s">
        <v>416</v>
      </c>
      <c r="Y67" s="41"/>
    </row>
    <row r="68" spans="1:25" ht="15" x14ac:dyDescent="0.25">
      <c r="A68">
        <v>2.08</v>
      </c>
      <c r="B68">
        <v>1.82</v>
      </c>
      <c r="C68" s="29">
        <f t="shared" si="17"/>
        <v>3.0219780219780112E-2</v>
      </c>
      <c r="D68" s="30">
        <f>IF(OR($A68="",$B68=""),"",A68*'MPTO_working_2-way'!$G67)</f>
        <v>2.1428571428571428</v>
      </c>
      <c r="E68" s="32">
        <f>IF(OR($A68="",$B68=""),"",B68*'MPTO_working_2-way'!$G67)</f>
        <v>1.8749999999999998</v>
      </c>
      <c r="F68" s="30">
        <f>IF(OR($A68="",$B68=""),"",'MPTO_working_2-way'!D67)</f>
        <v>2.1474926253687316</v>
      </c>
      <c r="G68" s="32">
        <f>IF(OR($A68="",$B68=""),"",'MPTO_working_2-way'!E67)</f>
        <v>1.8714652956298199</v>
      </c>
      <c r="H68" s="30">
        <f>IF(OR($A68="",$B68=""),"",'OddsRatio_working_2-way'!M67)</f>
        <v>2.1476380835140083</v>
      </c>
      <c r="I68" s="30">
        <f>IF(OR($A68="",$B68=""),"",'OddsRatio_working_2-way'!N67)</f>
        <v>1.8713548411865626</v>
      </c>
      <c r="J68" s="30">
        <f>IF('Log_working_2-way'!$D67="","",A68^('Log_working_2-way'!$D67))</f>
        <v>2.1497509176455911</v>
      </c>
      <c r="K68" s="32">
        <f>IF('Log_working_2-way'!$D67="","",B68^('Log_working_2-way'!$D67))</f>
        <v>1.8697536002386808</v>
      </c>
      <c r="L68" s="37">
        <f t="shared" si="9"/>
        <v>0.46666666666666667</v>
      </c>
      <c r="M68" s="37">
        <f t="shared" si="10"/>
        <v>0.53333333333333344</v>
      </c>
      <c r="N68" s="38">
        <v>165</v>
      </c>
      <c r="O68" s="38">
        <f t="shared" si="11"/>
        <v>85.673076923076906</v>
      </c>
      <c r="P68" s="38">
        <f t="shared" si="12"/>
        <v>74.340659340659343</v>
      </c>
      <c r="Q68" s="38">
        <f t="shared" si="13"/>
        <v>90.659340659340643</v>
      </c>
      <c r="R68" s="38">
        <f t="shared" si="14"/>
        <v>79.326923076923066</v>
      </c>
      <c r="S68" s="39">
        <f t="shared" si="15"/>
        <v>-4.9862637362637372</v>
      </c>
      <c r="T68" s="39">
        <f t="shared" si="16"/>
        <v>-4.986263736263723</v>
      </c>
      <c r="U68" t="s">
        <v>196</v>
      </c>
      <c r="V68" t="s">
        <v>322</v>
      </c>
      <c r="W68" t="s">
        <v>371</v>
      </c>
      <c r="X68" s="48" t="s">
        <v>416</v>
      </c>
      <c r="Y68" s="41"/>
    </row>
    <row r="69" spans="1:25" ht="15" x14ac:dyDescent="0.25">
      <c r="A69">
        <v>2.2200000000000002</v>
      </c>
      <c r="B69">
        <v>1.71</v>
      </c>
      <c r="C69" s="29">
        <f t="shared" si="17"/>
        <v>3.5245772087877381E-2</v>
      </c>
      <c r="D69" s="30">
        <f>IF(OR($A69="",$B69=""),"",A69*'MPTO_working_2-way'!$G68)</f>
        <v>2.2982456140350882</v>
      </c>
      <c r="E69" s="32">
        <f>IF(OR($A69="",$B69=""),"",B69*'MPTO_working_2-way'!$G68)</f>
        <v>1.7702702702702702</v>
      </c>
      <c r="F69" s="30">
        <f>IF(OR($A69="",$B69=""),"",'MPTO_working_2-way'!D68)</f>
        <v>2.3103888990323171</v>
      </c>
      <c r="G69" s="32">
        <f>IF(OR($A69="",$B69=""),"",'MPTO_working_2-way'!E68)</f>
        <v>1.7631322279503969</v>
      </c>
      <c r="H69" s="30">
        <f>IF(OR($A69="",$B69=""),"",'OddsRatio_working_2-way'!M68)</f>
        <v>2.310843186332725</v>
      </c>
      <c r="I69" s="30">
        <f>IF(OR($A69="",$B69=""),"",'OddsRatio_working_2-way'!N68)</f>
        <v>1.7628677559805201</v>
      </c>
      <c r="J69" s="30">
        <f>IF('Log_working_2-way'!$D68="","",A69^('Log_working_2-way'!$D68))</f>
        <v>2.3164405926032319</v>
      </c>
      <c r="K69" s="32">
        <f>IF('Log_working_2-way'!$D68="","",B69^('Log_working_2-way'!$D68))</f>
        <v>1.7596240997267032</v>
      </c>
      <c r="L69" s="37">
        <f t="shared" ref="L69:L132" si="18">(1/D69)</f>
        <v>0.43511450381679379</v>
      </c>
      <c r="M69" s="37">
        <f t="shared" ref="M69:M132" si="19">(1/E69)</f>
        <v>0.56488549618320616</v>
      </c>
      <c r="N69" s="38">
        <v>166</v>
      </c>
      <c r="O69" s="38">
        <f t="shared" ref="O69:O132" si="20">(1/A69)*((N69*A69)-N69)</f>
        <v>91.22522522522523</v>
      </c>
      <c r="P69" s="38">
        <f t="shared" ref="P69:P132" si="21">(1/B69)*((N69*B69)-N69)</f>
        <v>68.923976608187132</v>
      </c>
      <c r="Q69" s="38">
        <f t="shared" ref="Q69:Q132" si="22">(1/B69)*N69</f>
        <v>97.076023391812853</v>
      </c>
      <c r="R69" s="38">
        <f t="shared" ref="R69:R132" si="23">(1/A69)*N69</f>
        <v>74.77477477477477</v>
      </c>
      <c r="S69" s="39">
        <f t="shared" ref="S69:S132" si="24">O69-Q69</f>
        <v>-5.850798166587623</v>
      </c>
      <c r="T69" s="39">
        <f t="shared" ref="T69:T132" si="25">P69-R69</f>
        <v>-5.8507981665876372</v>
      </c>
      <c r="U69" t="s">
        <v>320</v>
      </c>
      <c r="V69" t="s">
        <v>324</v>
      </c>
      <c r="W69" t="s">
        <v>371</v>
      </c>
      <c r="X69" s="48" t="s">
        <v>416</v>
      </c>
      <c r="Y69" s="41"/>
    </row>
    <row r="70" spans="1:25" ht="15" x14ac:dyDescent="0.25">
      <c r="A70">
        <v>2.16</v>
      </c>
      <c r="B70">
        <v>1.75</v>
      </c>
      <c r="C70" s="29">
        <f t="shared" si="17"/>
        <v>3.4391534391534417E-2</v>
      </c>
      <c r="D70" s="30">
        <f>IF(OR($A70="",$B70=""),"",A70*'MPTO_working_2-way'!$G69)</f>
        <v>2.2342857142857144</v>
      </c>
      <c r="E70" s="32">
        <f>IF(OR($A70="",$B70=""),"",B70*'MPTO_working_2-way'!$G69)</f>
        <v>1.8101851851851851</v>
      </c>
      <c r="F70" s="30">
        <f>IF(OR($A70="",$B70=""),"",'MPTO_working_2-way'!D69)</f>
        <v>2.2433234421364987</v>
      </c>
      <c r="G70" s="32">
        <f>IF(OR($A70="",$B70=""),"",'MPTO_working_2-way'!E69)</f>
        <v>1.8042959427207637</v>
      </c>
      <c r="H70" s="30">
        <f>IF(OR($A70="",$B70=""),"",'OddsRatio_working_2-way'!M69)</f>
        <v>2.2436505404118421</v>
      </c>
      <c r="I70" s="30">
        <f>IF(OR($A70="",$B70=""),"",'OddsRatio_working_2-way'!N69)</f>
        <v>1.8040844011283466</v>
      </c>
      <c r="J70" s="30">
        <f>IF('Log_working_2-way'!$D69="","",A70^('Log_working_2-way'!$D69))</f>
        <v>2.2478012615174499</v>
      </c>
      <c r="K70" s="32">
        <f>IF('Log_working_2-way'!$D69="","",B70^('Log_working_2-way'!$D69))</f>
        <v>1.8014096722292445</v>
      </c>
      <c r="L70" s="37">
        <f t="shared" si="18"/>
        <v>0.4475703324808184</v>
      </c>
      <c r="M70" s="37">
        <f t="shared" si="19"/>
        <v>0.55242966751918166</v>
      </c>
      <c r="N70" s="38">
        <v>167</v>
      </c>
      <c r="O70" s="38">
        <f t="shared" si="20"/>
        <v>89.68518518518519</v>
      </c>
      <c r="P70" s="38">
        <f t="shared" si="21"/>
        <v>71.571428571428569</v>
      </c>
      <c r="Q70" s="38">
        <f t="shared" si="22"/>
        <v>95.428571428571416</v>
      </c>
      <c r="R70" s="38">
        <f t="shared" si="23"/>
        <v>77.31481481481481</v>
      </c>
      <c r="S70" s="39">
        <f t="shared" si="24"/>
        <v>-5.7433862433862259</v>
      </c>
      <c r="T70" s="39">
        <f t="shared" si="25"/>
        <v>-5.7433862433862402</v>
      </c>
      <c r="U70" t="s">
        <v>193</v>
      </c>
      <c r="V70" t="s">
        <v>201</v>
      </c>
      <c r="W70" t="s">
        <v>371</v>
      </c>
      <c r="X70" s="48" t="s">
        <v>416</v>
      </c>
      <c r="Y70" s="41"/>
    </row>
    <row r="71" spans="1:25" ht="15" x14ac:dyDescent="0.25">
      <c r="A71">
        <v>1.76</v>
      </c>
      <c r="B71">
        <v>2.15</v>
      </c>
      <c r="C71" s="29">
        <f t="shared" si="17"/>
        <v>3.3298097251585723E-2</v>
      </c>
      <c r="D71" s="30">
        <f>IF(OR($A71="",$B71=""),"",A71*'MPTO_working_2-way'!$G70)</f>
        <v>1.8186046511627909</v>
      </c>
      <c r="E71" s="32">
        <f>IF(OR($A71="",$B71=""),"",B71*'MPTO_working_2-way'!$G70)</f>
        <v>2.2215909090909092</v>
      </c>
      <c r="F71" s="30">
        <f>IF(OR($A71="",$B71=""),"",'MPTO_working_2-way'!D70)</f>
        <v>1.8131288931480596</v>
      </c>
      <c r="G71" s="32">
        <f>IF(OR($A71="",$B71=""),"",'MPTO_working_2-way'!E70)</f>
        <v>2.2298173246906305</v>
      </c>
      <c r="H71" s="30">
        <f>IF(OR($A71="",$B71=""),"",'OddsRatio_working_2-way'!M70)</f>
        <v>1.8129388446970602</v>
      </c>
      <c r="I71" s="30">
        <f>IF(OR($A71="",$B71=""),"",'OddsRatio_working_2-way'!N70)</f>
        <v>2.2301048307916052</v>
      </c>
      <c r="J71" s="30">
        <f>IF('Log_working_2-way'!$D70="","",A71^('Log_working_2-way'!$D70))</f>
        <v>1.8104537322239227</v>
      </c>
      <c r="K71" s="32">
        <f>IF('Log_working_2-way'!$D70="","",B71^('Log_working_2-way'!$D70))</f>
        <v>2.2338767288490446</v>
      </c>
      <c r="L71" s="37">
        <f t="shared" si="18"/>
        <v>0.54987212276214825</v>
      </c>
      <c r="M71" s="37">
        <f t="shared" si="19"/>
        <v>0.45012787723785164</v>
      </c>
      <c r="N71" s="38">
        <v>168</v>
      </c>
      <c r="O71" s="38">
        <f t="shared" si="20"/>
        <v>72.545454545454561</v>
      </c>
      <c r="P71" s="38">
        <f t="shared" si="21"/>
        <v>89.860465116279059</v>
      </c>
      <c r="Q71" s="38">
        <f t="shared" si="22"/>
        <v>78.139534883720927</v>
      </c>
      <c r="R71" s="38">
        <f t="shared" si="23"/>
        <v>95.454545454545467</v>
      </c>
      <c r="S71" s="39">
        <f t="shared" si="24"/>
        <v>-5.594080338266366</v>
      </c>
      <c r="T71" s="39">
        <f t="shared" si="25"/>
        <v>-5.5940803382664086</v>
      </c>
      <c r="U71" t="s">
        <v>319</v>
      </c>
      <c r="V71" t="s">
        <v>321</v>
      </c>
      <c r="W71" t="s">
        <v>371</v>
      </c>
      <c r="X71" s="48" t="s">
        <v>416</v>
      </c>
      <c r="Y71" s="41"/>
    </row>
    <row r="72" spans="1:25" ht="15" x14ac:dyDescent="0.25">
      <c r="A72">
        <v>1.96</v>
      </c>
      <c r="B72">
        <v>1.93</v>
      </c>
      <c r="C72" s="29">
        <f t="shared" si="17"/>
        <v>2.8338796658559762E-2</v>
      </c>
      <c r="D72" s="30">
        <f>IF(OR($A72="",$B72=""),"",A72*'MPTO_working_2-way'!$G71)</f>
        <v>2.0155440414507773</v>
      </c>
      <c r="E72" s="32">
        <f>IF(OR($A72="",$B72=""),"",B72*'MPTO_working_2-way'!$G71)</f>
        <v>1.9846938775510203</v>
      </c>
      <c r="F72" s="30">
        <f>IF(OR($A72="",$B72=""),"",'MPTO_working_2-way'!D71)</f>
        <v>2.0159880622468553</v>
      </c>
      <c r="G72" s="32">
        <f>IF(OR($A72="",$B72=""),"",'MPTO_working_2-way'!E71)</f>
        <v>1.9842635333613092</v>
      </c>
      <c r="H72" s="30">
        <f>IF(OR($A72="",$B72=""),"",'OddsRatio_working_2-way'!M71)</f>
        <v>2.0160010160015238</v>
      </c>
      <c r="I72" s="30">
        <f>IF(OR($A72="",$B72=""),"",'OddsRatio_working_2-way'!N71)</f>
        <v>1.9842509842514759</v>
      </c>
      <c r="J72" s="30">
        <f>IF('Log_working_2-way'!$D71="","",A72^('Log_working_2-way'!$D71))</f>
        <v>2.0162023284286739</v>
      </c>
      <c r="K72" s="32">
        <f>IF('Log_working_2-way'!$D71="","",B72^('Log_working_2-way'!$D71))</f>
        <v>1.9840560014719333</v>
      </c>
      <c r="L72" s="37">
        <f t="shared" si="18"/>
        <v>0.49614395886889456</v>
      </c>
      <c r="M72" s="37">
        <f t="shared" si="19"/>
        <v>0.50385604113110538</v>
      </c>
      <c r="N72" s="38">
        <v>169</v>
      </c>
      <c r="O72" s="38">
        <f t="shared" si="20"/>
        <v>82.775510204081641</v>
      </c>
      <c r="P72" s="38">
        <f t="shared" si="21"/>
        <v>81.435233160621777</v>
      </c>
      <c r="Q72" s="38">
        <f t="shared" si="22"/>
        <v>87.564766839378251</v>
      </c>
      <c r="R72" s="38">
        <f t="shared" si="23"/>
        <v>86.224489795918373</v>
      </c>
      <c r="S72" s="39">
        <f t="shared" si="24"/>
        <v>-4.7892566352966099</v>
      </c>
      <c r="T72" s="39">
        <f t="shared" si="25"/>
        <v>-4.7892566352965957</v>
      </c>
      <c r="U72" t="s">
        <v>323</v>
      </c>
      <c r="V72" t="s">
        <v>197</v>
      </c>
      <c r="W72" t="s">
        <v>371</v>
      </c>
      <c r="X72" s="48" t="s">
        <v>416</v>
      </c>
      <c r="Y72" s="41"/>
    </row>
    <row r="73" spans="1:25" ht="15" x14ac:dyDescent="0.25">
      <c r="A73">
        <v>1.91</v>
      </c>
      <c r="B73">
        <v>1.98</v>
      </c>
      <c r="C73" s="29">
        <f t="shared" si="17"/>
        <v>2.861071447458885E-2</v>
      </c>
      <c r="D73" s="30">
        <f>IF(OR($A73="",$B73=""),"",A73*'MPTO_working_2-way'!$G72)</f>
        <v>1.9646464646464645</v>
      </c>
      <c r="E73" s="32">
        <f>IF(OR($A73="",$B73=""),"",B73*'MPTO_working_2-way'!$G72)</f>
        <v>2.0366492146596857</v>
      </c>
      <c r="F73" s="30">
        <f>IF(OR($A73="",$B73=""),"",'MPTO_working_2-way'!D72)</f>
        <v>1.9636533568721115</v>
      </c>
      <c r="G73" s="32">
        <f>IF(OR($A73="",$B73=""),"",'MPTO_working_2-way'!E72)</f>
        <v>2.0377175494369308</v>
      </c>
      <c r="H73" s="30">
        <f>IF(OR($A73="",$B73=""),"",'OddsRatio_working_2-way'!M72)</f>
        <v>1.9636241116594322</v>
      </c>
      <c r="I73" s="30">
        <f>IF(OR($A73="",$B73=""),"",'OddsRatio_working_2-way'!N72)</f>
        <v>2.0377490433255412</v>
      </c>
      <c r="J73" s="30">
        <f>IF('Log_working_2-way'!$D72="","",A73^('Log_working_2-way'!$D72))</f>
        <v>1.9631742210121639</v>
      </c>
      <c r="K73" s="32">
        <f>IF('Log_working_2-way'!$D72="","",B73^('Log_working_2-way'!$D72))</f>
        <v>2.0382337672504618</v>
      </c>
      <c r="L73" s="37">
        <f t="shared" si="18"/>
        <v>0.50899742930591263</v>
      </c>
      <c r="M73" s="37">
        <f t="shared" si="19"/>
        <v>0.49100257069408743</v>
      </c>
      <c r="N73" s="38">
        <v>170</v>
      </c>
      <c r="O73" s="38">
        <f t="shared" si="20"/>
        <v>80.994764397905755</v>
      </c>
      <c r="P73" s="38">
        <f t="shared" si="21"/>
        <v>84.14141414141416</v>
      </c>
      <c r="Q73" s="38">
        <f t="shared" si="22"/>
        <v>85.858585858585869</v>
      </c>
      <c r="R73" s="38">
        <f t="shared" si="23"/>
        <v>89.005235602094245</v>
      </c>
      <c r="S73" s="39">
        <f t="shared" si="24"/>
        <v>-4.8638214606801142</v>
      </c>
      <c r="T73" s="39">
        <f t="shared" si="25"/>
        <v>-4.8638214606800858</v>
      </c>
      <c r="U73" t="s">
        <v>210</v>
      </c>
      <c r="V73" t="s">
        <v>208</v>
      </c>
      <c r="W73" t="s">
        <v>372</v>
      </c>
      <c r="X73" s="48" t="s">
        <v>416</v>
      </c>
      <c r="Y73" s="41"/>
    </row>
    <row r="74" spans="1:25" ht="15" x14ac:dyDescent="0.25">
      <c r="A74">
        <v>1.92</v>
      </c>
      <c r="B74">
        <v>1.97</v>
      </c>
      <c r="C74" s="29">
        <f t="shared" si="17"/>
        <v>2.844754653130277E-2</v>
      </c>
      <c r="D74" s="30">
        <f>IF(OR($A74="",$B74=""),"",A74*'MPTO_working_2-way'!$G73)</f>
        <v>1.9746192893401013</v>
      </c>
      <c r="E74" s="32">
        <f>IF(OR($A74="",$B74=""),"",B74*'MPTO_working_2-way'!$G73)</f>
        <v>2.0260416666666665</v>
      </c>
      <c r="F74" s="30">
        <f>IF(OR($A74="",$B74=""),"",'MPTO_working_2-way'!D73)</f>
        <v>1.9739066903246005</v>
      </c>
      <c r="G74" s="32">
        <f>IF(OR($A74="",$B74=""),"",'MPTO_working_2-way'!E73)</f>
        <v>2.0267924123888115</v>
      </c>
      <c r="H74" s="30">
        <f>IF(OR($A74="",$B74=""),"",'OddsRatio_working_2-way'!M73)</f>
        <v>1.9738858291644976</v>
      </c>
      <c r="I74" s="30">
        <f>IF(OR($A74="",$B74=""),"",'OddsRatio_working_2-way'!N73)</f>
        <v>2.0268144068364817</v>
      </c>
      <c r="J74" s="30">
        <f>IF('Log_working_2-way'!$D73="","",A74^('Log_working_2-way'!$D73))</f>
        <v>1.9735629954505829</v>
      </c>
      <c r="K74" s="32">
        <f>IF('Log_working_2-way'!$D73="","",B74^('Log_working_2-way'!$D73))</f>
        <v>2.0271548987306875</v>
      </c>
      <c r="L74" s="37">
        <f t="shared" si="18"/>
        <v>0.50642673521850901</v>
      </c>
      <c r="M74" s="37">
        <f t="shared" si="19"/>
        <v>0.49357326478149105</v>
      </c>
      <c r="N74" s="38">
        <v>171</v>
      </c>
      <c r="O74" s="38">
        <f t="shared" si="20"/>
        <v>81.9375</v>
      </c>
      <c r="P74" s="38">
        <f t="shared" si="21"/>
        <v>84.197969543147209</v>
      </c>
      <c r="Q74" s="38">
        <f t="shared" si="22"/>
        <v>86.802030456852791</v>
      </c>
      <c r="R74" s="38">
        <f t="shared" si="23"/>
        <v>89.0625</v>
      </c>
      <c r="S74" s="39">
        <f t="shared" si="24"/>
        <v>-4.8645304568527905</v>
      </c>
      <c r="T74" s="39">
        <f t="shared" si="25"/>
        <v>-4.8645304568527905</v>
      </c>
      <c r="U74" t="s">
        <v>206</v>
      </c>
      <c r="V74" t="s">
        <v>332</v>
      </c>
      <c r="W74" t="s">
        <v>372</v>
      </c>
      <c r="X74" s="48" t="s">
        <v>416</v>
      </c>
      <c r="Y74" s="41"/>
    </row>
    <row r="75" spans="1:25" ht="15" x14ac:dyDescent="0.25">
      <c r="A75">
        <v>1.77</v>
      </c>
      <c r="B75">
        <v>2.13</v>
      </c>
      <c r="C75" s="29">
        <f t="shared" si="17"/>
        <v>3.4455319487546765E-2</v>
      </c>
      <c r="D75" s="30">
        <f>IF(OR($A75="",$B75=""),"",A75*'MPTO_working_2-way'!$G74)</f>
        <v>1.8309859154929577</v>
      </c>
      <c r="E75" s="32">
        <f>IF(OR($A75="",$B75=""),"",B75*'MPTO_working_2-way'!$G74)</f>
        <v>2.2033898305084745</v>
      </c>
      <c r="F75" s="30">
        <f>IF(OR($A75="",$B75=""),"",'MPTO_working_2-way'!D74)</f>
        <v>1.8256700806275876</v>
      </c>
      <c r="G75" s="32">
        <f>IF(OR($A75="",$B75=""),"",'MPTO_working_2-way'!E74)</f>
        <v>2.2111375032990233</v>
      </c>
      <c r="H75" s="30">
        <f>IF(OR($A75="",$B75=""),"",'OddsRatio_working_2-way'!M74)</f>
        <v>1.8254792118542653</v>
      </c>
      <c r="I75" s="30">
        <f>IF(OR($A75="",$B75=""),"",'OddsRatio_working_2-way'!N74)</f>
        <v>2.2114175446692466</v>
      </c>
      <c r="J75" s="30">
        <f>IF('Log_working_2-way'!$D74="","",A75^('Log_working_2-way'!$D74))</f>
        <v>1.8230645208160881</v>
      </c>
      <c r="K75" s="32">
        <f>IF('Log_working_2-way'!$D74="","",B75^('Log_working_2-way'!$D74))</f>
        <v>2.2149715784230573</v>
      </c>
      <c r="L75" s="37">
        <f t="shared" si="18"/>
        <v>0.5461538461538461</v>
      </c>
      <c r="M75" s="37">
        <f t="shared" si="19"/>
        <v>0.45384615384615384</v>
      </c>
      <c r="N75" s="38">
        <v>172</v>
      </c>
      <c r="O75" s="38">
        <f t="shared" si="20"/>
        <v>74.824858757062145</v>
      </c>
      <c r="P75" s="38">
        <f t="shared" si="21"/>
        <v>91.248826291079794</v>
      </c>
      <c r="Q75" s="38">
        <f t="shared" si="22"/>
        <v>80.751173708920192</v>
      </c>
      <c r="R75" s="38">
        <f t="shared" si="23"/>
        <v>97.175141242937855</v>
      </c>
      <c r="S75" s="39">
        <f t="shared" si="24"/>
        <v>-5.9263149518580462</v>
      </c>
      <c r="T75" s="39">
        <f t="shared" si="25"/>
        <v>-5.9263149518580605</v>
      </c>
      <c r="U75" t="s">
        <v>207</v>
      </c>
      <c r="V75" t="s">
        <v>327</v>
      </c>
      <c r="W75" t="s">
        <v>372</v>
      </c>
      <c r="X75" s="48" t="s">
        <v>416</v>
      </c>
      <c r="Y75" s="41"/>
    </row>
    <row r="76" spans="1:25" ht="15" x14ac:dyDescent="0.25">
      <c r="A76">
        <v>2.21</v>
      </c>
      <c r="B76">
        <v>1.72</v>
      </c>
      <c r="C76" s="29">
        <f t="shared" si="17"/>
        <v>3.3884036620014824E-2</v>
      </c>
      <c r="D76" s="30">
        <f>IF(OR($A76="",$B76=""),"",A76*'MPTO_working_2-way'!$G75)</f>
        <v>2.2848837209302326</v>
      </c>
      <c r="E76" s="32">
        <f>IF(OR($A76="",$B76=""),"",B76*'MPTO_working_2-way'!$G75)</f>
        <v>1.7782805429864255</v>
      </c>
      <c r="F76" s="30">
        <f>IF(OR($A76="",$B76=""),"",'MPTO_working_2-way'!D75)</f>
        <v>2.2959652089876781</v>
      </c>
      <c r="G76" s="32">
        <f>IF(OR($A76="",$B76=""),"",'MPTO_working_2-way'!E75)</f>
        <v>1.7716256524981358</v>
      </c>
      <c r="H76" s="30">
        <f>IF(OR($A76="",$B76=""),"",'OddsRatio_working_2-way'!M75)</f>
        <v>2.2963624321753371</v>
      </c>
      <c r="I76" s="30">
        <f>IF(OR($A76="",$B76=""),"",'OddsRatio_working_2-way'!N75)</f>
        <v>1.7713892158398703</v>
      </c>
      <c r="J76" s="30">
        <f>IF('Log_working_2-way'!$D75="","",A76^('Log_working_2-way'!$D75))</f>
        <v>2.3014598613122459</v>
      </c>
      <c r="K76" s="32">
        <f>IF('Log_working_2-way'!$D75="","",B76^('Log_working_2-way'!$D75))</f>
        <v>1.7683679149287428</v>
      </c>
      <c r="L76" s="37">
        <f t="shared" si="18"/>
        <v>0.43765903307888038</v>
      </c>
      <c r="M76" s="37">
        <f t="shared" si="19"/>
        <v>0.56234096692111957</v>
      </c>
      <c r="N76" s="38">
        <v>173</v>
      </c>
      <c r="O76" s="38">
        <f t="shared" si="20"/>
        <v>94.719457013574655</v>
      </c>
      <c r="P76" s="38">
        <f t="shared" si="21"/>
        <v>72.418604651162795</v>
      </c>
      <c r="Q76" s="38">
        <f t="shared" si="22"/>
        <v>100.58139534883722</v>
      </c>
      <c r="R76" s="38">
        <f t="shared" si="23"/>
        <v>78.280542986425345</v>
      </c>
      <c r="S76" s="39">
        <f t="shared" si="24"/>
        <v>-5.8619383352625647</v>
      </c>
      <c r="T76" s="39">
        <f t="shared" si="25"/>
        <v>-5.8619383352625505</v>
      </c>
      <c r="U76" t="s">
        <v>393</v>
      </c>
      <c r="V76" t="s">
        <v>396</v>
      </c>
      <c r="W76" t="s">
        <v>403</v>
      </c>
      <c r="X76" s="48" t="s">
        <v>416</v>
      </c>
      <c r="Y76" s="41"/>
    </row>
    <row r="77" spans="1:25" ht="15" x14ac:dyDescent="0.25">
      <c r="A77">
        <v>2.54</v>
      </c>
      <c r="B77">
        <v>1.56</v>
      </c>
      <c r="C77" s="29">
        <f t="shared" si="17"/>
        <v>3.4726428427215739E-2</v>
      </c>
      <c r="D77" s="30">
        <f>IF(OR($A77="",$B77=""),"",A77*'MPTO_working_2-way'!$G76)</f>
        <v>2.6282051282051282</v>
      </c>
      <c r="E77" s="32">
        <f>IF(OR($A77="",$B77=""),"",B77*'MPTO_working_2-way'!$G76)</f>
        <v>1.6141732283464567</v>
      </c>
      <c r="F77" s="30">
        <f>IF(OR($A77="",$B77=""),"",'MPTO_working_2-way'!D76)</f>
        <v>2.6571888412017164</v>
      </c>
      <c r="G77" s="32">
        <f>IF(OR($A77="",$B77=""),"",'MPTO_working_2-way'!E76)</f>
        <v>1.6034315312398835</v>
      </c>
      <c r="H77" s="30">
        <f>IF(OR($A77="",$B77=""),"",'OddsRatio_working_2-way'!M76)</f>
        <v>2.6583123951776999</v>
      </c>
      <c r="I77" s="30">
        <f>IF(OR($A77="",$B77=""),"",'OddsRatio_working_2-way'!N76)</f>
        <v>1.6030226891555273</v>
      </c>
      <c r="J77" s="30">
        <f>IF('Log_working_2-way'!$D76="","",A77^('Log_working_2-way'!$D76))</f>
        <v>2.6718812542297234</v>
      </c>
      <c r="K77" s="32">
        <f>IF('Log_working_2-way'!$D76="","",B77^('Log_working_2-way'!$D76))</f>
        <v>1.5981286036134053</v>
      </c>
      <c r="L77" s="37">
        <f t="shared" si="18"/>
        <v>0.38048780487804879</v>
      </c>
      <c r="M77" s="37">
        <f t="shared" si="19"/>
        <v>0.61951219512195121</v>
      </c>
      <c r="N77" s="38">
        <v>174</v>
      </c>
      <c r="O77" s="38">
        <f t="shared" si="20"/>
        <v>105.49606299212597</v>
      </c>
      <c r="P77" s="38">
        <f t="shared" si="21"/>
        <v>62.461538461538453</v>
      </c>
      <c r="Q77" s="38">
        <f t="shared" si="22"/>
        <v>111.53846153846153</v>
      </c>
      <c r="R77" s="38">
        <f t="shared" si="23"/>
        <v>68.503937007874015</v>
      </c>
      <c r="S77" s="39">
        <f t="shared" si="24"/>
        <v>-6.0423985463355621</v>
      </c>
      <c r="T77" s="39">
        <f t="shared" si="25"/>
        <v>-6.0423985463355621</v>
      </c>
      <c r="U77" t="s">
        <v>395</v>
      </c>
      <c r="V77" t="s">
        <v>402</v>
      </c>
      <c r="W77" t="s">
        <v>403</v>
      </c>
      <c r="X77" s="48" t="s">
        <v>416</v>
      </c>
      <c r="Y77" s="41"/>
    </row>
    <row r="78" spans="1:25" ht="15" x14ac:dyDescent="0.25">
      <c r="A78">
        <v>1.95</v>
      </c>
      <c r="B78">
        <v>1.93</v>
      </c>
      <c r="C78" s="29">
        <f t="shared" si="17"/>
        <v>3.0955227846419575E-2</v>
      </c>
      <c r="D78" s="30">
        <f>IF(OR($A78="",$B78=""),"",A78*'MPTO_working_2-way'!$G77)</f>
        <v>2.0103626943005182</v>
      </c>
      <c r="E78" s="32">
        <f>IF(OR($A78="",$B78=""),"",B78*'MPTO_working_2-way'!$G77)</f>
        <v>1.9897435897435898</v>
      </c>
      <c r="F78" s="30">
        <f>IF(OR($A78="",$B78=""),"",'MPTO_working_2-way'!D77)</f>
        <v>2.0106851876586083</v>
      </c>
      <c r="G78" s="32">
        <f>IF(OR($A78="",$B78=""),"",'MPTO_working_2-way'!E77)</f>
        <v>1.9894277785119598</v>
      </c>
      <c r="H78" s="30">
        <f>IF(OR($A78="",$B78=""),"",'OddsRatio_working_2-way'!M77)</f>
        <v>2.0106954914038573</v>
      </c>
      <c r="I78" s="30">
        <f>IF(OR($A78="",$B78=""),"",'OddsRatio_working_2-way'!N77)</f>
        <v>1.9894176915848294</v>
      </c>
      <c r="J78" s="30">
        <f>IF('Log_working_2-way'!$D77="","",A78^('Log_working_2-way'!$D77))</f>
        <v>2.0108420160403986</v>
      </c>
      <c r="K78" s="32">
        <f>IF('Log_working_2-way'!$D77="","",B78^('Log_working_2-way'!$D77))</f>
        <v>1.9892742724695103</v>
      </c>
      <c r="L78" s="37">
        <f t="shared" si="18"/>
        <v>0.49742268041237114</v>
      </c>
      <c r="M78" s="37">
        <f t="shared" si="19"/>
        <v>0.50257731958762886</v>
      </c>
      <c r="N78" s="38">
        <v>175</v>
      </c>
      <c r="O78" s="38">
        <f t="shared" si="20"/>
        <v>85.256410256410263</v>
      </c>
      <c r="P78" s="38">
        <f t="shared" si="21"/>
        <v>84.326424870466326</v>
      </c>
      <c r="Q78" s="38">
        <f t="shared" si="22"/>
        <v>90.673575129533688</v>
      </c>
      <c r="R78" s="38">
        <f t="shared" si="23"/>
        <v>89.743589743589752</v>
      </c>
      <c r="S78" s="39">
        <f t="shared" si="24"/>
        <v>-5.4171648731234257</v>
      </c>
      <c r="T78" s="39">
        <f t="shared" si="25"/>
        <v>-5.4171648731234257</v>
      </c>
      <c r="U78" t="s">
        <v>381</v>
      </c>
      <c r="V78" t="s">
        <v>389</v>
      </c>
      <c r="W78" t="s">
        <v>403</v>
      </c>
      <c r="X78" s="48" t="s">
        <v>416</v>
      </c>
      <c r="Y78" s="41"/>
    </row>
    <row r="79" spans="1:25" ht="15" x14ac:dyDescent="0.25">
      <c r="A79">
        <v>2.25</v>
      </c>
      <c r="B79">
        <v>1.69</v>
      </c>
      <c r="C79" s="29">
        <f t="shared" si="17"/>
        <v>3.6160420775805502E-2</v>
      </c>
      <c r="D79" s="30">
        <f>IF(OR($A79="",$B79=""),"",A79*'MPTO_working_2-way'!$G78)</f>
        <v>2.3313609467455625</v>
      </c>
      <c r="E79" s="32">
        <f>IF(OR($A79="",$B79=""),"",B79*'MPTO_working_2-way'!$G78)</f>
        <v>1.7511111111111113</v>
      </c>
      <c r="F79" s="30">
        <f>IF(OR($A79="",$B79=""),"",'MPTO_working_2-way'!D78)</f>
        <v>2.3454124903623752</v>
      </c>
      <c r="G79" s="32">
        <f>IF(OR($A79="",$B79=""),"",'MPTO_working_2-way'!E78)</f>
        <v>1.7432664756446994</v>
      </c>
      <c r="H79" s="30">
        <f>IF(OR($A79="",$B79=""),"",'OddsRatio_working_2-way'!M78)</f>
        <v>2.3459547551454145</v>
      </c>
      <c r="I79" s="30">
        <f>IF(OR($A79="",$B79=""),"",'OddsRatio_working_2-way'!N78)</f>
        <v>1.7429670248402687</v>
      </c>
      <c r="J79" s="30">
        <f>IF('Log_working_2-way'!$D78="","",A79^('Log_working_2-way'!$D78))</f>
        <v>2.3524481110664444</v>
      </c>
      <c r="K79" s="32">
        <f>IF('Log_working_2-way'!$D78="","",B79^('Log_working_2-way'!$D78))</f>
        <v>1.7393999014212567</v>
      </c>
      <c r="L79" s="37">
        <f t="shared" si="18"/>
        <v>0.42893401015228422</v>
      </c>
      <c r="M79" s="37">
        <f t="shared" si="19"/>
        <v>0.57106598984771573</v>
      </c>
      <c r="N79" s="38">
        <v>176</v>
      </c>
      <c r="O79" s="38">
        <f t="shared" si="20"/>
        <v>97.777777777777771</v>
      </c>
      <c r="P79" s="38">
        <f t="shared" si="21"/>
        <v>71.857988165680482</v>
      </c>
      <c r="Q79" s="38">
        <f t="shared" si="22"/>
        <v>104.14201183431953</v>
      </c>
      <c r="R79" s="38">
        <f t="shared" si="23"/>
        <v>78.222222222222214</v>
      </c>
      <c r="S79" s="39">
        <f t="shared" si="24"/>
        <v>-6.3642340565417612</v>
      </c>
      <c r="T79" s="39">
        <f t="shared" si="25"/>
        <v>-6.3642340565417328</v>
      </c>
      <c r="U79" t="s">
        <v>333</v>
      </c>
      <c r="V79" t="s">
        <v>214</v>
      </c>
      <c r="W79" t="s">
        <v>379</v>
      </c>
      <c r="X79" s="48" t="s">
        <v>416</v>
      </c>
      <c r="Y79" s="41"/>
    </row>
    <row r="80" spans="1:25" ht="15" x14ac:dyDescent="0.25">
      <c r="A80">
        <v>2.1800000000000002</v>
      </c>
      <c r="B80">
        <v>1.74</v>
      </c>
      <c r="C80" s="29">
        <f t="shared" si="17"/>
        <v>3.3428240008436028E-2</v>
      </c>
      <c r="D80" s="30">
        <f>IF(OR($A80="",$B80=""),"",A80*'MPTO_working_2-way'!$G79)</f>
        <v>2.2528735632183907</v>
      </c>
      <c r="E80" s="32">
        <f>IF(OR($A80="",$B80=""),"",B80*'MPTO_working_2-way'!$G79)</f>
        <v>1.7981651376146788</v>
      </c>
      <c r="F80" s="30">
        <f>IF(OR($A80="",$B80=""),"",'MPTO_working_2-way'!D79)</f>
        <v>2.2624358821424311</v>
      </c>
      <c r="G80" s="32">
        <f>IF(OR($A80="",$B80=""),"",'MPTO_working_2-way'!E79)</f>
        <v>1.7921194368326561</v>
      </c>
      <c r="H80" s="30">
        <f>IF(OR($A80="",$B80=""),"",'OddsRatio_working_2-way'!M79)</f>
        <v>2.26277258229445</v>
      </c>
      <c r="I80" s="30">
        <f>IF(OR($A80="",$B80=""),"",'OddsRatio_working_2-way'!N79)</f>
        <v>1.7919082295744857</v>
      </c>
      <c r="J80" s="30">
        <f>IF('Log_working_2-way'!$D79="","",A80^('Log_working_2-way'!$D79))</f>
        <v>2.2671631499443738</v>
      </c>
      <c r="K80" s="32">
        <f>IF('Log_working_2-way'!$D79="","",B80^('Log_working_2-way'!$D79))</f>
        <v>1.7891643629660847</v>
      </c>
      <c r="L80" s="37">
        <f t="shared" si="18"/>
        <v>0.44387755102040816</v>
      </c>
      <c r="M80" s="37">
        <f t="shared" si="19"/>
        <v>0.55612244897959184</v>
      </c>
      <c r="N80" s="38">
        <v>177</v>
      </c>
      <c r="O80" s="38">
        <f t="shared" si="20"/>
        <v>95.807339449541288</v>
      </c>
      <c r="P80" s="38">
        <f t="shared" si="21"/>
        <v>75.275862068965523</v>
      </c>
      <c r="Q80" s="38">
        <f t="shared" si="22"/>
        <v>101.72413793103448</v>
      </c>
      <c r="R80" s="38">
        <f t="shared" si="23"/>
        <v>81.192660550458712</v>
      </c>
      <c r="S80" s="39">
        <f t="shared" si="24"/>
        <v>-5.9167984814931884</v>
      </c>
      <c r="T80" s="39">
        <f t="shared" si="25"/>
        <v>-5.9167984814931884</v>
      </c>
      <c r="U80" t="s">
        <v>213</v>
      </c>
      <c r="V80" t="s">
        <v>211</v>
      </c>
      <c r="W80" t="s">
        <v>379</v>
      </c>
      <c r="X80" s="48" t="s">
        <v>416</v>
      </c>
      <c r="Y80" s="41"/>
    </row>
    <row r="81" spans="1:25" ht="15" x14ac:dyDescent="0.25">
      <c r="A81">
        <v>2.46</v>
      </c>
      <c r="B81">
        <v>1.6</v>
      </c>
      <c r="C81" s="29">
        <f t="shared" si="17"/>
        <v>3.1504065040650397E-2</v>
      </c>
      <c r="D81" s="30">
        <f>IF(OR($A81="",$B81=""),"",A81*'MPTO_working_2-way'!$G80)</f>
        <v>2.5375000000000001</v>
      </c>
      <c r="E81" s="32">
        <f>IF(OR($A81="",$B81=""),"",B81*'MPTO_working_2-way'!$G80)</f>
        <v>1.6504065040650406</v>
      </c>
      <c r="F81" s="30">
        <f>IF(OR($A81="",$B81=""),"",'MPTO_working_2-way'!D80)</f>
        <v>2.5591677503250976</v>
      </c>
      <c r="G81" s="32">
        <f>IF(OR($A81="",$B81=""),"",'MPTO_working_2-way'!E80)</f>
        <v>1.6413678065054211</v>
      </c>
      <c r="H81" s="30">
        <f>IF(OR($A81="",$B81=""),"",'OddsRatio_working_2-way'!M80)</f>
        <v>2.5599145275730124</v>
      </c>
      <c r="I81" s="30">
        <f>IF(OR($A81="",$B81=""),"",'OddsRatio_working_2-way'!N80)</f>
        <v>1.6410607647560327</v>
      </c>
      <c r="J81" s="30">
        <f>IF('Log_working_2-way'!$D80="","",A81^('Log_working_2-way'!$D80))</f>
        <v>2.5699693865556159</v>
      </c>
      <c r="K81" s="32">
        <f>IF('Log_working_2-way'!$D80="","",B81^('Log_working_2-way'!$D80))</f>
        <v>1.6369550951524368</v>
      </c>
      <c r="L81" s="37">
        <f t="shared" si="18"/>
        <v>0.39408866995073888</v>
      </c>
      <c r="M81" s="37">
        <f t="shared" si="19"/>
        <v>0.60591133004926112</v>
      </c>
      <c r="N81" s="38">
        <v>178</v>
      </c>
      <c r="O81" s="38">
        <f t="shared" si="20"/>
        <v>105.64227642276423</v>
      </c>
      <c r="P81" s="38">
        <f t="shared" si="21"/>
        <v>66.75</v>
      </c>
      <c r="Q81" s="38">
        <f t="shared" si="22"/>
        <v>111.25</v>
      </c>
      <c r="R81" s="38">
        <f t="shared" si="23"/>
        <v>72.357723577235774</v>
      </c>
      <c r="S81" s="39">
        <f t="shared" si="24"/>
        <v>-5.6077235772357739</v>
      </c>
      <c r="T81" s="39">
        <f t="shared" si="25"/>
        <v>-5.6077235772357739</v>
      </c>
      <c r="U81" t="s">
        <v>216</v>
      </c>
      <c r="V81" t="s">
        <v>215</v>
      </c>
      <c r="W81" t="s">
        <v>379</v>
      </c>
      <c r="X81" s="48" t="s">
        <v>416</v>
      </c>
      <c r="Y81" s="41"/>
    </row>
    <row r="82" spans="1:25" ht="15" x14ac:dyDescent="0.25">
      <c r="A82">
        <v>2.4</v>
      </c>
      <c r="B82">
        <v>1.56</v>
      </c>
      <c r="C82" s="29">
        <f t="shared" si="17"/>
        <v>5.7692307692307709E-2</v>
      </c>
      <c r="D82" s="30">
        <f>IF(OR($A82="",$B82=""),"",A82*'MPTO_working_2-way'!$G81)</f>
        <v>2.5384615384615383</v>
      </c>
      <c r="E82" s="32">
        <f>IF(OR($A82="",$B82=""),"",B82*'MPTO_working_2-way'!$G81)</f>
        <v>1.6500000000000001</v>
      </c>
      <c r="F82" s="30">
        <f>IF(OR($A82="",$B82=""),"",'MPTO_working_2-way'!D81)</f>
        <v>2.5785123966942147</v>
      </c>
      <c r="G82" s="32">
        <f>IF(OR($A82="",$B82=""),"",'MPTO_working_2-way'!E81)</f>
        <v>1.6335078534031415</v>
      </c>
      <c r="H82" s="30">
        <f>IF(OR($A82="",$B82=""),"",'OddsRatio_working_2-way'!M81)</f>
        <v>2.5811388300841895</v>
      </c>
      <c r="I82" s="30">
        <f>IF(OR($A82="",$B82=""),"",'OddsRatio_working_2-way'!N81)</f>
        <v>1.6324555320336762</v>
      </c>
      <c r="J82" s="30">
        <f>IF('Log_working_2-way'!$D81="","",A82^('Log_working_2-way'!$D81))</f>
        <v>2.6003788977836684</v>
      </c>
      <c r="K82" s="32">
        <f>IF('Log_working_2-way'!$D81="","",B82^('Log_working_2-way'!$D81))</f>
        <v>1.6248520280906342</v>
      </c>
      <c r="L82" s="37">
        <f t="shared" si="18"/>
        <v>0.39393939393939398</v>
      </c>
      <c r="M82" s="37">
        <f t="shared" si="19"/>
        <v>0.60606060606060597</v>
      </c>
      <c r="N82" s="38">
        <v>179</v>
      </c>
      <c r="O82" s="38">
        <f t="shared" si="20"/>
        <v>104.41666666666666</v>
      </c>
      <c r="P82" s="38">
        <f t="shared" si="21"/>
        <v>64.256410256410263</v>
      </c>
      <c r="Q82" s="38">
        <f t="shared" si="22"/>
        <v>114.74358974358974</v>
      </c>
      <c r="R82" s="38">
        <f t="shared" si="23"/>
        <v>74.583333333333343</v>
      </c>
      <c r="S82" s="39">
        <f t="shared" si="24"/>
        <v>-10.32692307692308</v>
      </c>
      <c r="T82" s="39">
        <f t="shared" si="25"/>
        <v>-10.32692307692308</v>
      </c>
      <c r="U82" t="s">
        <v>224</v>
      </c>
      <c r="V82" t="s">
        <v>219</v>
      </c>
      <c r="W82" t="s">
        <v>94</v>
      </c>
      <c r="X82" s="48" t="s">
        <v>416</v>
      </c>
      <c r="Y82" s="41"/>
    </row>
    <row r="83" spans="1:25" ht="15" x14ac:dyDescent="0.25">
      <c r="A83">
        <v>2.21</v>
      </c>
      <c r="B83">
        <v>1.66</v>
      </c>
      <c r="C83" s="29">
        <f t="shared" si="17"/>
        <v>5.4898326337022407E-2</v>
      </c>
      <c r="D83" s="30">
        <f>IF(OR($A83="",$B83=""),"",A83*'MPTO_working_2-way'!$G82)</f>
        <v>2.3313253012048194</v>
      </c>
      <c r="E83" s="32">
        <f>IF(OR($A83="",$B83=""),"",B83*'MPTO_working_2-way'!$G82)</f>
        <v>1.751131221719457</v>
      </c>
      <c r="F83" s="30">
        <f>IF(OR($A83="",$B83=""),"",'MPTO_working_2-way'!D82)</f>
        <v>2.3527223754248703</v>
      </c>
      <c r="G83" s="32">
        <f>IF(OR($A83="",$B83=""),"",'MPTO_working_2-way'!E82)</f>
        <v>1.7392499881477268</v>
      </c>
      <c r="H83" s="30">
        <f>IF(OR($A83="",$B83=""),"",'OddsRatio_working_2-way'!M82)</f>
        <v>2.35400640077266</v>
      </c>
      <c r="I83" s="30">
        <f>IF(OR($A83="",$B83=""),"",'OddsRatio_working_2-way'!N82)</f>
        <v>1.7385489458759966</v>
      </c>
      <c r="J83" s="30">
        <f>IF('Log_working_2-way'!$D82="","",A83^('Log_working_2-way'!$D82))</f>
        <v>2.364108783273946</v>
      </c>
      <c r="K83" s="32">
        <f>IF('Log_working_2-way'!$D82="","",B83^('Log_working_2-way'!$D82))</f>
        <v>1.7330793645336378</v>
      </c>
      <c r="L83" s="37">
        <f t="shared" si="18"/>
        <v>0.4289405684754522</v>
      </c>
      <c r="M83" s="37">
        <f t="shared" si="19"/>
        <v>0.57105943152454786</v>
      </c>
      <c r="N83" s="38">
        <v>180</v>
      </c>
      <c r="O83" s="38">
        <f t="shared" si="20"/>
        <v>98.552036199095028</v>
      </c>
      <c r="P83" s="38">
        <f t="shared" si="21"/>
        <v>71.56626506024098</v>
      </c>
      <c r="Q83" s="38">
        <f t="shared" si="22"/>
        <v>108.43373493975905</v>
      </c>
      <c r="R83" s="38">
        <f t="shared" si="23"/>
        <v>81.447963800904972</v>
      </c>
      <c r="S83" s="39">
        <f t="shared" si="24"/>
        <v>-9.8816987406640209</v>
      </c>
      <c r="T83" s="39">
        <f t="shared" si="25"/>
        <v>-9.8816987406639925</v>
      </c>
      <c r="U83" t="s">
        <v>93</v>
      </c>
      <c r="V83" t="s">
        <v>221</v>
      </c>
      <c r="W83" t="s">
        <v>94</v>
      </c>
      <c r="X83" s="48" t="s">
        <v>416</v>
      </c>
      <c r="Y83" s="41"/>
    </row>
    <row r="84" spans="1:25" ht="15" x14ac:dyDescent="0.25">
      <c r="A84">
        <v>1.96</v>
      </c>
      <c r="B84">
        <v>1.84</v>
      </c>
      <c r="C84" s="29">
        <f t="shared" si="17"/>
        <v>5.3682342502218372E-2</v>
      </c>
      <c r="D84" s="30">
        <f>IF(OR($A84="",$B84=""),"",A84*'MPTO_working_2-way'!$G83)</f>
        <v>2.0652173913043481</v>
      </c>
      <c r="E84" s="32">
        <f>IF(OR($A84="",$B84=""),"",B84*'MPTO_working_2-way'!$G83)</f>
        <v>1.9387755102040818</v>
      </c>
      <c r="F84" s="30">
        <f>IF(OR($A84="",$B84=""),"",'MPTO_working_2-way'!D83)</f>
        <v>2.0688389169343737</v>
      </c>
      <c r="G84" s="32">
        <f>IF(OR($A84="",$B84=""),"",'MPTO_working_2-way'!E83)</f>
        <v>1.9355946758265352</v>
      </c>
      <c r="H84" s="30">
        <f>IF(OR($A84="",$B84=""),"",'OddsRatio_working_2-way'!M83)</f>
        <v>2.0690449676496976</v>
      </c>
      <c r="I84" s="30">
        <f>IF(OR($A84="",$B84=""),"",'OddsRatio_working_2-way'!N83)</f>
        <v>1.9354143466934854</v>
      </c>
      <c r="J84" s="30">
        <f>IF('Log_working_2-way'!$D83="","",A84^('Log_working_2-way'!$D83))</f>
        <v>2.0707275413491004</v>
      </c>
      <c r="K84" s="32">
        <f>IF('Log_working_2-way'!$D83="","",B84^('Log_working_2-way'!$D83))</f>
        <v>1.9339444082463377</v>
      </c>
      <c r="L84" s="37">
        <f t="shared" si="18"/>
        <v>0.48421052631578942</v>
      </c>
      <c r="M84" s="37">
        <f t="shared" si="19"/>
        <v>0.51578947368421046</v>
      </c>
      <c r="N84" s="38">
        <v>181</v>
      </c>
      <c r="O84" s="38">
        <f t="shared" si="20"/>
        <v>88.65306122448979</v>
      </c>
      <c r="P84" s="38">
        <f t="shared" si="21"/>
        <v>82.630434782608702</v>
      </c>
      <c r="Q84" s="38">
        <f t="shared" si="22"/>
        <v>98.369565217391298</v>
      </c>
      <c r="R84" s="38">
        <f t="shared" si="23"/>
        <v>92.34693877551021</v>
      </c>
      <c r="S84" s="39">
        <f t="shared" si="24"/>
        <v>-9.716503992901508</v>
      </c>
      <c r="T84" s="39">
        <f t="shared" si="25"/>
        <v>-9.716503992901508</v>
      </c>
      <c r="U84" t="s">
        <v>218</v>
      </c>
      <c r="V84" t="s">
        <v>222</v>
      </c>
      <c r="W84" t="s">
        <v>94</v>
      </c>
      <c r="X84" s="48" t="s">
        <v>416</v>
      </c>
      <c r="Y84" s="41"/>
    </row>
    <row r="85" spans="1:25" ht="15" x14ac:dyDescent="0.25">
      <c r="A85">
        <v>2.02</v>
      </c>
      <c r="B85">
        <v>1.79</v>
      </c>
      <c r="C85" s="29">
        <f t="shared" si="17"/>
        <v>5.3708722827590094E-2</v>
      </c>
      <c r="D85" s="30">
        <f>IF(OR($A85="",$B85=""),"",A85*'MPTO_working_2-way'!$G84)</f>
        <v>2.1284916201117321</v>
      </c>
      <c r="E85" s="32">
        <f>IF(OR($A85="",$B85=""),"",B85*'MPTO_working_2-way'!$G84)</f>
        <v>1.8861386138613863</v>
      </c>
      <c r="F85" s="30">
        <f>IF(OR($A85="",$B85=""),"",'MPTO_working_2-way'!D84)</f>
        <v>2.1358615393703118</v>
      </c>
      <c r="G85" s="32">
        <f>IF(OR($A85="",$B85=""),"",'MPTO_working_2-way'!E84)</f>
        <v>1.8803889957876125</v>
      </c>
      <c r="H85" s="30">
        <f>IF(OR($A85="",$B85=""),"",'OddsRatio_working_2-way'!M84)</f>
        <v>2.1362830811493807</v>
      </c>
      <c r="I85" s="30">
        <f>IF(OR($A85="",$B85=""),"",'OddsRatio_working_2-way'!N84)</f>
        <v>1.8800623863804027</v>
      </c>
      <c r="J85" s="30">
        <f>IF('Log_working_2-way'!$D84="","",A85^('Log_working_2-way'!$D84))</f>
        <v>2.1397180317469915</v>
      </c>
      <c r="K85" s="32">
        <f>IF('Log_working_2-way'!$D84="","",B85^('Log_working_2-way'!$D84))</f>
        <v>1.8774100015469861</v>
      </c>
      <c r="L85" s="37">
        <f t="shared" si="18"/>
        <v>0.46981627296587919</v>
      </c>
      <c r="M85" s="37">
        <f t="shared" si="19"/>
        <v>0.53018372703412076</v>
      </c>
      <c r="N85" s="38">
        <v>182</v>
      </c>
      <c r="O85" s="38">
        <f t="shared" si="20"/>
        <v>91.900990099009888</v>
      </c>
      <c r="P85" s="38">
        <f t="shared" si="21"/>
        <v>80.324022346368722</v>
      </c>
      <c r="Q85" s="38">
        <f t="shared" si="22"/>
        <v>101.67597765363128</v>
      </c>
      <c r="R85" s="38">
        <f t="shared" si="23"/>
        <v>90.099009900990097</v>
      </c>
      <c r="S85" s="39">
        <f t="shared" si="24"/>
        <v>-9.77498755462139</v>
      </c>
      <c r="T85" s="39">
        <f t="shared" si="25"/>
        <v>-9.7749875546213758</v>
      </c>
      <c r="U85" t="s">
        <v>220</v>
      </c>
      <c r="V85" t="s">
        <v>223</v>
      </c>
      <c r="W85" t="s">
        <v>94</v>
      </c>
      <c r="X85" s="48" t="s">
        <v>416</v>
      </c>
      <c r="Y85" s="41"/>
    </row>
    <row r="86" spans="1:25" ht="15" x14ac:dyDescent="0.25">
      <c r="A86">
        <v>2.0299999999999998</v>
      </c>
      <c r="B86">
        <v>1.78</v>
      </c>
      <c r="C86" s="29">
        <f t="shared" si="17"/>
        <v>5.4408590247412514E-2</v>
      </c>
      <c r="D86" s="30">
        <f>IF(OR($A86="",$B86=""),"",A86*'MPTO_working_2-way'!$G85)</f>
        <v>2.1404494382022472</v>
      </c>
      <c r="E86" s="32">
        <f>IF(OR($A86="",$B86=""),"",B86*'MPTO_working_2-way'!$G85)</f>
        <v>1.8768472906403944</v>
      </c>
      <c r="F86" s="30">
        <f>IF(OR($A86="",$B86=""),"",'MPTO_working_2-way'!D85)</f>
        <v>2.1486590949634299</v>
      </c>
      <c r="G86" s="32">
        <f>IF(OR($A86="",$B86=""),"",'MPTO_working_2-way'!E85)</f>
        <v>1.8705803178547395</v>
      </c>
      <c r="H86" s="30">
        <f>IF(OR($A86="",$B86=""),"",'OddsRatio_working_2-way'!M85)</f>
        <v>2.149135684117772</v>
      </c>
      <c r="I86" s="30">
        <f>IF(OR($A86="",$B86=""),"",'OddsRatio_working_2-way'!N85)</f>
        <v>1.8702192559338466</v>
      </c>
      <c r="J86" s="30">
        <f>IF('Log_working_2-way'!$D85="","",A86^('Log_working_2-way'!$D85))</f>
        <v>2.1529670782097097</v>
      </c>
      <c r="K86" s="32">
        <f>IF('Log_working_2-way'!$D85="","",B86^('Log_working_2-way'!$D85))</f>
        <v>1.8673274535737974</v>
      </c>
      <c r="L86" s="37">
        <f t="shared" si="18"/>
        <v>0.46719160104986879</v>
      </c>
      <c r="M86" s="37">
        <f t="shared" si="19"/>
        <v>0.53280839895013121</v>
      </c>
      <c r="N86" s="38">
        <v>183</v>
      </c>
      <c r="O86" s="38">
        <f t="shared" si="20"/>
        <v>92.852216748768456</v>
      </c>
      <c r="P86" s="38">
        <f t="shared" si="21"/>
        <v>80.191011235955074</v>
      </c>
      <c r="Q86" s="38">
        <f t="shared" si="22"/>
        <v>102.80898876404495</v>
      </c>
      <c r="R86" s="38">
        <f t="shared" si="23"/>
        <v>90.147783251231544</v>
      </c>
      <c r="S86" s="39">
        <f t="shared" si="24"/>
        <v>-9.9567720152764991</v>
      </c>
      <c r="T86" s="39">
        <f t="shared" si="25"/>
        <v>-9.9567720152764707</v>
      </c>
      <c r="U86" t="s">
        <v>225</v>
      </c>
      <c r="V86" t="s">
        <v>95</v>
      </c>
      <c r="W86" t="s">
        <v>94</v>
      </c>
      <c r="X86" s="48" t="s">
        <v>416</v>
      </c>
      <c r="Y86" s="41"/>
    </row>
    <row r="87" spans="1:25" ht="15" x14ac:dyDescent="0.25">
      <c r="A87">
        <v>1.79</v>
      </c>
      <c r="B87">
        <v>2</v>
      </c>
      <c r="C87" s="29">
        <f t="shared" si="17"/>
        <v>5.8659217877095049E-2</v>
      </c>
      <c r="D87" s="30">
        <f>IF(OR($A87="",$B87=""),"",A87*'MPTO_working_2-way'!$G86)</f>
        <v>1.8950000000000002</v>
      </c>
      <c r="E87" s="32">
        <f>IF(OR($A87="",$B87=""),"",B87*'MPTO_working_2-way'!$G86)</f>
        <v>2.1173184357541901</v>
      </c>
      <c r="F87" s="30">
        <f>IF(OR($A87="",$B87=""),"",'MPTO_working_2-way'!D86)</f>
        <v>1.8891820580474936</v>
      </c>
      <c r="G87" s="32">
        <f>IF(OR($A87="",$B87=""),"",'MPTO_working_2-way'!E86)</f>
        <v>2.1246290801186944</v>
      </c>
      <c r="H87" s="30">
        <f>IF(OR($A87="",$B87=""),"",'OddsRatio_working_2-way'!M86)</f>
        <v>1.8888194417315589</v>
      </c>
      <c r="I87" s="30">
        <f>IF(OR($A87="",$B87=""),"",'OddsRatio_working_2-way'!N86)</f>
        <v>2.1250879009260242</v>
      </c>
      <c r="J87" s="30">
        <f>IF('Log_working_2-way'!$D86="","",A87^('Log_working_2-way'!$D86))</f>
        <v>1.8861242756957874</v>
      </c>
      <c r="K87" s="32">
        <f>IF('Log_working_2-way'!$D86="","",B87^('Log_working_2-way'!$D86))</f>
        <v>2.1285098799616855</v>
      </c>
      <c r="L87" s="37">
        <f t="shared" si="18"/>
        <v>0.52770448548812654</v>
      </c>
      <c r="M87" s="37">
        <f t="shared" si="19"/>
        <v>0.47229551451187329</v>
      </c>
      <c r="N87" s="38">
        <v>184</v>
      </c>
      <c r="O87" s="38">
        <f t="shared" si="20"/>
        <v>81.206703910614522</v>
      </c>
      <c r="P87" s="38">
        <f t="shared" si="21"/>
        <v>92</v>
      </c>
      <c r="Q87" s="38">
        <f t="shared" si="22"/>
        <v>92</v>
      </c>
      <c r="R87" s="38">
        <f t="shared" si="23"/>
        <v>102.79329608938546</v>
      </c>
      <c r="S87" s="39">
        <f t="shared" si="24"/>
        <v>-10.793296089385478</v>
      </c>
      <c r="T87" s="39">
        <f t="shared" si="25"/>
        <v>-10.793296089385464</v>
      </c>
      <c r="U87" t="s">
        <v>226</v>
      </c>
      <c r="V87" t="s">
        <v>232</v>
      </c>
      <c r="W87" t="s">
        <v>380</v>
      </c>
      <c r="X87" s="48" t="s">
        <v>416</v>
      </c>
      <c r="Y87" s="41"/>
    </row>
    <row r="88" spans="1:25" ht="15" x14ac:dyDescent="0.25">
      <c r="A88">
        <v>1.66</v>
      </c>
      <c r="B88">
        <v>2.16</v>
      </c>
      <c r="C88" s="29">
        <f t="shared" si="17"/>
        <v>6.5372601517179829E-2</v>
      </c>
      <c r="D88" s="30">
        <f>IF(OR($A88="",$B88=""),"",A88*'MPTO_working_2-way'!$G87)</f>
        <v>1.7685185185185184</v>
      </c>
      <c r="E88" s="32">
        <f>IF(OR($A88="",$B88=""),"",B88*'MPTO_working_2-way'!$G87)</f>
        <v>2.3012048192771086</v>
      </c>
      <c r="F88" s="30">
        <f>IF(OR($A88="",$B88=""),"",'MPTO_working_2-way'!D87)</f>
        <v>1.7552379087526921</v>
      </c>
      <c r="G88" s="32">
        <f>IF(OR($A88="",$B88=""),"",'MPTO_working_2-way'!E87)</f>
        <v>2.324086077262121</v>
      </c>
      <c r="H88" s="30">
        <f>IF(OR($A88="",$B88=""),"",'OddsRatio_working_2-way'!M87)</f>
        <v>1.7542980294561157</v>
      </c>
      <c r="I88" s="30">
        <f>IF(OR($A88="",$B88=""),"",'OddsRatio_working_2-way'!N87)</f>
        <v>2.3257359305592336</v>
      </c>
      <c r="J88" s="30">
        <f>IF('Log_working_2-way'!$D87="","",A88^('Log_working_2-way'!$D87))</f>
        <v>1.7481390444376868</v>
      </c>
      <c r="K88" s="32">
        <f>IF('Log_working_2-way'!$D87="","",B88^('Log_working_2-way'!$D87))</f>
        <v>2.3366499281446229</v>
      </c>
      <c r="L88" s="37">
        <f t="shared" si="18"/>
        <v>0.56544502617801051</v>
      </c>
      <c r="M88" s="37">
        <f t="shared" si="19"/>
        <v>0.43455497382198949</v>
      </c>
      <c r="N88" s="38">
        <v>185</v>
      </c>
      <c r="O88" s="38">
        <f t="shared" si="20"/>
        <v>73.554216867469862</v>
      </c>
      <c r="P88" s="38">
        <f t="shared" si="21"/>
        <v>99.351851851851848</v>
      </c>
      <c r="Q88" s="38">
        <f t="shared" si="22"/>
        <v>85.648148148148138</v>
      </c>
      <c r="R88" s="38">
        <f t="shared" si="23"/>
        <v>111.44578313253012</v>
      </c>
      <c r="S88" s="39">
        <f t="shared" si="24"/>
        <v>-12.093931280678277</v>
      </c>
      <c r="T88" s="39">
        <f t="shared" si="25"/>
        <v>-12.093931280678277</v>
      </c>
      <c r="U88" t="s">
        <v>233</v>
      </c>
      <c r="V88" t="s">
        <v>227</v>
      </c>
      <c r="W88" t="s">
        <v>380</v>
      </c>
      <c r="X88" s="48" t="s">
        <v>416</v>
      </c>
      <c r="Y88" s="41"/>
    </row>
    <row r="89" spans="1:25" ht="15" x14ac:dyDescent="0.25">
      <c r="A89">
        <v>1.85</v>
      </c>
      <c r="B89">
        <v>1.94</v>
      </c>
      <c r="C89" s="29">
        <f t="shared" si="17"/>
        <v>5.6004458066313711E-2</v>
      </c>
      <c r="D89" s="30">
        <f>IF(OR($A89="",$B89=""),"",A89*'MPTO_working_2-way'!$G88)</f>
        <v>1.9536082474226804</v>
      </c>
      <c r="E89" s="32">
        <f>IF(OR($A89="",$B89=""),"",B89*'MPTO_working_2-way'!$G88)</f>
        <v>2.0486486486486486</v>
      </c>
      <c r="F89" s="30">
        <f>IF(OR($A89="",$B89=""),"",'MPTO_working_2-way'!D88)</f>
        <v>1.9510736613210113</v>
      </c>
      <c r="G89" s="32">
        <f>IF(OR($A89="",$B89=""),"",'MPTO_working_2-way'!E88)</f>
        <v>2.0514432695055729</v>
      </c>
      <c r="H89" s="30">
        <f>IF(OR($A89="",$B89=""),"",'OddsRatio_working_2-way'!M88)</f>
        <v>1.9509234034079384</v>
      </c>
      <c r="I89" s="30">
        <f>IF(OR($A89="",$B89=""),"",'OddsRatio_working_2-way'!N88)</f>
        <v>2.0516094108276013</v>
      </c>
      <c r="J89" s="30">
        <f>IF('Log_working_2-way'!$D88="","",A89^('Log_working_2-way'!$D88))</f>
        <v>1.9497491770292581</v>
      </c>
      <c r="K89" s="32">
        <f>IF('Log_working_2-way'!$D88="","",B89^('Log_working_2-way'!$D88))</f>
        <v>2.052909572531183</v>
      </c>
      <c r="L89" s="37">
        <f t="shared" si="18"/>
        <v>0.51187335092348285</v>
      </c>
      <c r="M89" s="37">
        <f t="shared" si="19"/>
        <v>0.48812664907651715</v>
      </c>
      <c r="N89" s="38">
        <v>186</v>
      </c>
      <c r="O89" s="38">
        <f t="shared" si="20"/>
        <v>85.459459459459453</v>
      </c>
      <c r="P89" s="38">
        <f t="shared" si="21"/>
        <v>90.123711340206185</v>
      </c>
      <c r="Q89" s="38">
        <f t="shared" si="22"/>
        <v>95.876288659793829</v>
      </c>
      <c r="R89" s="38">
        <f t="shared" si="23"/>
        <v>100.54054054054052</v>
      </c>
      <c r="S89" s="39">
        <f t="shared" si="24"/>
        <v>-10.416829200334377</v>
      </c>
      <c r="T89" s="39">
        <f t="shared" si="25"/>
        <v>-10.416829200334334</v>
      </c>
      <c r="U89" t="s">
        <v>230</v>
      </c>
      <c r="V89" t="s">
        <v>228</v>
      </c>
      <c r="W89" t="s">
        <v>380</v>
      </c>
      <c r="X89" s="48" t="s">
        <v>416</v>
      </c>
      <c r="Y89" s="41"/>
    </row>
    <row r="90" spans="1:25" ht="15" x14ac:dyDescent="0.25">
      <c r="A90">
        <v>1.69</v>
      </c>
      <c r="B90">
        <v>2.1</v>
      </c>
      <c r="C90" s="29">
        <f t="shared" si="17"/>
        <v>6.7906452521837135E-2</v>
      </c>
      <c r="D90" s="30">
        <f>IF(OR($A90="",$B90=""),"",A90*'MPTO_working_2-way'!$G89)</f>
        <v>1.8047619047619048</v>
      </c>
      <c r="E90" s="32">
        <f>IF(OR($A90="",$B90=""),"",B90*'MPTO_working_2-way'!$G89)</f>
        <v>2.2426035502958581</v>
      </c>
      <c r="F90" s="30">
        <f>IF(OR($A90="",$B90=""),"",'MPTO_working_2-way'!D89)</f>
        <v>1.7928769891386713</v>
      </c>
      <c r="G90" s="32">
        <f>IF(OR($A90="",$B90=""),"",'MPTO_working_2-way'!E89)</f>
        <v>2.2612296909843899</v>
      </c>
      <c r="H90" s="30">
        <f>IF(OR($A90="",$B90=""),"",'OddsRatio_working_2-way'!M89)</f>
        <v>1.7920055096227088</v>
      </c>
      <c r="I90" s="30">
        <f>IF(OR($A90="",$B90=""),"",'OddsRatio_working_2-way'!N89)</f>
        <v>2.2626174791086666</v>
      </c>
      <c r="J90" s="30">
        <f>IF('Log_working_2-way'!$D89="","",A90^('Log_working_2-way'!$D89))</f>
        <v>1.7864783272870239</v>
      </c>
      <c r="K90" s="32">
        <f>IF('Log_working_2-way'!$D89="","",B90^('Log_working_2-way'!$D89))</f>
        <v>2.2714908539656569</v>
      </c>
      <c r="L90" s="37">
        <f t="shared" si="18"/>
        <v>0.55408970976253302</v>
      </c>
      <c r="M90" s="37">
        <f t="shared" si="19"/>
        <v>0.44591029023746698</v>
      </c>
      <c r="N90" s="38">
        <v>187</v>
      </c>
      <c r="O90" s="38">
        <f t="shared" si="20"/>
        <v>76.349112426035489</v>
      </c>
      <c r="P90" s="38">
        <f t="shared" si="21"/>
        <v>97.952380952380935</v>
      </c>
      <c r="Q90" s="38">
        <f t="shared" si="22"/>
        <v>89.047619047619037</v>
      </c>
      <c r="R90" s="38">
        <f t="shared" si="23"/>
        <v>110.6508875739645</v>
      </c>
      <c r="S90" s="39">
        <f t="shared" si="24"/>
        <v>-12.698506621583547</v>
      </c>
      <c r="T90" s="39">
        <f t="shared" si="25"/>
        <v>-12.698506621583562</v>
      </c>
      <c r="U90" t="s">
        <v>337</v>
      </c>
      <c r="V90" t="s">
        <v>229</v>
      </c>
      <c r="W90" t="s">
        <v>380</v>
      </c>
      <c r="X90" s="48" t="s">
        <v>416</v>
      </c>
      <c r="Y90" s="41"/>
    </row>
    <row r="91" spans="1:25" ht="15" x14ac:dyDescent="0.25">
      <c r="A91">
        <v>1.63</v>
      </c>
      <c r="B91">
        <v>2.2200000000000002</v>
      </c>
      <c r="C91" s="29">
        <f t="shared" si="17"/>
        <v>6.3947382965787725E-2</v>
      </c>
      <c r="D91" s="30">
        <f>IF(OR($A91="",$B91=""),"",A91*'MPTO_working_2-way'!$G90)</f>
        <v>1.7342342342342338</v>
      </c>
      <c r="E91" s="32">
        <f>IF(OR($A91="",$B91=""),"",B91*'MPTO_working_2-way'!$G90)</f>
        <v>2.3619631901840488</v>
      </c>
      <c r="F91" s="30">
        <f>IF(OR($A91="",$B91=""),"",'MPTO_working_2-way'!D90)</f>
        <v>1.7196217269400746</v>
      </c>
      <c r="G91" s="32">
        <f>IF(OR($A91="",$B91=""),"",'MPTO_working_2-way'!E90)</f>
        <v>2.3896189658588125</v>
      </c>
      <c r="H91" s="30">
        <f>IF(OR($A91="",$B91=""),"",'OddsRatio_working_2-way'!M90)</f>
        <v>1.7186052063706125</v>
      </c>
      <c r="I91" s="30">
        <f>IF(OR($A91="",$B91=""),"",'OddsRatio_working_2-way'!N90)</f>
        <v>2.3915846853526146</v>
      </c>
      <c r="J91" s="30">
        <f>IF('Log_working_2-way'!$D90="","",A91^('Log_working_2-way'!$D90))</f>
        <v>1.7118397232498159</v>
      </c>
      <c r="K91" s="32">
        <f>IF('Log_working_2-way'!$D90="","",B91^('Log_working_2-way'!$D90))</f>
        <v>2.4048106158293221</v>
      </c>
      <c r="L91" s="37">
        <f t="shared" si="18"/>
        <v>0.5766233766233767</v>
      </c>
      <c r="M91" s="37">
        <f t="shared" si="19"/>
        <v>0.42337662337662341</v>
      </c>
      <c r="N91" s="38">
        <v>188</v>
      </c>
      <c r="O91" s="38">
        <f t="shared" si="20"/>
        <v>72.662576687116569</v>
      </c>
      <c r="P91" s="38">
        <f t="shared" si="21"/>
        <v>103.31531531531532</v>
      </c>
      <c r="Q91" s="38">
        <f t="shared" si="22"/>
        <v>84.684684684684669</v>
      </c>
      <c r="R91" s="38">
        <f t="shared" si="23"/>
        <v>115.33742331288343</v>
      </c>
      <c r="S91" s="39">
        <f t="shared" si="24"/>
        <v>-12.022107997568099</v>
      </c>
      <c r="T91" s="39">
        <f t="shared" si="25"/>
        <v>-12.022107997568114</v>
      </c>
      <c r="U91" t="s">
        <v>336</v>
      </c>
      <c r="V91" t="s">
        <v>231</v>
      </c>
      <c r="W91" t="s">
        <v>380</v>
      </c>
      <c r="X91" s="48" t="s">
        <v>416</v>
      </c>
      <c r="Y91" s="41"/>
    </row>
    <row r="92" spans="1:25" ht="15" x14ac:dyDescent="0.25">
      <c r="A92">
        <v>1.77</v>
      </c>
      <c r="B92">
        <v>2</v>
      </c>
      <c r="C92" s="29">
        <f t="shared" si="17"/>
        <v>6.4971751412429501E-2</v>
      </c>
      <c r="D92" s="30">
        <f>IF(OR($A92="",$B92=""),"",A92*'MPTO_working_2-way'!$G91)</f>
        <v>1.8850000000000002</v>
      </c>
      <c r="E92" s="32">
        <f>IF(OR($A92="",$B92=""),"",B92*'MPTO_working_2-way'!$G91)</f>
        <v>2.129943502824859</v>
      </c>
      <c r="F92" s="30">
        <f>IF(OR($A92="",$B92=""),"",'MPTO_working_2-way'!D91)</f>
        <v>1.8779840848806368</v>
      </c>
      <c r="G92" s="32">
        <f>IF(OR($A92="",$B92=""),"",'MPTO_working_2-way'!E91)</f>
        <v>2.1389728096676741</v>
      </c>
      <c r="H92" s="30">
        <f>IF(OR($A92="",$B92=""),"",'OddsRatio_working_2-way'!M91)</f>
        <v>1.8774964387392123</v>
      </c>
      <c r="I92" s="30">
        <f>IF(OR($A92="",$B92=""),"",'OddsRatio_working_2-way'!N91)</f>
        <v>2.1396057645963795</v>
      </c>
      <c r="J92" s="30">
        <f>IF('Log_working_2-way'!$D91="","",A92^('Log_working_2-way'!$D91))</f>
        <v>1.874231287878281</v>
      </c>
      <c r="K92" s="32">
        <f>IF('Log_working_2-way'!$D91="","",B92^('Log_working_2-way'!$D91))</f>
        <v>2.1438620578535619</v>
      </c>
      <c r="L92" s="37">
        <f t="shared" si="18"/>
        <v>0.53050397877984079</v>
      </c>
      <c r="M92" s="37">
        <f t="shared" si="19"/>
        <v>0.4694960212201591</v>
      </c>
      <c r="N92" s="38">
        <v>189</v>
      </c>
      <c r="O92" s="38">
        <f t="shared" si="20"/>
        <v>82.220338983050866</v>
      </c>
      <c r="P92" s="38">
        <f t="shared" si="21"/>
        <v>94.5</v>
      </c>
      <c r="Q92" s="38">
        <f t="shared" si="22"/>
        <v>94.5</v>
      </c>
      <c r="R92" s="38">
        <f t="shared" si="23"/>
        <v>106.77966101694915</v>
      </c>
      <c r="S92" s="39">
        <f t="shared" si="24"/>
        <v>-12.279661016949134</v>
      </c>
      <c r="T92" s="39">
        <f t="shared" si="25"/>
        <v>-12.279661016949149</v>
      </c>
      <c r="U92" t="s">
        <v>404</v>
      </c>
      <c r="V92" t="s">
        <v>408</v>
      </c>
      <c r="W92" t="s">
        <v>410</v>
      </c>
      <c r="X92" s="48" t="s">
        <v>416</v>
      </c>
      <c r="Y92" s="41"/>
    </row>
    <row r="93" spans="1:25" ht="15" x14ac:dyDescent="0.25">
      <c r="A93">
        <v>1.66</v>
      </c>
      <c r="B93">
        <v>2.17</v>
      </c>
      <c r="C93" s="29">
        <f t="shared" si="17"/>
        <v>6.3239131641774637E-2</v>
      </c>
      <c r="D93" s="30">
        <f>IF(OR($A93="",$B93=""),"",A93*'MPTO_working_2-way'!$G92)</f>
        <v>1.7649769585253459</v>
      </c>
      <c r="E93" s="32">
        <f>IF(OR($A93="",$B93=""),"",B93*'MPTO_working_2-way'!$G92)</f>
        <v>2.3072289156626509</v>
      </c>
      <c r="F93" s="30">
        <f>IF(OR($A93="",$B93=""),"",'MPTO_working_2-way'!D92)</f>
        <v>1.7519575896114004</v>
      </c>
      <c r="G93" s="32">
        <f>IF(OR($A93="",$B93=""),"",'MPTO_working_2-way'!E92)</f>
        <v>2.3298622340081501</v>
      </c>
      <c r="H93" s="30">
        <f>IF(OR($A93="",$B93=""),"",'OddsRatio_working_2-way'!M92)</f>
        <v>1.7510676161988112</v>
      </c>
      <c r="I93" s="30">
        <f>IF(OR($A93="",$B93=""),"",'OddsRatio_working_2-way'!N92)</f>
        <v>2.3314380468978926</v>
      </c>
      <c r="J93" s="30">
        <f>IF('Log_working_2-way'!$D92="","",A93^('Log_working_2-way'!$D92))</f>
        <v>1.7450390550813</v>
      </c>
      <c r="K93" s="32">
        <f>IF('Log_working_2-way'!$D92="","",B93^('Log_working_2-way'!$D92))</f>
        <v>2.3422115165263575</v>
      </c>
      <c r="L93" s="37">
        <f t="shared" si="18"/>
        <v>0.5665796344647519</v>
      </c>
      <c r="M93" s="37">
        <f t="shared" si="19"/>
        <v>0.43342036553524799</v>
      </c>
      <c r="N93" s="38">
        <v>190</v>
      </c>
      <c r="O93" s="38">
        <f t="shared" si="20"/>
        <v>75.542168674698786</v>
      </c>
      <c r="P93" s="38">
        <f t="shared" si="21"/>
        <v>102.44239631336406</v>
      </c>
      <c r="Q93" s="38">
        <f t="shared" si="22"/>
        <v>87.557603686635943</v>
      </c>
      <c r="R93" s="38">
        <f t="shared" si="23"/>
        <v>114.45783132530121</v>
      </c>
      <c r="S93" s="39">
        <f t="shared" si="24"/>
        <v>-12.015435011937157</v>
      </c>
      <c r="T93" s="39">
        <f t="shared" si="25"/>
        <v>-12.015435011937157</v>
      </c>
      <c r="U93" t="s">
        <v>405</v>
      </c>
      <c r="V93" t="s">
        <v>406</v>
      </c>
      <c r="W93" t="s">
        <v>410</v>
      </c>
      <c r="X93" s="48" t="s">
        <v>416</v>
      </c>
      <c r="Y93" s="41"/>
    </row>
    <row r="94" spans="1:25" ht="15" x14ac:dyDescent="0.25">
      <c r="A94">
        <v>1.67</v>
      </c>
      <c r="B94">
        <v>2.08</v>
      </c>
      <c r="C94" s="29">
        <f t="shared" si="17"/>
        <v>7.9571625978811511E-2</v>
      </c>
      <c r="D94" s="30">
        <f>IF(OR($A94="",$B94=""),"",A94*'MPTO_working_2-way'!$G93)</f>
        <v>1.8028846153846152</v>
      </c>
      <c r="E94" s="32">
        <f>IF(OR($A94="",$B94=""),"",B94*'MPTO_working_2-way'!$G93)</f>
        <v>2.2455089820359282</v>
      </c>
      <c r="F94" s="30">
        <f>IF(OR($A94="",$B94=""),"",'MPTO_working_2-way'!D93)</f>
        <v>1.7888557008960757</v>
      </c>
      <c r="G94" s="32">
        <f>IF(OR($A94="",$B94=""),"",'MPTO_working_2-way'!E93)</f>
        <v>2.267658963311137</v>
      </c>
      <c r="H94" s="30">
        <f>IF(OR($A94="",$B94=""),"",'OddsRatio_working_2-way'!M93)</f>
        <v>1.7876359377087676</v>
      </c>
      <c r="I94" s="30">
        <f>IF(OR($A94="",$B94=""),"",'OddsRatio_working_2-way'!N93)</f>
        <v>2.2696221085454766</v>
      </c>
      <c r="J94" s="30">
        <f>IF('Log_working_2-way'!$D93="","",A94^('Log_working_2-way'!$D93))</f>
        <v>1.7810568644176288</v>
      </c>
      <c r="K94" s="32">
        <f>IF('Log_working_2-way'!$D93="","",B94^('Log_working_2-way'!$D93))</f>
        <v>2.2803165115305339</v>
      </c>
      <c r="L94" s="37">
        <f t="shared" si="18"/>
        <v>0.55466666666666675</v>
      </c>
      <c r="M94" s="37">
        <f t="shared" si="19"/>
        <v>0.4453333333333333</v>
      </c>
      <c r="N94" s="38">
        <v>191</v>
      </c>
      <c r="O94" s="38">
        <f t="shared" si="20"/>
        <v>76.628742514970043</v>
      </c>
      <c r="P94" s="38">
        <f t="shared" si="21"/>
        <v>99.173076923076934</v>
      </c>
      <c r="Q94" s="38">
        <f t="shared" si="22"/>
        <v>91.826923076923066</v>
      </c>
      <c r="R94" s="38">
        <f t="shared" si="23"/>
        <v>114.37125748502996</v>
      </c>
      <c r="S94" s="39">
        <f t="shared" si="24"/>
        <v>-15.198180561953023</v>
      </c>
      <c r="T94" s="39">
        <f t="shared" si="25"/>
        <v>-15.198180561953023</v>
      </c>
      <c r="U94" t="s">
        <v>409</v>
      </c>
      <c r="V94" t="s">
        <v>413</v>
      </c>
      <c r="W94" t="s">
        <v>410</v>
      </c>
      <c r="X94" s="48" t="s">
        <v>416</v>
      </c>
      <c r="Y94" s="41"/>
    </row>
    <row r="95" spans="1:25" ht="15" x14ac:dyDescent="0.25">
      <c r="A95">
        <v>1.8</v>
      </c>
      <c r="B95">
        <v>2</v>
      </c>
      <c r="C95" s="29">
        <f t="shared" si="17"/>
        <v>5.555555555555558E-2</v>
      </c>
      <c r="D95" s="30">
        <f>IF(OR($A95="",$B95=""),"",A95*'MPTO_working_2-way'!$G94)</f>
        <v>1.9000000000000001</v>
      </c>
      <c r="E95" s="32">
        <f>IF(OR($A95="",$B95=""),"",B95*'MPTO_working_2-way'!$G94)</f>
        <v>2.1111111111111112</v>
      </c>
      <c r="F95" s="30">
        <f>IF(OR($A95="",$B95=""),"",'MPTO_working_2-way'!D94)</f>
        <v>1.8947368421052633</v>
      </c>
      <c r="G95" s="32">
        <f>IF(OR($A95="",$B95=""),"",'MPTO_working_2-way'!E94)</f>
        <v>2.1176470588235294</v>
      </c>
      <c r="H95" s="30">
        <f>IF(OR($A95="",$B95=""),"",'OddsRatio_working_2-way'!M94)</f>
        <v>1.8944271909999162</v>
      </c>
      <c r="I95" s="30">
        <f>IF(OR($A95="",$B95=""),"",'OddsRatio_working_2-way'!N94)</f>
        <v>2.1180339887498949</v>
      </c>
      <c r="J95" s="30">
        <f>IF('Log_working_2-way'!$D94="","",A95^('Log_working_2-way'!$D94))</f>
        <v>1.8919945981019548</v>
      </c>
      <c r="K95" s="32">
        <f>IF('Log_working_2-way'!$D94="","",B95^('Log_working_2-way'!$D94))</f>
        <v>2.121083022392328</v>
      </c>
      <c r="L95" s="37">
        <f t="shared" si="18"/>
        <v>0.52631578947368418</v>
      </c>
      <c r="M95" s="37">
        <f t="shared" si="19"/>
        <v>0.47368421052631576</v>
      </c>
      <c r="N95" s="38">
        <v>192</v>
      </c>
      <c r="O95" s="38">
        <f t="shared" si="20"/>
        <v>85.333333333333343</v>
      </c>
      <c r="P95" s="38">
        <f t="shared" si="21"/>
        <v>96</v>
      </c>
      <c r="Q95" s="38">
        <f t="shared" si="22"/>
        <v>96</v>
      </c>
      <c r="R95" s="38">
        <f t="shared" si="23"/>
        <v>106.66666666666667</v>
      </c>
      <c r="S95" s="39">
        <f t="shared" si="24"/>
        <v>-10.666666666666657</v>
      </c>
      <c r="T95" s="39">
        <f t="shared" si="25"/>
        <v>-10.666666666666671</v>
      </c>
      <c r="U95" t="s">
        <v>407</v>
      </c>
      <c r="V95" t="s">
        <v>414</v>
      </c>
      <c r="W95" t="s">
        <v>410</v>
      </c>
      <c r="X95" s="48" t="s">
        <v>416</v>
      </c>
      <c r="Y95" s="41"/>
    </row>
    <row r="96" spans="1:25" ht="15" x14ac:dyDescent="0.25">
      <c r="A96">
        <v>2.31</v>
      </c>
      <c r="B96">
        <v>1.68</v>
      </c>
      <c r="C96" s="29">
        <f t="shared" si="17"/>
        <v>2.813852813852824E-2</v>
      </c>
      <c r="D96" s="30">
        <f>IF(OR($A96="",$B96=""),"",A96*'MPTO_working_2-way'!$G95)</f>
        <v>2.3750000000000004</v>
      </c>
      <c r="E96" s="32">
        <f>IF(OR($A96="",$B96=""),"",B96*'MPTO_working_2-way'!$G95)</f>
        <v>1.7272727272727273</v>
      </c>
      <c r="F96" s="30">
        <f>IF(OR($A96="",$B96=""),"",'MPTO_working_2-way'!D95)</f>
        <v>2.3875968992248064</v>
      </c>
      <c r="G96" s="32">
        <f>IF(OR($A96="",$B96=""),"",'MPTO_working_2-way'!E95)</f>
        <v>1.7206703910614525</v>
      </c>
      <c r="H96" s="30">
        <f>IF(OR($A96="",$B96=""),"",'OddsRatio_working_2-way'!M95)</f>
        <v>2.3879735545878726</v>
      </c>
      <c r="I96" s="30">
        <f>IF(OR($A96="",$B96=""),"",'OddsRatio_working_2-way'!N95)</f>
        <v>1.7204748222288193</v>
      </c>
      <c r="J96" s="30">
        <f>IF('Log_working_2-way'!$D95="","",A96^('Log_working_2-way'!$D95))</f>
        <v>2.3937530589126359</v>
      </c>
      <c r="K96" s="32">
        <f>IF('Log_working_2-way'!$D95="","",B96^('Log_working_2-way'!$D95))</f>
        <v>1.7174872145429791</v>
      </c>
      <c r="L96" s="37">
        <f t="shared" si="18"/>
        <v>0.42105263157894729</v>
      </c>
      <c r="M96" s="37">
        <f t="shared" si="19"/>
        <v>0.57894736842105265</v>
      </c>
      <c r="N96" s="38">
        <v>193</v>
      </c>
      <c r="O96" s="38">
        <f t="shared" si="20"/>
        <v>109.45021645021644</v>
      </c>
      <c r="P96" s="38">
        <f t="shared" si="21"/>
        <v>78.11904761904762</v>
      </c>
      <c r="Q96" s="38">
        <f t="shared" si="22"/>
        <v>114.88095238095238</v>
      </c>
      <c r="R96" s="38">
        <f t="shared" si="23"/>
        <v>83.549783549783555</v>
      </c>
      <c r="S96" s="39">
        <f t="shared" si="24"/>
        <v>-5.4307359307359349</v>
      </c>
      <c r="T96" s="39">
        <f t="shared" si="25"/>
        <v>-5.4307359307359349</v>
      </c>
      <c r="U96" t="s">
        <v>340</v>
      </c>
      <c r="V96" t="s">
        <v>383</v>
      </c>
      <c r="W96" t="s">
        <v>373</v>
      </c>
      <c r="X96" s="48" t="s">
        <v>416</v>
      </c>
      <c r="Y96" s="41"/>
    </row>
    <row r="97" spans="1:25" ht="15" x14ac:dyDescent="0.25">
      <c r="A97">
        <v>1.83</v>
      </c>
      <c r="B97">
        <v>2.0699999999999998</v>
      </c>
      <c r="C97" s="29">
        <f t="shared" si="17"/>
        <v>2.9539874871307603E-2</v>
      </c>
      <c r="D97" s="30">
        <f>IF(OR($A97="",$B97=""),"",A97*'MPTO_working_2-way'!$G96)</f>
        <v>1.8840579710144929</v>
      </c>
      <c r="E97" s="32">
        <f>IF(OR($A97="",$B97=""),"",B97*'MPTO_working_2-way'!$G96)</f>
        <v>2.1311475409836067</v>
      </c>
      <c r="F97" s="30">
        <f>IF(OR($A97="",$B97=""),"",'MPTO_working_2-way'!D96)</f>
        <v>1.8808371192373576</v>
      </c>
      <c r="G97" s="32">
        <f>IF(OR($A97="",$B97=""),"",'MPTO_working_2-way'!E96)</f>
        <v>2.1352836729517204</v>
      </c>
      <c r="H97" s="30">
        <f>IF(OR($A97="",$B97=""),"",'OddsRatio_working_2-way'!M96)</f>
        <v>1.8807388571985679</v>
      </c>
      <c r="I97" s="30">
        <f>IF(OR($A97="",$B97=""),"",'OddsRatio_working_2-way'!N96)</f>
        <v>2.1354103339788768</v>
      </c>
      <c r="J97" s="30">
        <f>IF('Log_working_2-way'!$D96="","",A97^('Log_working_2-way'!$D96))</f>
        <v>1.8792804075818812</v>
      </c>
      <c r="K97" s="32">
        <f>IF('Log_working_2-way'!$D96="","",B97^('Log_working_2-way'!$D96))</f>
        <v>2.137293622577233</v>
      </c>
      <c r="L97" s="37">
        <f t="shared" si="18"/>
        <v>0.53076923076923077</v>
      </c>
      <c r="M97" s="37">
        <f t="shared" si="19"/>
        <v>0.46923076923076917</v>
      </c>
      <c r="N97" s="38">
        <v>194</v>
      </c>
      <c r="O97" s="38">
        <f t="shared" si="20"/>
        <v>87.989071038251382</v>
      </c>
      <c r="P97" s="38">
        <f t="shared" si="21"/>
        <v>100.28019323671498</v>
      </c>
      <c r="Q97" s="38">
        <f t="shared" si="22"/>
        <v>93.719806763285035</v>
      </c>
      <c r="R97" s="38">
        <f t="shared" si="23"/>
        <v>106.01092896174862</v>
      </c>
      <c r="S97" s="39">
        <f t="shared" si="24"/>
        <v>-5.7307357250336537</v>
      </c>
      <c r="T97" s="39">
        <f t="shared" si="25"/>
        <v>-5.7307357250336395</v>
      </c>
      <c r="U97" t="s">
        <v>339</v>
      </c>
      <c r="V97" t="s">
        <v>240</v>
      </c>
      <c r="W97" t="s">
        <v>373</v>
      </c>
      <c r="X97" s="48" t="s">
        <v>416</v>
      </c>
      <c r="Y97" s="41"/>
    </row>
    <row r="98" spans="1:25" ht="15" x14ac:dyDescent="0.25">
      <c r="A98">
        <v>2.48</v>
      </c>
      <c r="B98">
        <v>1.6</v>
      </c>
      <c r="C98" s="29">
        <f t="shared" si="17"/>
        <v>2.8225806451612989E-2</v>
      </c>
      <c r="D98" s="30">
        <f>IF(OR($A98="",$B98=""),"",A98*'MPTO_working_2-way'!$G97)</f>
        <v>2.5500000000000003</v>
      </c>
      <c r="E98" s="32">
        <f>IF(OR($A98="",$B98=""),"",B98*'MPTO_working_2-way'!$G97)</f>
        <v>1.645161290322581</v>
      </c>
      <c r="F98" s="30">
        <f>IF(OR($A98="",$B98=""),"",'MPTO_working_2-way'!D97)</f>
        <v>2.5699481865284977</v>
      </c>
      <c r="G98" s="32">
        <f>IF(OR($A98="",$B98=""),"",'MPTO_working_2-way'!E97)</f>
        <v>1.6369636963696372</v>
      </c>
      <c r="H98" s="30">
        <f>IF(OR($A98="",$B98=""),"",'OddsRatio_working_2-way'!M97)</f>
        <v>2.5705625319186329</v>
      </c>
      <c r="I98" s="30">
        <f>IF(OR($A98="",$B98=""),"",'OddsRatio_working_2-way'!N97)</f>
        <v>1.6367145399670135</v>
      </c>
      <c r="J98" s="30">
        <f>IF('Log_working_2-way'!$D97="","",A98^('Log_working_2-way'!$D97))</f>
        <v>2.5797860428369455</v>
      </c>
      <c r="K98" s="32">
        <f>IF('Log_working_2-way'!$D97="","",B98^('Log_working_2-way'!$D97))</f>
        <v>1.6329971102948844</v>
      </c>
      <c r="L98" s="37">
        <f t="shared" si="18"/>
        <v>0.39215686274509798</v>
      </c>
      <c r="M98" s="37">
        <f t="shared" si="19"/>
        <v>0.6078431372549018</v>
      </c>
      <c r="N98" s="38">
        <v>195</v>
      </c>
      <c r="O98" s="38">
        <f t="shared" si="20"/>
        <v>116.3709677419355</v>
      </c>
      <c r="P98" s="38">
        <f t="shared" si="21"/>
        <v>73.125</v>
      </c>
      <c r="Q98" s="38">
        <f t="shared" si="22"/>
        <v>121.875</v>
      </c>
      <c r="R98" s="38">
        <f t="shared" si="23"/>
        <v>78.629032258064527</v>
      </c>
      <c r="S98" s="39">
        <f t="shared" si="24"/>
        <v>-5.5040322580644983</v>
      </c>
      <c r="T98" s="39">
        <f t="shared" si="25"/>
        <v>-5.5040322580645267</v>
      </c>
      <c r="U98" t="s">
        <v>112</v>
      </c>
      <c r="V98" t="s">
        <v>237</v>
      </c>
      <c r="W98" t="s">
        <v>373</v>
      </c>
      <c r="X98" s="48" t="s">
        <v>416</v>
      </c>
      <c r="Y98" s="41"/>
    </row>
    <row r="99" spans="1:25" ht="15" x14ac:dyDescent="0.25">
      <c r="A99">
        <v>1.58</v>
      </c>
      <c r="B99">
        <v>2.5299999999999998</v>
      </c>
      <c r="C99" s="29">
        <f t="shared" si="17"/>
        <v>2.8168309401110703E-2</v>
      </c>
      <c r="D99" s="30">
        <f>IF(OR($A99="",$B99=""),"",A99*'MPTO_working_2-way'!$G98)</f>
        <v>1.6245059288537549</v>
      </c>
      <c r="E99" s="32">
        <f>IF(OR($A99="",$B99=""),"",B99*'MPTO_working_2-way'!$G98)</f>
        <v>2.6012658227848098</v>
      </c>
      <c r="F99" s="30">
        <f>IF(OR($A99="",$B99=""),"",'MPTO_working_2-way'!D98)</f>
        <v>1.6159598981283099</v>
      </c>
      <c r="G99" s="32">
        <f>IF(OR($A99="",$B99=""),"",'MPTO_working_2-way'!E98)</f>
        <v>2.6234823127912317</v>
      </c>
      <c r="H99" s="30">
        <f>IF(OR($A99="",$B99=""),"",'OddsRatio_working_2-way'!M98)</f>
        <v>1.6156987634551996</v>
      </c>
      <c r="I99" s="30">
        <f>IF(OR($A99="",$B99=""),"",'OddsRatio_working_2-way'!N98)</f>
        <v>2.6241708760111284</v>
      </c>
      <c r="J99" s="30">
        <f>IF('Log_working_2-way'!$D98="","",A99^('Log_working_2-way'!$D98))</f>
        <v>1.6118203487716556</v>
      </c>
      <c r="K99" s="32">
        <f>IF('Log_working_2-way'!$D98="","",B99^('Log_working_2-way'!$D98))</f>
        <v>2.6344667221475415</v>
      </c>
      <c r="L99" s="37">
        <f t="shared" si="18"/>
        <v>0.61557177615571779</v>
      </c>
      <c r="M99" s="37">
        <f t="shared" si="19"/>
        <v>0.38442822384428227</v>
      </c>
      <c r="N99" s="38">
        <v>196</v>
      </c>
      <c r="O99" s="38">
        <f t="shared" si="20"/>
        <v>71.949367088607588</v>
      </c>
      <c r="P99" s="38">
        <f t="shared" si="21"/>
        <v>118.52964426877469</v>
      </c>
      <c r="Q99" s="38">
        <f t="shared" si="22"/>
        <v>77.470355731225311</v>
      </c>
      <c r="R99" s="38">
        <f t="shared" si="23"/>
        <v>124.0506329113924</v>
      </c>
      <c r="S99" s="39">
        <f t="shared" si="24"/>
        <v>-5.5209886426177235</v>
      </c>
      <c r="T99" s="39">
        <f t="shared" si="25"/>
        <v>-5.5209886426177093</v>
      </c>
      <c r="U99" t="s">
        <v>397</v>
      </c>
      <c r="V99" t="s">
        <v>235</v>
      </c>
      <c r="W99" t="s">
        <v>373</v>
      </c>
      <c r="X99" s="48" t="s">
        <v>416</v>
      </c>
      <c r="Y99" s="41"/>
    </row>
    <row r="100" spans="1:25" ht="15" x14ac:dyDescent="0.25">
      <c r="A100">
        <v>2.57</v>
      </c>
      <c r="B100">
        <v>1.53</v>
      </c>
      <c r="C100" s="29">
        <f t="shared" si="17"/>
        <v>4.2699829607588891E-2</v>
      </c>
      <c r="D100" s="30">
        <f>IF(OR($A100="",$B100=""),"",A100*'MPTO_working_2-way'!$G99)</f>
        <v>2.6797385620915031</v>
      </c>
      <c r="E100" s="32">
        <f>IF(OR($A100="",$B100=""),"",B100*'MPTO_working_2-way'!$G99)</f>
        <v>1.595330739299611</v>
      </c>
      <c r="F100" s="30">
        <f>IF(OR($A100="",$B100=""),"",'MPTO_working_2-way'!D99)</f>
        <v>2.7192005808927768</v>
      </c>
      <c r="G100" s="32">
        <f>IF(OR($A100="",$B100=""),"",'MPTO_working_2-way'!E99)</f>
        <v>1.5816656945757326</v>
      </c>
      <c r="H100" s="30">
        <f>IF(OR($A100="",$B100=""),"",'OddsRatio_working_2-way'!M99)</f>
        <v>2.7211229331292399</v>
      </c>
      <c r="I100" s="30">
        <f>IF(OR($A100="",$B100=""),"",'OddsRatio_working_2-way'!N99)</f>
        <v>1.5810160220117813</v>
      </c>
      <c r="J100" s="30">
        <f>IF('Log_working_2-way'!$D99="","",A100^('Log_working_2-way'!$D99))</f>
        <v>2.7398584941677284</v>
      </c>
      <c r="K100" s="32">
        <f>IF('Log_working_2-way'!$D99="","",B100^('Log_working_2-way'!$D99))</f>
        <v>1.5747593860945028</v>
      </c>
      <c r="L100" s="37">
        <f t="shared" si="18"/>
        <v>0.37317073170731713</v>
      </c>
      <c r="M100" s="37">
        <f t="shared" si="19"/>
        <v>0.62682926829268293</v>
      </c>
      <c r="N100" s="38">
        <v>197</v>
      </c>
      <c r="O100" s="38">
        <f t="shared" si="20"/>
        <v>120.34630350194551</v>
      </c>
      <c r="P100" s="38">
        <f t="shared" si="21"/>
        <v>68.241830065359494</v>
      </c>
      <c r="Q100" s="38">
        <f t="shared" si="22"/>
        <v>128.75816993464053</v>
      </c>
      <c r="R100" s="38">
        <f t="shared" si="23"/>
        <v>76.653696498054472</v>
      </c>
      <c r="S100" s="39">
        <f t="shared" si="24"/>
        <v>-8.411866432695021</v>
      </c>
      <c r="T100" s="39">
        <f t="shared" si="25"/>
        <v>-8.4118664326949784</v>
      </c>
      <c r="U100" t="s">
        <v>355</v>
      </c>
      <c r="V100" t="s">
        <v>113</v>
      </c>
      <c r="W100" t="s">
        <v>374</v>
      </c>
      <c r="X100" s="48" t="s">
        <v>416</v>
      </c>
      <c r="Y100" s="41"/>
    </row>
    <row r="101" spans="1:25" s="35" customFormat="1" ht="15" x14ac:dyDescent="0.25">
      <c r="A101">
        <v>2.5299999999999998</v>
      </c>
      <c r="B101">
        <v>1.54</v>
      </c>
      <c r="C101" s="29">
        <f t="shared" si="17"/>
        <v>4.4607566346696714E-2</v>
      </c>
      <c r="D101" s="30">
        <f>IF(OR($A101="",$B101=""),"",A101*'MPTO_working_2-way'!$G100)</f>
        <v>2.6428571428571423</v>
      </c>
      <c r="E101" s="32">
        <f>IF(OR($A101="",$B101=""),"",B101*'MPTO_working_2-way'!$G100)</f>
        <v>1.6086956521739131</v>
      </c>
      <c r="F101" s="30">
        <f>IF(OR($A101="",$B101=""),"",'MPTO_working_2-way'!D100)</f>
        <v>2.6813020439061312</v>
      </c>
      <c r="G101" s="32">
        <f>IF(OR($A101="",$B101=""),"",'MPTO_working_2-way'!E100)</f>
        <v>1.594777127420081</v>
      </c>
      <c r="H101" s="30">
        <f>IF(OR($A101="",$B101=""),"",'OddsRatio_working_2-way'!M100)</f>
        <v>2.6832508230603458</v>
      </c>
      <c r="I101" s="30">
        <f>IF(OR($A101="",$B101=""),"",'OddsRatio_working_2-way'!N100)</f>
        <v>1.5940885257860045</v>
      </c>
      <c r="J101" s="30">
        <f>IF('Log_working_2-way'!$D100="","",A101^('Log_working_2-way'!$D100))</f>
        <v>2.7015124337025407</v>
      </c>
      <c r="K101" s="32">
        <f>IF('Log_working_2-way'!$D100="","",B101^('Log_working_2-way'!$D100))</f>
        <v>1.5877124258345114</v>
      </c>
      <c r="L101" s="37">
        <f t="shared" si="18"/>
        <v>0.37837837837837845</v>
      </c>
      <c r="M101" s="37">
        <f t="shared" si="19"/>
        <v>0.6216216216216216</v>
      </c>
      <c r="N101" s="38">
        <v>198</v>
      </c>
      <c r="O101" s="38">
        <f t="shared" si="20"/>
        <v>119.7391304347826</v>
      </c>
      <c r="P101" s="38">
        <f t="shared" si="21"/>
        <v>69.428571428571445</v>
      </c>
      <c r="Q101" s="38">
        <f t="shared" si="22"/>
        <v>128.57142857142858</v>
      </c>
      <c r="R101" s="38">
        <f t="shared" si="23"/>
        <v>78.260869565217405</v>
      </c>
      <c r="S101" s="39">
        <f t="shared" si="24"/>
        <v>-8.8322981366459885</v>
      </c>
      <c r="T101" s="39">
        <f t="shared" si="25"/>
        <v>-8.8322981366459601</v>
      </c>
      <c r="U101" t="s">
        <v>246</v>
      </c>
      <c r="V101" t="s">
        <v>352</v>
      </c>
      <c r="W101" t="s">
        <v>374</v>
      </c>
      <c r="X101" s="48" t="s">
        <v>416</v>
      </c>
      <c r="Y101" s="41"/>
    </row>
    <row r="102" spans="1:25" ht="15" x14ac:dyDescent="0.25">
      <c r="A102">
        <v>2.02</v>
      </c>
      <c r="B102">
        <v>1.84</v>
      </c>
      <c r="C102" s="29">
        <f t="shared" si="17"/>
        <v>3.8527765820060234E-2</v>
      </c>
      <c r="D102" s="30">
        <f>IF(OR($A102="",$B102=""),"",A102*'MPTO_working_2-way'!$G101)</f>
        <v>2.0978260869565215</v>
      </c>
      <c r="E102" s="32">
        <f>IF(OR($A102="",$B102=""),"",B102*'MPTO_working_2-way'!$G101)</f>
        <v>1.9108910891089108</v>
      </c>
      <c r="F102" s="30">
        <f>IF(OR($A102="",$B102=""),"",'MPTO_working_2-way'!D101)</f>
        <v>2.1017869260348339</v>
      </c>
      <c r="G102" s="32">
        <f>IF(OR($A102="",$B102=""),"",'MPTO_working_2-way'!E101)</f>
        <v>1.9076165058509547</v>
      </c>
      <c r="H102" s="30">
        <f>IF(OR($A102="",$B102=""),"",'OddsRatio_working_2-way'!M101)</f>
        <v>2.1019463300386789</v>
      </c>
      <c r="I102" s="30">
        <f>IF(OR($A102="",$B102=""),"",'OddsRatio_working_2-way'!N101)</f>
        <v>1.9074852129730298</v>
      </c>
      <c r="J102" s="30">
        <f>IF('Log_working_2-way'!$D101="","",A102^('Log_working_2-way'!$D101))</f>
        <v>2.1037631107837189</v>
      </c>
      <c r="K102" s="32">
        <f>IF('Log_working_2-way'!$D101="","",B102^('Log_working_2-way'!$D101))</f>
        <v>1.9059915032763037</v>
      </c>
      <c r="L102" s="37">
        <f t="shared" si="18"/>
        <v>0.47668393782383423</v>
      </c>
      <c r="M102" s="37">
        <f t="shared" si="19"/>
        <v>0.52331606217616577</v>
      </c>
      <c r="N102" s="38">
        <v>199</v>
      </c>
      <c r="O102" s="38">
        <f t="shared" si="20"/>
        <v>100.48514851485149</v>
      </c>
      <c r="P102" s="38">
        <f t="shared" si="21"/>
        <v>90.84782608695653</v>
      </c>
      <c r="Q102" s="38">
        <f t="shared" si="22"/>
        <v>108.15217391304347</v>
      </c>
      <c r="R102" s="38">
        <f t="shared" si="23"/>
        <v>98.514851485148512</v>
      </c>
      <c r="S102" s="39">
        <f t="shared" si="24"/>
        <v>-7.6670253981919814</v>
      </c>
      <c r="T102" s="39">
        <f t="shared" si="25"/>
        <v>-7.6670253981919814</v>
      </c>
      <c r="U102" t="s">
        <v>114</v>
      </c>
      <c r="V102" t="s">
        <v>351</v>
      </c>
      <c r="W102" t="s">
        <v>374</v>
      </c>
      <c r="X102" s="48" t="s">
        <v>416</v>
      </c>
      <c r="Y102" s="41"/>
    </row>
    <row r="103" spans="1:25" ht="15" x14ac:dyDescent="0.25">
      <c r="A103">
        <v>2.5</v>
      </c>
      <c r="B103">
        <v>1.56</v>
      </c>
      <c r="C103" s="29">
        <f t="shared" si="17"/>
        <v>4.102564102564088E-2</v>
      </c>
      <c r="D103" s="30">
        <f>IF(OR($A103="",$B103=""),"",A103*'MPTO_working_2-way'!$G102)</f>
        <v>2.6025641025641022</v>
      </c>
      <c r="E103" s="32">
        <f>IF(OR($A103="",$B103=""),"",B103*'MPTO_working_2-way'!$G102)</f>
        <v>1.6239999999999999</v>
      </c>
      <c r="F103" s="30">
        <f>IF(OR($A103="",$B103=""),"",'MPTO_working_2-way'!D102)</f>
        <v>2.6351351351351346</v>
      </c>
      <c r="G103" s="32">
        <f>IF(OR($A103="",$B103=""),"",'MPTO_working_2-way'!E102)</f>
        <v>1.6115702479338843</v>
      </c>
      <c r="H103" s="30">
        <f>IF(OR($A103="",$B103=""),"",'OddsRatio_working_2-way'!M102)</f>
        <v>2.6366341767699417</v>
      </c>
      <c r="I103" s="30">
        <f>IF(OR($A103="",$B103=""),"",'OddsRatio_working_2-way'!N102)</f>
        <v>1.6110100926607782</v>
      </c>
      <c r="J103" s="30">
        <f>IF('Log_working_2-way'!$D102="","",A103^('Log_working_2-way'!$D102))</f>
        <v>2.6519924845520593</v>
      </c>
      <c r="K103" s="32">
        <f>IF('Log_working_2-way'!$D102="","",B103^('Log_working_2-way'!$D102))</f>
        <v>1.6053296303406839</v>
      </c>
      <c r="L103" s="37">
        <f t="shared" si="18"/>
        <v>0.38423645320197047</v>
      </c>
      <c r="M103" s="37">
        <f t="shared" si="19"/>
        <v>0.61576354679802958</v>
      </c>
      <c r="N103" s="38">
        <v>200</v>
      </c>
      <c r="O103" s="38">
        <f t="shared" si="20"/>
        <v>120</v>
      </c>
      <c r="P103" s="38">
        <f t="shared" si="21"/>
        <v>71.794871794871796</v>
      </c>
      <c r="Q103" s="38">
        <f t="shared" si="22"/>
        <v>128.2051282051282</v>
      </c>
      <c r="R103" s="38">
        <f t="shared" si="23"/>
        <v>80</v>
      </c>
      <c r="S103" s="39">
        <f t="shared" si="24"/>
        <v>-8.2051282051282044</v>
      </c>
      <c r="T103" s="39">
        <f t="shared" si="25"/>
        <v>-8.2051282051282044</v>
      </c>
      <c r="U103" t="s">
        <v>349</v>
      </c>
      <c r="V103" t="s">
        <v>346</v>
      </c>
      <c r="W103" t="s">
        <v>374</v>
      </c>
      <c r="X103" s="48" t="s">
        <v>416</v>
      </c>
      <c r="Y103" s="41"/>
    </row>
    <row r="104" spans="1:25" ht="15" x14ac:dyDescent="0.25">
      <c r="A104">
        <v>2.19</v>
      </c>
      <c r="B104">
        <v>1.73</v>
      </c>
      <c r="C104" s="29">
        <f t="shared" si="17"/>
        <v>3.4655686647135031E-2</v>
      </c>
      <c r="D104" s="30">
        <f>IF(OR($A104="",$B104=""),"",A104*'MPTO_working_2-way'!$G103)</f>
        <v>2.2658959537572256</v>
      </c>
      <c r="E104" s="32">
        <f>IF(OR($A104="",$B104=""),"",B104*'MPTO_working_2-way'!$G103)</f>
        <v>1.7899543378995435</v>
      </c>
      <c r="F104" s="30">
        <f>IF(OR($A104="",$B104=""),"",'MPTO_working_2-way'!D103)</f>
        <v>2.2763841740018629</v>
      </c>
      <c r="G104" s="32">
        <f>IF(OR($A104="",$B104=""),"",'MPTO_working_2-way'!E103)</f>
        <v>1.7834631769717797</v>
      </c>
      <c r="H104" s="30">
        <f>IF(OR($A104="",$B104=""),"",'OddsRatio_working_2-way'!M103)</f>
        <v>2.2767681803292916</v>
      </c>
      <c r="I104" s="30">
        <f>IF(OR($A104="",$B104=""),"",'OddsRatio_working_2-way'!N103)</f>
        <v>1.7832275391935992</v>
      </c>
      <c r="J104" s="30">
        <f>IF('Log_working_2-way'!$D103="","",A104^('Log_working_2-way'!$D103))</f>
        <v>2.2815927958159761</v>
      </c>
      <c r="K104" s="32">
        <f>IF('Log_working_2-way'!$D103="","",B104^('Log_working_2-way'!$D103))</f>
        <v>1.7802790428165938</v>
      </c>
      <c r="L104" s="37">
        <f t="shared" si="18"/>
        <v>0.44132653061224486</v>
      </c>
      <c r="M104" s="37">
        <f t="shared" si="19"/>
        <v>0.55867346938775508</v>
      </c>
      <c r="N104" s="38">
        <v>201</v>
      </c>
      <c r="O104" s="38">
        <f t="shared" si="20"/>
        <v>109.21917808219179</v>
      </c>
      <c r="P104" s="38">
        <f t="shared" si="21"/>
        <v>84.815028901734124</v>
      </c>
      <c r="Q104" s="38">
        <f t="shared" si="22"/>
        <v>116.1849710982659</v>
      </c>
      <c r="R104" s="38">
        <f t="shared" si="23"/>
        <v>91.780821917808225</v>
      </c>
      <c r="S104" s="39">
        <f t="shared" si="24"/>
        <v>-6.9657930160741159</v>
      </c>
      <c r="T104" s="39">
        <f t="shared" si="25"/>
        <v>-6.9657930160741017</v>
      </c>
      <c r="U104" t="s">
        <v>256</v>
      </c>
      <c r="V104" t="s">
        <v>252</v>
      </c>
      <c r="W104" t="s">
        <v>375</v>
      </c>
      <c r="X104" s="48" t="s">
        <v>416</v>
      </c>
      <c r="Y104" s="41"/>
    </row>
    <row r="105" spans="1:25" ht="15" x14ac:dyDescent="0.25">
      <c r="A105">
        <v>1.93</v>
      </c>
      <c r="B105">
        <v>1.95</v>
      </c>
      <c r="C105" s="29">
        <f t="shared" si="17"/>
        <v>3.0955227846419575E-2</v>
      </c>
      <c r="D105" s="30">
        <f>IF(OR($A105="",$B105=""),"",A105*'MPTO_working_2-way'!$G104)</f>
        <v>1.9897435897435898</v>
      </c>
      <c r="E105" s="32">
        <f>IF(OR($A105="",$B105=""),"",B105*'MPTO_working_2-way'!$G104)</f>
        <v>2.0103626943005182</v>
      </c>
      <c r="F105" s="30">
        <f>IF(OR($A105="",$B105=""),"",'MPTO_working_2-way'!D104)</f>
        <v>1.9894277785119598</v>
      </c>
      <c r="G105" s="32">
        <f>IF(OR($A105="",$B105=""),"",'MPTO_working_2-way'!E104)</f>
        <v>2.0106851876586083</v>
      </c>
      <c r="H105" s="30">
        <f>IF(OR($A105="",$B105=""),"",'OddsRatio_working_2-way'!M104)</f>
        <v>1.9894176915848294</v>
      </c>
      <c r="I105" s="30">
        <f>IF(OR($A105="",$B105=""),"",'OddsRatio_working_2-way'!N104)</f>
        <v>2.0106954914038573</v>
      </c>
      <c r="J105" s="30">
        <f>IF('Log_working_2-way'!$D104="","",A105^('Log_working_2-way'!$D104))</f>
        <v>1.9892742724695103</v>
      </c>
      <c r="K105" s="32">
        <f>IF('Log_working_2-way'!$D104="","",B105^('Log_working_2-way'!$D104))</f>
        <v>2.0108420160403986</v>
      </c>
      <c r="L105" s="37">
        <f t="shared" si="18"/>
        <v>0.50257731958762886</v>
      </c>
      <c r="M105" s="37">
        <f t="shared" si="19"/>
        <v>0.49742268041237114</v>
      </c>
      <c r="N105" s="38">
        <v>202</v>
      </c>
      <c r="O105" s="38">
        <f t="shared" si="20"/>
        <v>97.336787564766865</v>
      </c>
      <c r="P105" s="38">
        <f t="shared" si="21"/>
        <v>98.410256410256409</v>
      </c>
      <c r="Q105" s="38">
        <f t="shared" si="22"/>
        <v>103.58974358974361</v>
      </c>
      <c r="R105" s="38">
        <f t="shared" si="23"/>
        <v>104.66321243523318</v>
      </c>
      <c r="S105" s="39">
        <f t="shared" si="24"/>
        <v>-6.25295602497674</v>
      </c>
      <c r="T105" s="39">
        <f t="shared" si="25"/>
        <v>-6.2529560249767684</v>
      </c>
      <c r="U105" t="s">
        <v>115</v>
      </c>
      <c r="V105" t="s">
        <v>361</v>
      </c>
      <c r="W105" t="s">
        <v>375</v>
      </c>
      <c r="X105" s="48" t="s">
        <v>416</v>
      </c>
      <c r="Y105" s="41"/>
    </row>
    <row r="106" spans="1:25" ht="15" x14ac:dyDescent="0.25">
      <c r="A106">
        <v>1.93</v>
      </c>
      <c r="B106">
        <v>1.95</v>
      </c>
      <c r="C106" s="29">
        <f t="shared" si="17"/>
        <v>3.0955227846419575E-2</v>
      </c>
      <c r="D106" s="30">
        <f>IF(OR($A106="",$B106=""),"",A106*'MPTO_working_2-way'!$G105)</f>
        <v>1.9897435897435898</v>
      </c>
      <c r="E106" s="32">
        <f>IF(OR($A106="",$B106=""),"",B106*'MPTO_working_2-way'!$G105)</f>
        <v>2.0103626943005182</v>
      </c>
      <c r="F106" s="30">
        <f>IF(OR($A106="",$B106=""),"",'MPTO_working_2-way'!D105)</f>
        <v>1.9894277785119598</v>
      </c>
      <c r="G106" s="32">
        <f>IF(OR($A106="",$B106=""),"",'MPTO_working_2-way'!E105)</f>
        <v>2.0106851876586083</v>
      </c>
      <c r="H106" s="30">
        <f>IF(OR($A106="",$B106=""),"",'OddsRatio_working_2-way'!M105)</f>
        <v>1.9894176915848294</v>
      </c>
      <c r="I106" s="30">
        <f>IF(OR($A106="",$B106=""),"",'OddsRatio_working_2-way'!N105)</f>
        <v>2.0106954914038573</v>
      </c>
      <c r="J106" s="30">
        <f>IF('Log_working_2-way'!$D105="","",A106^('Log_working_2-way'!$D105))</f>
        <v>1.9892742724695103</v>
      </c>
      <c r="K106" s="32">
        <f>IF('Log_working_2-way'!$D105="","",B106^('Log_working_2-way'!$D105))</f>
        <v>2.0108420160403986</v>
      </c>
      <c r="L106" s="37">
        <f t="shared" si="18"/>
        <v>0.50257731958762886</v>
      </c>
      <c r="M106" s="37">
        <f t="shared" si="19"/>
        <v>0.49742268041237114</v>
      </c>
      <c r="N106" s="38">
        <v>203</v>
      </c>
      <c r="O106" s="38">
        <f t="shared" si="20"/>
        <v>97.818652849740928</v>
      </c>
      <c r="P106" s="38">
        <f t="shared" si="21"/>
        <v>98.897435897435898</v>
      </c>
      <c r="Q106" s="38">
        <f t="shared" si="22"/>
        <v>104.10256410256412</v>
      </c>
      <c r="R106" s="38">
        <f t="shared" si="23"/>
        <v>105.18134715025909</v>
      </c>
      <c r="S106" s="39">
        <f t="shared" si="24"/>
        <v>-6.283911252823188</v>
      </c>
      <c r="T106" s="39">
        <f t="shared" si="25"/>
        <v>-6.283911252823188</v>
      </c>
      <c r="U106" t="s">
        <v>356</v>
      </c>
      <c r="V106" t="s">
        <v>118</v>
      </c>
      <c r="W106" t="s">
        <v>375</v>
      </c>
      <c r="X106" s="48" t="s">
        <v>416</v>
      </c>
      <c r="Y106" s="41"/>
    </row>
    <row r="107" spans="1:25" ht="15" x14ac:dyDescent="0.25">
      <c r="A107">
        <v>1.69</v>
      </c>
      <c r="B107">
        <v>2.25</v>
      </c>
      <c r="C107" s="29">
        <f t="shared" si="17"/>
        <v>3.6160420775805502E-2</v>
      </c>
      <c r="D107" s="30">
        <f>IF(OR($A107="",$B107=""),"",A107*'MPTO_working_2-way'!$G106)</f>
        <v>1.7511111111111113</v>
      </c>
      <c r="E107" s="32">
        <f>IF(OR($A107="",$B107=""),"",B107*'MPTO_working_2-way'!$G106)</f>
        <v>2.3313609467455625</v>
      </c>
      <c r="F107" s="30">
        <f>IF(OR($A107="",$B107=""),"",'MPTO_working_2-way'!D106)</f>
        <v>1.7432664756446994</v>
      </c>
      <c r="G107" s="32">
        <f>IF(OR($A107="",$B107=""),"",'MPTO_working_2-way'!E106)</f>
        <v>2.3454124903623752</v>
      </c>
      <c r="H107" s="30">
        <f>IF(OR($A107="",$B107=""),"",'OddsRatio_working_2-way'!M106)</f>
        <v>1.7429670248402687</v>
      </c>
      <c r="I107" s="30">
        <f>IF(OR($A107="",$B107=""),"",'OddsRatio_working_2-way'!N106)</f>
        <v>2.3459547551454145</v>
      </c>
      <c r="J107" s="30">
        <f>IF('Log_working_2-way'!$D106="","",A107^('Log_working_2-way'!$D106))</f>
        <v>1.7393999014212567</v>
      </c>
      <c r="K107" s="32">
        <f>IF('Log_working_2-way'!$D106="","",B107^('Log_working_2-way'!$D106))</f>
        <v>2.3524481110664444</v>
      </c>
      <c r="L107" s="37">
        <f t="shared" si="18"/>
        <v>0.57106598984771573</v>
      </c>
      <c r="M107" s="37">
        <f t="shared" si="19"/>
        <v>0.42893401015228422</v>
      </c>
      <c r="N107" s="38">
        <v>204</v>
      </c>
      <c r="O107" s="38">
        <f t="shared" si="20"/>
        <v>83.289940828402365</v>
      </c>
      <c r="P107" s="38">
        <f t="shared" si="21"/>
        <v>113.33333333333333</v>
      </c>
      <c r="Q107" s="38">
        <f t="shared" si="22"/>
        <v>90.666666666666657</v>
      </c>
      <c r="R107" s="38">
        <f t="shared" si="23"/>
        <v>120.71005917159763</v>
      </c>
      <c r="S107" s="39">
        <f t="shared" si="24"/>
        <v>-7.3767258382642922</v>
      </c>
      <c r="T107" s="39">
        <f t="shared" si="25"/>
        <v>-7.3767258382643064</v>
      </c>
      <c r="U107" t="s">
        <v>255</v>
      </c>
      <c r="V107" t="s">
        <v>254</v>
      </c>
      <c r="W107" t="s">
        <v>375</v>
      </c>
      <c r="X107" s="48" t="s">
        <v>416</v>
      </c>
      <c r="Y107" s="41"/>
    </row>
    <row r="108" spans="1:25" ht="15" x14ac:dyDescent="0.25">
      <c r="A108">
        <v>1.56</v>
      </c>
      <c r="B108">
        <v>2.46</v>
      </c>
      <c r="C108" s="29">
        <f t="shared" si="17"/>
        <v>4.7529706066291366E-2</v>
      </c>
      <c r="D108" s="30">
        <f>IF(OR($A108="",$B108=""),"",A108*'MPTO_working_2-way'!$G107)</f>
        <v>1.6341463414634145</v>
      </c>
      <c r="E108" s="32">
        <f>IF(OR($A108="",$B108=""),"",B108*'MPTO_working_2-way'!$G107)</f>
        <v>2.5769230769230766</v>
      </c>
      <c r="F108" s="30">
        <f>IF(OR($A108="",$B108=""),"",'MPTO_working_2-way'!D107)</f>
        <v>1.6200607902735562</v>
      </c>
      <c r="G108" s="32">
        <f>IF(OR($A108="",$B108=""),"",'MPTO_working_2-way'!E107)</f>
        <v>2.6127450980392153</v>
      </c>
      <c r="H108" s="30">
        <f>IF(OR($A108="",$B108=""),"",'OddsRatio_working_2-way'!M107)</f>
        <v>1.6193235372853327</v>
      </c>
      <c r="I108" s="30">
        <f>IF(OR($A108="",$B108=""),"",'OddsRatio_working_2-way'!N107)</f>
        <v>2.6146649364939023</v>
      </c>
      <c r="J108" s="30">
        <f>IF('Log_working_2-way'!$D107="","",A108^('Log_working_2-way'!$D107))</f>
        <v>1.6128650749752642</v>
      </c>
      <c r="K108" s="32">
        <f>IF('Log_working_2-way'!$D107="","",B108^('Log_working_2-way'!$D107))</f>
        <v>2.6316805131028569</v>
      </c>
      <c r="L108" s="37">
        <f t="shared" si="18"/>
        <v>0.61194029850746268</v>
      </c>
      <c r="M108" s="37">
        <f t="shared" si="19"/>
        <v>0.38805970149253738</v>
      </c>
      <c r="N108" s="38">
        <v>205</v>
      </c>
      <c r="O108" s="38">
        <f t="shared" si="20"/>
        <v>73.589743589743591</v>
      </c>
      <c r="P108" s="38">
        <f t="shared" si="21"/>
        <v>121.66666666666667</v>
      </c>
      <c r="Q108" s="38">
        <f t="shared" si="22"/>
        <v>83.333333333333329</v>
      </c>
      <c r="R108" s="38">
        <f t="shared" si="23"/>
        <v>131.41025641025641</v>
      </c>
      <c r="S108" s="39">
        <f t="shared" si="24"/>
        <v>-9.7435897435897374</v>
      </c>
      <c r="T108" s="39">
        <f t="shared" si="25"/>
        <v>-9.7435897435897374</v>
      </c>
      <c r="U108" t="s">
        <v>258</v>
      </c>
      <c r="V108" t="s">
        <v>97</v>
      </c>
      <c r="W108" t="s">
        <v>366</v>
      </c>
      <c r="X108" s="48" t="s">
        <v>417</v>
      </c>
      <c r="Y108" s="41"/>
    </row>
    <row r="109" spans="1:25" ht="15" x14ac:dyDescent="0.25">
      <c r="A109">
        <v>1.62</v>
      </c>
      <c r="B109">
        <v>2.3199999999999998</v>
      </c>
      <c r="C109" s="29">
        <f t="shared" si="17"/>
        <v>4.8318433375904579E-2</v>
      </c>
      <c r="D109" s="30">
        <f>IF(OR($A109="",$B109=""),"",A109*'MPTO_working_2-way'!$G108)</f>
        <v>1.6982758620689655</v>
      </c>
      <c r="E109" s="32">
        <f>IF(OR($A109="",$B109=""),"",B109*'MPTO_working_2-way'!$G108)</f>
        <v>2.4320987654320985</v>
      </c>
      <c r="F109" s="30">
        <f>IF(OR($A109="",$B109=""),"",'MPTO_working_2-way'!D108)</f>
        <v>1.6859860039476045</v>
      </c>
      <c r="G109" s="32">
        <f>IF(OR($A109="",$B109=""),"",'MPTO_working_2-way'!E108)</f>
        <v>2.4577556892492805</v>
      </c>
      <c r="H109" s="30">
        <f>IF(OR($A109="",$B109=""),"",'OddsRatio_working_2-way'!M108)</f>
        <v>1.6853444168423422</v>
      </c>
      <c r="I109" s="30">
        <f>IF(OR($A109="",$B109=""),"",'OddsRatio_working_2-way'!N108)</f>
        <v>2.45912037134176</v>
      </c>
      <c r="J109" s="30">
        <f>IF('Log_working_2-way'!$D108="","",A109^('Log_working_2-way'!$D108))</f>
        <v>1.6797114176021053</v>
      </c>
      <c r="K109" s="32">
        <f>IF('Log_working_2-way'!$D108="","",B109^('Log_working_2-way'!$D108))</f>
        <v>2.4712125971438774</v>
      </c>
      <c r="L109" s="37">
        <f t="shared" si="18"/>
        <v>0.58883248730964466</v>
      </c>
      <c r="M109" s="37">
        <f t="shared" si="19"/>
        <v>0.4111675126903554</v>
      </c>
      <c r="N109" s="38">
        <v>206</v>
      </c>
      <c r="O109" s="38">
        <f t="shared" si="20"/>
        <v>78.839506172839521</v>
      </c>
      <c r="P109" s="38">
        <f t="shared" si="21"/>
        <v>117.20689655172413</v>
      </c>
      <c r="Q109" s="38">
        <f t="shared" si="22"/>
        <v>88.793103448275872</v>
      </c>
      <c r="R109" s="38">
        <f t="shared" si="23"/>
        <v>127.16049382716049</v>
      </c>
      <c r="S109" s="39">
        <f t="shared" si="24"/>
        <v>-9.9535972754363513</v>
      </c>
      <c r="T109" s="39">
        <f t="shared" si="25"/>
        <v>-9.9535972754363655</v>
      </c>
      <c r="U109" t="s">
        <v>259</v>
      </c>
      <c r="V109" t="s">
        <v>262</v>
      </c>
      <c r="W109" t="s">
        <v>366</v>
      </c>
      <c r="X109" s="48" t="s">
        <v>417</v>
      </c>
      <c r="Y109" s="41"/>
    </row>
    <row r="110" spans="1:25" ht="15" x14ac:dyDescent="0.25">
      <c r="A110">
        <v>1.71</v>
      </c>
      <c r="B110">
        <v>2.16</v>
      </c>
      <c r="C110" s="29">
        <f t="shared" si="17"/>
        <v>4.7758284600389889E-2</v>
      </c>
      <c r="D110" s="30">
        <f>IF(OR($A110="",$B110=""),"",A110*'MPTO_working_2-way'!$G109)</f>
        <v>1.7916666666666667</v>
      </c>
      <c r="E110" s="32">
        <f>IF(OR($A110="",$B110=""),"",B110*'MPTO_working_2-way'!$G109)</f>
        <v>2.2631578947368425</v>
      </c>
      <c r="F110" s="30">
        <f>IF(OR($A110="",$B110=""),"",'MPTO_working_2-way'!D109)</f>
        <v>1.7827975673327543</v>
      </c>
      <c r="G110" s="32">
        <f>IF(OR($A110="",$B110=""),"",'MPTO_working_2-way'!E109)</f>
        <v>2.2774694783573808</v>
      </c>
      <c r="H110" s="30">
        <f>IF(OR($A110="",$B110=""),"",'OddsRatio_working_2-way'!M109)</f>
        <v>1.7823483658302366</v>
      </c>
      <c r="I110" s="30">
        <f>IF(OR($A110="",$B110=""),"",'OddsRatio_working_2-way'!N109)</f>
        <v>2.2782029638916539</v>
      </c>
      <c r="J110" s="30">
        <f>IF('Log_working_2-way'!$D109="","",A110^('Log_working_2-way'!$D109))</f>
        <v>1.7782831912785555</v>
      </c>
      <c r="K110" s="32">
        <f>IF('Log_working_2-way'!$D109="","",B110^('Log_working_2-way'!$D109))</f>
        <v>2.2848793488092363</v>
      </c>
      <c r="L110" s="37">
        <f t="shared" si="18"/>
        <v>0.55813953488372092</v>
      </c>
      <c r="M110" s="37">
        <f t="shared" si="19"/>
        <v>0.44186046511627902</v>
      </c>
      <c r="N110" s="38">
        <v>207</v>
      </c>
      <c r="O110" s="38">
        <f t="shared" si="20"/>
        <v>85.947368421052616</v>
      </c>
      <c r="P110" s="38">
        <f t="shared" si="21"/>
        <v>111.16666666666666</v>
      </c>
      <c r="Q110" s="38">
        <f t="shared" si="22"/>
        <v>95.833333333333329</v>
      </c>
      <c r="R110" s="38">
        <f t="shared" si="23"/>
        <v>121.05263157894736</v>
      </c>
      <c r="S110" s="39">
        <f t="shared" si="24"/>
        <v>-9.8859649122807127</v>
      </c>
      <c r="T110" s="39">
        <f t="shared" si="25"/>
        <v>-9.8859649122806985</v>
      </c>
      <c r="U110" t="s">
        <v>261</v>
      </c>
      <c r="V110" t="s">
        <v>257</v>
      </c>
      <c r="W110" t="s">
        <v>366</v>
      </c>
      <c r="X110" s="48" t="s">
        <v>417</v>
      </c>
      <c r="Y110" s="41"/>
    </row>
    <row r="111" spans="1:25" ht="15" x14ac:dyDescent="0.25">
      <c r="A111">
        <v>1.54</v>
      </c>
      <c r="B111">
        <v>2.52</v>
      </c>
      <c r="C111" s="29">
        <f t="shared" si="17"/>
        <v>4.6176046176046093E-2</v>
      </c>
      <c r="D111" s="30">
        <f>IF(OR($A111="",$B111=""),"",A111*'MPTO_working_2-way'!$G110)</f>
        <v>1.6111111111111109</v>
      </c>
      <c r="E111" s="32">
        <f>IF(OR($A111="",$B111=""),"",B111*'MPTO_working_2-way'!$G110)</f>
        <v>2.6363636363636362</v>
      </c>
      <c r="F111" s="30">
        <f>IF(OR($A111="",$B111=""),"",'MPTO_working_2-way'!D110)</f>
        <v>1.596774193548387</v>
      </c>
      <c r="G111" s="32">
        <f>IF(OR($A111="",$B111=""),"",'MPTO_working_2-way'!E110)</f>
        <v>2.6756756756756754</v>
      </c>
      <c r="H111" s="30">
        <f>IF(OR($A111="",$B111=""),"",'OddsRatio_working_2-way'!M110)</f>
        <v>1.5960395606792694</v>
      </c>
      <c r="I111" s="30">
        <f>IF(OR($A111="",$B111=""),"",'OddsRatio_working_2-way'!N110)</f>
        <v>2.6777409856157215</v>
      </c>
      <c r="J111" s="30">
        <f>IF('Log_working_2-way'!$D110="","",A111^('Log_working_2-way'!$D110))</f>
        <v>1.5894668099213889</v>
      </c>
      <c r="K111" s="32">
        <f>IF('Log_working_2-way'!$D110="","",B111^('Log_working_2-way'!$D110))</f>
        <v>2.6964483549666576</v>
      </c>
      <c r="L111" s="37">
        <f t="shared" si="18"/>
        <v>0.62068965517241381</v>
      </c>
      <c r="M111" s="37">
        <f t="shared" si="19"/>
        <v>0.37931034482758624</v>
      </c>
      <c r="N111" s="38">
        <v>208</v>
      </c>
      <c r="O111" s="38">
        <f t="shared" si="20"/>
        <v>72.935064935064929</v>
      </c>
      <c r="P111" s="38">
        <f t="shared" si="21"/>
        <v>125.46031746031744</v>
      </c>
      <c r="Q111" s="38">
        <f t="shared" si="22"/>
        <v>82.539682539682531</v>
      </c>
      <c r="R111" s="38">
        <f t="shared" si="23"/>
        <v>135.06493506493507</v>
      </c>
      <c r="S111" s="39">
        <f t="shared" si="24"/>
        <v>-9.6046176046176015</v>
      </c>
      <c r="T111" s="39">
        <f t="shared" si="25"/>
        <v>-9.6046176046176299</v>
      </c>
      <c r="U111" t="s">
        <v>264</v>
      </c>
      <c r="V111" t="s">
        <v>121</v>
      </c>
      <c r="W111" t="s">
        <v>366</v>
      </c>
      <c r="X111" s="48" t="s">
        <v>417</v>
      </c>
      <c r="Y111" s="41"/>
    </row>
    <row r="112" spans="1:25" ht="15" x14ac:dyDescent="0.25">
      <c r="A112">
        <v>1.8</v>
      </c>
      <c r="B112">
        <v>2.11</v>
      </c>
      <c r="C112" s="29">
        <f t="shared" si="17"/>
        <v>2.9489204844655115E-2</v>
      </c>
      <c r="D112" s="30">
        <f>IF(OR($A112="",$B112=""),"",A112*'MPTO_working_2-way'!$G111)</f>
        <v>1.8530805687203793</v>
      </c>
      <c r="E112" s="32">
        <f>IF(OR($A112="",$B112=""),"",B112*'MPTO_working_2-way'!$G111)</f>
        <v>2.1722222222222221</v>
      </c>
      <c r="F112" s="30">
        <f>IF(OR($A112="",$B112=""),"",'MPTO_working_2-way'!D111)</f>
        <v>1.8490749756572542</v>
      </c>
      <c r="G112" s="32">
        <f>IF(OR($A112="",$B112=""),"",'MPTO_working_2-way'!E111)</f>
        <v>2.1777522935779814</v>
      </c>
      <c r="H112" s="30">
        <f>IF(OR($A112="",$B112=""),"",'OddsRatio_working_2-way'!M111)</f>
        <v>1.8489527199560174</v>
      </c>
      <c r="I112" s="30">
        <f>IF(OR($A112="",$B112=""),"",'OddsRatio_working_2-way'!N111)</f>
        <v>2.1779218989389744</v>
      </c>
      <c r="J112" s="30">
        <f>IF('Log_working_2-way'!$D111="","",A112^('Log_working_2-way'!$D111))</f>
        <v>1.847139460573918</v>
      </c>
      <c r="K112" s="32">
        <f>IF('Log_working_2-way'!$D111="","",B112^('Log_working_2-way'!$D111))</f>
        <v>2.1804431814833727</v>
      </c>
      <c r="L112" s="37">
        <f t="shared" si="18"/>
        <v>0.53964194373401531</v>
      </c>
      <c r="M112" s="37">
        <f t="shared" si="19"/>
        <v>0.46035805626598469</v>
      </c>
      <c r="N112" s="38">
        <v>209</v>
      </c>
      <c r="O112" s="38">
        <f t="shared" si="20"/>
        <v>92.888888888888886</v>
      </c>
      <c r="P112" s="38">
        <f t="shared" si="21"/>
        <v>109.94786729857817</v>
      </c>
      <c r="Q112" s="38">
        <f t="shared" si="22"/>
        <v>99.052132701421797</v>
      </c>
      <c r="R112" s="38">
        <f t="shared" si="23"/>
        <v>116.11111111111111</v>
      </c>
      <c r="S112" s="39">
        <f t="shared" si="24"/>
        <v>-6.1632438125329116</v>
      </c>
      <c r="T112" s="39">
        <f t="shared" si="25"/>
        <v>-6.1632438125329401</v>
      </c>
      <c r="U112" t="s">
        <v>129</v>
      </c>
      <c r="V112" t="s">
        <v>270</v>
      </c>
      <c r="W112" t="s">
        <v>367</v>
      </c>
      <c r="X112" s="48" t="s">
        <v>417</v>
      </c>
      <c r="Y112" s="41"/>
    </row>
    <row r="113" spans="1:25" ht="15" x14ac:dyDescent="0.25">
      <c r="A113">
        <v>1.79</v>
      </c>
      <c r="B113">
        <v>2.13</v>
      </c>
      <c r="C113" s="29">
        <f t="shared" si="17"/>
        <v>2.8142785952212312E-2</v>
      </c>
      <c r="D113" s="30">
        <f>IF(OR($A113="",$B113=""),"",A113*'MPTO_working_2-way'!$G112)</f>
        <v>1.84037558685446</v>
      </c>
      <c r="E113" s="32">
        <f>IF(OR($A113="",$B113=""),"",B113*'MPTO_working_2-way'!$G112)</f>
        <v>2.1899441340782122</v>
      </c>
      <c r="F113" s="30">
        <f>IF(OR($A113="",$B113=""),"",'MPTO_working_2-way'!D112)</f>
        <v>1.8362511137332338</v>
      </c>
      <c r="G113" s="32">
        <f>IF(OR($A113="",$B113=""),"",'MPTO_working_2-way'!E112)</f>
        <v>2.1958130561234772</v>
      </c>
      <c r="H113" s="30">
        <f>IF(OR($A113="",$B113=""),"",'OddsRatio_working_2-way'!M112)</f>
        <v>1.8361309970619364</v>
      </c>
      <c r="I113" s="30">
        <f>IF(OR($A113="",$B113=""),"",'OddsRatio_working_2-way'!N112)</f>
        <v>2.1959848438987186</v>
      </c>
      <c r="J113" s="30">
        <f>IF('Log_working_2-way'!$D112="","",A113^('Log_working_2-way'!$D112))</f>
        <v>1.8342658577685029</v>
      </c>
      <c r="K113" s="32">
        <f>IF('Log_working_2-way'!$D112="","",B113^('Log_working_2-way'!$D112))</f>
        <v>2.1986586658056355</v>
      </c>
      <c r="L113" s="37">
        <f t="shared" si="18"/>
        <v>0.54336734693877553</v>
      </c>
      <c r="M113" s="37">
        <f t="shared" si="19"/>
        <v>0.45663265306122452</v>
      </c>
      <c r="N113" s="38">
        <v>210</v>
      </c>
      <c r="O113" s="38">
        <f t="shared" si="20"/>
        <v>92.681564245810065</v>
      </c>
      <c r="P113" s="38">
        <f t="shared" si="21"/>
        <v>111.40845070422533</v>
      </c>
      <c r="Q113" s="38">
        <f t="shared" si="22"/>
        <v>98.591549295774655</v>
      </c>
      <c r="R113" s="38">
        <f t="shared" si="23"/>
        <v>117.31843575418993</v>
      </c>
      <c r="S113" s="39">
        <f t="shared" si="24"/>
        <v>-5.9099850499645896</v>
      </c>
      <c r="T113" s="39">
        <f t="shared" si="25"/>
        <v>-5.9099850499646038</v>
      </c>
      <c r="U113" t="s">
        <v>98</v>
      </c>
      <c r="V113" t="s">
        <v>266</v>
      </c>
      <c r="W113" t="s">
        <v>367</v>
      </c>
      <c r="X113" s="48" t="s">
        <v>417</v>
      </c>
      <c r="Y113" s="41"/>
    </row>
    <row r="114" spans="1:25" ht="15" x14ac:dyDescent="0.25">
      <c r="A114">
        <v>1.78</v>
      </c>
      <c r="B114">
        <v>2.15</v>
      </c>
      <c r="C114" s="29">
        <f t="shared" si="17"/>
        <v>2.6914031878756184E-2</v>
      </c>
      <c r="D114" s="30">
        <f>IF(OR($A114="",$B114=""),"",A114*'MPTO_working_2-way'!$G113)</f>
        <v>1.827906976744186</v>
      </c>
      <c r="E114" s="32">
        <f>IF(OR($A114="",$B114=""),"",B114*'MPTO_working_2-way'!$G113)</f>
        <v>2.2078651685393256</v>
      </c>
      <c r="F114" s="30">
        <f>IF(OR($A114="",$B114=""),"",'MPTO_working_2-way'!D113)</f>
        <v>1.8236835835120324</v>
      </c>
      <c r="G114" s="32">
        <f>IF(OR($A114="",$B114=""),"",'MPTO_working_2-way'!E113)</f>
        <v>2.2140584321666186</v>
      </c>
      <c r="H114" s="30">
        <f>IF(OR($A114="",$B114=""),"",'OddsRatio_working_2-way'!M113)</f>
        <v>1.8235659473079355</v>
      </c>
      <c r="I114" s="30">
        <f>IF(OR($A114="",$B114=""),"",'OddsRatio_working_2-way'!N113)</f>
        <v>2.214231845389905</v>
      </c>
      <c r="J114" s="30">
        <f>IF('Log_working_2-way'!$D113="","",A114^('Log_working_2-way'!$D113))</f>
        <v>1.821657795971604</v>
      </c>
      <c r="K114" s="32">
        <f>IF('Log_working_2-way'!$D113="","",B114^('Log_working_2-way'!$D113))</f>
        <v>2.2170516788166044</v>
      </c>
      <c r="L114" s="37">
        <f t="shared" si="18"/>
        <v>0.54707379134860057</v>
      </c>
      <c r="M114" s="37">
        <f t="shared" si="19"/>
        <v>0.45292620865139954</v>
      </c>
      <c r="N114" s="38">
        <v>211</v>
      </c>
      <c r="O114" s="38">
        <f t="shared" si="20"/>
        <v>92.460674157303373</v>
      </c>
      <c r="P114" s="38">
        <f t="shared" si="21"/>
        <v>112.86046511627906</v>
      </c>
      <c r="Q114" s="38">
        <f t="shared" si="22"/>
        <v>98.139534883720927</v>
      </c>
      <c r="R114" s="38">
        <f t="shared" si="23"/>
        <v>118.53932584269664</v>
      </c>
      <c r="S114" s="39">
        <f t="shared" si="24"/>
        <v>-5.6788607264175539</v>
      </c>
      <c r="T114" s="39">
        <f t="shared" si="25"/>
        <v>-5.6788607264175823</v>
      </c>
      <c r="U114" t="s">
        <v>99</v>
      </c>
      <c r="V114" t="s">
        <v>268</v>
      </c>
      <c r="W114" t="s">
        <v>367</v>
      </c>
      <c r="X114" s="48" t="s">
        <v>417</v>
      </c>
      <c r="Y114" s="41"/>
    </row>
    <row r="115" spans="1:25" ht="15" x14ac:dyDescent="0.25">
      <c r="A115">
        <v>1.97</v>
      </c>
      <c r="B115">
        <v>1.92</v>
      </c>
      <c r="C115" s="29">
        <f t="shared" si="17"/>
        <v>2.844754653130277E-2</v>
      </c>
      <c r="D115" s="30">
        <f>IF(OR($A115="",$B115=""),"",A115*'MPTO_working_2-way'!$G114)</f>
        <v>2.0260416666666665</v>
      </c>
      <c r="E115" s="32">
        <f>IF(OR($A115="",$B115=""),"",B115*'MPTO_working_2-way'!$G114)</f>
        <v>1.9746192893401013</v>
      </c>
      <c r="F115" s="30">
        <f>IF(OR($A115="",$B115=""),"",'MPTO_working_2-way'!D114)</f>
        <v>2.0267924123888115</v>
      </c>
      <c r="G115" s="32">
        <f>IF(OR($A115="",$B115=""),"",'MPTO_working_2-way'!E114)</f>
        <v>1.9739066903246005</v>
      </c>
      <c r="H115" s="30">
        <f>IF(OR($A115="",$B115=""),"",'OddsRatio_working_2-way'!M114)</f>
        <v>2.0268144068364817</v>
      </c>
      <c r="I115" s="30">
        <f>IF(OR($A115="",$B115=""),"",'OddsRatio_working_2-way'!N114)</f>
        <v>1.9738858291644976</v>
      </c>
      <c r="J115" s="30">
        <f>IF('Log_working_2-way'!$D114="","",A115^('Log_working_2-way'!$D114))</f>
        <v>2.0271548987306875</v>
      </c>
      <c r="K115" s="32">
        <f>IF('Log_working_2-way'!$D114="","",B115^('Log_working_2-way'!$D114))</f>
        <v>1.9735629954505829</v>
      </c>
      <c r="L115" s="37">
        <f t="shared" si="18"/>
        <v>0.49357326478149105</v>
      </c>
      <c r="M115" s="37">
        <f t="shared" si="19"/>
        <v>0.50642673521850901</v>
      </c>
      <c r="N115" s="38">
        <v>212</v>
      </c>
      <c r="O115" s="38">
        <f t="shared" si="20"/>
        <v>104.38578680203044</v>
      </c>
      <c r="P115" s="38">
        <f t="shared" si="21"/>
        <v>101.58333333333333</v>
      </c>
      <c r="Q115" s="38">
        <f t="shared" si="22"/>
        <v>110.41666666666667</v>
      </c>
      <c r="R115" s="38">
        <f t="shared" si="23"/>
        <v>107.61421319796953</v>
      </c>
      <c r="S115" s="39">
        <f t="shared" si="24"/>
        <v>-6.0308798646362334</v>
      </c>
      <c r="T115" s="39">
        <f t="shared" si="25"/>
        <v>-6.030879864636205</v>
      </c>
      <c r="U115" t="s">
        <v>100</v>
      </c>
      <c r="V115" t="s">
        <v>103</v>
      </c>
      <c r="W115" t="s">
        <v>368</v>
      </c>
      <c r="X115" s="48" t="s">
        <v>417</v>
      </c>
      <c r="Y115" s="41"/>
    </row>
    <row r="116" spans="1:25" ht="15" x14ac:dyDescent="0.25">
      <c r="A116">
        <v>1.63</v>
      </c>
      <c r="B116">
        <v>2.37</v>
      </c>
      <c r="C116" s="29">
        <f t="shared" si="17"/>
        <v>3.5437860785379582E-2</v>
      </c>
      <c r="D116" s="30">
        <f>IF(OR($A116="",$B116=""),"",A116*'MPTO_working_2-way'!$G115)</f>
        <v>1.6877637130801686</v>
      </c>
      <c r="E116" s="32">
        <f>IF(OR($A116="",$B116=""),"",B116*'MPTO_working_2-way'!$G115)</f>
        <v>2.4539877300613497</v>
      </c>
      <c r="F116" s="30">
        <f>IF(OR($A116="",$B116=""),"",'MPTO_working_2-way'!D115)</f>
        <v>1.6784775477395666</v>
      </c>
      <c r="G116" s="32">
        <f>IF(OR($A116="",$B116=""),"",'MPTO_working_2-way'!E115)</f>
        <v>2.4738881239793793</v>
      </c>
      <c r="H116" s="30">
        <f>IF(OR($A116="",$B116=""),"",'OddsRatio_working_2-way'!M115)</f>
        <v>1.6781253679066579</v>
      </c>
      <c r="I116" s="30">
        <f>IF(OR($A116="",$B116=""),"",'OddsRatio_working_2-way'!N115)</f>
        <v>2.4746535778287639</v>
      </c>
      <c r="J116" s="30">
        <f>IF('Log_working_2-way'!$D115="","",A116^('Log_working_2-way'!$D115))</f>
        <v>1.6739015902867895</v>
      </c>
      <c r="K116" s="32">
        <f>IF('Log_working_2-way'!$D115="","",B116^('Log_working_2-way'!$D115))</f>
        <v>2.4838961866439853</v>
      </c>
      <c r="L116" s="37">
        <f t="shared" si="18"/>
        <v>0.59250000000000003</v>
      </c>
      <c r="M116" s="37">
        <f t="shared" si="19"/>
        <v>0.40749999999999997</v>
      </c>
      <c r="N116" s="38">
        <v>213</v>
      </c>
      <c r="O116" s="38">
        <f t="shared" si="20"/>
        <v>82.325153374233125</v>
      </c>
      <c r="P116" s="38">
        <f t="shared" si="21"/>
        <v>123.126582278481</v>
      </c>
      <c r="Q116" s="38">
        <f t="shared" si="22"/>
        <v>89.873417721518976</v>
      </c>
      <c r="R116" s="38">
        <f t="shared" si="23"/>
        <v>130.67484662576686</v>
      </c>
      <c r="S116" s="39">
        <f t="shared" si="24"/>
        <v>-7.5482643472858513</v>
      </c>
      <c r="T116" s="39">
        <f t="shared" si="25"/>
        <v>-7.5482643472858655</v>
      </c>
      <c r="U116" t="s">
        <v>272</v>
      </c>
      <c r="V116" t="s">
        <v>271</v>
      </c>
      <c r="W116" t="s">
        <v>368</v>
      </c>
      <c r="X116" s="48" t="s">
        <v>417</v>
      </c>
      <c r="Y116" s="41"/>
    </row>
    <row r="117" spans="1:25" ht="15" x14ac:dyDescent="0.25">
      <c r="A117">
        <v>1.61</v>
      </c>
      <c r="B117">
        <v>2.46</v>
      </c>
      <c r="C117" s="29">
        <f t="shared" si="17"/>
        <v>2.7622077463010708E-2</v>
      </c>
      <c r="D117" s="30">
        <f>IF(OR($A117="",$B117=""),"",A117*'MPTO_working_2-way'!$G116)</f>
        <v>1.6544715447154474</v>
      </c>
      <c r="E117" s="32">
        <f>IF(OR($A117="",$B117=""),"",B117*'MPTO_working_2-way'!$G116)</f>
        <v>2.5279503105590062</v>
      </c>
      <c r="F117" s="30">
        <f>IF(OR($A117="",$B117=""),"",'MPTO_working_2-way'!D116)</f>
        <v>1.6466137280172954</v>
      </c>
      <c r="G117" s="32">
        <f>IF(OR($A117="",$B117=""),"",'MPTO_working_2-way'!E116)</f>
        <v>2.5465183565871534</v>
      </c>
      <c r="H117" s="30">
        <f>IF(OR($A117="",$B117=""),"",'OddsRatio_working_2-way'!M116)</f>
        <v>1.646380862323509</v>
      </c>
      <c r="I117" s="30">
        <f>IF(OR($A117="",$B117=""),"",'OddsRatio_working_2-way'!N116)</f>
        <v>2.5470755065447905</v>
      </c>
      <c r="J117" s="30">
        <f>IF('Log_working_2-way'!$D116="","",A117^('Log_working_2-way'!$D116))</f>
        <v>1.6428198742239617</v>
      </c>
      <c r="K117" s="32">
        <f>IF('Log_working_2-way'!$D116="","",B117^('Log_working_2-way'!$D116))</f>
        <v>2.5556457416740908</v>
      </c>
      <c r="L117" s="37">
        <f t="shared" si="18"/>
        <v>0.60442260442260431</v>
      </c>
      <c r="M117" s="37">
        <f t="shared" si="19"/>
        <v>0.39557739557739557</v>
      </c>
      <c r="N117" s="38">
        <v>214</v>
      </c>
      <c r="O117" s="38">
        <f t="shared" si="20"/>
        <v>81.080745341614914</v>
      </c>
      <c r="P117" s="38">
        <f t="shared" si="21"/>
        <v>127.00813008130079</v>
      </c>
      <c r="Q117" s="38">
        <f t="shared" si="22"/>
        <v>86.99186991869918</v>
      </c>
      <c r="R117" s="38">
        <f t="shared" si="23"/>
        <v>132.91925465838509</v>
      </c>
      <c r="S117" s="39">
        <f t="shared" si="24"/>
        <v>-5.9111245770842658</v>
      </c>
      <c r="T117" s="39">
        <f t="shared" si="25"/>
        <v>-5.9111245770842942</v>
      </c>
      <c r="U117" t="s">
        <v>156</v>
      </c>
      <c r="V117" t="s">
        <v>152</v>
      </c>
      <c r="W117" t="s">
        <v>376</v>
      </c>
      <c r="X117" s="48" t="s">
        <v>417</v>
      </c>
      <c r="Y117" s="41"/>
    </row>
    <row r="118" spans="1:25" ht="15" x14ac:dyDescent="0.25">
      <c r="A118">
        <v>2.04</v>
      </c>
      <c r="B118">
        <v>1.87</v>
      </c>
      <c r="C118" s="29">
        <f t="shared" si="17"/>
        <v>2.4955436720142554E-2</v>
      </c>
      <c r="D118" s="30">
        <f>IF(OR($A118="",$B118=""),"",A118*'MPTO_working_2-way'!$G117)</f>
        <v>2.0909090909090908</v>
      </c>
      <c r="E118" s="32">
        <f>IF(OR($A118="",$B118=""),"",B118*'MPTO_working_2-way'!$G117)</f>
        <v>1.9166666666666667</v>
      </c>
      <c r="F118" s="30">
        <f>IF(OR($A118="",$B118=""),"",'MPTO_working_2-way'!D117)</f>
        <v>2.0932835820895521</v>
      </c>
      <c r="G118" s="32">
        <f>IF(OR($A118="",$B118=""),"",'MPTO_working_2-way'!E117)</f>
        <v>1.9146757679180888</v>
      </c>
      <c r="H118" s="30">
        <f>IF(OR($A118="",$B118=""),"",'OddsRatio_working_2-way'!M117)</f>
        <v>2.0933445471810685</v>
      </c>
      <c r="I118" s="30">
        <f>IF(OR($A118="",$B118=""),"",'OddsRatio_working_2-way'!N117)</f>
        <v>1.9146247654303168</v>
      </c>
      <c r="J118" s="30">
        <f>IF('Log_working_2-way'!$D117="","",A118^('Log_working_2-way'!$D117))</f>
        <v>2.0944198529941209</v>
      </c>
      <c r="K118" s="32">
        <f>IF('Log_working_2-way'!$D117="","",B118^('Log_working_2-way'!$D117))</f>
        <v>1.9137261145840778</v>
      </c>
      <c r="L118" s="37">
        <f t="shared" si="18"/>
        <v>0.47826086956521741</v>
      </c>
      <c r="M118" s="37">
        <f t="shared" si="19"/>
        <v>0.52173913043478259</v>
      </c>
      <c r="N118" s="38">
        <v>215</v>
      </c>
      <c r="O118" s="38">
        <f t="shared" si="20"/>
        <v>109.6078431372549</v>
      </c>
      <c r="P118" s="38">
        <f t="shared" si="21"/>
        <v>100.02673796791443</v>
      </c>
      <c r="Q118" s="38">
        <f t="shared" si="22"/>
        <v>114.97326203208554</v>
      </c>
      <c r="R118" s="38">
        <f t="shared" si="23"/>
        <v>105.3921568627451</v>
      </c>
      <c r="S118" s="39">
        <f t="shared" si="24"/>
        <v>-5.3654188948306398</v>
      </c>
      <c r="T118" s="39">
        <f t="shared" si="25"/>
        <v>-5.3654188948306683</v>
      </c>
      <c r="U118" t="s">
        <v>146</v>
      </c>
      <c r="V118" t="s">
        <v>277</v>
      </c>
      <c r="W118" t="s">
        <v>376</v>
      </c>
      <c r="X118" s="48" t="s">
        <v>417</v>
      </c>
      <c r="Y118" s="41"/>
    </row>
    <row r="119" spans="1:25" ht="15" x14ac:dyDescent="0.25">
      <c r="A119">
        <v>1.67</v>
      </c>
      <c r="B119">
        <v>2.33</v>
      </c>
      <c r="C119" s="29">
        <f t="shared" si="17"/>
        <v>2.7986944565804084E-2</v>
      </c>
      <c r="D119" s="30">
        <f>IF(OR($A119="",$B119=""),"",A119*'MPTO_working_2-way'!$G118)</f>
        <v>1.7167381974248928</v>
      </c>
      <c r="E119" s="32">
        <f>IF(OR($A119="",$B119=""),"",B119*'MPTO_working_2-way'!$G118)</f>
        <v>2.3952095808383236</v>
      </c>
      <c r="F119" s="30">
        <f>IF(OR($A119="",$B119=""),"",'MPTO_working_2-way'!D118)</f>
        <v>1.7099602293950913</v>
      </c>
      <c r="G119" s="32">
        <f>IF(OR($A119="",$B119=""),"",'MPTO_working_2-way'!E118)</f>
        <v>2.4085296029216061</v>
      </c>
      <c r="H119" s="30">
        <f>IF(OR($A119="",$B119=""),"",'OddsRatio_working_2-way'!M118)</f>
        <v>1.7097600992562489</v>
      </c>
      <c r="I119" s="30">
        <f>IF(OR($A119="",$B119=""),"",'OddsRatio_working_2-way'!N118)</f>
        <v>2.408926764195241</v>
      </c>
      <c r="J119" s="30">
        <f>IF('Log_working_2-way'!$D118="","",A119^('Log_working_2-way'!$D118))</f>
        <v>1.7066927473832643</v>
      </c>
      <c r="K119" s="32">
        <f>IF('Log_working_2-way'!$D118="","",B119^('Log_working_2-way'!$D118))</f>
        <v>2.4150421151239718</v>
      </c>
      <c r="L119" s="37">
        <f t="shared" si="18"/>
        <v>0.58250000000000002</v>
      </c>
      <c r="M119" s="37">
        <f t="shared" si="19"/>
        <v>0.41749999999999998</v>
      </c>
      <c r="N119" s="38">
        <v>216</v>
      </c>
      <c r="O119" s="38">
        <f t="shared" si="20"/>
        <v>86.658682634730525</v>
      </c>
      <c r="P119" s="38">
        <f t="shared" si="21"/>
        <v>123.2961373390558</v>
      </c>
      <c r="Q119" s="38">
        <f t="shared" si="22"/>
        <v>92.70386266094421</v>
      </c>
      <c r="R119" s="38">
        <f t="shared" si="23"/>
        <v>129.34131736526948</v>
      </c>
      <c r="S119" s="39">
        <f t="shared" si="24"/>
        <v>-6.0451800262136857</v>
      </c>
      <c r="T119" s="39">
        <f t="shared" si="25"/>
        <v>-6.0451800262136715</v>
      </c>
      <c r="U119" t="s">
        <v>151</v>
      </c>
      <c r="V119" t="s">
        <v>276</v>
      </c>
      <c r="W119" t="s">
        <v>376</v>
      </c>
      <c r="X119" s="48" t="s">
        <v>417</v>
      </c>
      <c r="Y119" s="41"/>
    </row>
    <row r="120" spans="1:25" ht="15" x14ac:dyDescent="0.25">
      <c r="A120">
        <v>1.51</v>
      </c>
      <c r="B120">
        <v>2.68</v>
      </c>
      <c r="C120" s="29">
        <f t="shared" si="17"/>
        <v>3.5385983987348046E-2</v>
      </c>
      <c r="D120" s="30">
        <f>IF(OR($A120="",$B120=""),"",A120*'MPTO_working_2-way'!$G119)</f>
        <v>1.5634328358208955</v>
      </c>
      <c r="E120" s="32">
        <f>IF(OR($A120="",$B120=""),"",B120*'MPTO_working_2-way'!$G119)</f>
        <v>2.7748344370860929</v>
      </c>
      <c r="F120" s="30">
        <f>IF(OR($A120="",$B120=""),"",'MPTO_working_2-way'!D119)</f>
        <v>1.5514491642386137</v>
      </c>
      <c r="G120" s="32">
        <f>IF(OR($A120="",$B120=""),"",'MPTO_working_2-way'!E119)</f>
        <v>2.8134037819799778</v>
      </c>
      <c r="H120" s="30">
        <f>IF(OR($A120="",$B120=""),"",'OddsRatio_working_2-way'!M119)</f>
        <v>1.5509731650193399</v>
      </c>
      <c r="I120" s="30">
        <f>IF(OR($A120="",$B120=""),"",'OddsRatio_working_2-way'!N119)</f>
        <v>2.8149704259460604</v>
      </c>
      <c r="J120" s="30">
        <f>IF('Log_working_2-way'!$D119="","",A120^('Log_working_2-way'!$D119))</f>
        <v>1.5454983247930623</v>
      </c>
      <c r="K120" s="32">
        <f>IF('Log_working_2-way'!$D119="","",B120^('Log_working_2-way'!$D119))</f>
        <v>2.8331861979211617</v>
      </c>
      <c r="L120" s="37">
        <f t="shared" si="18"/>
        <v>0.63961813842482096</v>
      </c>
      <c r="M120" s="37">
        <f t="shared" si="19"/>
        <v>0.36038186157517899</v>
      </c>
      <c r="N120" s="38">
        <v>217</v>
      </c>
      <c r="O120" s="38">
        <f t="shared" si="20"/>
        <v>73.291390728476841</v>
      </c>
      <c r="P120" s="38">
        <f t="shared" si="21"/>
        <v>136.02985074626866</v>
      </c>
      <c r="Q120" s="38">
        <f t="shared" si="22"/>
        <v>80.970149253731336</v>
      </c>
      <c r="R120" s="38">
        <f t="shared" si="23"/>
        <v>143.70860927152319</v>
      </c>
      <c r="S120" s="39">
        <f t="shared" si="24"/>
        <v>-7.6787585252544943</v>
      </c>
      <c r="T120" s="39">
        <f t="shared" si="25"/>
        <v>-7.6787585252545227</v>
      </c>
      <c r="U120" t="s">
        <v>279</v>
      </c>
      <c r="V120" t="s">
        <v>281</v>
      </c>
      <c r="W120" t="s">
        <v>376</v>
      </c>
      <c r="X120" s="48" t="s">
        <v>417</v>
      </c>
      <c r="Y120" s="41"/>
    </row>
    <row r="121" spans="1:25" ht="15" x14ac:dyDescent="0.25">
      <c r="A121">
        <v>1.68</v>
      </c>
      <c r="B121">
        <v>2.29</v>
      </c>
      <c r="C121" s="29">
        <f t="shared" si="17"/>
        <v>3.1919317945518833E-2</v>
      </c>
      <c r="D121" s="30">
        <f>IF(OR($A121="",$B121=""),"",A121*'MPTO_working_2-way'!$G120)</f>
        <v>1.7336244541484715</v>
      </c>
      <c r="E121" s="32">
        <f>IF(OR($A121="",$B121=""),"",B121*'MPTO_working_2-way'!$G120)</f>
        <v>2.3630952380952381</v>
      </c>
      <c r="F121" s="30">
        <f>IF(OR($A121="",$B121=""),"",'MPTO_working_2-way'!D120)</f>
        <v>1.7262855604415328</v>
      </c>
      <c r="G121" s="32">
        <f>IF(OR($A121="",$B121=""),"",'MPTO_working_2-way'!E120)</f>
        <v>2.3768688990485605</v>
      </c>
      <c r="H121" s="30">
        <f>IF(OR($A121="",$B121=""),"",'OddsRatio_working_2-way'!M120)</f>
        <v>1.7260384169902692</v>
      </c>
      <c r="I121" s="30">
        <f>IF(OR($A121="",$B121=""),"",'OddsRatio_working_2-way'!N120)</f>
        <v>2.3773375851727168</v>
      </c>
      <c r="J121" s="30">
        <f>IF('Log_working_2-way'!$D120="","",A121^('Log_working_2-way'!$D120))</f>
        <v>1.7227098761530257</v>
      </c>
      <c r="K121" s="32">
        <f>IF('Log_working_2-way'!$D120="","",B121^('Log_working_2-way'!$D120))</f>
        <v>2.3836811049586637</v>
      </c>
      <c r="L121" s="37">
        <f t="shared" si="18"/>
        <v>0.57682619647355171</v>
      </c>
      <c r="M121" s="37">
        <f t="shared" si="19"/>
        <v>0.42317380352644834</v>
      </c>
      <c r="N121" s="38">
        <v>218</v>
      </c>
      <c r="O121" s="38">
        <f t="shared" si="20"/>
        <v>88.238095238095241</v>
      </c>
      <c r="P121" s="38">
        <f t="shared" si="21"/>
        <v>122.80349344978168</v>
      </c>
      <c r="Q121" s="38">
        <f t="shared" si="22"/>
        <v>95.196506550218345</v>
      </c>
      <c r="R121" s="38">
        <f t="shared" si="23"/>
        <v>129.76190476190476</v>
      </c>
      <c r="S121" s="39">
        <f t="shared" si="24"/>
        <v>-6.9584113121231042</v>
      </c>
      <c r="T121" s="39">
        <f t="shared" si="25"/>
        <v>-6.9584113121230757</v>
      </c>
      <c r="U121" t="s">
        <v>294</v>
      </c>
      <c r="V121" t="s">
        <v>286</v>
      </c>
      <c r="W121" t="s">
        <v>369</v>
      </c>
      <c r="X121" s="48" t="s">
        <v>417</v>
      </c>
      <c r="Y121" s="41"/>
    </row>
    <row r="122" spans="1:25" ht="15" x14ac:dyDescent="0.25">
      <c r="A122">
        <v>1.96</v>
      </c>
      <c r="B122">
        <v>1.94</v>
      </c>
      <c r="C122" s="29">
        <f t="shared" si="17"/>
        <v>2.5667999158426325E-2</v>
      </c>
      <c r="D122" s="30">
        <f>IF(OR($A122="",$B122=""),"",A122*'MPTO_working_2-way'!$G121)</f>
        <v>2.0103092783505154</v>
      </c>
      <c r="E122" s="32">
        <f>IF(OR($A122="",$B122=""),"",B122*'MPTO_working_2-way'!$G121)</f>
        <v>1.989795918367347</v>
      </c>
      <c r="F122" s="30">
        <f>IF(OR($A122="",$B122=""),"",'MPTO_working_2-way'!D121)</f>
        <v>2.0105752961082914</v>
      </c>
      <c r="G122" s="32">
        <f>IF(OR($A122="",$B122=""),"",'MPTO_working_2-way'!E121)</f>
        <v>1.9895353704478862</v>
      </c>
      <c r="H122" s="30">
        <f>IF(OR($A122="",$B122=""),"",'OddsRatio_working_2-way'!M121)</f>
        <v>2.0105823052798226</v>
      </c>
      <c r="I122" s="30">
        <f>IF(OR($A122="",$B122=""),"",'OddsRatio_working_2-way'!N121)</f>
        <v>1.9895285072531594</v>
      </c>
      <c r="J122" s="30">
        <f>IF('Log_working_2-way'!$D121="","",A122^('Log_working_2-way'!$D121))</f>
        <v>2.0107026250536491</v>
      </c>
      <c r="K122" s="32">
        <f>IF('Log_working_2-way'!$D121="","",B122^('Log_working_2-way'!$D121))</f>
        <v>1.9894107081664238</v>
      </c>
      <c r="L122" s="37">
        <f t="shared" si="18"/>
        <v>0.49743589743589745</v>
      </c>
      <c r="M122" s="37">
        <f t="shared" si="19"/>
        <v>0.50256410256410255</v>
      </c>
      <c r="N122" s="38">
        <v>219</v>
      </c>
      <c r="O122" s="38">
        <f t="shared" si="20"/>
        <v>107.26530612244899</v>
      </c>
      <c r="P122" s="38">
        <f t="shared" si="21"/>
        <v>106.11340206185569</v>
      </c>
      <c r="Q122" s="38">
        <f t="shared" si="22"/>
        <v>112.88659793814435</v>
      </c>
      <c r="R122" s="38">
        <f t="shared" si="23"/>
        <v>111.73469387755102</v>
      </c>
      <c r="S122" s="39">
        <f t="shared" si="24"/>
        <v>-5.6212918156953577</v>
      </c>
      <c r="T122" s="39">
        <f t="shared" si="25"/>
        <v>-5.6212918156953293</v>
      </c>
      <c r="U122" t="s">
        <v>287</v>
      </c>
      <c r="V122" t="s">
        <v>160</v>
      </c>
      <c r="W122" t="s">
        <v>369</v>
      </c>
      <c r="X122" s="48" t="s">
        <v>417</v>
      </c>
      <c r="Y122" s="41"/>
    </row>
    <row r="123" spans="1:25" ht="15" x14ac:dyDescent="0.25">
      <c r="A123">
        <v>2.19</v>
      </c>
      <c r="B123">
        <v>1.75</v>
      </c>
      <c r="C123" s="29">
        <f t="shared" si="17"/>
        <v>2.8049575994781417E-2</v>
      </c>
      <c r="D123" s="30">
        <f>IF(OR($A123="",$B123=""),"",A123*'MPTO_working_2-way'!$G122)</f>
        <v>2.2514285714285713</v>
      </c>
      <c r="E123" s="32">
        <f>IF(OR($A123="",$B123=""),"",B123*'MPTO_working_2-way'!$G122)</f>
        <v>1.7990867579908674</v>
      </c>
      <c r="F123" s="30">
        <f>IF(OR($A123="",$B123=""),"",'MPTO_working_2-way'!D122)</f>
        <v>2.2593957258658803</v>
      </c>
      <c r="G123" s="32">
        <f>IF(OR($A123="",$B123=""),"",'MPTO_working_2-way'!E122)</f>
        <v>1.7940315974253949</v>
      </c>
      <c r="H123" s="30">
        <f>IF(OR($A123="",$B123=""),"",'OddsRatio_working_2-way'!M122)</f>
        <v>2.2596295751794115</v>
      </c>
      <c r="I123" s="30">
        <f>IF(OR($A123="",$B123=""),"",'OddsRatio_working_2-way'!N122)</f>
        <v>1.7938841860374448</v>
      </c>
      <c r="J123" s="30">
        <f>IF('Log_working_2-way'!$D122="","",A123^('Log_working_2-way'!$D122))</f>
        <v>2.2632669083588914</v>
      </c>
      <c r="K123" s="32">
        <f>IF('Log_working_2-way'!$D122="","",B123^('Log_working_2-way'!$D122))</f>
        <v>1.7915983497890287</v>
      </c>
      <c r="L123" s="37">
        <f t="shared" si="18"/>
        <v>0.44416243654822335</v>
      </c>
      <c r="M123" s="37">
        <f t="shared" si="19"/>
        <v>0.55583756345177671</v>
      </c>
      <c r="N123" s="38">
        <v>220</v>
      </c>
      <c r="O123" s="38">
        <f t="shared" si="20"/>
        <v>119.5433789954338</v>
      </c>
      <c r="P123" s="38">
        <f t="shared" si="21"/>
        <v>94.285714285714278</v>
      </c>
      <c r="Q123" s="38">
        <f t="shared" si="22"/>
        <v>125.71428571428571</v>
      </c>
      <c r="R123" s="38">
        <f t="shared" si="23"/>
        <v>100.45662100456622</v>
      </c>
      <c r="S123" s="39">
        <f t="shared" si="24"/>
        <v>-6.17090671885191</v>
      </c>
      <c r="T123" s="39">
        <f t="shared" si="25"/>
        <v>-6.1709067188519384</v>
      </c>
      <c r="U123" t="s">
        <v>291</v>
      </c>
      <c r="V123" t="s">
        <v>158</v>
      </c>
      <c r="W123" t="s">
        <v>369</v>
      </c>
      <c r="X123" s="48" t="s">
        <v>417</v>
      </c>
      <c r="Y123" s="41"/>
    </row>
    <row r="124" spans="1:25" ht="15" x14ac:dyDescent="0.25">
      <c r="A124">
        <v>2.16</v>
      </c>
      <c r="B124">
        <v>1.77</v>
      </c>
      <c r="C124" s="29">
        <f t="shared" si="17"/>
        <v>2.79347143753923E-2</v>
      </c>
      <c r="D124" s="30">
        <f>IF(OR($A124="",$B124=""),"",A124*'MPTO_working_2-way'!$G123)</f>
        <v>2.2203389830508473</v>
      </c>
      <c r="E124" s="32">
        <f>IF(OR($A124="",$B124=""),"",B124*'MPTO_working_2-way'!$G123)</f>
        <v>1.8194444444444444</v>
      </c>
      <c r="F124" s="30">
        <f>IF(OR($A124="",$B124=""),"",'MPTO_working_2-way'!D123)</f>
        <v>2.2271932890597692</v>
      </c>
      <c r="G124" s="32">
        <f>IF(OR($A124="",$B124=""),"",'MPTO_working_2-way'!E123)</f>
        <v>1.8148675590999714</v>
      </c>
      <c r="H124" s="30">
        <f>IF(OR($A124="",$B124=""),"",'OddsRatio_working_2-way'!M123)</f>
        <v>2.2273929715024061</v>
      </c>
      <c r="I124" s="30">
        <f>IF(OR($A124="",$B124=""),"",'OddsRatio_working_2-way'!N123)</f>
        <v>1.8147349897041836</v>
      </c>
      <c r="J124" s="30">
        <f>IF('Log_working_2-way'!$D123="","",A124^('Log_working_2-way'!$D123))</f>
        <v>2.2305183638047077</v>
      </c>
      <c r="K124" s="32">
        <f>IF('Log_working_2-way'!$D123="","",B124^('Log_working_2-way'!$D123))</f>
        <v>1.8126656451578935</v>
      </c>
      <c r="L124" s="37">
        <f t="shared" si="18"/>
        <v>0.45038167938931301</v>
      </c>
      <c r="M124" s="37">
        <f t="shared" si="19"/>
        <v>0.54961832061068705</v>
      </c>
      <c r="N124" s="38">
        <v>221</v>
      </c>
      <c r="O124" s="38">
        <f t="shared" si="20"/>
        <v>118.68518518518518</v>
      </c>
      <c r="P124" s="38">
        <f t="shared" si="21"/>
        <v>96.141242937853121</v>
      </c>
      <c r="Q124" s="38">
        <f t="shared" si="22"/>
        <v>124.85875706214689</v>
      </c>
      <c r="R124" s="38">
        <f t="shared" si="23"/>
        <v>102.31481481481481</v>
      </c>
      <c r="S124" s="39">
        <f t="shared" si="24"/>
        <v>-6.1735718769617165</v>
      </c>
      <c r="T124" s="39">
        <f t="shared" si="25"/>
        <v>-6.1735718769616881</v>
      </c>
      <c r="U124" t="s">
        <v>105</v>
      </c>
      <c r="V124" t="s">
        <v>289</v>
      </c>
      <c r="W124" t="s">
        <v>369</v>
      </c>
      <c r="X124" s="48" t="s">
        <v>417</v>
      </c>
      <c r="Y124" s="41"/>
    </row>
    <row r="125" spans="1:25" ht="15" x14ac:dyDescent="0.25">
      <c r="A125">
        <v>1.83</v>
      </c>
      <c r="B125">
        <v>2.0699999999999998</v>
      </c>
      <c r="C125" s="29">
        <f t="shared" si="17"/>
        <v>2.9539874871307603E-2</v>
      </c>
      <c r="D125" s="30">
        <f>IF(OR($A125="",$B125=""),"",A125*'MPTO_working_2-way'!$G124)</f>
        <v>1.8840579710144929</v>
      </c>
      <c r="E125" s="32">
        <f>IF(OR($A125="",$B125=""),"",B125*'MPTO_working_2-way'!$G124)</f>
        <v>2.1311475409836067</v>
      </c>
      <c r="F125" s="30">
        <f>IF(OR($A125="",$B125=""),"",'MPTO_working_2-way'!D124)</f>
        <v>1.8808371192373576</v>
      </c>
      <c r="G125" s="32">
        <f>IF(OR($A125="",$B125=""),"",'MPTO_working_2-way'!E124)</f>
        <v>2.1352836729517204</v>
      </c>
      <c r="H125" s="30">
        <f>IF(OR($A125="",$B125=""),"",'OddsRatio_working_2-way'!M124)</f>
        <v>1.8807388571985679</v>
      </c>
      <c r="I125" s="30">
        <f>IF(OR($A125="",$B125=""),"",'OddsRatio_working_2-way'!N124)</f>
        <v>2.1354103339788768</v>
      </c>
      <c r="J125" s="30">
        <f>IF('Log_working_2-way'!$D124="","",A125^('Log_working_2-way'!$D124))</f>
        <v>1.8792804075818812</v>
      </c>
      <c r="K125" s="32">
        <f>IF('Log_working_2-way'!$D124="","",B125^('Log_working_2-way'!$D124))</f>
        <v>2.137293622577233</v>
      </c>
      <c r="L125" s="37">
        <f t="shared" si="18"/>
        <v>0.53076923076923077</v>
      </c>
      <c r="M125" s="37">
        <f t="shared" si="19"/>
        <v>0.46923076923076917</v>
      </c>
      <c r="N125" s="38">
        <v>222</v>
      </c>
      <c r="O125" s="38">
        <f t="shared" si="20"/>
        <v>100.68852459016392</v>
      </c>
      <c r="P125" s="38">
        <f t="shared" si="21"/>
        <v>114.75362318840578</v>
      </c>
      <c r="Q125" s="38">
        <f t="shared" si="22"/>
        <v>107.24637681159422</v>
      </c>
      <c r="R125" s="38">
        <f t="shared" si="23"/>
        <v>121.31147540983605</v>
      </c>
      <c r="S125" s="39">
        <f t="shared" si="24"/>
        <v>-6.557852221430295</v>
      </c>
      <c r="T125" s="39">
        <f t="shared" si="25"/>
        <v>-6.5578522214302666</v>
      </c>
      <c r="U125" t="s">
        <v>295</v>
      </c>
      <c r="V125" t="s">
        <v>288</v>
      </c>
      <c r="W125" t="s">
        <v>369</v>
      </c>
      <c r="X125" s="48" t="s">
        <v>417</v>
      </c>
      <c r="Y125" s="41"/>
    </row>
    <row r="126" spans="1:25" ht="15" x14ac:dyDescent="0.25">
      <c r="A126">
        <v>1.66</v>
      </c>
      <c r="B126">
        <v>2.35</v>
      </c>
      <c r="C126" s="29">
        <f t="shared" si="17"/>
        <v>2.7941553447834E-2</v>
      </c>
      <c r="D126" s="30">
        <f>IF(OR($A126="",$B126=""),"",A126*'MPTO_working_2-way'!$G125)</f>
        <v>1.7063829787234044</v>
      </c>
      <c r="E126" s="32">
        <f>IF(OR($A126="",$B126=""),"",B126*'MPTO_working_2-way'!$G125)</f>
        <v>2.4156626506024099</v>
      </c>
      <c r="F126" s="30">
        <f>IF(OR($A126="",$B126=""),"",'MPTO_working_2-way'!D125)</f>
        <v>1.6994118928338053</v>
      </c>
      <c r="G126" s="32">
        <f>IF(OR($A126="",$B126=""),"",'MPTO_working_2-way'!E125)</f>
        <v>2.4297726564933044</v>
      </c>
      <c r="H126" s="30">
        <f>IF(OR($A126="",$B126=""),"",'OddsRatio_working_2-way'!M125)</f>
        <v>1.6992058987801013</v>
      </c>
      <c r="I126" s="30">
        <f>IF(OR($A126="",$B126=""),"",'OddsRatio_working_2-way'!N125)</f>
        <v>2.4301938838683887</v>
      </c>
      <c r="J126" s="30">
        <f>IF('Log_working_2-way'!$D125="","",A126^('Log_working_2-way'!$D125))</f>
        <v>1.6960505987873902</v>
      </c>
      <c r="K126" s="32">
        <f>IF('Log_working_2-way'!$D125="","",B126^('Log_working_2-way'!$D125))</f>
        <v>2.4366771636172895</v>
      </c>
      <c r="L126" s="37">
        <f t="shared" si="18"/>
        <v>0.5860349127182044</v>
      </c>
      <c r="M126" s="37">
        <f t="shared" si="19"/>
        <v>0.41396508728179549</v>
      </c>
      <c r="N126" s="38">
        <v>223</v>
      </c>
      <c r="O126" s="38">
        <f t="shared" si="20"/>
        <v>88.662650602409656</v>
      </c>
      <c r="P126" s="38">
        <f t="shared" si="21"/>
        <v>128.10638297872345</v>
      </c>
      <c r="Q126" s="38">
        <f t="shared" si="22"/>
        <v>94.893617021276597</v>
      </c>
      <c r="R126" s="38">
        <f t="shared" si="23"/>
        <v>134.33734939759037</v>
      </c>
      <c r="S126" s="39">
        <f t="shared" si="24"/>
        <v>-6.2309664188669416</v>
      </c>
      <c r="T126" s="39">
        <f t="shared" si="25"/>
        <v>-6.2309664188669274</v>
      </c>
      <c r="U126" t="s">
        <v>159</v>
      </c>
      <c r="V126" t="s">
        <v>157</v>
      </c>
      <c r="W126" t="s">
        <v>369</v>
      </c>
      <c r="X126" s="48" t="s">
        <v>417</v>
      </c>
      <c r="Y126" s="41"/>
    </row>
    <row r="127" spans="1:25" ht="15" x14ac:dyDescent="0.25">
      <c r="A127">
        <v>1.65</v>
      </c>
      <c r="B127">
        <v>2.37</v>
      </c>
      <c r="C127" s="29">
        <f t="shared" si="17"/>
        <v>2.8001534330648337E-2</v>
      </c>
      <c r="D127" s="30">
        <f>IF(OR($A127="",$B127=""),"",A127*'MPTO_working_2-way'!$G126)</f>
        <v>1.6962025316455696</v>
      </c>
      <c r="E127" s="32">
        <f>IF(OR($A127="",$B127=""),"",B127*'MPTO_working_2-way'!$G126)</f>
        <v>2.4363636363636365</v>
      </c>
      <c r="F127" s="30">
        <f>IF(OR($A127="",$B127=""),"",'MPTO_working_2-way'!D126)</f>
        <v>1.6890184645286688</v>
      </c>
      <c r="G127" s="32">
        <f>IF(OR($A127="",$B127=""),"",'MPTO_working_2-way'!E126)</f>
        <v>2.4513399153737665</v>
      </c>
      <c r="H127" s="30">
        <f>IF(OR($A127="",$B127=""),"",'OddsRatio_working_2-way'!M126)</f>
        <v>1.6888051645745159</v>
      </c>
      <c r="I127" s="30">
        <f>IF(OR($A127="",$B127=""),"",'OddsRatio_working_2-way'!N126)</f>
        <v>2.4517893468724408</v>
      </c>
      <c r="J127" s="30">
        <f>IF('Log_working_2-way'!$D126="","",A127^('Log_working_2-way'!$D126))</f>
        <v>1.685552620448002</v>
      </c>
      <c r="K127" s="32">
        <f>IF('Log_working_2-way'!$D126="","",B127^('Log_working_2-way'!$D126))</f>
        <v>2.4586772337716281</v>
      </c>
      <c r="L127" s="37">
        <f t="shared" si="18"/>
        <v>0.58955223880597019</v>
      </c>
      <c r="M127" s="37">
        <f t="shared" si="19"/>
        <v>0.41044776119402981</v>
      </c>
      <c r="N127" s="38">
        <v>224</v>
      </c>
      <c r="O127" s="38">
        <f t="shared" si="20"/>
        <v>88.242424242424221</v>
      </c>
      <c r="P127" s="38">
        <f t="shared" si="21"/>
        <v>129.48523206751054</v>
      </c>
      <c r="Q127" s="38">
        <f t="shared" si="22"/>
        <v>94.514767932489434</v>
      </c>
      <c r="R127" s="38">
        <f t="shared" si="23"/>
        <v>135.75757575757575</v>
      </c>
      <c r="S127" s="39">
        <f t="shared" si="24"/>
        <v>-6.2723436900652132</v>
      </c>
      <c r="T127" s="39">
        <f t="shared" si="25"/>
        <v>-6.2723436900652132</v>
      </c>
      <c r="U127" t="s">
        <v>283</v>
      </c>
      <c r="V127" t="s">
        <v>296</v>
      </c>
      <c r="W127" t="s">
        <v>369</v>
      </c>
      <c r="X127" s="48" t="s">
        <v>417</v>
      </c>
      <c r="Y127" s="41"/>
    </row>
    <row r="128" spans="1:25" ht="15" x14ac:dyDescent="0.25">
      <c r="A128">
        <v>2.56</v>
      </c>
      <c r="B128">
        <v>1.5</v>
      </c>
      <c r="C128" s="29">
        <f t="shared" si="17"/>
        <v>5.7291666666666519E-2</v>
      </c>
      <c r="D128" s="30">
        <f>IF(OR($A128="",$B128=""),"",A128*'MPTO_working_2-way'!$G127)</f>
        <v>2.7066666666666666</v>
      </c>
      <c r="E128" s="32">
        <f>IF(OR($A128="",$B128=""),"",B128*'MPTO_working_2-way'!$G127)</f>
        <v>1.5859374999999998</v>
      </c>
      <c r="F128" s="30">
        <f>IF(OR($A128="",$B128=""),"",'MPTO_working_2-way'!D127)</f>
        <v>2.7625899280575537</v>
      </c>
      <c r="G128" s="32">
        <f>IF(OR($A128="",$B128=""),"",'MPTO_working_2-way'!E127)</f>
        <v>1.5673469387755101</v>
      </c>
      <c r="H128" s="30">
        <f>IF(OR($A128="",$B128=""),"",'OddsRatio_working_2-way'!M127)</f>
        <v>2.7663521732655689</v>
      </c>
      <c r="I128" s="30">
        <f>IF(OR($A128="",$B128=""),"",'OddsRatio_working_2-way'!N127)</f>
        <v>1.5661385170722977</v>
      </c>
      <c r="J128" s="30">
        <f>IF('Log_working_2-way'!$D127="","",A128^('Log_working_2-way'!$D127))</f>
        <v>2.7935285976337614</v>
      </c>
      <c r="K128" s="32">
        <f>IF('Log_working_2-way'!$D127="","",B128^('Log_working_2-way'!$D127))</f>
        <v>1.5575601087766524</v>
      </c>
      <c r="L128" s="37">
        <f t="shared" si="18"/>
        <v>0.36945812807881773</v>
      </c>
      <c r="M128" s="37">
        <f t="shared" si="19"/>
        <v>0.63054187192118238</v>
      </c>
      <c r="N128" s="38">
        <v>225</v>
      </c>
      <c r="O128" s="38">
        <f t="shared" si="20"/>
        <v>137.109375</v>
      </c>
      <c r="P128" s="38">
        <f t="shared" si="21"/>
        <v>75</v>
      </c>
      <c r="Q128" s="38">
        <f t="shared" si="22"/>
        <v>150</v>
      </c>
      <c r="R128" s="38">
        <f t="shared" si="23"/>
        <v>87.890625</v>
      </c>
      <c r="S128" s="39">
        <f t="shared" si="24"/>
        <v>-12.890625</v>
      </c>
      <c r="T128" s="39">
        <f t="shared" si="25"/>
        <v>-12.890625</v>
      </c>
      <c r="U128" t="s">
        <v>182</v>
      </c>
      <c r="V128" t="s">
        <v>304</v>
      </c>
      <c r="W128" t="s">
        <v>378</v>
      </c>
      <c r="X128" s="48" t="s">
        <v>417</v>
      </c>
      <c r="Y128" s="41"/>
    </row>
    <row r="129" spans="1:25" s="35" customFormat="1" ht="15" x14ac:dyDescent="0.25">
      <c r="A129">
        <v>2.13</v>
      </c>
      <c r="B129">
        <v>1.7</v>
      </c>
      <c r="C129" s="29">
        <f t="shared" si="17"/>
        <v>5.7718862192764453E-2</v>
      </c>
      <c r="D129" s="30">
        <f>IF(OR($A129="",$B129=""),"",A129*'MPTO_working_2-way'!$G128)</f>
        <v>2.2529411764705882</v>
      </c>
      <c r="E129" s="32">
        <f>IF(OR($A129="",$B129=""),"",B129*'MPTO_working_2-way'!$G128)</f>
        <v>1.7981220657276995</v>
      </c>
      <c r="F129" s="30">
        <f>IF(OR($A129="",$B129=""),"",'MPTO_working_2-way'!D128)</f>
        <v>2.2695079912253213</v>
      </c>
      <c r="G129" s="32">
        <f>IF(OR($A129="",$B129=""),"",'MPTO_working_2-way'!E128)</f>
        <v>1.7877067390767711</v>
      </c>
      <c r="H129" s="30">
        <f>IF(OR($A129="",$B129=""),"",'OddsRatio_working_2-way'!M128)</f>
        <v>2.2705454396776665</v>
      </c>
      <c r="I129" s="30">
        <f>IF(OR($A129="",$B129=""),"",'OddsRatio_working_2-way'!N128)</f>
        <v>1.7870635467029794</v>
      </c>
      <c r="J129" s="30">
        <f>IF('Log_working_2-way'!$D128="","",A129^('Log_working_2-way'!$D128))</f>
        <v>2.2783543345010226</v>
      </c>
      <c r="K129" s="32">
        <f>IF('Log_working_2-way'!$D128="","",B129^('Log_working_2-way'!$D128))</f>
        <v>1.782255727545798</v>
      </c>
      <c r="L129" s="37">
        <f t="shared" si="18"/>
        <v>0.44386422976501305</v>
      </c>
      <c r="M129" s="37">
        <f t="shared" si="19"/>
        <v>0.55613577023498695</v>
      </c>
      <c r="N129" s="38">
        <v>226</v>
      </c>
      <c r="O129" s="38">
        <f t="shared" si="20"/>
        <v>119.89671361502347</v>
      </c>
      <c r="P129" s="38">
        <f t="shared" si="21"/>
        <v>93.058823529411768</v>
      </c>
      <c r="Q129" s="38">
        <f t="shared" si="22"/>
        <v>132.94117647058823</v>
      </c>
      <c r="R129" s="38">
        <f t="shared" si="23"/>
        <v>106.10328638497653</v>
      </c>
      <c r="S129" s="39">
        <f t="shared" si="24"/>
        <v>-13.04446285556476</v>
      </c>
      <c r="T129" s="39">
        <f t="shared" si="25"/>
        <v>-13.04446285556476</v>
      </c>
      <c r="U129" t="s">
        <v>181</v>
      </c>
      <c r="V129" t="s">
        <v>183</v>
      </c>
      <c r="W129" t="s">
        <v>378</v>
      </c>
      <c r="X129" s="48" t="s">
        <v>417</v>
      </c>
      <c r="Y129" s="41"/>
    </row>
    <row r="130" spans="1:25" ht="15" x14ac:dyDescent="0.25">
      <c r="A130">
        <v>1.65</v>
      </c>
      <c r="B130">
        <v>2.19</v>
      </c>
      <c r="C130" s="29">
        <f t="shared" si="17"/>
        <v>6.2681610626816209E-2</v>
      </c>
      <c r="D130" s="30">
        <f>IF(OR($A130="",$B130=""),"",A130*'MPTO_working_2-way'!$G129)</f>
        <v>1.7534246575342467</v>
      </c>
      <c r="E130" s="32">
        <f>IF(OR($A130="",$B130=""),"",B130*'MPTO_working_2-way'!$G129)</f>
        <v>2.3272727272727276</v>
      </c>
      <c r="F130" s="30">
        <f>IF(OR($A130="",$B130=""),"",'MPTO_working_2-way'!D129)</f>
        <v>1.7399783315276274</v>
      </c>
      <c r="G130" s="32">
        <f>IF(OR($A130="",$B130=""),"",'MPTO_working_2-way'!E129)</f>
        <v>2.3513909224011713</v>
      </c>
      <c r="H130" s="30">
        <f>IF(OR($A130="",$B130=""),"",'OddsRatio_working_2-way'!M129)</f>
        <v>1.7390659560519335</v>
      </c>
      <c r="I130" s="30">
        <f>IF(OR($A130="",$B130=""),"",'OddsRatio_working_2-way'!N129)</f>
        <v>2.3530592118489237</v>
      </c>
      <c r="J130" s="30">
        <f>IF('Log_working_2-way'!$D129="","",A130^('Log_working_2-way'!$D129))</f>
        <v>1.7328434907362011</v>
      </c>
      <c r="K130" s="32">
        <f>IF('Log_working_2-way'!$D129="","",B130^('Log_working_2-way'!$D129))</f>
        <v>2.3645478367934971</v>
      </c>
      <c r="L130" s="37">
        <f t="shared" si="18"/>
        <v>0.5703125</v>
      </c>
      <c r="M130" s="37">
        <f t="shared" si="19"/>
        <v>0.42968749999999994</v>
      </c>
      <c r="N130" s="38">
        <v>227</v>
      </c>
      <c r="O130" s="38">
        <f t="shared" si="20"/>
        <v>89.424242424242394</v>
      </c>
      <c r="P130" s="38">
        <f t="shared" si="21"/>
        <v>123.34703196347033</v>
      </c>
      <c r="Q130" s="38">
        <f t="shared" si="22"/>
        <v>103.65296803652969</v>
      </c>
      <c r="R130" s="38">
        <f t="shared" si="23"/>
        <v>137.57575757575759</v>
      </c>
      <c r="S130" s="39">
        <f t="shared" si="24"/>
        <v>-14.228725612287292</v>
      </c>
      <c r="T130" s="39">
        <f t="shared" si="25"/>
        <v>-14.228725612287263</v>
      </c>
      <c r="U130" t="s">
        <v>305</v>
      </c>
      <c r="V130" t="s">
        <v>303</v>
      </c>
      <c r="W130" t="s">
        <v>378</v>
      </c>
      <c r="X130" s="48" t="s">
        <v>417</v>
      </c>
      <c r="Y130" s="41"/>
    </row>
    <row r="131" spans="1:25" ht="15" x14ac:dyDescent="0.25">
      <c r="A131">
        <v>2.09</v>
      </c>
      <c r="B131">
        <v>1.73</v>
      </c>
      <c r="C131" s="29">
        <f t="shared" ref="C131:C166" si="26">IF(OR($A131="",$B131=""),"",(1/A131)+(1/B131)-1)</f>
        <v>5.6503581602456165E-2</v>
      </c>
      <c r="D131" s="30">
        <f>IF(OR($A131="",$B131=""),"",A131*'MPTO_working_2-way'!$G130)</f>
        <v>2.2080924855491331</v>
      </c>
      <c r="E131" s="32">
        <f>IF(OR($A131="",$B131=""),"",B131*'MPTO_working_2-way'!$G130)</f>
        <v>1.8277511961722492</v>
      </c>
      <c r="F131" s="30">
        <f>IF(OR($A131="",$B131=""),"",'MPTO_working_2-way'!D130)</f>
        <v>2.2211505974137671</v>
      </c>
      <c r="G131" s="32">
        <f>IF(OR($A131="",$B131=""),"",'MPTO_working_2-way'!E130)</f>
        <v>1.8188998163845365</v>
      </c>
      <c r="H131" s="30">
        <f>IF(OR($A131="",$B131=""),"",'OddsRatio_working_2-way'!M130)</f>
        <v>2.2219454508821204</v>
      </c>
      <c r="I131" s="30">
        <f>IF(OR($A131="",$B131=""),"",'OddsRatio_working_2-way'!N130)</f>
        <v>1.8183671368293095</v>
      </c>
      <c r="J131" s="30">
        <f>IF('Log_working_2-way'!$D130="","",A131^('Log_working_2-way'!$D130))</f>
        <v>2.228075857813653</v>
      </c>
      <c r="K131" s="32">
        <f>IF('Log_working_2-way'!$D130="","",B131^('Log_working_2-way'!$D130))</f>
        <v>1.8142819465382745</v>
      </c>
      <c r="L131" s="37">
        <f t="shared" si="18"/>
        <v>0.45287958115183241</v>
      </c>
      <c r="M131" s="37">
        <f t="shared" si="19"/>
        <v>0.54712041884816742</v>
      </c>
      <c r="N131" s="38">
        <v>228</v>
      </c>
      <c r="O131" s="38">
        <f t="shared" si="20"/>
        <v>118.90909090909092</v>
      </c>
      <c r="P131" s="38">
        <f t="shared" si="21"/>
        <v>96.208092485549145</v>
      </c>
      <c r="Q131" s="38">
        <f t="shared" si="22"/>
        <v>131.79190751445088</v>
      </c>
      <c r="R131" s="38">
        <f t="shared" si="23"/>
        <v>109.09090909090911</v>
      </c>
      <c r="S131" s="39">
        <f t="shared" si="24"/>
        <v>-12.882816605359963</v>
      </c>
      <c r="T131" s="39">
        <f t="shared" si="25"/>
        <v>-12.882816605359963</v>
      </c>
      <c r="U131" t="s">
        <v>306</v>
      </c>
      <c r="V131" t="s">
        <v>302</v>
      </c>
      <c r="W131" t="s">
        <v>378</v>
      </c>
      <c r="X131" s="48" t="s">
        <v>417</v>
      </c>
      <c r="Y131" s="41"/>
    </row>
    <row r="132" spans="1:25" ht="15" x14ac:dyDescent="0.25">
      <c r="A132">
        <v>1.7</v>
      </c>
      <c r="B132">
        <v>2.27</v>
      </c>
      <c r="C132" s="29">
        <f t="shared" si="26"/>
        <v>2.876392847888054E-2</v>
      </c>
      <c r="D132" s="30">
        <f>IF(OR($A132="",$B132=""),"",A132*'MPTO_working_2-way'!$G131)</f>
        <v>1.748898678414097</v>
      </c>
      <c r="E132" s="32">
        <f>IF(OR($A132="",$B132=""),"",B132*'MPTO_working_2-way'!$G131)</f>
        <v>2.335294117647059</v>
      </c>
      <c r="F132" s="30">
        <f>IF(OR($A132="",$B132=""),"",'MPTO_working_2-way'!D131)</f>
        <v>1.7426055543011967</v>
      </c>
      <c r="G132" s="32">
        <f>IF(OR($A132="",$B132=""),"",'MPTO_working_2-way'!E131)</f>
        <v>2.3466099118273029</v>
      </c>
      <c r="H132" s="30">
        <f>IF(OR($A132="",$B132=""),"",'OddsRatio_working_2-way'!M131)</f>
        <v>1.7424157207132702</v>
      </c>
      <c r="I132" s="30">
        <f>IF(OR($A132="",$B132=""),"",'OddsRatio_working_2-way'!N131)</f>
        <v>2.3469542361512192</v>
      </c>
      <c r="J132" s="30">
        <f>IF('Log_working_2-way'!$D131="","",A132^('Log_working_2-way'!$D131))</f>
        <v>1.7395677440294552</v>
      </c>
      <c r="K132" s="32">
        <f>IF('Log_working_2-way'!$D131="","",B132^('Log_working_2-way'!$D131))</f>
        <v>2.352141177157876</v>
      </c>
      <c r="L132" s="37">
        <f t="shared" si="18"/>
        <v>0.5717884130982368</v>
      </c>
      <c r="M132" s="37">
        <f t="shared" si="19"/>
        <v>0.4282115869017632</v>
      </c>
      <c r="N132" s="38">
        <v>229</v>
      </c>
      <c r="O132" s="38">
        <f t="shared" si="20"/>
        <v>94.29411764705884</v>
      </c>
      <c r="P132" s="38">
        <f t="shared" si="21"/>
        <v>128.11894273127754</v>
      </c>
      <c r="Q132" s="38">
        <f t="shared" si="22"/>
        <v>100.88105726872246</v>
      </c>
      <c r="R132" s="38">
        <f t="shared" si="23"/>
        <v>134.70588235294119</v>
      </c>
      <c r="S132" s="39">
        <f t="shared" si="24"/>
        <v>-6.5869396216636176</v>
      </c>
      <c r="T132" s="39">
        <f t="shared" si="25"/>
        <v>-6.586939621663646</v>
      </c>
      <c r="U132" t="s">
        <v>107</v>
      </c>
      <c r="V132" t="s">
        <v>315</v>
      </c>
      <c r="W132" t="s">
        <v>370</v>
      </c>
      <c r="X132" s="48" t="s">
        <v>417</v>
      </c>
      <c r="Y132" s="41"/>
    </row>
    <row r="133" spans="1:25" ht="15" x14ac:dyDescent="0.25">
      <c r="A133">
        <v>1.74</v>
      </c>
      <c r="B133">
        <v>2.21</v>
      </c>
      <c r="C133" s="29">
        <f t="shared" si="26"/>
        <v>2.720133146096626E-2</v>
      </c>
      <c r="D133" s="30">
        <f>IF(OR($A133="",$B133=""),"",A133*'MPTO_working_2-way'!$G132)</f>
        <v>1.7873303167420813</v>
      </c>
      <c r="E133" s="32">
        <f>IF(OR($A133="",$B133=""),"",B133*'MPTO_working_2-way'!$G132)</f>
        <v>2.2701149425287355</v>
      </c>
      <c r="F133" s="30">
        <f>IF(OR($A133="",$B133=""),"",'MPTO_working_2-way'!D132)</f>
        <v>1.7821754646150993</v>
      </c>
      <c r="G133" s="32">
        <f>IF(OR($A133="",$B133=""),"",'MPTO_working_2-way'!E132)</f>
        <v>2.2784855128281092</v>
      </c>
      <c r="H133" s="30">
        <f>IF(OR($A133="",$B133=""),"",'OddsRatio_working_2-way'!M132)</f>
        <v>1.7820295697311479</v>
      </c>
      <c r="I133" s="30">
        <f>IF(OR($A133="",$B133=""),"",'OddsRatio_working_2-way'!N132)</f>
        <v>2.2787240261820116</v>
      </c>
      <c r="J133" s="30">
        <f>IF('Log_working_2-way'!$D132="","",A133^('Log_working_2-way'!$D132))</f>
        <v>1.7796998822901224</v>
      </c>
      <c r="K133" s="32">
        <f>IF('Log_working_2-way'!$D132="","",B133^('Log_working_2-way'!$D132))</f>
        <v>2.2825447620471673</v>
      </c>
      <c r="L133" s="37">
        <f t="shared" ref="L133:L166" si="27">(1/D133)</f>
        <v>0.55949367088607604</v>
      </c>
      <c r="M133" s="37">
        <f t="shared" ref="M133:M166" si="28">(1/E133)</f>
        <v>0.44050632911392407</v>
      </c>
      <c r="N133" s="38">
        <v>230</v>
      </c>
      <c r="O133" s="38">
        <f t="shared" ref="O133:O166" si="29">(1/A133)*((N133*A133)-N133)</f>
        <v>97.81609195402298</v>
      </c>
      <c r="P133" s="38">
        <f t="shared" ref="P133:P166" si="30">(1/B133)*((N133*B133)-N133)</f>
        <v>125.92760180995475</v>
      </c>
      <c r="Q133" s="38">
        <f t="shared" ref="Q133:Q166" si="31">(1/B133)*N133</f>
        <v>104.07239819004525</v>
      </c>
      <c r="R133" s="38">
        <f t="shared" ref="R133:R166" si="32">(1/A133)*N133</f>
        <v>132.18390804597701</v>
      </c>
      <c r="S133" s="39">
        <f t="shared" ref="S133:S166" si="33">O133-Q133</f>
        <v>-6.2563062360222688</v>
      </c>
      <c r="T133" s="39">
        <f t="shared" ref="T133:T166" si="34">P133-R133</f>
        <v>-6.2563062360222546</v>
      </c>
      <c r="U133" t="s">
        <v>309</v>
      </c>
      <c r="V133" t="s">
        <v>307</v>
      </c>
      <c r="W133" t="s">
        <v>370</v>
      </c>
      <c r="X133" s="48" t="s">
        <v>417</v>
      </c>
      <c r="Y133" s="41"/>
    </row>
    <row r="134" spans="1:25" ht="15" x14ac:dyDescent="0.25">
      <c r="A134">
        <v>1.81</v>
      </c>
      <c r="B134">
        <v>2.1</v>
      </c>
      <c r="C134" s="29">
        <f t="shared" si="26"/>
        <v>2.8676664035780064E-2</v>
      </c>
      <c r="D134" s="30">
        <f>IF(OR($A134="",$B134=""),"",A134*'MPTO_working_2-way'!$G133)</f>
        <v>1.861904761904762</v>
      </c>
      <c r="E134" s="32">
        <f>IF(OR($A134="",$B134=""),"",B134*'MPTO_working_2-way'!$G133)</f>
        <v>2.160220994475138</v>
      </c>
      <c r="F134" s="30">
        <f>IF(OR($A134="",$B134=""),"",'MPTO_working_2-way'!D133)</f>
        <v>1.858225372769494</v>
      </c>
      <c r="G134" s="32">
        <f>IF(OR($A134="",$B134=""),"",'MPTO_working_2-way'!E133)</f>
        <v>2.1651951011107946</v>
      </c>
      <c r="H134" s="30">
        <f>IF(OR($A134="",$B134=""),"",'OddsRatio_working_2-way'!M133)</f>
        <v>1.8581163303210331</v>
      </c>
      <c r="I134" s="30">
        <f>IF(OR($A134="",$B134=""),"",'OddsRatio_working_2-way'!N133)</f>
        <v>2.1653431646335015</v>
      </c>
      <c r="J134" s="30">
        <f>IF('Log_working_2-way'!$D133="","",A134^('Log_working_2-way'!$D133))</f>
        <v>1.8564516354578522</v>
      </c>
      <c r="K134" s="32">
        <f>IF('Log_working_2-way'!$D133="","",B134^('Log_working_2-way'!$D133))</f>
        <v>2.1676082555034109</v>
      </c>
      <c r="L134" s="37">
        <f t="shared" si="27"/>
        <v>0.53708439897698212</v>
      </c>
      <c r="M134" s="37">
        <f t="shared" si="28"/>
        <v>0.46291560102301793</v>
      </c>
      <c r="N134" s="38">
        <v>231</v>
      </c>
      <c r="O134" s="38">
        <f t="shared" si="29"/>
        <v>103.37569060773482</v>
      </c>
      <c r="P134" s="38">
        <f t="shared" si="30"/>
        <v>121</v>
      </c>
      <c r="Q134" s="38">
        <f t="shared" si="31"/>
        <v>110</v>
      </c>
      <c r="R134" s="38">
        <f t="shared" si="32"/>
        <v>127.6243093922652</v>
      </c>
      <c r="S134" s="39">
        <f t="shared" si="33"/>
        <v>-6.6243093922651752</v>
      </c>
      <c r="T134" s="39">
        <f t="shared" si="34"/>
        <v>-6.6243093922652037</v>
      </c>
      <c r="U134" t="s">
        <v>310</v>
      </c>
      <c r="V134" t="s">
        <v>189</v>
      </c>
      <c r="W134" t="s">
        <v>370</v>
      </c>
      <c r="X134" s="48" t="s">
        <v>417</v>
      </c>
      <c r="Y134" s="41"/>
    </row>
    <row r="135" spans="1:25" s="35" customFormat="1" ht="15" x14ac:dyDescent="0.25">
      <c r="A135">
        <v>1.55</v>
      </c>
      <c r="B135">
        <v>2.6</v>
      </c>
      <c r="C135" s="29">
        <f t="shared" si="26"/>
        <v>2.9776674937965097E-2</v>
      </c>
      <c r="D135" s="30">
        <f>IF(OR($A135="",$B135=""),"",A135*'MPTO_working_2-way'!$G134)</f>
        <v>1.596153846153846</v>
      </c>
      <c r="E135" s="32">
        <f>IF(OR($A135="",$B135=""),"",B135*'MPTO_working_2-way'!$G134)</f>
        <v>2.6774193548387095</v>
      </c>
      <c r="F135" s="30">
        <f>IF(OR($A135="",$B135=""),"",'MPTO_working_2-way'!D134)</f>
        <v>1.5866141732283463</v>
      </c>
      <c r="G135" s="32">
        <f>IF(OR($A135="",$B135=""),"",'MPTO_working_2-way'!E134)</f>
        <v>2.7046979865771807</v>
      </c>
      <c r="H135" s="30">
        <f>IF(OR($A135="",$B135=""),"",'OddsRatio_working_2-way'!M134)</f>
        <v>1.5863019699779282</v>
      </c>
      <c r="I135" s="30">
        <f>IF(OR($A135="",$B135=""),"",'OddsRatio_working_2-way'!N134)</f>
        <v>2.7056057308448831</v>
      </c>
      <c r="J135" s="30">
        <f>IF('Log_working_2-way'!$D134="","",A135^('Log_working_2-way'!$D134))</f>
        <v>1.5819633552807311</v>
      </c>
      <c r="K135" s="32">
        <f>IF('Log_working_2-way'!$D134="","",B135^('Log_working_2-way'!$D134))</f>
        <v>2.7183212498277745</v>
      </c>
      <c r="L135" s="37">
        <f t="shared" si="27"/>
        <v>0.62650602409638556</v>
      </c>
      <c r="M135" s="37">
        <f t="shared" si="28"/>
        <v>0.37349397590361449</v>
      </c>
      <c r="N135" s="38">
        <v>232</v>
      </c>
      <c r="O135" s="38">
        <f t="shared" si="29"/>
        <v>82.32258064516131</v>
      </c>
      <c r="P135" s="38">
        <f t="shared" si="30"/>
        <v>142.76923076923077</v>
      </c>
      <c r="Q135" s="38">
        <f t="shared" si="31"/>
        <v>89.230769230769226</v>
      </c>
      <c r="R135" s="38">
        <f t="shared" si="32"/>
        <v>149.67741935483872</v>
      </c>
      <c r="S135" s="39">
        <f t="shared" si="33"/>
        <v>-6.9081885856079168</v>
      </c>
      <c r="T135" s="39">
        <f t="shared" si="34"/>
        <v>-6.9081885856079452</v>
      </c>
      <c r="U135" t="s">
        <v>308</v>
      </c>
      <c r="V135" t="s">
        <v>185</v>
      </c>
      <c r="W135" t="s">
        <v>370</v>
      </c>
      <c r="X135" s="48" t="s">
        <v>417</v>
      </c>
      <c r="Y135" s="41"/>
    </row>
    <row r="136" spans="1:25" ht="15" x14ac:dyDescent="0.25">
      <c r="A136">
        <v>1.59</v>
      </c>
      <c r="B136">
        <v>2.4900000000000002</v>
      </c>
      <c r="C136" s="29">
        <f t="shared" si="26"/>
        <v>3.0537243312874107E-2</v>
      </c>
      <c r="D136" s="30">
        <f>IF(OR($A136="",$B136=""),"",A136*'MPTO_working_2-way'!$G135)</f>
        <v>1.6385542168674698</v>
      </c>
      <c r="E136" s="32">
        <f>IF(OR($A136="",$B136=""),"",B136*'MPTO_working_2-way'!$G135)</f>
        <v>2.5660377358490569</v>
      </c>
      <c r="F136" s="30">
        <f>IF(OR($A136="",$B136=""),"",'MPTO_working_2-way'!D135)</f>
        <v>1.6295610298203371</v>
      </c>
      <c r="G136" s="32">
        <f>IF(OR($A136="",$B136=""),"",'MPTO_working_2-way'!E135)</f>
        <v>2.5884083553986468</v>
      </c>
      <c r="H136" s="30">
        <f>IF(OR($A136="",$B136=""),"",'OddsRatio_working_2-way'!M135)</f>
        <v>1.6292639782813063</v>
      </c>
      <c r="I136" s="30">
        <f>IF(OR($A136="",$B136=""),"",'OddsRatio_working_2-way'!N135)</f>
        <v>2.5891581824392307</v>
      </c>
      <c r="J136" s="30">
        <f>IF('Log_working_2-way'!$D135="","",A136^('Log_working_2-way'!$D135))</f>
        <v>1.6251795627741585</v>
      </c>
      <c r="K136" s="32">
        <f>IF('Log_working_2-way'!$D135="","",B136^('Log_working_2-way'!$D135))</f>
        <v>2.5995404513266163</v>
      </c>
      <c r="L136" s="37">
        <f t="shared" si="27"/>
        <v>0.61029411764705888</v>
      </c>
      <c r="M136" s="37">
        <f t="shared" si="28"/>
        <v>0.38970588235294112</v>
      </c>
      <c r="N136" s="38">
        <v>233</v>
      </c>
      <c r="O136" s="38">
        <f t="shared" si="29"/>
        <v>86.459119496855365</v>
      </c>
      <c r="P136" s="38">
        <f t="shared" si="30"/>
        <v>139.425702811245</v>
      </c>
      <c r="Q136" s="38">
        <f t="shared" si="31"/>
        <v>93.574297188755011</v>
      </c>
      <c r="R136" s="38">
        <f t="shared" si="32"/>
        <v>146.54088050314465</v>
      </c>
      <c r="S136" s="39">
        <f t="shared" si="33"/>
        <v>-7.1151776918996461</v>
      </c>
      <c r="T136" s="39">
        <f t="shared" si="34"/>
        <v>-7.1151776918996461</v>
      </c>
      <c r="U136" t="s">
        <v>314</v>
      </c>
      <c r="V136" t="s">
        <v>311</v>
      </c>
      <c r="W136" t="s">
        <v>370</v>
      </c>
      <c r="X136" s="48" t="s">
        <v>417</v>
      </c>
      <c r="Y136" s="41"/>
    </row>
    <row r="137" spans="1:25" s="35" customFormat="1" ht="15" x14ac:dyDescent="0.25">
      <c r="A137">
        <v>1.69</v>
      </c>
      <c r="B137">
        <v>2.2799999999999998</v>
      </c>
      <c r="C137" s="29">
        <f t="shared" si="26"/>
        <v>3.0312467559431067E-2</v>
      </c>
      <c r="D137" s="30">
        <f>IF(OR($A137="",$B137=""),"",A137*'MPTO_working_2-way'!$G136)</f>
        <v>1.7412280701754383</v>
      </c>
      <c r="E137" s="32">
        <f>IF(OR($A137="",$B137=""),"",B137*'MPTO_working_2-way'!$G136)</f>
        <v>2.3491124260355027</v>
      </c>
      <c r="F137" s="30">
        <f>IF(OR($A137="",$B137=""),"",'MPTO_working_2-way'!D136)</f>
        <v>1.7344256391789699</v>
      </c>
      <c r="G137" s="32">
        <f>IF(OR($A137="",$B137=""),"",'MPTO_working_2-way'!E136)</f>
        <v>2.3616082373130669</v>
      </c>
      <c r="H137" s="30">
        <f>IF(OR($A137="",$B137=""),"",'OddsRatio_working_2-way'!M136)</f>
        <v>1.7342087577794201</v>
      </c>
      <c r="I137" s="30">
        <f>IF(OR($A137="",$B137=""),"",'OddsRatio_working_2-way'!N136)</f>
        <v>2.3620104492139973</v>
      </c>
      <c r="J137" s="30">
        <f>IF('Log_working_2-way'!$D136="","",A137^('Log_working_2-way'!$D136))</f>
        <v>1.7311269576388733</v>
      </c>
      <c r="K137" s="32">
        <f>IF('Log_working_2-way'!$D136="","",B137^('Log_working_2-way'!$D136))</f>
        <v>2.3677515095728476</v>
      </c>
      <c r="L137" s="37">
        <f t="shared" si="27"/>
        <v>0.57430730478589431</v>
      </c>
      <c r="M137" s="37">
        <f t="shared" si="28"/>
        <v>0.42569269521410585</v>
      </c>
      <c r="N137" s="38">
        <v>234</v>
      </c>
      <c r="O137" s="38">
        <f t="shared" si="29"/>
        <v>95.538461538461533</v>
      </c>
      <c r="P137" s="38">
        <f t="shared" si="30"/>
        <v>131.36842105263159</v>
      </c>
      <c r="Q137" s="38">
        <f t="shared" si="31"/>
        <v>102.63157894736842</v>
      </c>
      <c r="R137" s="38">
        <f t="shared" si="32"/>
        <v>138.46153846153848</v>
      </c>
      <c r="S137" s="39">
        <f t="shared" si="33"/>
        <v>-7.0931174089068918</v>
      </c>
      <c r="T137" s="39">
        <f t="shared" si="34"/>
        <v>-7.0931174089068918</v>
      </c>
      <c r="U137" t="s">
        <v>318</v>
      </c>
      <c r="V137" t="s">
        <v>190</v>
      </c>
      <c r="W137" t="s">
        <v>370</v>
      </c>
      <c r="X137" s="48" t="s">
        <v>417</v>
      </c>
      <c r="Y137" s="41"/>
    </row>
    <row r="138" spans="1:25" ht="15" x14ac:dyDescent="0.25">
      <c r="A138">
        <v>1.81</v>
      </c>
      <c r="B138">
        <v>2.08</v>
      </c>
      <c r="C138" s="29">
        <f t="shared" si="26"/>
        <v>3.3255418614534626E-2</v>
      </c>
      <c r="D138" s="30">
        <f>IF(OR($A138="",$B138=""),"",A138*'MPTO_working_2-way'!$G137)</f>
        <v>1.8701923076923077</v>
      </c>
      <c r="E138" s="32">
        <f>IF(OR($A138="",$B138=""),"",B138*'MPTO_working_2-way'!$G137)</f>
        <v>2.1491712707182322</v>
      </c>
      <c r="F138" s="30">
        <f>IF(OR($A138="",$B138=""),"",'MPTO_working_2-way'!D137)</f>
        <v>1.8661643699811639</v>
      </c>
      <c r="G138" s="32">
        <f>IF(OR($A138="",$B138=""),"",'MPTO_working_2-way'!E137)</f>
        <v>2.1545152798443401</v>
      </c>
      <c r="H138" s="30">
        <f>IF(OR($A138="",$B138=""),"",'OddsRatio_working_2-way'!M137)</f>
        <v>1.8660254037844384</v>
      </c>
      <c r="I138" s="30">
        <f>IF(OR($A138="",$B138=""),"",'OddsRatio_working_2-way'!N137)</f>
        <v>2.1547005383792519</v>
      </c>
      <c r="J138" s="30">
        <f>IF('Log_working_2-way'!$D137="","",A138^('Log_working_2-way'!$D137))</f>
        <v>1.8641966683390954</v>
      </c>
      <c r="K138" s="32">
        <f>IF('Log_working_2-way'!$D137="","",B138^('Log_working_2-way'!$D137))</f>
        <v>2.1571440120474694</v>
      </c>
      <c r="L138" s="37">
        <f t="shared" si="27"/>
        <v>0.53470437017994854</v>
      </c>
      <c r="M138" s="37">
        <f t="shared" si="28"/>
        <v>0.46529562982005135</v>
      </c>
      <c r="N138" s="38">
        <v>235</v>
      </c>
      <c r="O138" s="38">
        <f t="shared" si="29"/>
        <v>105.16574585635361</v>
      </c>
      <c r="P138" s="38">
        <f t="shared" si="30"/>
        <v>122.01923076923076</v>
      </c>
      <c r="Q138" s="38">
        <f t="shared" si="31"/>
        <v>112.98076923076923</v>
      </c>
      <c r="R138" s="38">
        <f t="shared" si="32"/>
        <v>129.8342541436464</v>
      </c>
      <c r="S138" s="39">
        <f t="shared" si="33"/>
        <v>-7.8150233744156168</v>
      </c>
      <c r="T138" s="39">
        <f t="shared" si="34"/>
        <v>-7.8150233744156452</v>
      </c>
      <c r="U138" t="s">
        <v>108</v>
      </c>
      <c r="V138" t="s">
        <v>202</v>
      </c>
      <c r="W138" t="s">
        <v>371</v>
      </c>
      <c r="X138" s="48" t="s">
        <v>417</v>
      </c>
      <c r="Y138" s="41"/>
    </row>
    <row r="139" spans="1:25" ht="15" x14ac:dyDescent="0.25">
      <c r="A139">
        <v>2.09</v>
      </c>
      <c r="B139">
        <v>1.82</v>
      </c>
      <c r="C139" s="29">
        <f t="shared" si="26"/>
        <v>2.7919448972080652E-2</v>
      </c>
      <c r="D139" s="30">
        <f>IF(OR($A139="",$B139=""),"",A139*'MPTO_working_2-way'!$G138)</f>
        <v>2.1483516483516483</v>
      </c>
      <c r="E139" s="32">
        <f>IF(OR($A139="",$B139=""),"",B139*'MPTO_working_2-way'!$G138)</f>
        <v>1.8708133971291869</v>
      </c>
      <c r="F139" s="30">
        <f>IF(OR($A139="",$B139=""),"",'MPTO_working_2-way'!D138)</f>
        <v>2.152810006225593</v>
      </c>
      <c r="G139" s="32">
        <f>IF(OR($A139="",$B139=""),"",'MPTO_working_2-way'!E138)</f>
        <v>1.8674456281604401</v>
      </c>
      <c r="H139" s="30">
        <f>IF(OR($A139="",$B139=""),"",'OddsRatio_working_2-way'!M138)</f>
        <v>2.1529389804681456</v>
      </c>
      <c r="I139" s="30">
        <f>IF(OR($A139="",$B139=""),"",'OddsRatio_working_2-way'!N138)</f>
        <v>1.8673485908108987</v>
      </c>
      <c r="J139" s="30">
        <f>IF('Log_working_2-way'!$D138="","",A139^('Log_working_2-way'!$D138))</f>
        <v>2.1549669469306498</v>
      </c>
      <c r="K139" s="32">
        <f>IF('Log_working_2-way'!$D138="","",B139^('Log_working_2-way'!$D138))</f>
        <v>1.8658256434588982</v>
      </c>
      <c r="L139" s="37">
        <f t="shared" si="27"/>
        <v>0.46547314578005117</v>
      </c>
      <c r="M139" s="37">
        <f t="shared" si="28"/>
        <v>0.53452685421994872</v>
      </c>
      <c r="N139" s="38">
        <v>236</v>
      </c>
      <c r="O139" s="38">
        <f t="shared" si="29"/>
        <v>123.08133971291865</v>
      </c>
      <c r="P139" s="38">
        <f t="shared" si="30"/>
        <v>106.32967032967034</v>
      </c>
      <c r="Q139" s="38">
        <f t="shared" si="31"/>
        <v>129.67032967032966</v>
      </c>
      <c r="R139" s="38">
        <f t="shared" si="32"/>
        <v>112.91866028708135</v>
      </c>
      <c r="S139" s="39">
        <f t="shared" si="33"/>
        <v>-6.588989957411016</v>
      </c>
      <c r="T139" s="39">
        <f t="shared" si="34"/>
        <v>-6.588989957411016</v>
      </c>
      <c r="U139" t="s">
        <v>195</v>
      </c>
      <c r="V139" t="s">
        <v>109</v>
      </c>
      <c r="W139" t="s">
        <v>371</v>
      </c>
      <c r="X139" s="48" t="s">
        <v>417</v>
      </c>
      <c r="Y139" s="41"/>
    </row>
    <row r="140" spans="1:25" ht="15" x14ac:dyDescent="0.25">
      <c r="A140">
        <v>2.23</v>
      </c>
      <c r="B140">
        <v>1.69</v>
      </c>
      <c r="C140" s="29">
        <f t="shared" si="26"/>
        <v>4.0146469604903645E-2</v>
      </c>
      <c r="D140" s="30">
        <f>IF(OR($A140="",$B140=""),"",A140*'MPTO_working_2-way'!$G139)</f>
        <v>2.3195266272189352</v>
      </c>
      <c r="E140" s="32">
        <f>IF(OR($A140="",$B140=""),"",B140*'MPTO_working_2-way'!$G139)</f>
        <v>1.7578475336322872</v>
      </c>
      <c r="F140" s="30">
        <f>IF(OR($A140="",$B140=""),"",'MPTO_working_2-way'!D139)</f>
        <v>2.3344999535416733</v>
      </c>
      <c r="G140" s="32">
        <f>IF(OR($A140="",$B140=""),"",'MPTO_working_2-way'!E139)</f>
        <v>1.7493443498038854</v>
      </c>
      <c r="H140" s="30">
        <f>IF(OR($A140="",$B140=""),"",'OddsRatio_working_2-way'!M139)</f>
        <v>2.3351436985029639</v>
      </c>
      <c r="I140" s="30">
        <f>IF(OR($A140="",$B140=""),"",'OddsRatio_working_2-way'!N139)</f>
        <v>1.7489830503797115</v>
      </c>
      <c r="J140" s="30">
        <f>IF('Log_working_2-way'!$D139="","",A140^('Log_working_2-way'!$D139))</f>
        <v>2.3420901732972235</v>
      </c>
      <c r="K140" s="32">
        <f>IF('Log_working_2-way'!$D139="","",B140^('Log_working_2-way'!$D139))</f>
        <v>1.7451064167640695</v>
      </c>
      <c r="L140" s="37">
        <f t="shared" si="27"/>
        <v>0.43112244897959179</v>
      </c>
      <c r="M140" s="37">
        <f t="shared" si="28"/>
        <v>0.56887755102040816</v>
      </c>
      <c r="N140" s="38">
        <v>237</v>
      </c>
      <c r="O140" s="38">
        <f t="shared" si="29"/>
        <v>130.72197309417041</v>
      </c>
      <c r="P140" s="38">
        <f t="shared" si="30"/>
        <v>96.763313609467446</v>
      </c>
      <c r="Q140" s="38">
        <f t="shared" si="31"/>
        <v>140.23668639053255</v>
      </c>
      <c r="R140" s="38">
        <f t="shared" si="32"/>
        <v>106.27802690582961</v>
      </c>
      <c r="S140" s="39">
        <f t="shared" si="33"/>
        <v>-9.5147132963621459</v>
      </c>
      <c r="T140" s="39">
        <f t="shared" si="34"/>
        <v>-9.5147132963621601</v>
      </c>
      <c r="U140" t="s">
        <v>198</v>
      </c>
      <c r="V140" t="s">
        <v>199</v>
      </c>
      <c r="W140" t="s">
        <v>371</v>
      </c>
      <c r="X140" s="48" t="s">
        <v>417</v>
      </c>
      <c r="Y140" s="41"/>
    </row>
    <row r="141" spans="1:25" ht="15" x14ac:dyDescent="0.25">
      <c r="A141">
        <v>1.87</v>
      </c>
      <c r="B141">
        <v>2.02</v>
      </c>
      <c r="C141" s="29">
        <f t="shared" si="26"/>
        <v>2.9808863239265015E-2</v>
      </c>
      <c r="D141" s="30">
        <f>IF(OR($A141="",$B141=""),"",A141*'MPTO_working_2-way'!$G140)</f>
        <v>1.9257425742574257</v>
      </c>
      <c r="E141" s="32">
        <f>IF(OR($A141="",$B141=""),"",B141*'MPTO_working_2-way'!$G140)</f>
        <v>2.0802139037433154</v>
      </c>
      <c r="F141" s="30">
        <f>IF(OR($A141="",$B141=""),"",'MPTO_working_2-way'!D140)</f>
        <v>1.9236135865967305</v>
      </c>
      <c r="G141" s="32">
        <f>IF(OR($A141="",$B141=""),"",'MPTO_working_2-way'!E140)</f>
        <v>2.082703865027292</v>
      </c>
      <c r="H141" s="30">
        <f>IF(OR($A141="",$B141=""),"",'OddsRatio_working_2-way'!M140)</f>
        <v>1.9235481451827992</v>
      </c>
      <c r="I141" s="30">
        <f>IF(OR($A141="",$B141=""),"",'OddsRatio_working_2-way'!N140)</f>
        <v>2.0827805840074194</v>
      </c>
      <c r="J141" s="30">
        <f>IF('Log_working_2-way'!$D140="","",A141^('Log_working_2-way'!$D140))</f>
        <v>1.9225833907877643</v>
      </c>
      <c r="K141" s="32">
        <f>IF('Log_working_2-way'!$D140="","",B141^('Log_working_2-way'!$D140))</f>
        <v>2.0839128581602959</v>
      </c>
      <c r="L141" s="37">
        <f t="shared" si="27"/>
        <v>0.51928020565552702</v>
      </c>
      <c r="M141" s="37">
        <f t="shared" si="28"/>
        <v>0.48071979434447304</v>
      </c>
      <c r="N141" s="38">
        <v>238</v>
      </c>
      <c r="O141" s="38">
        <f t="shared" si="29"/>
        <v>110.72727272727271</v>
      </c>
      <c r="P141" s="38">
        <f t="shared" si="30"/>
        <v>120.17821782178217</v>
      </c>
      <c r="Q141" s="38">
        <f t="shared" si="31"/>
        <v>117.82178217821782</v>
      </c>
      <c r="R141" s="38">
        <f t="shared" si="32"/>
        <v>127.27272727272725</v>
      </c>
      <c r="S141" s="39">
        <f t="shared" si="33"/>
        <v>-7.094509450945111</v>
      </c>
      <c r="T141" s="39">
        <f t="shared" si="34"/>
        <v>-7.0945094509450826</v>
      </c>
      <c r="U141" t="s">
        <v>110</v>
      </c>
      <c r="V141" t="s">
        <v>203</v>
      </c>
      <c r="W141" t="s">
        <v>372</v>
      </c>
      <c r="X141" s="48" t="s">
        <v>417</v>
      </c>
      <c r="Y141" s="41"/>
    </row>
    <row r="142" spans="1:25" ht="15" x14ac:dyDescent="0.25">
      <c r="A142">
        <v>1.5</v>
      </c>
      <c r="B142">
        <v>2.69</v>
      </c>
      <c r="C142" s="29">
        <f t="shared" si="26"/>
        <v>3.8413878562577386E-2</v>
      </c>
      <c r="D142" s="30">
        <f>IF(OR($A142="",$B142=""),"",A142*'MPTO_working_2-way'!$G141)</f>
        <v>1.557620817843866</v>
      </c>
      <c r="E142" s="32">
        <f>IF(OR($A142="",$B142=""),"",B142*'MPTO_working_2-way'!$G141)</f>
        <v>2.793333333333333</v>
      </c>
      <c r="F142" s="30">
        <f>IF(OR($A142="",$B142=""),"",'MPTO_working_2-way'!D141)</f>
        <v>1.5444976076555021</v>
      </c>
      <c r="G142" s="32">
        <f>IF(OR($A142="",$B142=""),"",'MPTO_working_2-way'!E141)</f>
        <v>2.8365553602811948</v>
      </c>
      <c r="H142" s="30">
        <f>IF(OR($A142="",$B142=""),"",'OddsRatio_working_2-way'!M141)</f>
        <v>1.5439282932204215</v>
      </c>
      <c r="I142" s="30">
        <f>IF(OR($A142="",$B142=""),"",'OddsRatio_working_2-way'!N141)</f>
        <v>2.838477631085023</v>
      </c>
      <c r="J142" s="30">
        <f>IF('Log_working_2-way'!$D141="","",A142^('Log_working_2-way'!$D141))</f>
        <v>1.5379221335225206</v>
      </c>
      <c r="K142" s="32">
        <f>IF('Log_working_2-way'!$D141="","",B142^('Log_working_2-way'!$D141))</f>
        <v>2.8590051192932453</v>
      </c>
      <c r="L142" s="37">
        <f t="shared" si="27"/>
        <v>0.64200477326968985</v>
      </c>
      <c r="M142" s="37">
        <f t="shared" si="28"/>
        <v>0.35799522673031031</v>
      </c>
      <c r="N142" s="38">
        <v>239</v>
      </c>
      <c r="O142" s="38">
        <f t="shared" si="29"/>
        <v>79.666666666666657</v>
      </c>
      <c r="P142" s="38">
        <f t="shared" si="30"/>
        <v>150.15241635687732</v>
      </c>
      <c r="Q142" s="38">
        <f t="shared" si="31"/>
        <v>88.84758364312269</v>
      </c>
      <c r="R142" s="38">
        <f t="shared" si="32"/>
        <v>159.33333333333331</v>
      </c>
      <c r="S142" s="39">
        <f t="shared" si="33"/>
        <v>-9.1809169764560323</v>
      </c>
      <c r="T142" s="39">
        <f t="shared" si="34"/>
        <v>-9.1809169764559897</v>
      </c>
      <c r="U142" t="s">
        <v>209</v>
      </c>
      <c r="V142" t="s">
        <v>331</v>
      </c>
      <c r="W142" t="s">
        <v>372</v>
      </c>
      <c r="X142" s="48" t="s">
        <v>417</v>
      </c>
      <c r="Y142" s="41"/>
    </row>
    <row r="143" spans="1:25" ht="15" x14ac:dyDescent="0.25">
      <c r="A143">
        <v>1.65</v>
      </c>
      <c r="B143">
        <v>2.34</v>
      </c>
      <c r="C143" s="29">
        <f t="shared" si="26"/>
        <v>3.3411033411033575E-2</v>
      </c>
      <c r="D143" s="30">
        <f>IF(OR($A143="",$B143=""),"",A143*'MPTO_working_2-way'!$G142)</f>
        <v>1.7051282051282053</v>
      </c>
      <c r="E143" s="32">
        <f>IF(OR($A143="",$B143=""),"",B143*'MPTO_working_2-way'!$G142)</f>
        <v>2.4181818181818184</v>
      </c>
      <c r="F143" s="30">
        <f>IF(OR($A143="",$B143=""),"",'MPTO_working_2-way'!D142)</f>
        <v>1.6967699406723797</v>
      </c>
      <c r="G143" s="32">
        <f>IF(OR($A143="",$B143=""),"",'MPTO_working_2-way'!E142)</f>
        <v>2.4351939451277205</v>
      </c>
      <c r="H143" s="30">
        <f>IF(OR($A143="",$B143=""),"",'OddsRatio_working_2-way'!M142)</f>
        <v>1.6964729907653791</v>
      </c>
      <c r="I143" s="30">
        <f>IF(OR($A143="",$B143=""),"",'OddsRatio_working_2-way'!N142)</f>
        <v>2.4358058578855508</v>
      </c>
      <c r="J143" s="30">
        <f>IF('Log_working_2-way'!$D142="","",A143^('Log_working_2-way'!$D142))</f>
        <v>1.6926770755893317</v>
      </c>
      <c r="K143" s="32">
        <f>IF('Log_working_2-way'!$D142="","",B143^('Log_working_2-way'!$D142))</f>
        <v>2.4436741668534787</v>
      </c>
      <c r="L143" s="37">
        <f t="shared" si="27"/>
        <v>0.5864661654135338</v>
      </c>
      <c r="M143" s="37">
        <f t="shared" si="28"/>
        <v>0.41353383458646614</v>
      </c>
      <c r="N143" s="38">
        <v>240</v>
      </c>
      <c r="O143" s="38">
        <f t="shared" si="29"/>
        <v>94.545454545454547</v>
      </c>
      <c r="P143" s="38">
        <f t="shared" si="30"/>
        <v>137.4358974358974</v>
      </c>
      <c r="Q143" s="38">
        <f t="shared" si="31"/>
        <v>102.56410256410257</v>
      </c>
      <c r="R143" s="38">
        <f t="shared" si="32"/>
        <v>145.45454545454547</v>
      </c>
      <c r="S143" s="39">
        <f t="shared" si="33"/>
        <v>-8.0186480186480225</v>
      </c>
      <c r="T143" s="39">
        <f t="shared" si="34"/>
        <v>-8.0186480186480651</v>
      </c>
      <c r="U143" t="s">
        <v>330</v>
      </c>
      <c r="V143" t="s">
        <v>328</v>
      </c>
      <c r="W143" t="s">
        <v>372</v>
      </c>
      <c r="X143" s="48" t="s">
        <v>417</v>
      </c>
      <c r="Y143" s="41"/>
    </row>
    <row r="144" spans="1:25" ht="15" x14ac:dyDescent="0.25">
      <c r="A144">
        <v>1.68</v>
      </c>
      <c r="B144">
        <v>2.29</v>
      </c>
      <c r="C144" s="29">
        <f t="shared" si="26"/>
        <v>3.1919317945518833E-2</v>
      </c>
      <c r="D144" s="30">
        <f>IF(OR($A144="",$B144=""),"",A144*'MPTO_working_2-way'!$G143)</f>
        <v>1.7336244541484715</v>
      </c>
      <c r="E144" s="32">
        <f>IF(OR($A144="",$B144=""),"",B144*'MPTO_working_2-way'!$G143)</f>
        <v>2.3630952380952381</v>
      </c>
      <c r="F144" s="30">
        <f>IF(OR($A144="",$B144=""),"",'MPTO_working_2-way'!D143)</f>
        <v>1.7262855604415328</v>
      </c>
      <c r="G144" s="32">
        <f>IF(OR($A144="",$B144=""),"",'MPTO_working_2-way'!E143)</f>
        <v>2.3768688990485605</v>
      </c>
      <c r="H144" s="30">
        <f>IF(OR($A144="",$B144=""),"",'OddsRatio_working_2-way'!M143)</f>
        <v>1.7260384169902692</v>
      </c>
      <c r="I144" s="30">
        <f>IF(OR($A144="",$B144=""),"",'OddsRatio_working_2-way'!N143)</f>
        <v>2.3773375851727168</v>
      </c>
      <c r="J144" s="30">
        <f>IF('Log_working_2-way'!$D143="","",A144^('Log_working_2-way'!$D143))</f>
        <v>1.7227098761530257</v>
      </c>
      <c r="K144" s="32">
        <f>IF('Log_working_2-way'!$D143="","",B144^('Log_working_2-way'!$D143))</f>
        <v>2.3836811049586637</v>
      </c>
      <c r="L144" s="37">
        <f t="shared" si="27"/>
        <v>0.57682619647355171</v>
      </c>
      <c r="M144" s="37">
        <f t="shared" si="28"/>
        <v>0.42317380352644834</v>
      </c>
      <c r="N144" s="38">
        <v>241</v>
      </c>
      <c r="O144" s="38">
        <f t="shared" si="29"/>
        <v>97.547619047619051</v>
      </c>
      <c r="P144" s="38">
        <f t="shared" si="30"/>
        <v>135.75982532751092</v>
      </c>
      <c r="Q144" s="38">
        <f t="shared" si="31"/>
        <v>105.24017467248909</v>
      </c>
      <c r="R144" s="38">
        <f t="shared" si="32"/>
        <v>143.45238095238096</v>
      </c>
      <c r="S144" s="39">
        <f t="shared" si="33"/>
        <v>-7.6925556248700389</v>
      </c>
      <c r="T144" s="39">
        <f t="shared" si="34"/>
        <v>-7.6925556248700389</v>
      </c>
      <c r="U144" t="s">
        <v>329</v>
      </c>
      <c r="V144" t="s">
        <v>326</v>
      </c>
      <c r="W144" t="s">
        <v>372</v>
      </c>
      <c r="X144" s="48" t="s">
        <v>417</v>
      </c>
      <c r="Y144" s="41"/>
    </row>
    <row r="145" spans="1:25" ht="15" x14ac:dyDescent="0.25">
      <c r="A145">
        <v>1.21</v>
      </c>
      <c r="B145">
        <v>4.53</v>
      </c>
      <c r="C145" s="29">
        <f t="shared" si="26"/>
        <v>4.7196832868115157E-2</v>
      </c>
      <c r="D145" s="30">
        <f>IF(OR($A145="",$B145=""),"",A145*'MPTO_working_2-way'!$G144)</f>
        <v>1.2671081677704192</v>
      </c>
      <c r="E145" s="32">
        <f>IF(OR($A145="",$B145=""),"",B145*'MPTO_working_2-way'!$G144)</f>
        <v>4.7438016528925617</v>
      </c>
      <c r="F145" s="30">
        <f>IF(OR($A145="",$B145=""),"",'MPTO_working_2-way'!D144)</f>
        <v>1.245565995932419</v>
      </c>
      <c r="G145" s="32">
        <f>IF(OR($A145="",$B145=""),"",'MPTO_working_2-way'!E144)</f>
        <v>5.0722250497385826</v>
      </c>
      <c r="H145" s="30">
        <f>IF(OR($A145="",$B145=""),"",'OddsRatio_working_2-way'!M144)</f>
        <v>1.2439058937086915</v>
      </c>
      <c r="I145" s="30">
        <f>IF(OR($A145="",$B145=""),"",'OddsRatio_working_2-way'!N144)</f>
        <v>5.0999419275794384</v>
      </c>
      <c r="J145" s="30">
        <f>IF('Log_working_2-way'!$D144="","",A145^('Log_working_2-way'!$D144))</f>
        <v>1.2336274895839321</v>
      </c>
      <c r="K145" s="32">
        <f>IF('Log_working_2-way'!$D144="","",B145^('Log_working_2-way'!$D144))</f>
        <v>5.2803182184635178</v>
      </c>
      <c r="L145" s="37">
        <f t="shared" si="27"/>
        <v>0.78919860627177707</v>
      </c>
      <c r="M145" s="37">
        <f t="shared" si="28"/>
        <v>0.21080139372822301</v>
      </c>
      <c r="N145" s="38">
        <v>242</v>
      </c>
      <c r="O145" s="38">
        <f t="shared" si="29"/>
        <v>41.999999999999993</v>
      </c>
      <c r="P145" s="38">
        <f t="shared" si="30"/>
        <v>188.57836644591612</v>
      </c>
      <c r="Q145" s="38">
        <f t="shared" si="31"/>
        <v>53.421633554083883</v>
      </c>
      <c r="R145" s="38">
        <f t="shared" si="32"/>
        <v>200</v>
      </c>
      <c r="S145" s="39">
        <f t="shared" si="33"/>
        <v>-11.42163355408389</v>
      </c>
      <c r="T145" s="39">
        <f t="shared" si="34"/>
        <v>-11.421633554083883</v>
      </c>
      <c r="U145" t="s">
        <v>325</v>
      </c>
      <c r="V145" t="s">
        <v>204</v>
      </c>
      <c r="W145" t="s">
        <v>372</v>
      </c>
      <c r="X145" s="48" t="s">
        <v>417</v>
      </c>
      <c r="Y145" s="41"/>
    </row>
    <row r="146" spans="1:25" s="35" customFormat="1" ht="15" x14ac:dyDescent="0.25">
      <c r="A146">
        <v>2.1800000000000002</v>
      </c>
      <c r="B146">
        <v>1.74</v>
      </c>
      <c r="C146" s="29">
        <f t="shared" si="26"/>
        <v>3.3428240008436028E-2</v>
      </c>
      <c r="D146" s="30">
        <f>IF(OR($A146="",$B146=""),"",A146*'MPTO_working_2-way'!$G145)</f>
        <v>2.2528735632183907</v>
      </c>
      <c r="E146" s="32">
        <f>IF(OR($A146="",$B146=""),"",B146*'MPTO_working_2-way'!$G145)</f>
        <v>1.7981651376146788</v>
      </c>
      <c r="F146" s="30">
        <f>IF(OR($A146="",$B146=""),"",'MPTO_working_2-way'!D145)</f>
        <v>2.2624358821424311</v>
      </c>
      <c r="G146" s="32">
        <f>IF(OR($A146="",$B146=""),"",'MPTO_working_2-way'!E145)</f>
        <v>1.7921194368326561</v>
      </c>
      <c r="H146" s="30">
        <f>IF(OR($A146="",$B146=""),"",'OddsRatio_working_2-way'!M145)</f>
        <v>2.26277258229445</v>
      </c>
      <c r="I146" s="30">
        <f>IF(OR($A146="",$B146=""),"",'OddsRatio_working_2-way'!N145)</f>
        <v>1.7919082295744857</v>
      </c>
      <c r="J146" s="30">
        <f>IF('Log_working_2-way'!$D145="","",A146^('Log_working_2-way'!$D145))</f>
        <v>2.2671631499443738</v>
      </c>
      <c r="K146" s="32">
        <f>IF('Log_working_2-way'!$D145="","",B146^('Log_working_2-way'!$D145))</f>
        <v>1.7891643629660847</v>
      </c>
      <c r="L146" s="37">
        <f t="shared" si="27"/>
        <v>0.44387755102040816</v>
      </c>
      <c r="M146" s="37">
        <f t="shared" si="28"/>
        <v>0.55612244897959184</v>
      </c>
      <c r="N146" s="38">
        <v>243</v>
      </c>
      <c r="O146" s="38">
        <f t="shared" si="29"/>
        <v>131.53211009174311</v>
      </c>
      <c r="P146" s="38">
        <f t="shared" si="30"/>
        <v>103.34482758620689</v>
      </c>
      <c r="Q146" s="38">
        <f t="shared" si="31"/>
        <v>139.65517241379308</v>
      </c>
      <c r="R146" s="38">
        <f t="shared" si="32"/>
        <v>111.46788990825688</v>
      </c>
      <c r="S146" s="39">
        <f t="shared" si="33"/>
        <v>-8.1230623220499751</v>
      </c>
      <c r="T146" s="39">
        <f t="shared" si="34"/>
        <v>-8.1230623220499893</v>
      </c>
      <c r="U146" t="s">
        <v>386</v>
      </c>
      <c r="V146" t="s">
        <v>382</v>
      </c>
      <c r="W146" t="s">
        <v>403</v>
      </c>
      <c r="X146" s="48" t="s">
        <v>417</v>
      </c>
      <c r="Y146" s="41"/>
    </row>
    <row r="147" spans="1:25" ht="15" x14ac:dyDescent="0.25">
      <c r="A147">
        <v>1.85</v>
      </c>
      <c r="B147">
        <v>2.04</v>
      </c>
      <c r="C147" s="29">
        <f t="shared" si="26"/>
        <v>3.0736618971912932E-2</v>
      </c>
      <c r="D147" s="30">
        <f>IF(OR($A147="",$B147=""),"",A147*'MPTO_working_2-way'!$G146)</f>
        <v>1.9068627450980391</v>
      </c>
      <c r="E147" s="32">
        <f>IF(OR($A147="",$B147=""),"",B147*'MPTO_working_2-way'!$G146)</f>
        <v>2.1027027027027025</v>
      </c>
      <c r="F147" s="30">
        <f>IF(OR($A147="",$B147=""),"",'MPTO_working_2-way'!D146)</f>
        <v>1.9041372351160444</v>
      </c>
      <c r="G147" s="32">
        <f>IF(OR($A147="",$B147=""),"",'MPTO_working_2-way'!E146)</f>
        <v>2.1060267857142851</v>
      </c>
      <c r="H147" s="30">
        <f>IF(OR($A147="",$B147=""),"",'OddsRatio_working_2-way'!M146)</f>
        <v>1.904050713349474</v>
      </c>
      <c r="I147" s="30">
        <f>IF(OR($A147="",$B147=""),"",'OddsRatio_working_2-way'!N146)</f>
        <v>2.1061326375099441</v>
      </c>
      <c r="J147" s="30">
        <f>IF('Log_working_2-way'!$D146="","",A147^('Log_working_2-way'!$D146))</f>
        <v>1.9028150891340896</v>
      </c>
      <c r="K147" s="32">
        <f>IF('Log_working_2-way'!$D146="","",B147^('Log_working_2-way'!$D146))</f>
        <v>2.1076465292124213</v>
      </c>
      <c r="L147" s="37">
        <f t="shared" si="27"/>
        <v>0.52442159383033427</v>
      </c>
      <c r="M147" s="37">
        <f t="shared" si="28"/>
        <v>0.47557840616966585</v>
      </c>
      <c r="N147" s="38">
        <v>244</v>
      </c>
      <c r="O147" s="38">
        <f t="shared" si="29"/>
        <v>112.10810810810811</v>
      </c>
      <c r="P147" s="38">
        <f t="shared" si="30"/>
        <v>124.39215686274508</v>
      </c>
      <c r="Q147" s="38">
        <f t="shared" si="31"/>
        <v>119.6078431372549</v>
      </c>
      <c r="R147" s="38">
        <f t="shared" si="32"/>
        <v>131.89189189189187</v>
      </c>
      <c r="S147" s="39">
        <f t="shared" si="33"/>
        <v>-7.499735029146791</v>
      </c>
      <c r="T147" s="39">
        <f t="shared" si="34"/>
        <v>-7.499735029146791</v>
      </c>
      <c r="U147" t="s">
        <v>384</v>
      </c>
      <c r="V147" t="s">
        <v>387</v>
      </c>
      <c r="W147" t="s">
        <v>403</v>
      </c>
      <c r="X147" s="48" t="s">
        <v>417</v>
      </c>
      <c r="Y147" s="41"/>
    </row>
    <row r="148" spans="1:25" ht="15" x14ac:dyDescent="0.25">
      <c r="A148">
        <v>2.0699999999999998</v>
      </c>
      <c r="B148">
        <v>1.83</v>
      </c>
      <c r="C148" s="29">
        <f t="shared" si="26"/>
        <v>2.9539874871307603E-2</v>
      </c>
      <c r="D148" s="30">
        <f>IF(OR($A148="",$B148=""),"",A148*'MPTO_working_2-way'!$G147)</f>
        <v>2.1311475409836067</v>
      </c>
      <c r="E148" s="32">
        <f>IF(OR($A148="",$B148=""),"",B148*'MPTO_working_2-way'!$G147)</f>
        <v>1.8840579710144929</v>
      </c>
      <c r="F148" s="30">
        <f>IF(OR($A148="",$B148=""),"",'MPTO_working_2-way'!D147)</f>
        <v>2.1352836729517204</v>
      </c>
      <c r="G148" s="32">
        <f>IF(OR($A148="",$B148=""),"",'MPTO_working_2-way'!E147)</f>
        <v>1.8808371192373576</v>
      </c>
      <c r="H148" s="30">
        <f>IF(OR($A148="",$B148=""),"",'OddsRatio_working_2-way'!M147)</f>
        <v>2.1354103339788768</v>
      </c>
      <c r="I148" s="30">
        <f>IF(OR($A148="",$B148=""),"",'OddsRatio_working_2-way'!N147)</f>
        <v>1.8807388571985679</v>
      </c>
      <c r="J148" s="30">
        <f>IF('Log_working_2-way'!$D147="","",A148^('Log_working_2-way'!$D147))</f>
        <v>2.137293622577233</v>
      </c>
      <c r="K148" s="32">
        <f>IF('Log_working_2-way'!$D147="","",B148^('Log_working_2-way'!$D147))</f>
        <v>1.8792804075818812</v>
      </c>
      <c r="L148" s="37">
        <f t="shared" si="27"/>
        <v>0.46923076923076917</v>
      </c>
      <c r="M148" s="37">
        <f t="shared" si="28"/>
        <v>0.53076923076923077</v>
      </c>
      <c r="N148" s="38">
        <v>245</v>
      </c>
      <c r="O148" s="38">
        <f t="shared" si="29"/>
        <v>126.64251207729468</v>
      </c>
      <c r="P148" s="38">
        <f t="shared" si="30"/>
        <v>111.12021857923497</v>
      </c>
      <c r="Q148" s="38">
        <f t="shared" si="31"/>
        <v>133.879781420765</v>
      </c>
      <c r="R148" s="38">
        <f t="shared" si="32"/>
        <v>118.35748792270532</v>
      </c>
      <c r="S148" s="39">
        <f t="shared" si="33"/>
        <v>-7.2372693434703166</v>
      </c>
      <c r="T148" s="39">
        <f t="shared" si="34"/>
        <v>-7.237269343470345</v>
      </c>
      <c r="U148" t="s">
        <v>391</v>
      </c>
      <c r="V148" t="s">
        <v>388</v>
      </c>
      <c r="W148" t="s">
        <v>403</v>
      </c>
      <c r="X148" s="48" t="s">
        <v>417</v>
      </c>
      <c r="Y148" s="41"/>
    </row>
    <row r="149" spans="1:25" ht="15" x14ac:dyDescent="0.25">
      <c r="A149">
        <v>1.76</v>
      </c>
      <c r="B149">
        <v>2.14</v>
      </c>
      <c r="C149" s="29">
        <f t="shared" si="26"/>
        <v>3.5471537807986397E-2</v>
      </c>
      <c r="D149" s="30">
        <f>IF(OR($A149="",$B149=""),"",A149*'MPTO_working_2-way'!$G148)</f>
        <v>1.8224299065420562</v>
      </c>
      <c r="E149" s="32">
        <f>IF(OR($A149="",$B149=""),"",B149*'MPTO_working_2-way'!$G148)</f>
        <v>2.2159090909090908</v>
      </c>
      <c r="F149" s="30">
        <f>IF(OR($A149="",$B149=""),"",'MPTO_working_2-way'!D148)</f>
        <v>1.8167084699980707</v>
      </c>
      <c r="G149" s="32">
        <f>IF(OR($A149="",$B149=""),"",'MPTO_working_2-way'!E148)</f>
        <v>2.2244271202456889</v>
      </c>
      <c r="H149" s="30">
        <f>IF(OR($A149="",$B149=""),"",'OddsRatio_working_2-way'!M148)</f>
        <v>1.8164965809277254</v>
      </c>
      <c r="I149" s="30">
        <f>IF(OR($A149="",$B149=""),"",'OddsRatio_working_2-way'!N148)</f>
        <v>2.2247448713915889</v>
      </c>
      <c r="J149" s="30">
        <f>IF('Log_working_2-way'!$D148="","",A149^('Log_working_2-way'!$D148))</f>
        <v>1.8138959157983681</v>
      </c>
      <c r="K149" s="32">
        <f>IF('Log_working_2-way'!$D148="","",B149^('Log_working_2-way'!$D148))</f>
        <v>2.2286583340561452</v>
      </c>
      <c r="L149" s="37">
        <f t="shared" si="27"/>
        <v>0.54871794871794866</v>
      </c>
      <c r="M149" s="37">
        <f t="shared" si="28"/>
        <v>0.45128205128205129</v>
      </c>
      <c r="N149" s="38">
        <v>246</v>
      </c>
      <c r="O149" s="38">
        <f t="shared" si="29"/>
        <v>106.22727272727272</v>
      </c>
      <c r="P149" s="38">
        <f t="shared" si="30"/>
        <v>131.04672897196264</v>
      </c>
      <c r="Q149" s="38">
        <f t="shared" si="31"/>
        <v>114.95327102803738</v>
      </c>
      <c r="R149" s="38">
        <f t="shared" si="32"/>
        <v>139.77272727272728</v>
      </c>
      <c r="S149" s="39">
        <f t="shared" si="33"/>
        <v>-8.7259983007646582</v>
      </c>
      <c r="T149" s="39">
        <f t="shared" si="34"/>
        <v>-8.725998300764644</v>
      </c>
      <c r="U149" t="s">
        <v>394</v>
      </c>
      <c r="V149" t="s">
        <v>400</v>
      </c>
      <c r="W149" t="s">
        <v>403</v>
      </c>
      <c r="X149" s="48" t="s">
        <v>417</v>
      </c>
      <c r="Y149" s="41"/>
    </row>
    <row r="150" spans="1:25" ht="15" x14ac:dyDescent="0.25">
      <c r="A150">
        <v>1.63</v>
      </c>
      <c r="B150">
        <v>2.37</v>
      </c>
      <c r="C150" s="29">
        <f t="shared" si="26"/>
        <v>3.5437860785379582E-2</v>
      </c>
      <c r="D150" s="30">
        <f>IF(OR($A150="",$B150=""),"",A150*'MPTO_working_2-way'!$G149)</f>
        <v>1.6877637130801686</v>
      </c>
      <c r="E150" s="32">
        <f>IF(OR($A150="",$B150=""),"",B150*'MPTO_working_2-way'!$G149)</f>
        <v>2.4539877300613497</v>
      </c>
      <c r="F150" s="30">
        <f>IF(OR($A150="",$B150=""),"",'MPTO_working_2-way'!D149)</f>
        <v>1.6784775477395666</v>
      </c>
      <c r="G150" s="32">
        <f>IF(OR($A150="",$B150=""),"",'MPTO_working_2-way'!E149)</f>
        <v>2.4738881239793793</v>
      </c>
      <c r="H150" s="30">
        <f>IF(OR($A150="",$B150=""),"",'OddsRatio_working_2-way'!M149)</f>
        <v>1.6781253679066579</v>
      </c>
      <c r="I150" s="30">
        <f>IF(OR($A150="",$B150=""),"",'OddsRatio_working_2-way'!N149)</f>
        <v>2.4746535778287639</v>
      </c>
      <c r="J150" s="30">
        <f>IF('Log_working_2-way'!$D149="","",A150^('Log_working_2-way'!$D149))</f>
        <v>1.6739015902867895</v>
      </c>
      <c r="K150" s="32">
        <f>IF('Log_working_2-way'!$D149="","",B150^('Log_working_2-way'!$D149))</f>
        <v>2.4838961866439853</v>
      </c>
      <c r="L150" s="37">
        <f t="shared" si="27"/>
        <v>0.59250000000000003</v>
      </c>
      <c r="M150" s="37">
        <f t="shared" si="28"/>
        <v>0.40749999999999997</v>
      </c>
      <c r="N150" s="38">
        <v>247</v>
      </c>
      <c r="O150" s="38">
        <f t="shared" si="29"/>
        <v>95.466257668711634</v>
      </c>
      <c r="P150" s="38">
        <f t="shared" si="30"/>
        <v>142.78059071729956</v>
      </c>
      <c r="Q150" s="38">
        <f t="shared" si="31"/>
        <v>104.21940928270041</v>
      </c>
      <c r="R150" s="38">
        <f t="shared" si="32"/>
        <v>151.53374233128835</v>
      </c>
      <c r="S150" s="39">
        <f t="shared" si="33"/>
        <v>-8.7531516139887771</v>
      </c>
      <c r="T150" s="39">
        <f t="shared" si="34"/>
        <v>-8.7531516139887913</v>
      </c>
      <c r="U150" t="s">
        <v>217</v>
      </c>
      <c r="V150" t="s">
        <v>334</v>
      </c>
      <c r="W150" t="s">
        <v>379</v>
      </c>
      <c r="X150" s="48" t="s">
        <v>417</v>
      </c>
      <c r="Y150" s="41"/>
    </row>
    <row r="151" spans="1:25" ht="15" x14ac:dyDescent="0.25">
      <c r="A151">
        <v>1.46</v>
      </c>
      <c r="B151">
        <v>2.8</v>
      </c>
      <c r="C151" s="29">
        <f t="shared" si="26"/>
        <v>4.2074363992172126E-2</v>
      </c>
      <c r="D151" s="30">
        <f>IF(OR($A151="",$B151=""),"",A151*'MPTO_working_2-way'!$G150)</f>
        <v>1.5214285714285714</v>
      </c>
      <c r="E151" s="32">
        <f>IF(OR($A151="",$B151=""),"",B151*'MPTO_working_2-way'!$G150)</f>
        <v>2.9178082191780819</v>
      </c>
      <c r="F151" s="30">
        <f>IF(OR($A151="",$B151=""),"",'MPTO_working_2-way'!D150)</f>
        <v>1.5062638172439204</v>
      </c>
      <c r="G151" s="32">
        <f>IF(OR($A151="",$B151=""),"",'MPTO_working_2-way'!E150)</f>
        <v>2.9752547307132455</v>
      </c>
      <c r="H151" s="30">
        <f>IF(OR($A151="",$B151=""),"",'OddsRatio_working_2-way'!M150)</f>
        <v>1.5055250296034366</v>
      </c>
      <c r="I151" s="30">
        <f>IF(OR($A151="",$B151=""),"",'OddsRatio_working_2-way'!N150)</f>
        <v>2.9781414201873613</v>
      </c>
      <c r="J151" s="30">
        <f>IF('Log_working_2-way'!$D150="","",A151^('Log_working_2-way'!$D150))</f>
        <v>1.4985575500927246</v>
      </c>
      <c r="K151" s="32">
        <f>IF('Log_working_2-way'!$D150="","",B151^('Log_working_2-way'!$D150))</f>
        <v>3.0057864930791176</v>
      </c>
      <c r="L151" s="37">
        <f t="shared" si="27"/>
        <v>0.65727699530516437</v>
      </c>
      <c r="M151" s="37">
        <f t="shared" si="28"/>
        <v>0.34272300469483574</v>
      </c>
      <c r="N151" s="38">
        <v>248</v>
      </c>
      <c r="O151" s="38">
        <f t="shared" si="29"/>
        <v>78.136986301369845</v>
      </c>
      <c r="P151" s="38">
        <f t="shared" si="30"/>
        <v>159.42857142857142</v>
      </c>
      <c r="Q151" s="38">
        <f t="shared" si="31"/>
        <v>88.571428571428569</v>
      </c>
      <c r="R151" s="38">
        <f t="shared" si="32"/>
        <v>169.86301369863014</v>
      </c>
      <c r="S151" s="39">
        <f t="shared" si="33"/>
        <v>-10.434442270058724</v>
      </c>
      <c r="T151" s="39">
        <f t="shared" si="34"/>
        <v>-10.434442270058724</v>
      </c>
      <c r="U151" t="s">
        <v>335</v>
      </c>
      <c r="V151" t="s">
        <v>212</v>
      </c>
      <c r="W151" t="s">
        <v>379</v>
      </c>
      <c r="X151" s="48" t="s">
        <v>417</v>
      </c>
      <c r="Y151" s="41"/>
    </row>
    <row r="152" spans="1:25" ht="15" x14ac:dyDescent="0.25">
      <c r="A152">
        <v>2.25</v>
      </c>
      <c r="B152">
        <v>1.71</v>
      </c>
      <c r="C152" s="29">
        <f t="shared" si="26"/>
        <v>2.9239766081871288E-2</v>
      </c>
      <c r="D152" s="30">
        <f>IF(OR($A152="",$B152=""),"",A152*'MPTO_working_2-way'!$G151)</f>
        <v>2.3157894736842106</v>
      </c>
      <c r="E152" s="32">
        <f>IF(OR($A152="",$B152=""),"",B152*'MPTO_working_2-way'!$G151)</f>
        <v>1.7599999999999998</v>
      </c>
      <c r="F152" s="30">
        <f>IF(OR($A152="",$B152=""),"",'MPTO_working_2-way'!D151)</f>
        <v>2.3265306122448979</v>
      </c>
      <c r="G152" s="32">
        <f>IF(OR($A152="",$B152=""),"",'MPTO_working_2-way'!E151)</f>
        <v>1.7538461538461536</v>
      </c>
      <c r="H152" s="30">
        <f>IF(OR($A152="",$B152=""),"",'OddsRatio_working_2-way'!M151)</f>
        <v>2.3268622310856886</v>
      </c>
      <c r="I152" s="30">
        <f>IF(OR($A152="",$B152=""),"",'OddsRatio_working_2-way'!N151)</f>
        <v>1.753657747256671</v>
      </c>
      <c r="J152" s="30">
        <f>IF('Log_working_2-way'!$D151="","",A152^('Log_working_2-way'!$D151))</f>
        <v>2.331784466562643</v>
      </c>
      <c r="K152" s="32">
        <f>IF('Log_working_2-way'!$D151="","",B152^('Log_working_2-way'!$D151))</f>
        <v>1.7508722508087184</v>
      </c>
      <c r="L152" s="37">
        <f t="shared" si="27"/>
        <v>0.43181818181818182</v>
      </c>
      <c r="M152" s="37">
        <f t="shared" si="28"/>
        <v>0.56818181818181823</v>
      </c>
      <c r="N152" s="38">
        <v>249</v>
      </c>
      <c r="O152" s="38">
        <f t="shared" si="29"/>
        <v>138.33333333333331</v>
      </c>
      <c r="P152" s="38">
        <f t="shared" si="30"/>
        <v>103.38596491228067</v>
      </c>
      <c r="Q152" s="38">
        <f t="shared" si="31"/>
        <v>145.61403508771929</v>
      </c>
      <c r="R152" s="38">
        <f t="shared" si="32"/>
        <v>110.66666666666666</v>
      </c>
      <c r="S152" s="39">
        <f t="shared" si="33"/>
        <v>-7.2807017543859729</v>
      </c>
      <c r="T152" s="39">
        <f t="shared" si="34"/>
        <v>-7.2807017543859871</v>
      </c>
      <c r="U152" t="s">
        <v>343</v>
      </c>
      <c r="V152" t="s">
        <v>341</v>
      </c>
      <c r="W152" t="s">
        <v>373</v>
      </c>
      <c r="X152" s="48" t="s">
        <v>417</v>
      </c>
      <c r="Y152" s="41"/>
    </row>
    <row r="153" spans="1:25" ht="15" x14ac:dyDescent="0.25">
      <c r="A153">
        <v>2.2400000000000002</v>
      </c>
      <c r="B153">
        <v>1.71</v>
      </c>
      <c r="C153" s="29">
        <f t="shared" si="26"/>
        <v>3.1223893065998265E-2</v>
      </c>
      <c r="D153" s="30">
        <f>IF(OR($A153="",$B153=""),"",A153*'MPTO_working_2-way'!$G152)</f>
        <v>2.3099415204678362</v>
      </c>
      <c r="E153" s="32">
        <f>IF(OR($A153="",$B153=""),"",B153*'MPTO_working_2-way'!$G152)</f>
        <v>1.763392857142857</v>
      </c>
      <c r="F153" s="30">
        <f>IF(OR($A153="",$B153=""),"",'MPTO_working_2-way'!D152)</f>
        <v>2.3211731911283482</v>
      </c>
      <c r="G153" s="32">
        <f>IF(OR($A153="",$B153=""),"",'MPTO_working_2-way'!E152)</f>
        <v>1.7569030364186771</v>
      </c>
      <c r="H153" s="30">
        <f>IF(OR($A153="",$B153=""),"",'OddsRatio_working_2-way'!M152)</f>
        <v>2.3215441245904116</v>
      </c>
      <c r="I153" s="30">
        <f>IF(OR($A153="",$B153=""),"",'OddsRatio_working_2-way'!N152)</f>
        <v>1.7566905874670904</v>
      </c>
      <c r="J153" s="30">
        <f>IF('Log_working_2-way'!$D152="","",A153^('Log_working_2-way'!$D152))</f>
        <v>2.3267011355498624</v>
      </c>
      <c r="K153" s="32">
        <f>IF('Log_working_2-way'!$D152="","",B153^('Log_working_2-way'!$D152))</f>
        <v>1.7537492606317167</v>
      </c>
      <c r="L153" s="37">
        <f t="shared" si="27"/>
        <v>0.43291139240506332</v>
      </c>
      <c r="M153" s="37">
        <f t="shared" si="28"/>
        <v>0.56708860759493673</v>
      </c>
      <c r="N153" s="38">
        <v>250</v>
      </c>
      <c r="O153" s="38">
        <f t="shared" si="29"/>
        <v>138.39285714285714</v>
      </c>
      <c r="P153" s="38">
        <f t="shared" si="30"/>
        <v>103.80116959064327</v>
      </c>
      <c r="Q153" s="38">
        <f t="shared" si="31"/>
        <v>146.19883040935673</v>
      </c>
      <c r="R153" s="38">
        <f t="shared" si="32"/>
        <v>111.60714285714285</v>
      </c>
      <c r="S153" s="39">
        <f t="shared" si="33"/>
        <v>-7.805973266499592</v>
      </c>
      <c r="T153" s="39">
        <f t="shared" si="34"/>
        <v>-7.8059732664995778</v>
      </c>
      <c r="U153" t="s">
        <v>239</v>
      </c>
      <c r="V153" t="s">
        <v>398</v>
      </c>
      <c r="W153" t="s">
        <v>373</v>
      </c>
      <c r="X153" s="48" t="s">
        <v>417</v>
      </c>
      <c r="Y153" s="41"/>
    </row>
    <row r="154" spans="1:25" s="35" customFormat="1" ht="15" x14ac:dyDescent="0.25">
      <c r="A154">
        <v>2.57</v>
      </c>
      <c r="B154">
        <v>1.56</v>
      </c>
      <c r="C154" s="29">
        <f t="shared" si="26"/>
        <v>3.0130699391399673E-2</v>
      </c>
      <c r="D154" s="30">
        <f>IF(OR($A154="",$B154=""),"",A154*'MPTO_working_2-way'!$G153)</f>
        <v>2.6474358974358969</v>
      </c>
      <c r="E154" s="32">
        <f>IF(OR($A154="",$B154=""),"",B154*'MPTO_working_2-way'!$G153)</f>
        <v>1.6070038910505835</v>
      </c>
      <c r="F154" s="30">
        <f>IF(OR($A154="",$B154=""),"",'MPTO_working_2-way'!D153)</f>
        <v>2.6735129367831414</v>
      </c>
      <c r="G154" s="32">
        <f>IF(OR($A154="",$B154=""),"",'MPTO_working_2-way'!E153)</f>
        <v>1.597545425565827</v>
      </c>
      <c r="H154" s="30">
        <f>IF(OR($A154="",$B154=""),"",'OddsRatio_working_2-way'!M153)</f>
        <v>2.6743868813901486</v>
      </c>
      <c r="I154" s="30">
        <f>IF(OR($A154="",$B154=""),"",'OddsRatio_working_2-way'!N153)</f>
        <v>1.5972335373111359</v>
      </c>
      <c r="J154" s="30">
        <f>IF('Log_working_2-way'!$D153="","",A154^('Log_working_2-way'!$D153))</f>
        <v>2.6865304227890037</v>
      </c>
      <c r="K154" s="32">
        <f>IF('Log_working_2-way'!$D153="","",B154^('Log_working_2-way'!$D153))</f>
        <v>1.5929332708663844</v>
      </c>
      <c r="L154" s="37">
        <f t="shared" si="27"/>
        <v>0.37772397094430998</v>
      </c>
      <c r="M154" s="37">
        <f t="shared" si="28"/>
        <v>0.62227602905569013</v>
      </c>
      <c r="N154" s="38">
        <v>251</v>
      </c>
      <c r="O154" s="38">
        <f t="shared" si="29"/>
        <v>153.33463035019452</v>
      </c>
      <c r="P154" s="38">
        <f t="shared" si="30"/>
        <v>90.102564102564102</v>
      </c>
      <c r="Q154" s="38">
        <f t="shared" si="31"/>
        <v>160.89743589743588</v>
      </c>
      <c r="R154" s="38">
        <f t="shared" si="32"/>
        <v>97.665369649805456</v>
      </c>
      <c r="S154" s="39">
        <f t="shared" si="33"/>
        <v>-7.5628055472413678</v>
      </c>
      <c r="T154" s="39">
        <f t="shared" si="34"/>
        <v>-7.5628055472413536</v>
      </c>
      <c r="U154" t="s">
        <v>236</v>
      </c>
      <c r="V154" t="s">
        <v>338</v>
      </c>
      <c r="W154" t="s">
        <v>373</v>
      </c>
      <c r="X154" s="48" t="s">
        <v>417</v>
      </c>
      <c r="Y154" s="41"/>
    </row>
    <row r="155" spans="1:25" ht="15" x14ac:dyDescent="0.25">
      <c r="A155">
        <v>2.25</v>
      </c>
      <c r="B155">
        <v>1.71</v>
      </c>
      <c r="C155" s="29">
        <f t="shared" si="26"/>
        <v>2.9239766081871288E-2</v>
      </c>
      <c r="D155" s="30">
        <f>IF(OR($A155="",$B155=""),"",A155*'MPTO_working_2-way'!$G154)</f>
        <v>2.3157894736842106</v>
      </c>
      <c r="E155" s="32">
        <f>IF(OR($A155="",$B155=""),"",B155*'MPTO_working_2-way'!$G154)</f>
        <v>1.7599999999999998</v>
      </c>
      <c r="F155" s="30">
        <f>IF(OR($A155="",$B155=""),"",'MPTO_working_2-way'!D154)</f>
        <v>2.3265306122448979</v>
      </c>
      <c r="G155" s="32">
        <f>IF(OR($A155="",$B155=""),"",'MPTO_working_2-way'!E154)</f>
        <v>1.7538461538461536</v>
      </c>
      <c r="H155" s="30">
        <f>IF(OR($A155="",$B155=""),"",'OddsRatio_working_2-way'!M154)</f>
        <v>2.3268622310856886</v>
      </c>
      <c r="I155" s="30">
        <f>IF(OR($A155="",$B155=""),"",'OddsRatio_working_2-way'!N154)</f>
        <v>1.753657747256671</v>
      </c>
      <c r="J155" s="30">
        <f>IF('Log_working_2-way'!$D154="","",A155^('Log_working_2-way'!$D154))</f>
        <v>2.331784466562643</v>
      </c>
      <c r="K155" s="32">
        <f>IF('Log_working_2-way'!$D154="","",B155^('Log_working_2-way'!$D154))</f>
        <v>1.7508722508087184</v>
      </c>
      <c r="L155" s="37">
        <f t="shared" si="27"/>
        <v>0.43181818181818182</v>
      </c>
      <c r="M155" s="37">
        <f t="shared" si="28"/>
        <v>0.56818181818181823</v>
      </c>
      <c r="N155" s="38">
        <v>252</v>
      </c>
      <c r="O155" s="38">
        <f t="shared" si="29"/>
        <v>140</v>
      </c>
      <c r="P155" s="38">
        <f t="shared" si="30"/>
        <v>104.63157894736842</v>
      </c>
      <c r="Q155" s="38">
        <f t="shared" si="31"/>
        <v>147.36842105263156</v>
      </c>
      <c r="R155" s="38">
        <f t="shared" si="32"/>
        <v>112</v>
      </c>
      <c r="S155" s="39">
        <f t="shared" si="33"/>
        <v>-7.368421052631561</v>
      </c>
      <c r="T155" s="39">
        <f t="shared" si="34"/>
        <v>-7.3684210526315752</v>
      </c>
      <c r="U155" t="s">
        <v>234</v>
      </c>
      <c r="V155" t="s">
        <v>342</v>
      </c>
      <c r="W155" t="s">
        <v>373</v>
      </c>
      <c r="X155" s="48" t="s">
        <v>417</v>
      </c>
      <c r="Y155" s="41"/>
    </row>
    <row r="156" spans="1:25" ht="15" x14ac:dyDescent="0.25">
      <c r="A156">
        <v>2.1</v>
      </c>
      <c r="B156">
        <v>1.81</v>
      </c>
      <c r="C156" s="29">
        <f t="shared" si="26"/>
        <v>2.8676664035780064E-2</v>
      </c>
      <c r="D156" s="30">
        <f>IF(OR($A156="",$B156=""),"",A156*'MPTO_working_2-way'!$G155)</f>
        <v>2.160220994475138</v>
      </c>
      <c r="E156" s="32">
        <f>IF(OR($A156="",$B156=""),"",B156*'MPTO_working_2-way'!$G155)</f>
        <v>1.861904761904762</v>
      </c>
      <c r="F156" s="30">
        <f>IF(OR($A156="",$B156=""),"",'MPTO_working_2-way'!D155)</f>
        <v>2.1651951011107946</v>
      </c>
      <c r="G156" s="32">
        <f>IF(OR($A156="",$B156=""),"",'MPTO_working_2-way'!E155)</f>
        <v>1.858225372769494</v>
      </c>
      <c r="H156" s="30">
        <f>IF(OR($A156="",$B156=""),"",'OddsRatio_working_2-way'!M155)</f>
        <v>2.1653431646335015</v>
      </c>
      <c r="I156" s="30">
        <f>IF(OR($A156="",$B156=""),"",'OddsRatio_working_2-way'!N155)</f>
        <v>1.8581163303210331</v>
      </c>
      <c r="J156" s="30">
        <f>IF('Log_working_2-way'!$D155="","",A156^('Log_working_2-way'!$D155))</f>
        <v>2.1676082555034109</v>
      </c>
      <c r="K156" s="32">
        <f>IF('Log_working_2-way'!$D155="","",B156^('Log_working_2-way'!$D155))</f>
        <v>1.8564516354578522</v>
      </c>
      <c r="L156" s="37">
        <f t="shared" si="27"/>
        <v>0.46291560102301793</v>
      </c>
      <c r="M156" s="37">
        <f t="shared" si="28"/>
        <v>0.53708439897698212</v>
      </c>
      <c r="N156" s="38">
        <v>253</v>
      </c>
      <c r="O156" s="38">
        <f t="shared" si="29"/>
        <v>132.52380952380955</v>
      </c>
      <c r="P156" s="38">
        <f t="shared" si="30"/>
        <v>113.22099447513813</v>
      </c>
      <c r="Q156" s="38">
        <f t="shared" si="31"/>
        <v>139.77900552486187</v>
      </c>
      <c r="R156" s="38">
        <f t="shared" si="32"/>
        <v>120.47619047619047</v>
      </c>
      <c r="S156" s="39">
        <f t="shared" si="33"/>
        <v>-7.255196001052326</v>
      </c>
      <c r="T156" s="39">
        <f t="shared" si="34"/>
        <v>-7.2551960010523402</v>
      </c>
      <c r="U156" t="s">
        <v>344</v>
      </c>
      <c r="V156" t="s">
        <v>345</v>
      </c>
      <c r="W156" t="s">
        <v>373</v>
      </c>
      <c r="X156" s="48" t="s">
        <v>417</v>
      </c>
      <c r="Y156" s="41"/>
    </row>
    <row r="157" spans="1:25" ht="15" x14ac:dyDescent="0.25">
      <c r="A157">
        <v>2.64</v>
      </c>
      <c r="B157">
        <v>1.51</v>
      </c>
      <c r="C157" s="29">
        <f t="shared" si="26"/>
        <v>4.1039534417017798E-2</v>
      </c>
      <c r="D157" s="30">
        <f>IF(OR($A157="",$B157=""),"",A157*'MPTO_working_2-way'!$G156)</f>
        <v>2.7483443708609272</v>
      </c>
      <c r="E157" s="32">
        <f>IF(OR($A157="",$B157=""),"",B157*'MPTO_working_2-way'!$G156)</f>
        <v>1.5719696969696968</v>
      </c>
      <c r="F157" s="30">
        <f>IF(OR($A157="",$B157=""),"",'MPTO_working_2-way'!D156)</f>
        <v>2.7912057134855064</v>
      </c>
      <c r="G157" s="32">
        <f>IF(OR($A157="",$B157=""),"",'MPTO_working_2-way'!E156)</f>
        <v>1.5582831678523961</v>
      </c>
      <c r="H157" s="30">
        <f>IF(OR($A157="",$B157=""),"",'OddsRatio_working_2-way'!M156)</f>
        <v>2.7932334690468505</v>
      </c>
      <c r="I157" s="30">
        <f>IF(OR($A157="",$B157=""),"",'OddsRatio_working_2-way'!N156)</f>
        <v>1.5576518714718863</v>
      </c>
      <c r="J157" s="30">
        <f>IF('Log_working_2-way'!$D156="","",A157^('Log_working_2-way'!$D156))</f>
        <v>2.8136165906530577</v>
      </c>
      <c r="K157" s="32">
        <f>IF('Log_working_2-way'!$D156="","",B157^('Log_working_2-way'!$D156))</f>
        <v>1.5513844575270319</v>
      </c>
      <c r="L157" s="37">
        <f t="shared" si="27"/>
        <v>0.363855421686747</v>
      </c>
      <c r="M157" s="37">
        <f t="shared" si="28"/>
        <v>0.63614457831325311</v>
      </c>
      <c r="N157" s="38">
        <v>254</v>
      </c>
      <c r="O157" s="38">
        <f t="shared" si="29"/>
        <v>157.78787878787881</v>
      </c>
      <c r="P157" s="38">
        <f t="shared" si="30"/>
        <v>85.788079470198696</v>
      </c>
      <c r="Q157" s="38">
        <f t="shared" si="31"/>
        <v>168.21192052980135</v>
      </c>
      <c r="R157" s="38">
        <f t="shared" si="32"/>
        <v>96.212121212121218</v>
      </c>
      <c r="S157" s="39">
        <f t="shared" si="33"/>
        <v>-10.424041741922537</v>
      </c>
      <c r="T157" s="39">
        <f t="shared" si="34"/>
        <v>-10.424041741922522</v>
      </c>
      <c r="U157" t="s">
        <v>247</v>
      </c>
      <c r="V157" t="s">
        <v>241</v>
      </c>
      <c r="W157" t="s">
        <v>374</v>
      </c>
      <c r="X157" s="48" t="s">
        <v>417</v>
      </c>
      <c r="Y157" s="41"/>
    </row>
    <row r="158" spans="1:25" ht="15" x14ac:dyDescent="0.25">
      <c r="A158">
        <v>2.72</v>
      </c>
      <c r="B158">
        <v>1.48</v>
      </c>
      <c r="C158" s="29">
        <f t="shared" si="26"/>
        <v>4.3322734499205096E-2</v>
      </c>
      <c r="D158" s="30">
        <f>IF(OR($A158="",$B158=""),"",A158*'MPTO_working_2-way'!$G157)</f>
        <v>2.8378378378378382</v>
      </c>
      <c r="E158" s="32">
        <f>IF(OR($A158="",$B158=""),"",B158*'MPTO_working_2-way'!$G157)</f>
        <v>1.5441176470588236</v>
      </c>
      <c r="F158" s="30">
        <f>IF(OR($A158="",$B158=""),"",'MPTO_working_2-way'!D157)</f>
        <v>2.8902929350947737</v>
      </c>
      <c r="G158" s="32">
        <f>IF(OR($A158="",$B158=""),"",'MPTO_working_2-way'!E157)</f>
        <v>1.5290185353995747</v>
      </c>
      <c r="H158" s="30">
        <f>IF(OR($A158="",$B158=""),"",'OddsRatio_working_2-way'!M157)</f>
        <v>2.8929694486000916</v>
      </c>
      <c r="I158" s="30">
        <f>IF(OR($A158="",$B158=""),"",'OddsRatio_working_2-way'!N157)</f>
        <v>1.5282705437953743</v>
      </c>
      <c r="J158" s="30">
        <f>IF('Log_working_2-way'!$D157="","",A158^('Log_working_2-way'!$D157))</f>
        <v>2.9181384616579691</v>
      </c>
      <c r="K158" s="32">
        <f>IF('Log_working_2-way'!$D157="","",B158^('Log_working_2-way'!$D157))</f>
        <v>1.5213387980001232</v>
      </c>
      <c r="L158" s="37">
        <f t="shared" si="27"/>
        <v>0.35238095238095235</v>
      </c>
      <c r="M158" s="37">
        <f t="shared" si="28"/>
        <v>0.64761904761904754</v>
      </c>
      <c r="N158" s="38">
        <v>255</v>
      </c>
      <c r="O158" s="38">
        <f t="shared" si="29"/>
        <v>161.25</v>
      </c>
      <c r="P158" s="38">
        <f t="shared" si="30"/>
        <v>82.70270270270268</v>
      </c>
      <c r="Q158" s="38">
        <f t="shared" si="31"/>
        <v>172.29729729729729</v>
      </c>
      <c r="R158" s="38">
        <f t="shared" si="32"/>
        <v>93.749999999999986</v>
      </c>
      <c r="S158" s="39">
        <f t="shared" si="33"/>
        <v>-11.047297297297291</v>
      </c>
      <c r="T158" s="39">
        <f t="shared" si="34"/>
        <v>-11.047297297297305</v>
      </c>
      <c r="U158" t="s">
        <v>245</v>
      </c>
      <c r="V158" t="s">
        <v>242</v>
      </c>
      <c r="W158" t="s">
        <v>374</v>
      </c>
      <c r="X158" s="48" t="s">
        <v>417</v>
      </c>
      <c r="Y158" s="41"/>
    </row>
    <row r="159" spans="1:25" ht="15" x14ac:dyDescent="0.25">
      <c r="A159">
        <v>2.0699999999999998</v>
      </c>
      <c r="B159">
        <v>1.79</v>
      </c>
      <c r="C159" s="29">
        <f t="shared" si="26"/>
        <v>4.17510053167085E-2</v>
      </c>
      <c r="D159" s="30">
        <f>IF(OR($A159="",$B159=""),"",A159*'MPTO_working_2-way'!$G158)</f>
        <v>2.1564245810055866</v>
      </c>
      <c r="E159" s="32">
        <f>IF(OR($A159="",$B159=""),"",B159*'MPTO_working_2-way'!$G158)</f>
        <v>1.8647342995169083</v>
      </c>
      <c r="F159" s="30">
        <f>IF(OR($A159="",$B159=""),"",'MPTO_working_2-way'!D158)</f>
        <v>2.1634893294018038</v>
      </c>
      <c r="G159" s="32">
        <f>IF(OR($A159="",$B159=""),"",'MPTO_working_2-way'!E158)</f>
        <v>1.8594836022382255</v>
      </c>
      <c r="H159" s="30">
        <f>IF(OR($A159="",$B159=""),"",'OddsRatio_working_2-way'!M158)</f>
        <v>2.1637999741136076</v>
      </c>
      <c r="I159" s="30">
        <f>IF(OR($A159="",$B159=""),"",'OddsRatio_working_2-way'!N158)</f>
        <v>1.8592541864950944</v>
      </c>
      <c r="J159" s="30">
        <f>IF('Log_working_2-way'!$D158="","",A159^('Log_working_2-way'!$D158))</f>
        <v>2.167058235858538</v>
      </c>
      <c r="K159" s="32">
        <f>IF('Log_working_2-way'!$D158="","",B159^('Log_working_2-way'!$D158))</f>
        <v>1.8568552701777588</v>
      </c>
      <c r="L159" s="37">
        <f t="shared" si="27"/>
        <v>0.46373056994818651</v>
      </c>
      <c r="M159" s="37">
        <f t="shared" si="28"/>
        <v>0.53626943005181349</v>
      </c>
      <c r="N159" s="38">
        <v>256</v>
      </c>
      <c r="O159" s="38">
        <f t="shared" si="29"/>
        <v>132.32850241545893</v>
      </c>
      <c r="P159" s="38">
        <f t="shared" si="30"/>
        <v>112.98324022346368</v>
      </c>
      <c r="Q159" s="38">
        <f t="shared" si="31"/>
        <v>143.0167597765363</v>
      </c>
      <c r="R159" s="38">
        <f t="shared" si="32"/>
        <v>123.67149758454107</v>
      </c>
      <c r="S159" s="39">
        <f t="shared" si="33"/>
        <v>-10.688257361077376</v>
      </c>
      <c r="T159" s="39">
        <f t="shared" si="34"/>
        <v>-10.68825736107739</v>
      </c>
      <c r="U159" t="s">
        <v>365</v>
      </c>
      <c r="V159" t="s">
        <v>350</v>
      </c>
      <c r="W159" t="s">
        <v>374</v>
      </c>
      <c r="X159" s="48" t="s">
        <v>417</v>
      </c>
      <c r="Y159" s="41"/>
    </row>
    <row r="160" spans="1:25" ht="15" x14ac:dyDescent="0.25">
      <c r="A160">
        <v>2.52</v>
      </c>
      <c r="B160">
        <v>1.55</v>
      </c>
      <c r="C160" s="29">
        <f t="shared" si="26"/>
        <v>4.1986687147977486E-2</v>
      </c>
      <c r="D160" s="30">
        <f>IF(OR($A160="",$B160=""),"",A160*'MPTO_working_2-way'!$G159)</f>
        <v>2.6258064516129034</v>
      </c>
      <c r="E160" s="32">
        <f>IF(OR($A160="",$B160=""),"",B160*'MPTO_working_2-way'!$G159)</f>
        <v>1.6150793650793651</v>
      </c>
      <c r="F160" s="30">
        <f>IF(OR($A160="",$B160=""),"",'MPTO_working_2-way'!D159)</f>
        <v>2.6607629427792916</v>
      </c>
      <c r="G160" s="32">
        <f>IF(OR($A160="",$B160=""),"",'MPTO_working_2-way'!E159)</f>
        <v>1.6021328958162429</v>
      </c>
      <c r="H160" s="30">
        <f>IF(OR($A160="",$B160=""),"",'OddsRatio_working_2-way'!M159)</f>
        <v>2.662418829187267</v>
      </c>
      <c r="I160" s="30">
        <f>IF(OR($A160="",$B160=""),"",'OddsRatio_working_2-way'!N159)</f>
        <v>1.6015331289822348</v>
      </c>
      <c r="J160" s="30">
        <f>IF('Log_working_2-way'!$D159="","",A160^('Log_working_2-way'!$D159))</f>
        <v>2.6789459030589455</v>
      </c>
      <c r="K160" s="32">
        <f>IF('Log_working_2-way'!$D159="","",B160^('Log_working_2-way'!$D159))</f>
        <v>1.5956118051078381</v>
      </c>
      <c r="L160" s="37">
        <f t="shared" si="27"/>
        <v>0.38083538083538082</v>
      </c>
      <c r="M160" s="37">
        <f t="shared" si="28"/>
        <v>0.61916461916461918</v>
      </c>
      <c r="N160" s="38">
        <v>257</v>
      </c>
      <c r="O160" s="38">
        <f t="shared" si="29"/>
        <v>155.01587301587301</v>
      </c>
      <c r="P160" s="38">
        <f t="shared" si="30"/>
        <v>91.193548387096783</v>
      </c>
      <c r="Q160" s="38">
        <f t="shared" si="31"/>
        <v>165.80645161290323</v>
      </c>
      <c r="R160" s="38">
        <f t="shared" si="32"/>
        <v>101.98412698412697</v>
      </c>
      <c r="S160" s="39">
        <f t="shared" si="33"/>
        <v>-10.790578597030219</v>
      </c>
      <c r="T160" s="39">
        <f t="shared" si="34"/>
        <v>-10.790578597030191</v>
      </c>
      <c r="U160" t="s">
        <v>353</v>
      </c>
      <c r="V160" t="s">
        <v>348</v>
      </c>
      <c r="W160" t="s">
        <v>374</v>
      </c>
      <c r="X160" s="48" t="s">
        <v>417</v>
      </c>
      <c r="Y160" s="41"/>
    </row>
    <row r="161" spans="1:25" ht="15" x14ac:dyDescent="0.25">
      <c r="A161">
        <v>2.46</v>
      </c>
      <c r="B161">
        <v>1.57</v>
      </c>
      <c r="C161" s="29">
        <f t="shared" si="26"/>
        <v>4.3446740199886147E-2</v>
      </c>
      <c r="D161" s="30">
        <f>IF(OR($A161="",$B161=""),"",A161*'MPTO_working_2-way'!$G160)</f>
        <v>2.5668789808917198</v>
      </c>
      <c r="E161" s="32">
        <f>IF(OR($A161="",$B161=""),"",B161*'MPTO_working_2-way'!$G160)</f>
        <v>1.6382113821138213</v>
      </c>
      <c r="F161" s="30">
        <f>IF(OR($A161="",$B161=""),"",'MPTO_working_2-way'!D160)</f>
        <v>2.5988829823026718</v>
      </c>
      <c r="G161" s="32">
        <f>IF(OR($A161="",$B161=""),"",'MPTO_working_2-way'!E160)</f>
        <v>1.6254366398720594</v>
      </c>
      <c r="H161" s="30">
        <f>IF(OR($A161="",$B161=""),"",'OddsRatio_working_2-way'!M160)</f>
        <v>2.6004385363930509</v>
      </c>
      <c r="I161" s="30">
        <f>IF(OR($A161="",$B161=""),"",'OddsRatio_working_2-way'!N160)</f>
        <v>1.6248287436603006</v>
      </c>
      <c r="J161" s="30">
        <f>IF('Log_working_2-way'!$D160="","",A161^('Log_working_2-way'!$D160))</f>
        <v>2.6155477368379438</v>
      </c>
      <c r="K161" s="32">
        <f>IF('Log_working_2-way'!$D160="","",B161^('Log_working_2-way'!$D160))</f>
        <v>1.6189851139629738</v>
      </c>
      <c r="L161" s="37">
        <f t="shared" si="27"/>
        <v>0.38957816377171217</v>
      </c>
      <c r="M161" s="37">
        <f t="shared" si="28"/>
        <v>0.61042183622828772</v>
      </c>
      <c r="N161" s="38">
        <v>258</v>
      </c>
      <c r="O161" s="38">
        <f t="shared" si="29"/>
        <v>153.12195121951217</v>
      </c>
      <c r="P161" s="38">
        <f t="shared" si="30"/>
        <v>93.668789808917197</v>
      </c>
      <c r="Q161" s="38">
        <f t="shared" si="31"/>
        <v>164.33121019108279</v>
      </c>
      <c r="R161" s="38">
        <f t="shared" si="32"/>
        <v>104.8780487804878</v>
      </c>
      <c r="S161" s="39">
        <f t="shared" si="33"/>
        <v>-11.20925897157062</v>
      </c>
      <c r="T161" s="39">
        <f t="shared" si="34"/>
        <v>-11.209258971570605</v>
      </c>
      <c r="U161" t="s">
        <v>248</v>
      </c>
      <c r="V161" t="s">
        <v>347</v>
      </c>
      <c r="W161" t="s">
        <v>374</v>
      </c>
      <c r="X161" s="48" t="s">
        <v>417</v>
      </c>
      <c r="Y161" s="41"/>
    </row>
    <row r="162" spans="1:25" ht="15" x14ac:dyDescent="0.25">
      <c r="A162">
        <v>2.09</v>
      </c>
      <c r="B162">
        <v>1.81</v>
      </c>
      <c r="C162" s="29">
        <f t="shared" si="26"/>
        <v>3.0955087366835166E-2</v>
      </c>
      <c r="D162" s="30">
        <f>IF(OR($A162="",$B162=""),"",A162*'MPTO_working_2-way'!$G161)</f>
        <v>2.1546961325966851</v>
      </c>
      <c r="E162" s="32">
        <f>IF(OR($A162="",$B162=""),"",B162*'MPTO_working_2-way'!$G161)</f>
        <v>1.8660287081339717</v>
      </c>
      <c r="F162" s="30">
        <f>IF(OR($A162="",$B162=""),"",'MPTO_working_2-way'!D161)</f>
        <v>2.159867538325388</v>
      </c>
      <c r="G162" s="32">
        <f>IF(OR($A162="",$B162=""),"",'MPTO_working_2-way'!E161)</f>
        <v>1.8621674173619833</v>
      </c>
      <c r="H162" s="30">
        <f>IF(OR($A162="",$B162=""),"",'OddsRatio_working_2-way'!M161)</f>
        <v>2.1600340565456171</v>
      </c>
      <c r="I162" s="30">
        <f>IF(OR($A162="",$B162=""),"",'OddsRatio_working_2-way'!N161)</f>
        <v>1.8620436566990362</v>
      </c>
      <c r="J162" s="30">
        <f>IF('Log_working_2-way'!$D161="","",A162^('Log_working_2-way'!$D161))</f>
        <v>2.1623937828196005</v>
      </c>
      <c r="K162" s="32">
        <f>IF('Log_working_2-way'!$D161="","",B162^('Log_working_2-way'!$D161))</f>
        <v>1.8602936584659731</v>
      </c>
      <c r="L162" s="37">
        <f t="shared" si="27"/>
        <v>0.46410256410256412</v>
      </c>
      <c r="M162" s="37">
        <f t="shared" si="28"/>
        <v>0.53589743589743577</v>
      </c>
      <c r="N162" s="38">
        <v>259</v>
      </c>
      <c r="O162" s="38">
        <f t="shared" si="29"/>
        <v>135.07655502392345</v>
      </c>
      <c r="P162" s="38">
        <f t="shared" si="30"/>
        <v>115.90607734806632</v>
      </c>
      <c r="Q162" s="38">
        <f t="shared" si="31"/>
        <v>143.09392265193372</v>
      </c>
      <c r="R162" s="38">
        <f t="shared" si="32"/>
        <v>123.92344497607657</v>
      </c>
      <c r="S162" s="39">
        <f t="shared" si="33"/>
        <v>-8.0173676280102768</v>
      </c>
      <c r="T162" s="39">
        <f t="shared" si="34"/>
        <v>-8.0173676280102484</v>
      </c>
      <c r="U162" t="s">
        <v>251</v>
      </c>
      <c r="V162" t="s">
        <v>249</v>
      </c>
      <c r="W162" t="s">
        <v>375</v>
      </c>
      <c r="X162" s="48" t="s">
        <v>417</v>
      </c>
      <c r="Y162" s="41"/>
    </row>
    <row r="163" spans="1:25" ht="15" x14ac:dyDescent="0.25">
      <c r="A163">
        <v>1.74</v>
      </c>
      <c r="B163">
        <v>2.17</v>
      </c>
      <c r="C163" s="29">
        <f t="shared" si="26"/>
        <v>3.5542136765718491E-2</v>
      </c>
      <c r="D163" s="30">
        <f>IF(OR($A163="",$B163=""),"",A163*'MPTO_working_2-way'!$G162)</f>
        <v>1.8018433179723501</v>
      </c>
      <c r="E163" s="32">
        <f>IF(OR($A163="",$B163=""),"",B163*'MPTO_working_2-way'!$G162)</f>
        <v>2.2471264367816088</v>
      </c>
      <c r="F163" s="30">
        <f>IF(OR($A163="",$B163=""),"",'MPTO_working_2-way'!D162)</f>
        <v>1.7955204717295163</v>
      </c>
      <c r="G163" s="32">
        <f>IF(OR($A163="",$B163=""),"",'MPTO_working_2-way'!E162)</f>
        <v>2.2570386753541753</v>
      </c>
      <c r="H163" s="30">
        <f>IF(OR($A163="",$B163=""),"",'OddsRatio_working_2-way'!M162)</f>
        <v>1.7952852522702987</v>
      </c>
      <c r="I163" s="30">
        <f>IF(OR($A163="",$B163=""),"",'OddsRatio_working_2-way'!N162)</f>
        <v>2.2574104664273644</v>
      </c>
      <c r="J163" s="30">
        <f>IF('Log_working_2-way'!$D162="","",A163^('Log_working_2-way'!$D162))</f>
        <v>1.7924113803680148</v>
      </c>
      <c r="K163" s="32">
        <f>IF('Log_working_2-way'!$D162="","",B163^('Log_working_2-way'!$D162))</f>
        <v>2.2619707702020815</v>
      </c>
      <c r="L163" s="37">
        <f t="shared" si="27"/>
        <v>0.55498721227621484</v>
      </c>
      <c r="M163" s="37">
        <f t="shared" si="28"/>
        <v>0.44501278772378522</v>
      </c>
      <c r="N163" s="38">
        <v>260</v>
      </c>
      <c r="O163" s="38">
        <f t="shared" si="29"/>
        <v>110.57471264367814</v>
      </c>
      <c r="P163" s="38">
        <f t="shared" si="30"/>
        <v>140.18433179723499</v>
      </c>
      <c r="Q163" s="38">
        <f t="shared" si="31"/>
        <v>119.81566820276498</v>
      </c>
      <c r="R163" s="38">
        <f t="shared" si="32"/>
        <v>149.42528735632183</v>
      </c>
      <c r="S163" s="39">
        <f t="shared" si="33"/>
        <v>-9.2409555590868422</v>
      </c>
      <c r="T163" s="39">
        <f t="shared" si="34"/>
        <v>-9.2409555590868422</v>
      </c>
      <c r="U163" t="s">
        <v>116</v>
      </c>
      <c r="V163" t="s">
        <v>357</v>
      </c>
      <c r="W163" t="s">
        <v>375</v>
      </c>
      <c r="X163" s="48" t="s">
        <v>417</v>
      </c>
      <c r="Y163" s="41"/>
    </row>
    <row r="164" spans="1:25" ht="15" x14ac:dyDescent="0.25">
      <c r="A164">
        <v>1.68</v>
      </c>
      <c r="B164">
        <v>2.2799999999999998</v>
      </c>
      <c r="C164" s="29">
        <f t="shared" si="26"/>
        <v>3.383458646616555E-2</v>
      </c>
      <c r="D164" s="30">
        <f>IF(OR($A164="",$B164=""),"",A164*'MPTO_working_2-way'!$G163)</f>
        <v>1.736842105263158</v>
      </c>
      <c r="E164" s="32">
        <f>IF(OR($A164="",$B164=""),"",B164*'MPTO_working_2-way'!$G163)</f>
        <v>2.3571428571428572</v>
      </c>
      <c r="F164" s="30">
        <f>IF(OR($A164="",$B164=""),"",'MPTO_working_2-way'!D163)</f>
        <v>1.7291440953412784</v>
      </c>
      <c r="G164" s="32">
        <f>IF(OR($A164="",$B164=""),"",'MPTO_working_2-way'!E163)</f>
        <v>2.3714710252600297</v>
      </c>
      <c r="H164" s="30">
        <f>IF(OR($A164="",$B164=""),"",'OddsRatio_working_2-way'!M163)</f>
        <v>1.728868986855663</v>
      </c>
      <c r="I164" s="30">
        <f>IF(OR($A164="",$B164=""),"",'OddsRatio_working_2-way'!N163)</f>
        <v>2.3719886811400706</v>
      </c>
      <c r="J164" s="30">
        <f>IF('Log_working_2-way'!$D163="","",A164^('Log_working_2-way'!$D163))</f>
        <v>1.7253734306956654</v>
      </c>
      <c r="K164" s="32">
        <f>IF('Log_working_2-way'!$D163="","",B164^('Log_working_2-way'!$D163))</f>
        <v>2.3786002597874161</v>
      </c>
      <c r="L164" s="37">
        <f t="shared" si="27"/>
        <v>0.57575757575757569</v>
      </c>
      <c r="M164" s="37">
        <f t="shared" si="28"/>
        <v>0.42424242424242425</v>
      </c>
      <c r="N164" s="38">
        <v>261</v>
      </c>
      <c r="O164" s="38">
        <f t="shared" si="29"/>
        <v>105.64285714285712</v>
      </c>
      <c r="P164" s="38">
        <f t="shared" si="30"/>
        <v>146.52631578947367</v>
      </c>
      <c r="Q164" s="38">
        <f t="shared" si="31"/>
        <v>114.47368421052633</v>
      </c>
      <c r="R164" s="38">
        <f t="shared" si="32"/>
        <v>155.35714285714286</v>
      </c>
      <c r="S164" s="39">
        <f t="shared" si="33"/>
        <v>-8.8308270676692047</v>
      </c>
      <c r="T164" s="39">
        <f t="shared" si="34"/>
        <v>-8.8308270676691905</v>
      </c>
      <c r="U164" t="s">
        <v>117</v>
      </c>
      <c r="V164" t="s">
        <v>363</v>
      </c>
      <c r="W164" t="s">
        <v>375</v>
      </c>
      <c r="X164" s="48" t="s">
        <v>417</v>
      </c>
      <c r="Y164" s="41"/>
    </row>
    <row r="165" spans="1:25" ht="15" x14ac:dyDescent="0.25">
      <c r="A165">
        <v>1.68</v>
      </c>
      <c r="B165">
        <v>2.29</v>
      </c>
      <c r="C165" s="29">
        <f t="shared" si="26"/>
        <v>3.1919317945518833E-2</v>
      </c>
      <c r="D165" s="30">
        <f>IF(OR($A165="",$B165=""),"",A165*'MPTO_working_2-way'!$G164)</f>
        <v>1.7336244541484715</v>
      </c>
      <c r="E165" s="32">
        <f>IF(OR($A165="",$B165=""),"",B165*'MPTO_working_2-way'!$G164)</f>
        <v>2.3630952380952381</v>
      </c>
      <c r="F165" s="30">
        <f>IF(OR($A165="",$B165=""),"",'MPTO_working_2-way'!D164)</f>
        <v>1.7262855604415328</v>
      </c>
      <c r="G165" s="32">
        <f>IF(OR($A165="",$B165=""),"",'MPTO_working_2-way'!E164)</f>
        <v>2.3768688990485605</v>
      </c>
      <c r="H165" s="30">
        <f>IF(OR($A165="",$B165=""),"",'OddsRatio_working_2-way'!M164)</f>
        <v>1.7260384169902692</v>
      </c>
      <c r="I165" s="30">
        <f>IF(OR($A165="",$B165=""),"",'OddsRatio_working_2-way'!N164)</f>
        <v>2.3773375851727168</v>
      </c>
      <c r="J165" s="30">
        <f>IF('Log_working_2-way'!$D164="","",A165^('Log_working_2-way'!$D164))</f>
        <v>1.7227098761530257</v>
      </c>
      <c r="K165" s="32">
        <f>IF('Log_working_2-way'!$D164="","",B165^('Log_working_2-way'!$D164))</f>
        <v>2.3836811049586637</v>
      </c>
      <c r="L165" s="37">
        <f t="shared" si="27"/>
        <v>0.57682619647355171</v>
      </c>
      <c r="M165" s="37">
        <f t="shared" si="28"/>
        <v>0.42317380352644834</v>
      </c>
      <c r="N165" s="38">
        <v>262</v>
      </c>
      <c r="O165" s="38">
        <f t="shared" si="29"/>
        <v>106.04761904761902</v>
      </c>
      <c r="P165" s="38">
        <f t="shared" si="30"/>
        <v>147.58951965065503</v>
      </c>
      <c r="Q165" s="38">
        <f t="shared" si="31"/>
        <v>114.41048034934498</v>
      </c>
      <c r="R165" s="38">
        <f t="shared" si="32"/>
        <v>155.95238095238096</v>
      </c>
      <c r="S165" s="39">
        <f t="shared" si="33"/>
        <v>-8.3628613017259568</v>
      </c>
      <c r="T165" s="39">
        <f t="shared" si="34"/>
        <v>-8.3628613017259283</v>
      </c>
      <c r="U165" t="s">
        <v>358</v>
      </c>
      <c r="V165" t="s">
        <v>253</v>
      </c>
      <c r="W165" t="s">
        <v>375</v>
      </c>
      <c r="X165" s="48" t="s">
        <v>417</v>
      </c>
      <c r="Y165" s="41"/>
    </row>
    <row r="166" spans="1:25" ht="15" x14ac:dyDescent="0.25">
      <c r="A166">
        <v>2.42</v>
      </c>
      <c r="B166">
        <v>1.59</v>
      </c>
      <c r="C166" s="29">
        <f t="shared" si="26"/>
        <v>4.21539581059307E-2</v>
      </c>
      <c r="D166" s="30">
        <f>IF(OR($A166="",$B166=""),"",A166*'MPTO_working_2-way'!$G165)</f>
        <v>2.5220125786163523</v>
      </c>
      <c r="E166" s="32">
        <f>IF(OR($A166="",$B166=""),"",B166*'MPTO_working_2-way'!$G165)</f>
        <v>1.6570247933884299</v>
      </c>
      <c r="F166" s="30">
        <f>IF(OR($A166="",$B166=""),"",'MPTO_working_2-way'!D165)</f>
        <v>2.5500695871164427</v>
      </c>
      <c r="G166" s="32">
        <f>IF(OR($A166="",$B166=""),"",'MPTO_working_2-way'!E165)</f>
        <v>1.6451323271623415</v>
      </c>
      <c r="H166" s="30">
        <f>IF(OR($A166="",$B166=""),"",'OddsRatio_working_2-way'!M165)</f>
        <v>2.5513799215591741</v>
      </c>
      <c r="I166" s="30">
        <f>IF(OR($A166="",$B166=""),"",'OddsRatio_working_2-way'!N165)</f>
        <v>1.6445874321971223</v>
      </c>
      <c r="J166" s="30">
        <f>IF('Log_working_2-way'!$D165="","",A166^('Log_working_2-way'!$D165))</f>
        <v>2.5645690601012014</v>
      </c>
      <c r="K166" s="32">
        <f>IF('Log_working_2-way'!$D165="","",B166^('Log_working_2-way'!$D165))</f>
        <v>1.6391536337391139</v>
      </c>
      <c r="L166" s="37">
        <f t="shared" si="27"/>
        <v>0.39650872817955113</v>
      </c>
      <c r="M166" s="37">
        <f t="shared" si="28"/>
        <v>0.60349127182044882</v>
      </c>
      <c r="N166" s="38">
        <v>263</v>
      </c>
      <c r="O166" s="38">
        <f t="shared" si="29"/>
        <v>154.32231404958679</v>
      </c>
      <c r="P166" s="38">
        <f t="shared" si="30"/>
        <v>97.591194968553467</v>
      </c>
      <c r="Q166" s="38">
        <f t="shared" si="31"/>
        <v>165.40880503144652</v>
      </c>
      <c r="R166" s="38">
        <f t="shared" si="32"/>
        <v>108.67768595041322</v>
      </c>
      <c r="S166" s="39">
        <f t="shared" si="33"/>
        <v>-11.086490981859725</v>
      </c>
      <c r="T166" s="39">
        <f t="shared" si="34"/>
        <v>-11.086490981859754</v>
      </c>
      <c r="U166" t="s">
        <v>244</v>
      </c>
      <c r="V166" t="s">
        <v>364</v>
      </c>
      <c r="W166" t="s">
        <v>374</v>
      </c>
      <c r="X166" s="48" t="s">
        <v>418</v>
      </c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50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5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50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5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0"/>
      <c r="M201" s="60"/>
      <c r="N201" s="61"/>
      <c r="O201" s="61"/>
      <c r="P201" s="61"/>
      <c r="Q201" s="61"/>
      <c r="R201" s="61"/>
      <c r="S201" s="62"/>
      <c r="T201" s="62"/>
      <c r="U201" s="53"/>
      <c r="V201" s="53"/>
      <c r="W201" s="53"/>
      <c r="X201" s="53"/>
      <c r="Y201" s="5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41" activePane="bottomLeft" state="frozen"/>
      <selection pane="bottomLeft" activeCell="S3" sqref="S3:S16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55</v>
      </c>
      <c r="O1" s="65"/>
      <c r="P1" s="65"/>
      <c r="Q1" s="13" t="s">
        <v>32</v>
      </c>
      <c r="R1" s="13" t="s">
        <v>33</v>
      </c>
      <c r="S1" s="46" t="s">
        <v>54</v>
      </c>
      <c r="T1" s="13" t="s">
        <v>65</v>
      </c>
      <c r="U1" s="13" t="s">
        <v>56</v>
      </c>
      <c r="V1" s="13" t="s">
        <v>57</v>
      </c>
      <c r="W1" s="13" t="s">
        <v>58</v>
      </c>
      <c r="X1" s="13" t="s">
        <v>59</v>
      </c>
      <c r="Y1" s="13" t="s">
        <v>60</v>
      </c>
      <c r="Z1" s="13" t="s">
        <v>61</v>
      </c>
      <c r="AA1" s="13" t="s">
        <v>62</v>
      </c>
      <c r="AB1" s="13" t="s">
        <v>63</v>
      </c>
      <c r="AC1" s="13" t="s">
        <v>64</v>
      </c>
      <c r="AD1" s="26" t="s">
        <v>77</v>
      </c>
      <c r="AE1" s="26" t="s">
        <v>78</v>
      </c>
      <c r="AF1" s="13" t="s">
        <v>75</v>
      </c>
      <c r="AG1" s="13" t="s">
        <v>76</v>
      </c>
      <c r="AH1" s="42" t="s">
        <v>74</v>
      </c>
      <c r="AI1" s="26" t="s">
        <v>79</v>
      </c>
      <c r="AJ1" s="13" t="s">
        <v>88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1.94</v>
      </c>
      <c r="B3">
        <v>4.08</v>
      </c>
      <c r="C3">
        <v>3.64</v>
      </c>
      <c r="D3" s="20">
        <f>IF(OR($A3="",$B3="",$C3=""),"",(1/A3)+(1/B3)+(1/C3)-1)</f>
        <v>3.5287231466734292E-2</v>
      </c>
      <c r="E3" s="17">
        <f>IF(OR($A3="",$B3="",$C3=""),"",A3*'MPTO_working_3-way'!$I2)</f>
        <v>2.0084572290454643</v>
      </c>
      <c r="F3" s="21">
        <f>IF(OR($A3="",$B3="",$C3=""),"",B3*'MPTO_working_3-way'!$I2)</f>
        <v>4.2239719043842756</v>
      </c>
      <c r="G3" s="22">
        <f>IF(OR($A3="",$B3="",$C3=""),"",C3*'MPTO_working_3-way'!$I2)</f>
        <v>3.7684455225389129</v>
      </c>
      <c r="H3" s="17">
        <f>IF(OR($A3="",$B3="",$C3=""),"",'MPTO_working_3-way'!E2)</f>
        <v>1.9853027756115453</v>
      </c>
      <c r="I3" s="21">
        <f>IF(OR($A3="",$B3="",$C3=""),"",'MPTO_working_3-way'!F2)</f>
        <v>4.2856721258413284</v>
      </c>
      <c r="J3" s="22">
        <f>IF(OR($A3="",$B3="",$C3=""),"",'MPTO_working_3-way'!G2)</f>
        <v>3.8028183291354529</v>
      </c>
      <c r="K3" s="17">
        <f>IF(OR($A3="",$B3="",$C3=""),"",'OddsRatio_working_3-way'!H2)</f>
        <v>1.9942422105352373</v>
      </c>
      <c r="L3" s="21">
        <f>IF(OR($A3="",$B3="",$C3=""),"",'OddsRatio_working_3-way'!I2)</f>
        <v>4.2577297962218426</v>
      </c>
      <c r="M3" s="22">
        <f>IF(OR($A3="",$B3="",$C3=""),"",'OddsRatio_working_3-way'!J2)</f>
        <v>3.7923398253330078</v>
      </c>
      <c r="N3" s="23">
        <f>(1/E3)* 100</f>
        <v>49.789459568190964</v>
      </c>
      <c r="O3" s="24">
        <f>(1/F3)* 100</f>
        <v>23.674399892718252</v>
      </c>
      <c r="P3" s="24">
        <f>(1/G3)* 100</f>
        <v>26.536140539090784</v>
      </c>
      <c r="Q3" t="s">
        <v>125</v>
      </c>
      <c r="R3" t="s">
        <v>124</v>
      </c>
      <c r="S3" s="48" t="s">
        <v>415</v>
      </c>
      <c r="T3" s="35">
        <v>100</v>
      </c>
      <c r="U3" s="35">
        <f>(1/A4)*((T3*A4)-T3)</f>
        <v>63.503649635036496</v>
      </c>
      <c r="V3" s="35">
        <f>(1/B4)*((T3*B4)-T3)</f>
        <v>72.29916897506925</v>
      </c>
      <c r="W3" s="35">
        <f>(1/C4)*((T3*C4)-T3)</f>
        <v>61.977186311787079</v>
      </c>
      <c r="X3" s="35">
        <f>((1/B4)+(1/C4))*T3</f>
        <v>65.723644713143685</v>
      </c>
      <c r="Y3" s="35">
        <f>((1/A4)+(1/C4))*T3</f>
        <v>74.519164053176439</v>
      </c>
      <c r="Z3" s="35">
        <f>((1/A4)+(1/B4))*T3</f>
        <v>64.197181389894254</v>
      </c>
      <c r="AA3" s="35">
        <f t="shared" ref="AA3:AA4" si="0">U3-X3</f>
        <v>-2.2199950781071891</v>
      </c>
      <c r="AB3" s="35">
        <f t="shared" ref="AB3:AB4" si="1">V3-Y3</f>
        <v>-2.2199950781071891</v>
      </c>
      <c r="AC3" s="35">
        <f t="shared" ref="AC3:AC4" si="2">W3-Z3</f>
        <v>-2.2199950781071749</v>
      </c>
      <c r="AD3" s="27"/>
      <c r="AE3" s="27"/>
      <c r="AF3">
        <v>1.53</v>
      </c>
      <c r="AG3">
        <v>2.61</v>
      </c>
      <c r="AH3" s="41"/>
      <c r="AI3" s="27"/>
      <c r="AJ3" t="s">
        <v>366</v>
      </c>
    </row>
    <row r="4" spans="1:36" ht="15" x14ac:dyDescent="0.25">
      <c r="A4">
        <v>2.74</v>
      </c>
      <c r="B4">
        <v>3.61</v>
      </c>
      <c r="C4">
        <v>2.63</v>
      </c>
      <c r="D4" s="20">
        <f t="shared" ref="D4:D67" si="3">IF(OR($A4="",$B4="",$C4=""),"",(1/A4)+(1/B4)+(1/C4)-1)</f>
        <v>2.2199950781071731E-2</v>
      </c>
      <c r="E4" s="17">
        <f>IF(OR($A4="",$B4="",$C4=""),"",A4*'MPTO_working_3-way'!$I3)</f>
        <v>2.8008278651401368</v>
      </c>
      <c r="F4" s="21">
        <f>IF(OR($A4="",$B4="",$C4=""),"",B4*'MPTO_working_3-way'!$I3)</f>
        <v>3.6901418223196689</v>
      </c>
      <c r="G4" s="22">
        <f>IF(OR($A4="",$B4="",$C4=""),"",C4*'MPTO_working_3-way'!$I3)</f>
        <v>2.6883858705542187</v>
      </c>
      <c r="H4" s="17">
        <f>IF(OR($A4="",$B4="",$C4=""),"",'MPTO_working_3-way'!E3)</f>
        <v>2.7967058827576703</v>
      </c>
      <c r="I4" s="21">
        <f>IF(OR($A4="",$B4="",$C4=""),"",'MPTO_working_3-way'!F3)</f>
        <v>3.7090842571689042</v>
      </c>
      <c r="J4" s="22">
        <f>IF(OR($A4="",$B4="",$C4=""),"",'MPTO_working_3-way'!G3)</f>
        <v>2.6822008777495658</v>
      </c>
      <c r="K4" s="17">
        <f>IF(OR($A4="",$B4="",$C4=""),"",'OddsRatio_working_3-way'!H3)</f>
        <v>2.7991425717114335</v>
      </c>
      <c r="L4" s="21">
        <f>IF(OR($A4="",$B4="",$C4=""),"",'OddsRatio_working_3-way'!I3)</f>
        <v>3.6987138575671494</v>
      </c>
      <c r="M4" s="22">
        <f>IF(OR($A4="",$B4="",$C4=""),"",'OddsRatio_working_3-way'!J3)</f>
        <v>2.6854036734997906</v>
      </c>
      <c r="N4" s="23">
        <f t="shared" ref="N4" si="4">(1/E4)* 100</f>
        <v>35.703729331112108</v>
      </c>
      <c r="O4" s="24">
        <f t="shared" ref="O4" si="5">(1/F4)* 100</f>
        <v>27.099229464611408</v>
      </c>
      <c r="P4" s="24">
        <f t="shared" ref="P4" si="6">(1/G4)* 100</f>
        <v>37.197041204276495</v>
      </c>
      <c r="Q4" t="s">
        <v>265</v>
      </c>
      <c r="R4" t="s">
        <v>134</v>
      </c>
      <c r="S4" s="48" t="s">
        <v>415</v>
      </c>
      <c r="T4" s="35">
        <v>100</v>
      </c>
      <c r="U4" s="35">
        <f t="shared" ref="U4" si="7">(1/A5)*((T4*A5)-T4)</f>
        <v>47.916666666666671</v>
      </c>
      <c r="V4" s="35">
        <f t="shared" ref="V4" si="8">(1/B5)*((T4*B5)-T4)</f>
        <v>73.544973544973558</v>
      </c>
      <c r="W4" s="35">
        <f t="shared" ref="W4" si="9">(1/C5)*((T4*C5)-T4)</f>
        <v>75.669099756691011</v>
      </c>
      <c r="X4" s="35">
        <f t="shared" ref="X4" si="10">((1/B5)+(1/C5))*T4</f>
        <v>50.785926698335459</v>
      </c>
      <c r="Y4" s="35">
        <f t="shared" ref="Y4" si="11">((1/A5)+(1/C5))*T4</f>
        <v>76.414233576642346</v>
      </c>
      <c r="Z4" s="35">
        <f t="shared" ref="Z4" si="12">((1/A5)+(1/B5))*T4</f>
        <v>78.538359788359784</v>
      </c>
      <c r="AA4" s="35">
        <f t="shared" si="0"/>
        <v>-2.8692600316687873</v>
      </c>
      <c r="AB4" s="35">
        <f t="shared" si="1"/>
        <v>-2.8692600316687873</v>
      </c>
      <c r="AC4" s="35">
        <f t="shared" si="2"/>
        <v>-2.8692600316687731</v>
      </c>
      <c r="AD4" s="4"/>
      <c r="AE4" s="4"/>
      <c r="AF4">
        <v>1.76</v>
      </c>
      <c r="AG4">
        <v>2.16</v>
      </c>
      <c r="AH4" s="4"/>
      <c r="AI4" s="4"/>
      <c r="AJ4" t="s">
        <v>367</v>
      </c>
    </row>
    <row r="5" spans="1:36" s="12" customFormat="1" ht="15" x14ac:dyDescent="0.25">
      <c r="A5">
        <v>1.92</v>
      </c>
      <c r="B5">
        <v>3.78</v>
      </c>
      <c r="C5">
        <v>4.1100000000000003</v>
      </c>
      <c r="D5" s="20">
        <f t="shared" si="3"/>
        <v>2.8692600316687855E-2</v>
      </c>
      <c r="E5" s="17">
        <f>IF(OR($A5="",$B5="",$C5=""),"",A5*'MPTO_working_3-way'!$I4)</f>
        <v>1.9750897926080406</v>
      </c>
      <c r="F5" s="21">
        <f>IF(OR($A5="",$B5="",$C5=""),"",B5*'MPTO_working_3-way'!$I4)</f>
        <v>3.8884580291970798</v>
      </c>
      <c r="G5" s="22">
        <f>IF(OR($A5="",$B5="",$C5=""),"",C5*'MPTO_working_3-way'!$I4)</f>
        <v>4.227926587301587</v>
      </c>
      <c r="H5" s="17">
        <f>IF(OR($A5="",$B5="",$C5=""),"",'MPTO_working_3-way'!E4)</f>
        <v>1.9559170210154255</v>
      </c>
      <c r="I5" s="21">
        <f>IF(OR($A5="",$B5="",$C5=""),"",'MPTO_working_3-way'!F4)</f>
        <v>3.9217829498947658</v>
      </c>
      <c r="J5" s="22">
        <f>IF(OR($A5="",$B5="",$C5=""),"",'MPTO_working_3-way'!G4)</f>
        <v>4.2781699958349542</v>
      </c>
      <c r="K5" s="17">
        <f>IF(OR($A5="",$B5="",$C5=""),"",'OddsRatio_working_3-way'!H4)</f>
        <v>1.9632810302719756</v>
      </c>
      <c r="L5" s="21">
        <f>IF(OR($A5="",$B5="",$C5=""),"",'OddsRatio_working_3-way'!I4)</f>
        <v>3.9107839827783617</v>
      </c>
      <c r="M5" s="22">
        <f>IF(OR($A5="",$B5="",$C5=""),"",'OddsRatio_working_3-way'!J4)</f>
        <v>4.2563087001585282</v>
      </c>
      <c r="N5" s="23">
        <f t="shared" ref="N5:N68" si="13">(1/E5)* 100</f>
        <v>50.630609491406119</v>
      </c>
      <c r="O5" s="24">
        <f t="shared" ref="O5:O68" si="14">(1/F5)* 100</f>
        <v>25.717134979761834</v>
      </c>
      <c r="P5" s="24">
        <f t="shared" ref="P5:P68" si="15">(1/G5)* 100</f>
        <v>23.652255528832054</v>
      </c>
      <c r="Q5" t="s">
        <v>139</v>
      </c>
      <c r="R5" t="s">
        <v>274</v>
      </c>
      <c r="S5" s="48" t="s">
        <v>415</v>
      </c>
      <c r="T5" s="35">
        <v>100</v>
      </c>
      <c r="U5" s="35">
        <f t="shared" ref="U5:U68" si="16">(1/A6)*((T5*A6)-T5)</f>
        <v>65.03496503496504</v>
      </c>
      <c r="V5" s="35">
        <f t="shared" ref="V5:V68" si="17">(1/B6)*((T5*B6)-T5)</f>
        <v>71.83098591549296</v>
      </c>
      <c r="W5" s="35">
        <f t="shared" ref="W5:W68" si="18">(1/C6)*((T5*C6)-T5)</f>
        <v>60.317460317460316</v>
      </c>
      <c r="X5" s="35">
        <f t="shared" ref="X5:X68" si="19">((1/B6)+(1/C6))*T5</f>
        <v>67.851553767046724</v>
      </c>
      <c r="Y5" s="35">
        <f t="shared" ref="Y5:Y68" si="20">((1/A6)+(1/C6))*T5</f>
        <v>74.647574647574658</v>
      </c>
      <c r="Z5" s="35">
        <f t="shared" ref="Z5:Z68" si="21">((1/A6)+(1/B6))*T5</f>
        <v>63.134049049542007</v>
      </c>
      <c r="AA5" s="35">
        <f t="shared" ref="AA5:AA68" si="22">U5-X5</f>
        <v>-2.8165887320816836</v>
      </c>
      <c r="AB5" s="35">
        <f t="shared" ref="AB5:AB68" si="23">V5-Y5</f>
        <v>-2.8165887320816978</v>
      </c>
      <c r="AC5" s="35">
        <f t="shared" ref="AC5:AC68" si="24">W5-Z5</f>
        <v>-2.8165887320816907</v>
      </c>
      <c r="AD5" s="27"/>
      <c r="AE5" s="27"/>
      <c r="AF5">
        <v>1.89</v>
      </c>
      <c r="AG5">
        <v>2</v>
      </c>
      <c r="AH5" s="36"/>
      <c r="AI5" s="27"/>
      <c r="AJ5" t="s">
        <v>368</v>
      </c>
    </row>
    <row r="6" spans="1:36" s="12" customFormat="1" ht="15" x14ac:dyDescent="0.25">
      <c r="A6">
        <v>2.86</v>
      </c>
      <c r="B6">
        <v>3.55</v>
      </c>
      <c r="C6">
        <v>2.52</v>
      </c>
      <c r="D6" s="20">
        <f t="shared" si="3"/>
        <v>2.8165887320816818E-2</v>
      </c>
      <c r="E6" s="17">
        <f>IF(OR($A6="",$B6="",$C6=""),"",A6*'MPTO_working_3-way'!$I5)</f>
        <v>2.9405544377375361</v>
      </c>
      <c r="F6" s="21">
        <f>IF(OR($A6="",$B6="",$C6=""),"",B6*'MPTO_working_3-way'!$I5)</f>
        <v>3.6499888999888994</v>
      </c>
      <c r="G6" s="22">
        <f>IF(OR($A6="",$B6="",$C6=""),"",C6*'MPTO_working_3-way'!$I5)</f>
        <v>2.5909780360484582</v>
      </c>
      <c r="H6" s="17">
        <f>IF(OR($A6="",$B6="",$C6=""),"",'MPTO_working_3-way'!E5)</f>
        <v>2.9389141934713154</v>
      </c>
      <c r="I6" s="21">
        <f>IF(OR($A6="",$B6="",$C6=""),"",'MPTO_working_3-way'!F5)</f>
        <v>3.6723997366628125</v>
      </c>
      <c r="J6" s="22">
        <f>IF(OR($A6="",$B6="",$C6=""),"",'MPTO_working_3-way'!G5)</f>
        <v>2.5810663399057647</v>
      </c>
      <c r="K6" s="17">
        <f>IF(OR($A6="",$B6="",$C6=""),"",'OddsRatio_working_3-way'!H5)</f>
        <v>2.9405145103860728</v>
      </c>
      <c r="L6" s="21">
        <f>IF(OR($A6="",$B6="",$C6=""),"",'OddsRatio_working_3-way'!I5)</f>
        <v>3.6603827964970348</v>
      </c>
      <c r="M6" s="22">
        <f>IF(OR($A6="",$B6="",$C6=""),"",'OddsRatio_working_3-way'!J5)</f>
        <v>2.5857968041864683</v>
      </c>
      <c r="N6" s="23">
        <f t="shared" si="13"/>
        <v>34.007192220845276</v>
      </c>
      <c r="O6" s="24">
        <f t="shared" si="14"/>
        <v>27.39734359200493</v>
      </c>
      <c r="P6" s="24">
        <f t="shared" si="15"/>
        <v>38.595464187149801</v>
      </c>
      <c r="Q6" t="s">
        <v>143</v>
      </c>
      <c r="R6" t="s">
        <v>102</v>
      </c>
      <c r="S6" s="48" t="s">
        <v>415</v>
      </c>
      <c r="T6" s="35">
        <v>100</v>
      </c>
      <c r="U6" s="35">
        <f t="shared" si="16"/>
        <v>50.980392156862742</v>
      </c>
      <c r="V6" s="35">
        <f t="shared" si="17"/>
        <v>73.045822102425873</v>
      </c>
      <c r="W6" s="35">
        <f t="shared" si="18"/>
        <v>73.614775725593674</v>
      </c>
      <c r="X6" s="35">
        <f t="shared" si="19"/>
        <v>53.339402171980453</v>
      </c>
      <c r="Y6" s="35">
        <f t="shared" si="20"/>
        <v>75.404832117543592</v>
      </c>
      <c r="Z6" s="35">
        <f t="shared" si="21"/>
        <v>75.973785740711378</v>
      </c>
      <c r="AA6" s="35">
        <f t="shared" si="22"/>
        <v>-2.3590100151177111</v>
      </c>
      <c r="AB6" s="35">
        <f t="shared" si="23"/>
        <v>-2.3590100151177182</v>
      </c>
      <c r="AC6" s="35">
        <f t="shared" si="24"/>
        <v>-2.359010015117704</v>
      </c>
      <c r="AD6" s="27"/>
      <c r="AE6" s="27"/>
      <c r="AF6">
        <v>1.95</v>
      </c>
      <c r="AG6">
        <v>1.93</v>
      </c>
      <c r="AH6" s="36"/>
      <c r="AI6" s="27"/>
      <c r="AJ6" t="s">
        <v>368</v>
      </c>
    </row>
    <row r="7" spans="1:36" s="12" customFormat="1" ht="15" x14ac:dyDescent="0.25">
      <c r="A7">
        <v>2.04</v>
      </c>
      <c r="B7">
        <v>3.71</v>
      </c>
      <c r="C7">
        <v>3.79</v>
      </c>
      <c r="D7" s="20">
        <f t="shared" si="3"/>
        <v>2.3590100151177129E-2</v>
      </c>
      <c r="E7" s="17">
        <f>IF(OR($A7="",$B7="",$C7=""),"",A7*'MPTO_working_3-way'!$I6)</f>
        <v>2.0881238043084012</v>
      </c>
      <c r="F7" s="21">
        <f>IF(OR($A7="",$B7="",$C7=""),"",B7*'MPTO_working_3-way'!$I6)</f>
        <v>3.797519271560867</v>
      </c>
      <c r="G7" s="22">
        <f>IF(OR($A7="",$B7="",$C7=""),"",C7*'MPTO_working_3-way'!$I6)</f>
        <v>3.8794064795729613</v>
      </c>
      <c r="H7" s="17">
        <f>IF(OR($A7="",$B7="",$C7=""),"",'MPTO_working_3-way'!E6)</f>
        <v>2.0732576823284208</v>
      </c>
      <c r="I7" s="21">
        <f>IF(OR($A7="",$B7="",$C7=""),"",'MPTO_working_3-way'!F6)</f>
        <v>3.8214845136382509</v>
      </c>
      <c r="J7" s="22">
        <f>IF(OR($A7="",$B7="",$C7=""),"",'MPTO_working_3-way'!G6)</f>
        <v>3.9064197457334435</v>
      </c>
      <c r="K7" s="17">
        <f>IF(OR($A7="",$B7="",$C7=""),"",'OddsRatio_working_3-way'!H6)</f>
        <v>2.0792040917665866</v>
      </c>
      <c r="L7" s="21">
        <f>IF(OR($A7="",$B7="",$C7=""),"",'OddsRatio_working_3-way'!I6)</f>
        <v>3.8121568160456256</v>
      </c>
      <c r="M7" s="22">
        <f>IF(OR($A7="",$B7="",$C7=""),"",'OddsRatio_working_3-way'!J6)</f>
        <v>3.8951725154122854</v>
      </c>
      <c r="N7" s="23">
        <f t="shared" si="13"/>
        <v>47.889880759785981</v>
      </c>
      <c r="O7" s="24">
        <f t="shared" si="14"/>
        <v>26.332980256054821</v>
      </c>
      <c r="P7" s="24">
        <f t="shared" si="15"/>
        <v>25.777138984159205</v>
      </c>
      <c r="Q7" t="s">
        <v>150</v>
      </c>
      <c r="R7" t="s">
        <v>278</v>
      </c>
      <c r="S7" s="48" t="s">
        <v>415</v>
      </c>
      <c r="T7" s="35">
        <v>100</v>
      </c>
      <c r="U7" s="35">
        <f t="shared" si="16"/>
        <v>38.650306748466257</v>
      </c>
      <c r="V7" s="35">
        <f t="shared" si="17"/>
        <v>76.359338061465735</v>
      </c>
      <c r="W7" s="35">
        <f t="shared" si="18"/>
        <v>82.425307557117748</v>
      </c>
      <c r="X7" s="35">
        <f t="shared" si="19"/>
        <v>41.215354381416525</v>
      </c>
      <c r="Y7" s="35">
        <f t="shared" si="20"/>
        <v>78.924385694415989</v>
      </c>
      <c r="Z7" s="35">
        <f t="shared" si="21"/>
        <v>84.99035519006803</v>
      </c>
      <c r="AA7" s="35">
        <f t="shared" si="22"/>
        <v>-2.5650476329502681</v>
      </c>
      <c r="AB7" s="35">
        <f t="shared" si="23"/>
        <v>-2.5650476329502538</v>
      </c>
      <c r="AC7" s="35">
        <f t="shared" si="24"/>
        <v>-2.5650476329502823</v>
      </c>
      <c r="AD7" s="27"/>
      <c r="AE7" s="27"/>
      <c r="AF7">
        <v>1.71</v>
      </c>
      <c r="AG7">
        <v>2.2400000000000002</v>
      </c>
      <c r="AH7" s="36"/>
      <c r="AI7" s="27"/>
      <c r="AJ7" t="s">
        <v>376</v>
      </c>
    </row>
    <row r="8" spans="1:36" ht="15" x14ac:dyDescent="0.25">
      <c r="A8">
        <v>1.63</v>
      </c>
      <c r="B8">
        <v>4.2300000000000004</v>
      </c>
      <c r="C8">
        <v>5.69</v>
      </c>
      <c r="D8" s="20">
        <f t="shared" si="3"/>
        <v>2.5650476329502681E-2</v>
      </c>
      <c r="E8" s="17">
        <f>IF(OR($A8="",$B8="",$C8=""),"",A8*'MPTO_working_3-way'!$I7)</f>
        <v>1.6718102764170892</v>
      </c>
      <c r="F8" s="21">
        <f>IF(OR($A8="",$B8="",$C8=""),"",B8*'MPTO_working_3-way'!$I7)</f>
        <v>4.3385015148737969</v>
      </c>
      <c r="G8" s="22">
        <f>IF(OR($A8="",$B8="",$C8=""),"",C8*'MPTO_working_3-way'!$I7)</f>
        <v>5.835951210314871</v>
      </c>
      <c r="H8" s="17">
        <f>IF(OR($A8="",$B8="",$C8=""),"",'MPTO_working_3-way'!E7)</f>
        <v>1.653037991788205</v>
      </c>
      <c r="I8" s="21">
        <f>IF(OR($A8="",$B8="",$C8=""),"",'MPTO_working_3-way'!F7)</f>
        <v>4.388727874241348</v>
      </c>
      <c r="J8" s="22">
        <f>IF(OR($A8="",$B8="",$C8=""),"",'MPTO_working_3-way'!G7)</f>
        <v>5.9809769411416518</v>
      </c>
      <c r="K8" s="17">
        <f>IF(OR($A8="",$B8="",$C8=""),"",'OddsRatio_working_3-way'!H7)</f>
        <v>1.6595623541187594</v>
      </c>
      <c r="L8" s="21">
        <f>IF(OR($A8="",$B8="",$C8=""),"",'OddsRatio_working_3-way'!I7)</f>
        <v>4.381565720323163</v>
      </c>
      <c r="M8" s="22">
        <f>IF(OR($A8="",$B8="",$C8=""),"",'OddsRatio_working_3-way'!J7)</f>
        <v>5.9100753028841009</v>
      </c>
      <c r="N8" s="23">
        <f t="shared" si="13"/>
        <v>59.815399755953912</v>
      </c>
      <c r="O8" s="24">
        <f t="shared" si="14"/>
        <v>23.049433002885308</v>
      </c>
      <c r="P8" s="24">
        <f t="shared" si="15"/>
        <v>17.135167241160783</v>
      </c>
      <c r="Q8" t="s">
        <v>104</v>
      </c>
      <c r="R8" t="s">
        <v>292</v>
      </c>
      <c r="S8" s="48" t="s">
        <v>415</v>
      </c>
      <c r="T8" s="35">
        <v>100</v>
      </c>
      <c r="U8" s="35">
        <f t="shared" si="16"/>
        <v>53.917050691244242</v>
      </c>
      <c r="V8" s="35">
        <f t="shared" si="17"/>
        <v>73.544973544973558</v>
      </c>
      <c r="W8" s="35">
        <f t="shared" si="18"/>
        <v>70.326409495548958</v>
      </c>
      <c r="X8" s="35">
        <f t="shared" si="19"/>
        <v>56.128616959477498</v>
      </c>
      <c r="Y8" s="35">
        <f t="shared" si="20"/>
        <v>75.7565398132068</v>
      </c>
      <c r="Z8" s="35">
        <f t="shared" si="21"/>
        <v>72.537975763782228</v>
      </c>
      <c r="AA8" s="35">
        <f t="shared" si="22"/>
        <v>-2.2115662682332555</v>
      </c>
      <c r="AB8" s="35">
        <f t="shared" si="23"/>
        <v>-2.2115662682332413</v>
      </c>
      <c r="AC8" s="35">
        <f t="shared" si="24"/>
        <v>-2.2115662682332697</v>
      </c>
      <c r="AF8">
        <v>1.72</v>
      </c>
      <c r="AG8">
        <v>2.2200000000000002</v>
      </c>
      <c r="AJ8" t="s">
        <v>369</v>
      </c>
    </row>
    <row r="9" spans="1:36" ht="15" x14ac:dyDescent="0.25">
      <c r="A9">
        <v>2.17</v>
      </c>
      <c r="B9">
        <v>3.78</v>
      </c>
      <c r="C9">
        <v>3.37</v>
      </c>
      <c r="D9" s="20">
        <f t="shared" si="3"/>
        <v>2.2115662682332671E-2</v>
      </c>
      <c r="E9" s="17">
        <f>IF(OR($A9="",$B9="",$C9=""),"",A9*'MPTO_working_3-way'!$I8)</f>
        <v>2.2179909880206616</v>
      </c>
      <c r="F9" s="21">
        <f>IF(OR($A9="",$B9="",$C9=""),"",B9*'MPTO_working_3-way'!$I8)</f>
        <v>3.8635972049392171</v>
      </c>
      <c r="G9" s="22">
        <f>IF(OR($A9="",$B9="",$C9=""),"",C9*'MPTO_working_3-way'!$I8)</f>
        <v>3.444529783239461</v>
      </c>
      <c r="H9" s="17">
        <f>IF(OR($A9="",$B9="",$C9=""),"",'MPTO_working_3-way'!E8)</f>
        <v>2.2052778204884302</v>
      </c>
      <c r="I9" s="21">
        <f>IF(OR($A9="",$B9="",$C9=""),"",'MPTO_working_3-way'!F8)</f>
        <v>3.8883517802154812</v>
      </c>
      <c r="J9" s="22">
        <f>IF(OR($A9="",$B9="",$C9=""),"",'MPTO_working_3-way'!G8)</f>
        <v>3.4558547005804439</v>
      </c>
      <c r="K9" s="17">
        <f>IF(OR($A9="",$B9="",$C9=""),"",'OddsRatio_working_3-way'!H8)</f>
        <v>2.21059915448292</v>
      </c>
      <c r="L9" s="21">
        <f>IF(OR($A9="",$B9="",$C9=""),"",'OddsRatio_working_3-way'!I8)</f>
        <v>3.8764663670619806</v>
      </c>
      <c r="M9" s="22">
        <f>IF(OR($A9="",$B9="",$C9=""),"",'OddsRatio_working_3-way'!J8)</f>
        <v>3.4522393129269409</v>
      </c>
      <c r="N9" s="23">
        <f t="shared" si="13"/>
        <v>45.085845948021699</v>
      </c>
      <c r="O9" s="24">
        <f t="shared" si="14"/>
        <v>25.882615266456906</v>
      </c>
      <c r="P9" s="24">
        <f t="shared" si="15"/>
        <v>29.031538785521388</v>
      </c>
      <c r="Q9" t="s">
        <v>316</v>
      </c>
      <c r="R9" t="s">
        <v>186</v>
      </c>
      <c r="S9" s="48" t="s">
        <v>415</v>
      </c>
      <c r="T9" s="35">
        <v>100</v>
      </c>
      <c r="U9" s="35">
        <f t="shared" si="16"/>
        <v>76.580796252927385</v>
      </c>
      <c r="V9" s="35">
        <f t="shared" si="17"/>
        <v>68.051118210862612</v>
      </c>
      <c r="W9" s="35">
        <f t="shared" si="18"/>
        <v>52.606635071090047</v>
      </c>
      <c r="X9" s="35">
        <f t="shared" si="19"/>
        <v>79.342246718047321</v>
      </c>
      <c r="Y9" s="35">
        <f t="shared" si="20"/>
        <v>70.812568675982561</v>
      </c>
      <c r="Z9" s="35">
        <f t="shared" si="21"/>
        <v>55.368085536209975</v>
      </c>
      <c r="AA9" s="35">
        <f t="shared" si="22"/>
        <v>-2.7614504651199354</v>
      </c>
      <c r="AB9" s="35">
        <f t="shared" si="23"/>
        <v>-2.7614504651199496</v>
      </c>
      <c r="AC9" s="35">
        <f t="shared" si="24"/>
        <v>-2.7614504651199283</v>
      </c>
      <c r="AF9">
        <v>1.67</v>
      </c>
      <c r="AG9">
        <v>2.33</v>
      </c>
      <c r="AJ9" t="s">
        <v>370</v>
      </c>
    </row>
    <row r="10" spans="1:36" ht="15" x14ac:dyDescent="0.25">
      <c r="A10">
        <v>4.2699999999999996</v>
      </c>
      <c r="B10">
        <v>3.13</v>
      </c>
      <c r="C10">
        <v>2.11</v>
      </c>
      <c r="D10" s="20">
        <f t="shared" si="3"/>
        <v>2.7614504651199301E-2</v>
      </c>
      <c r="E10" s="17">
        <f>IF(OR($A10="",$B10="",$C10=""),"",A10*'MPTO_working_3-way'!$I9)</f>
        <v>4.3879139348606202</v>
      </c>
      <c r="F10" s="21">
        <f>IF(OR($A10="",$B10="",$C10=""),"",B10*'MPTO_working_3-way'!$I9)</f>
        <v>3.2164333995582539</v>
      </c>
      <c r="G10" s="22">
        <f>IF(OR($A10="",$B10="",$C10=""),"",C10*'MPTO_working_3-way'!$I9)</f>
        <v>2.1682666048140304</v>
      </c>
      <c r="H10" s="17">
        <f>IF(OR($A10="",$B10="",$C10=""),"",'MPTO_working_3-way'!E9)</f>
        <v>4.4446972472282855</v>
      </c>
      <c r="I10" s="21">
        <f>IF(OR($A10="",$B10="",$C10=""),"",'MPTO_working_3-way'!F9)</f>
        <v>3.2228540780829644</v>
      </c>
      <c r="J10" s="22">
        <f>IF(OR($A10="",$B10="",$C10=""),"",'MPTO_working_3-way'!G9)</f>
        <v>2.1517925486921401</v>
      </c>
      <c r="K10" s="17">
        <f>IF(OR($A10="",$B10="",$C10=""),"",'OddsRatio_working_3-way'!H9)</f>
        <v>4.4137215931360805</v>
      </c>
      <c r="L10" s="21">
        <f>IF(OR($A10="",$B10="",$C10=""),"",'OddsRatio_working_3-way'!I9)</f>
        <v>3.223616817547355</v>
      </c>
      <c r="M10" s="22">
        <f>IF(OR($A10="",$B10="",$C10=""),"",'OddsRatio_working_3-way'!J9)</f>
        <v>2.1587862288627062</v>
      </c>
      <c r="N10" s="23">
        <f t="shared" si="13"/>
        <v>22.789872701360643</v>
      </c>
      <c r="O10" s="24">
        <f t="shared" si="14"/>
        <v>31.090337519108598</v>
      </c>
      <c r="P10" s="24">
        <f t="shared" si="15"/>
        <v>46.11978977953077</v>
      </c>
      <c r="Q10" t="s">
        <v>192</v>
      </c>
      <c r="R10" t="s">
        <v>200</v>
      </c>
      <c r="S10" s="48" t="s">
        <v>415</v>
      </c>
      <c r="T10" s="35">
        <v>100</v>
      </c>
      <c r="U10" s="35">
        <f t="shared" si="16"/>
        <v>55.55555555555555</v>
      </c>
      <c r="V10" s="35">
        <f t="shared" si="17"/>
        <v>71.428571428571431</v>
      </c>
      <c r="W10" s="35">
        <f t="shared" si="18"/>
        <v>70.238095238095241</v>
      </c>
      <c r="X10" s="35">
        <f t="shared" si="19"/>
        <v>58.333333333333329</v>
      </c>
      <c r="Y10" s="35">
        <f t="shared" si="20"/>
        <v>74.206349206349216</v>
      </c>
      <c r="Z10" s="35">
        <f t="shared" si="21"/>
        <v>73.015873015873012</v>
      </c>
      <c r="AA10" s="35">
        <f t="shared" si="22"/>
        <v>-2.7777777777777786</v>
      </c>
      <c r="AB10" s="35">
        <f t="shared" si="23"/>
        <v>-2.7777777777777857</v>
      </c>
      <c r="AC10" s="35">
        <f t="shared" si="24"/>
        <v>-2.7777777777777715</v>
      </c>
      <c r="AF10">
        <v>2.4</v>
      </c>
      <c r="AG10">
        <v>1.62</v>
      </c>
      <c r="AJ10" t="s">
        <v>371</v>
      </c>
    </row>
    <row r="11" spans="1:36" ht="15" x14ac:dyDescent="0.25">
      <c r="A11">
        <v>2.25</v>
      </c>
      <c r="B11">
        <v>3.5</v>
      </c>
      <c r="C11">
        <v>3.36</v>
      </c>
      <c r="D11" s="20">
        <f t="shared" si="3"/>
        <v>2.7777777777777679E-2</v>
      </c>
      <c r="E11" s="17">
        <f>IF(OR($A11="",$B11="",$C11=""),"",A11*'MPTO_working_3-way'!$I10)</f>
        <v>2.3125</v>
      </c>
      <c r="F11" s="21">
        <f>IF(OR($A11="",$B11="",$C11=""),"",B11*'MPTO_working_3-way'!$I10)</f>
        <v>3.5972222222222219</v>
      </c>
      <c r="G11" s="22">
        <f>IF(OR($A11="",$B11="",$C11=""),"",C11*'MPTO_working_3-way'!$I10)</f>
        <v>3.4533333333333327</v>
      </c>
      <c r="H11" s="17">
        <f>IF(OR($A11="",$B11="",$C11=""),"",'MPTO_working_3-way'!E10)</f>
        <v>2.2978723404255321</v>
      </c>
      <c r="I11" s="21">
        <f>IF(OR($A11="",$B11="",$C11=""),"",'MPTO_working_3-way'!F10)</f>
        <v>3.6172248803827749</v>
      </c>
      <c r="J11" s="22">
        <f>IF(OR($A11="",$B11="",$C11=""),"",'MPTO_working_3-way'!G10)</f>
        <v>3.4678899082568804</v>
      </c>
      <c r="K11" s="17">
        <f>IF(OR($A11="",$B11="",$C11=""),"",'OddsRatio_working_3-way'!H10)</f>
        <v>2.304088125343021</v>
      </c>
      <c r="L11" s="21">
        <f>IF(OR($A11="",$B11="",$C11=""),"",'OddsRatio_working_3-way'!I10)</f>
        <v>3.6081762506860424</v>
      </c>
      <c r="M11" s="22">
        <f>IF(OR($A11="",$B11="",$C11=""),"",'OddsRatio_working_3-way'!J10)</f>
        <v>3.4621183806476239</v>
      </c>
      <c r="N11" s="23">
        <f t="shared" si="13"/>
        <v>43.243243243243242</v>
      </c>
      <c r="O11" s="24">
        <f t="shared" si="14"/>
        <v>27.799227799227801</v>
      </c>
      <c r="P11" s="24">
        <f t="shared" si="15"/>
        <v>28.957528957528961</v>
      </c>
      <c r="Q11" t="s">
        <v>111</v>
      </c>
      <c r="R11" t="s">
        <v>205</v>
      </c>
      <c r="S11" s="48" t="s">
        <v>415</v>
      </c>
      <c r="T11" s="35">
        <v>100</v>
      </c>
      <c r="U11" s="35">
        <f t="shared" si="16"/>
        <v>47.089947089947096</v>
      </c>
      <c r="V11" s="35">
        <f t="shared" si="17"/>
        <v>72.067039106145245</v>
      </c>
      <c r="W11" s="35">
        <f t="shared" si="18"/>
        <v>77.728285077951</v>
      </c>
      <c r="X11" s="35">
        <f t="shared" si="19"/>
        <v>50.204675815903741</v>
      </c>
      <c r="Y11" s="35">
        <f t="shared" si="20"/>
        <v>75.181767832101912</v>
      </c>
      <c r="Z11" s="35">
        <f t="shared" si="21"/>
        <v>80.843013803907667</v>
      </c>
      <c r="AA11" s="35">
        <f t="shared" si="22"/>
        <v>-3.1147287259566454</v>
      </c>
      <c r="AB11" s="35">
        <f t="shared" si="23"/>
        <v>-3.1147287259566667</v>
      </c>
      <c r="AC11" s="35">
        <f t="shared" si="24"/>
        <v>-3.1147287259566667</v>
      </c>
      <c r="AF11">
        <v>2.0299999999999998</v>
      </c>
      <c r="AG11">
        <v>1.86</v>
      </c>
      <c r="AJ11" t="s">
        <v>372</v>
      </c>
    </row>
    <row r="12" spans="1:36" ht="15" x14ac:dyDescent="0.25">
      <c r="A12">
        <v>1.89</v>
      </c>
      <c r="B12">
        <v>3.58</v>
      </c>
      <c r="C12">
        <v>4.49</v>
      </c>
      <c r="D12" s="20">
        <f t="shared" si="3"/>
        <v>3.1147287259566614E-2</v>
      </c>
      <c r="E12" s="17">
        <f>IF(OR($A12="",$B12="",$C12=""),"",A12*'MPTO_working_3-way'!$I11)</f>
        <v>1.9488683729205809</v>
      </c>
      <c r="F12" s="21">
        <f>IF(OR($A12="",$B12="",$C12=""),"",B12*'MPTO_working_3-way'!$I11)</f>
        <v>3.6915072883892486</v>
      </c>
      <c r="G12" s="22">
        <f>IF(OR($A12="",$B12="",$C12=""),"",C12*'MPTO_working_3-way'!$I11)</f>
        <v>4.6298513197954545</v>
      </c>
      <c r="H12" s="17">
        <f>IF(OR($A12="",$B12="",$C12=""),"",'MPTO_working_3-way'!E11)</f>
        <v>1.9278293932156929</v>
      </c>
      <c r="I12" s="21">
        <f>IF(OR($A12="",$B12="",$C12=""),"",'MPTO_working_3-way'!F11)</f>
        <v>3.7182022155807695</v>
      </c>
      <c r="J12" s="22">
        <f>IF(OR($A12="",$B12="",$C12=""),"",'MPTO_working_3-way'!G11)</f>
        <v>4.7095453789614474</v>
      </c>
      <c r="K12" s="17">
        <f>IF(OR($A12="",$B12="",$C12=""),"",'OddsRatio_working_3-way'!H11)</f>
        <v>1.9359130797579087</v>
      </c>
      <c r="L12" s="21">
        <f>IF(OR($A12="",$B12="",$C12=""),"",'OddsRatio_working_3-way'!I11)</f>
        <v>3.7130963435678717</v>
      </c>
      <c r="M12" s="22">
        <f>IF(OR($A12="",$B12="",$C12=""),"",'OddsRatio_working_3-way'!J11)</f>
        <v>4.6700411779270814</v>
      </c>
      <c r="N12" s="23">
        <f t="shared" si="13"/>
        <v>51.311828643480759</v>
      </c>
      <c r="O12" s="24">
        <f t="shared" si="14"/>
        <v>27.089205624630903</v>
      </c>
      <c r="P12" s="24">
        <f t="shared" si="15"/>
        <v>21.598965731888335</v>
      </c>
      <c r="Q12" t="s">
        <v>399</v>
      </c>
      <c r="R12" t="s">
        <v>392</v>
      </c>
      <c r="S12" s="48" t="s">
        <v>415</v>
      </c>
      <c r="T12" s="35">
        <v>100</v>
      </c>
      <c r="U12" s="35">
        <f t="shared" si="16"/>
        <v>75.247524752475243</v>
      </c>
      <c r="V12" s="35">
        <f t="shared" si="17"/>
        <v>69.418960244648318</v>
      </c>
      <c r="W12" s="35">
        <f t="shared" si="18"/>
        <v>52.38095238095238</v>
      </c>
      <c r="X12" s="35">
        <f t="shared" si="19"/>
        <v>78.200087374399303</v>
      </c>
      <c r="Y12" s="35">
        <f t="shared" si="20"/>
        <v>72.371522866572363</v>
      </c>
      <c r="Z12" s="35">
        <f t="shared" si="21"/>
        <v>55.333515002876432</v>
      </c>
      <c r="AA12" s="35">
        <f t="shared" si="22"/>
        <v>-2.9525626219240593</v>
      </c>
      <c r="AB12" s="35">
        <f t="shared" si="23"/>
        <v>-2.9525626219240451</v>
      </c>
      <c r="AC12" s="35">
        <f t="shared" si="24"/>
        <v>-2.9525626219240522</v>
      </c>
      <c r="AF12">
        <v>2.2000000000000002</v>
      </c>
      <c r="AG12">
        <v>1.72</v>
      </c>
      <c r="AJ12" t="s">
        <v>403</v>
      </c>
    </row>
    <row r="13" spans="1:36" ht="15" x14ac:dyDescent="0.25">
      <c r="A13">
        <v>4.04</v>
      </c>
      <c r="B13">
        <v>3.27</v>
      </c>
      <c r="C13">
        <v>2.1</v>
      </c>
      <c r="D13" s="20">
        <f t="shared" si="3"/>
        <v>2.9525626219240486E-2</v>
      </c>
      <c r="E13" s="17">
        <f>IF(OR($A13="",$B13="",$C13=""),"",A13*'MPTO_working_3-way'!$I12)</f>
        <v>4.159283529925732</v>
      </c>
      <c r="F13" s="21">
        <f>IF(OR($A13="",$B13="",$C13=""),"",B13*'MPTO_working_3-way'!$I12)</f>
        <v>3.3665487977369164</v>
      </c>
      <c r="G13" s="22">
        <f>IF(OR($A13="",$B13="",$C13=""),"",C13*'MPTO_working_3-way'!$I12)</f>
        <v>2.1620038150604053</v>
      </c>
      <c r="H13" s="17">
        <f>IF(OR($A13="",$B13="",$C13=""),"",'MPTO_working_3-way'!E12)</f>
        <v>4.207286668405632</v>
      </c>
      <c r="I13" s="21">
        <f>IF(OR($A13="",$B13="",$C13=""),"",'MPTO_working_3-way'!F12)</f>
        <v>3.3787376871888304</v>
      </c>
      <c r="J13" s="22">
        <f>IF(OR($A13="",$B13="",$C13=""),"",'MPTO_working_3-way'!G12)</f>
        <v>2.1443186455769783</v>
      </c>
      <c r="K13" s="17">
        <f>IF(OR($A13="",$B13="",$C13=""),"",'OddsRatio_working_3-way'!H12)</f>
        <v>4.1827133612145708</v>
      </c>
      <c r="L13" s="21">
        <f>IF(OR($A13="",$B13="",$C13=""),"",'OddsRatio_working_3-way'!I12)</f>
        <v>3.376565569064828</v>
      </c>
      <c r="M13" s="22">
        <f>IF(OR($A13="",$B13="",$C13=""),"",'OddsRatio_working_3-way'!J12)</f>
        <v>2.1516397030710626</v>
      </c>
      <c r="N13" s="23">
        <f t="shared" si="13"/>
        <v>24.042602356994305</v>
      </c>
      <c r="O13" s="24">
        <f t="shared" si="14"/>
        <v>29.704010251454743</v>
      </c>
      <c r="P13" s="24">
        <f t="shared" si="15"/>
        <v>46.253387391550952</v>
      </c>
      <c r="Q13" t="s">
        <v>401</v>
      </c>
      <c r="R13" t="s">
        <v>385</v>
      </c>
      <c r="S13" s="48" t="s">
        <v>415</v>
      </c>
      <c r="T13" s="35">
        <v>100</v>
      </c>
      <c r="U13" s="35">
        <f t="shared" si="16"/>
        <v>51.219512195121943</v>
      </c>
      <c r="V13" s="35">
        <f t="shared" si="17"/>
        <v>72.527472527472526</v>
      </c>
      <c r="W13" s="35">
        <f t="shared" si="18"/>
        <v>69.696969696969703</v>
      </c>
      <c r="X13" s="35">
        <f t="shared" si="19"/>
        <v>57.775557775557772</v>
      </c>
      <c r="Y13" s="35">
        <f t="shared" si="20"/>
        <v>79.083518107908361</v>
      </c>
      <c r="Z13" s="35">
        <f t="shared" si="21"/>
        <v>76.253015277405524</v>
      </c>
      <c r="AA13" s="35">
        <f t="shared" si="22"/>
        <v>-6.5560455804358284</v>
      </c>
      <c r="AB13" s="35">
        <f t="shared" si="23"/>
        <v>-6.5560455804358355</v>
      </c>
      <c r="AC13" s="35">
        <f t="shared" si="24"/>
        <v>-6.5560455804358213</v>
      </c>
      <c r="AF13">
        <v>2.1800000000000002</v>
      </c>
      <c r="AG13">
        <v>1.74</v>
      </c>
      <c r="AJ13" t="s">
        <v>403</v>
      </c>
    </row>
    <row r="14" spans="1:36" ht="15" x14ac:dyDescent="0.25">
      <c r="A14">
        <v>2.0499999999999998</v>
      </c>
      <c r="B14">
        <v>3.64</v>
      </c>
      <c r="C14">
        <v>3.3</v>
      </c>
      <c r="D14" s="20">
        <f t="shared" si="3"/>
        <v>6.556045580435832E-2</v>
      </c>
      <c r="E14" s="17">
        <f>IF(OR($A14="",$B14="",$C14=""),"",A14*'MPTO_working_3-way'!$I13)</f>
        <v>2.1843989343989345</v>
      </c>
      <c r="F14" s="21">
        <f>IF(OR($A14="",$B14="",$C14=""),"",B14*'MPTO_working_3-way'!$I13)</f>
        <v>3.8786400591278642</v>
      </c>
      <c r="G14" s="22">
        <f>IF(OR($A14="",$B14="",$C14=""),"",C14*'MPTO_working_3-way'!$I13)</f>
        <v>3.5163495041543822</v>
      </c>
      <c r="H14" s="17">
        <f>IF(OR($A14="",$B14="",$C14=""),"",'MPTO_working_3-way'!E13)</f>
        <v>2.1461466056197271</v>
      </c>
      <c r="I14" s="21">
        <f>IF(OR($A14="",$B14="",$C14=""),"",'MPTO_working_3-way'!F13)</f>
        <v>3.9545731935805062</v>
      </c>
      <c r="J14" s="22">
        <f>IF(OR($A14="",$B14="",$C14=""),"",'MPTO_working_3-way'!G13)</f>
        <v>3.5564809643936912</v>
      </c>
      <c r="K14" s="17">
        <f>IF(OR($A14="",$B14="",$C14=""),"",'OddsRatio_working_3-way'!H13)</f>
        <v>2.1612636263407596</v>
      </c>
      <c r="L14" s="21">
        <f>IF(OR($A14="",$B14="",$C14=""),"",'OddsRatio_working_3-way'!I13)</f>
        <v>3.9197485462281962</v>
      </c>
      <c r="M14" s="22">
        <f>IF(OR($A14="",$B14="",$C14=""),"",'OddsRatio_working_3-way'!J13)</f>
        <v>3.5437203243654736</v>
      </c>
      <c r="N14" s="23">
        <f t="shared" si="13"/>
        <v>45.779183657913791</v>
      </c>
      <c r="O14" s="24">
        <f t="shared" si="14"/>
        <v>25.782232554594302</v>
      </c>
      <c r="P14" s="24">
        <f t="shared" si="15"/>
        <v>28.438583787491901</v>
      </c>
      <c r="Q14" t="s">
        <v>411</v>
      </c>
      <c r="R14" t="s">
        <v>412</v>
      </c>
      <c r="S14" s="48" t="s">
        <v>415</v>
      </c>
      <c r="T14" s="35">
        <v>100</v>
      </c>
      <c r="U14" s="35">
        <f t="shared" si="16"/>
        <v>27.536231884057976</v>
      </c>
      <c r="V14" s="35">
        <f t="shared" si="17"/>
        <v>79.879275653923543</v>
      </c>
      <c r="W14" s="35">
        <f t="shared" si="18"/>
        <v>90.069513406156901</v>
      </c>
      <c r="X14" s="35">
        <f t="shared" si="19"/>
        <v>30.05121093991956</v>
      </c>
      <c r="Y14" s="35">
        <f t="shared" si="20"/>
        <v>82.394254709785145</v>
      </c>
      <c r="Z14" s="35">
        <f t="shared" si="21"/>
        <v>92.584492462018503</v>
      </c>
      <c r="AA14" s="35">
        <f t="shared" si="22"/>
        <v>-2.5149790558615841</v>
      </c>
      <c r="AB14" s="35">
        <f t="shared" si="23"/>
        <v>-2.5149790558616019</v>
      </c>
      <c r="AC14" s="35">
        <f t="shared" si="24"/>
        <v>-2.5149790558616019</v>
      </c>
      <c r="AF14">
        <v>1.71</v>
      </c>
      <c r="AG14">
        <v>2.12</v>
      </c>
      <c r="AJ14" t="s">
        <v>410</v>
      </c>
    </row>
    <row r="15" spans="1:36" ht="15" x14ac:dyDescent="0.25">
      <c r="A15">
        <v>1.38</v>
      </c>
      <c r="B15">
        <v>4.97</v>
      </c>
      <c r="C15">
        <v>10.07</v>
      </c>
      <c r="D15" s="20">
        <f t="shared" si="3"/>
        <v>2.5149790558615992E-2</v>
      </c>
      <c r="E15" s="17">
        <f>IF(OR($A15="",$B15="",$C15=""),"",A15*'MPTO_working_3-way'!$I14)</f>
        <v>1.41470671097089</v>
      </c>
      <c r="F15" s="21">
        <f>IF(OR($A15="",$B15="",$C15=""),"",B15*'MPTO_working_3-way'!$I14)</f>
        <v>5.0949944590763216</v>
      </c>
      <c r="G15" s="22">
        <f>IF(OR($A15="",$B15="",$C15=""),"",C15*'MPTO_working_3-way'!$I14)</f>
        <v>10.323258390925263</v>
      </c>
      <c r="H15" s="17">
        <f>IF(OR($A15="",$B15="",$C15=""),"",'MPTO_working_3-way'!E14)</f>
        <v>1.3961519473696005</v>
      </c>
      <c r="I15" s="21">
        <f>IF(OR($A15="",$B15="",$C15=""),"",'MPTO_working_3-way'!F14)</f>
        <v>5.1860769615107358</v>
      </c>
      <c r="J15" s="22">
        <f>IF(OR($A15="",$B15="",$C15=""),"",'MPTO_working_3-way'!G14)</f>
        <v>10.998486315637274</v>
      </c>
      <c r="K15" s="17">
        <f>IF(OR($A15="",$B15="",$C15=""),"",'OddsRatio_working_3-way'!H14)</f>
        <v>1.4019670517195433</v>
      </c>
      <c r="L15" s="21">
        <f>IF(OR($A15="",$B15="",$C15=""),"",'OddsRatio_working_3-way'!I14)</f>
        <v>5.1994978824383891</v>
      </c>
      <c r="M15" s="22">
        <f>IF(OR($A15="",$B15="",$C15=""),"",'OddsRatio_working_3-way'!J14)</f>
        <v>10.594318839727</v>
      </c>
      <c r="N15" s="23">
        <f t="shared" si="13"/>
        <v>70.686029284028521</v>
      </c>
      <c r="O15" s="24">
        <f t="shared" si="14"/>
        <v>19.627106722728239</v>
      </c>
      <c r="P15" s="24">
        <f t="shared" si="15"/>
        <v>9.6868639932432323</v>
      </c>
      <c r="Q15" t="s">
        <v>390</v>
      </c>
      <c r="R15" t="s">
        <v>238</v>
      </c>
      <c r="S15" s="48" t="s">
        <v>415</v>
      </c>
      <c r="T15" s="35">
        <v>100</v>
      </c>
      <c r="U15" s="35">
        <f t="shared" si="16"/>
        <v>66.101694915254228</v>
      </c>
      <c r="V15" s="35">
        <f t="shared" si="17"/>
        <v>65.635738831615114</v>
      </c>
      <c r="W15" s="35">
        <f t="shared" si="18"/>
        <v>65.517241379310349</v>
      </c>
      <c r="X15" s="35">
        <f t="shared" si="19"/>
        <v>68.847019789074537</v>
      </c>
      <c r="Y15" s="35">
        <f t="shared" si="20"/>
        <v>68.381063705435423</v>
      </c>
      <c r="Z15" s="35">
        <f t="shared" si="21"/>
        <v>68.262566253130643</v>
      </c>
      <c r="AA15" s="35">
        <f t="shared" si="22"/>
        <v>-2.7453248738203087</v>
      </c>
      <c r="AB15" s="35">
        <f t="shared" si="23"/>
        <v>-2.7453248738203087</v>
      </c>
      <c r="AC15" s="35">
        <f t="shared" si="24"/>
        <v>-2.7453248738202944</v>
      </c>
      <c r="AF15">
        <v>1.94</v>
      </c>
      <c r="AG15">
        <v>1.96</v>
      </c>
      <c r="AJ15" t="s">
        <v>373</v>
      </c>
    </row>
    <row r="16" spans="1:36" ht="15" x14ac:dyDescent="0.25">
      <c r="A16">
        <v>2.95</v>
      </c>
      <c r="B16">
        <v>2.91</v>
      </c>
      <c r="C16">
        <v>2.9</v>
      </c>
      <c r="D16" s="20">
        <f t="shared" si="3"/>
        <v>2.7453248738202873E-2</v>
      </c>
      <c r="E16" s="17">
        <f>IF(OR($A16="",$B16="",$C16=""),"",A16*'MPTO_working_3-way'!$I15)</f>
        <v>3.0309870837776987</v>
      </c>
      <c r="F16" s="21">
        <f>IF(OR($A16="",$B16="",$C16=""),"",B16*'MPTO_working_3-way'!$I15)</f>
        <v>2.9898889538281703</v>
      </c>
      <c r="G16" s="22">
        <f>IF(OR($A16="",$B16="",$C16=""),"",C16*'MPTO_working_3-way'!$I15)</f>
        <v>2.9796144213407882</v>
      </c>
      <c r="H16" s="17">
        <f>IF(OR($A16="",$B16="",$C16=""),"",'MPTO_working_3-way'!E15)</f>
        <v>3.0318468105490277</v>
      </c>
      <c r="I16" s="21">
        <f>IF(OR($A16="",$B16="",$C16=""),"",'MPTO_working_3-way'!F15)</f>
        <v>2.9896123339024196</v>
      </c>
      <c r="J16" s="22">
        <f>IF(OR($A16="",$B16="",$C16=""),"",'MPTO_working_3-way'!G15)</f>
        <v>2.9790586775854053</v>
      </c>
      <c r="K16" s="17">
        <f>IF(OR($A16="",$B16="",$C16=""),"",'OddsRatio_working_3-way'!H15)</f>
        <v>3.0314206845088276</v>
      </c>
      <c r="L16" s="21">
        <f>IF(OR($A16="",$B16="",$C16=""),"",'OddsRatio_working_3-way'!I15)</f>
        <v>2.9897505166214677</v>
      </c>
      <c r="M16" s="22">
        <f>IF(OR($A16="",$B16="",$C16=""),"",'OddsRatio_working_3-way'!J15)</f>
        <v>2.9793329746496262</v>
      </c>
      <c r="N16" s="23">
        <f t="shared" si="13"/>
        <v>32.992552338878355</v>
      </c>
      <c r="O16" s="24">
        <f t="shared" si="14"/>
        <v>33.446058212952288</v>
      </c>
      <c r="P16" s="24">
        <f t="shared" si="15"/>
        <v>33.561389448169365</v>
      </c>
      <c r="Q16" t="s">
        <v>243</v>
      </c>
      <c r="R16" t="s">
        <v>354</v>
      </c>
      <c r="S16" s="48" t="s">
        <v>415</v>
      </c>
      <c r="T16" s="35">
        <v>100</v>
      </c>
      <c r="U16" s="35">
        <f t="shared" si="16"/>
        <v>58.50622406639004</v>
      </c>
      <c r="V16" s="35">
        <f t="shared" si="17"/>
        <v>70.930232558139537</v>
      </c>
      <c r="W16" s="35">
        <f t="shared" si="18"/>
        <v>67.845659163987136</v>
      </c>
      <c r="X16" s="35">
        <f t="shared" si="19"/>
        <v>61.224108277873327</v>
      </c>
      <c r="Y16" s="35">
        <f t="shared" si="20"/>
        <v>73.648116769622817</v>
      </c>
      <c r="Z16" s="35">
        <f t="shared" si="21"/>
        <v>70.563543375470417</v>
      </c>
      <c r="AA16" s="35">
        <f t="shared" si="22"/>
        <v>-2.7178842114832875</v>
      </c>
      <c r="AB16" s="35">
        <f t="shared" si="23"/>
        <v>-2.7178842114832804</v>
      </c>
      <c r="AC16" s="35">
        <f t="shared" si="24"/>
        <v>-2.7178842114832804</v>
      </c>
      <c r="AF16">
        <v>2.59</v>
      </c>
      <c r="AG16">
        <v>1.54</v>
      </c>
      <c r="AJ16" t="s">
        <v>374</v>
      </c>
    </row>
    <row r="17" spans="1:36" ht="15" x14ac:dyDescent="0.25">
      <c r="A17">
        <v>2.41</v>
      </c>
      <c r="B17">
        <v>3.44</v>
      </c>
      <c r="C17">
        <v>3.11</v>
      </c>
      <c r="D17" s="20">
        <f t="shared" si="3"/>
        <v>2.717884211483268E-2</v>
      </c>
      <c r="E17" s="17">
        <f>IF(OR($A17="",$B17="",$C17=""),"",A17*'MPTO_working_3-way'!$I16)</f>
        <v>2.4755010094967469</v>
      </c>
      <c r="F17" s="21">
        <f>IF(OR($A17="",$B17="",$C17=""),"",B17*'MPTO_working_3-way'!$I16)</f>
        <v>3.5334952168750244</v>
      </c>
      <c r="G17" s="22">
        <f>IF(OR($A17="",$B17="",$C17=""),"",C17*'MPTO_working_3-way'!$I16)</f>
        <v>3.1945261989771296</v>
      </c>
      <c r="H17" s="17">
        <f>IF(OR($A17="",$B17="",$C17=""),"",'MPTO_working_3-way'!E16)</f>
        <v>2.4637936572471228</v>
      </c>
      <c r="I17" s="21">
        <f>IF(OR($A17="",$B17="",$C17=""),"",'MPTO_working_3-way'!F16)</f>
        <v>3.5506564654279651</v>
      </c>
      <c r="J17" s="22">
        <f>IF(OR($A17="",$B17="",$C17=""),"",'MPTO_working_3-way'!G16)</f>
        <v>3.2001659547503549</v>
      </c>
      <c r="K17" s="17">
        <f>IF(OR($A17="",$B17="",$C17=""),"",'OddsRatio_working_3-way'!H16)</f>
        <v>2.469017259252142</v>
      </c>
      <c r="L17" s="21">
        <f>IF(OR($A17="",$B17="",$C17=""),"",'OddsRatio_working_3-way'!I16)</f>
        <v>3.5421291578547707</v>
      </c>
      <c r="M17" s="22">
        <f>IF(OR($A17="",$B17="",$C17=""),"",'OddsRatio_working_3-way'!J16)</f>
        <v>3.1983166078170346</v>
      </c>
      <c r="N17" s="23">
        <f t="shared" si="13"/>
        <v>40.395863147044061</v>
      </c>
      <c r="O17" s="24">
        <f t="shared" si="14"/>
        <v>28.300590169876799</v>
      </c>
      <c r="P17" s="24">
        <f t="shared" si="15"/>
        <v>31.303546683079158</v>
      </c>
      <c r="Q17" t="s">
        <v>360</v>
      </c>
      <c r="R17" t="s">
        <v>359</v>
      </c>
      <c r="S17" s="48" t="s">
        <v>415</v>
      </c>
      <c r="T17" s="35">
        <v>100</v>
      </c>
      <c r="U17" s="35">
        <f t="shared" si="16"/>
        <v>69.040247678018574</v>
      </c>
      <c r="V17" s="35">
        <f t="shared" si="17"/>
        <v>72.67759562841529</v>
      </c>
      <c r="W17" s="35">
        <f t="shared" si="18"/>
        <v>55.55555555555555</v>
      </c>
      <c r="X17" s="35">
        <f t="shared" si="19"/>
        <v>71.766848816029139</v>
      </c>
      <c r="Y17" s="35">
        <f t="shared" si="20"/>
        <v>75.404196766425869</v>
      </c>
      <c r="Z17" s="35">
        <f t="shared" si="21"/>
        <v>58.282156693566122</v>
      </c>
      <c r="AA17" s="35">
        <f t="shared" si="22"/>
        <v>-2.7266011380105653</v>
      </c>
      <c r="AB17" s="35">
        <f t="shared" si="23"/>
        <v>-2.7266011380105795</v>
      </c>
      <c r="AC17" s="35">
        <f t="shared" si="24"/>
        <v>-2.7266011380105724</v>
      </c>
      <c r="AF17">
        <v>1.88</v>
      </c>
      <c r="AG17">
        <v>2.02</v>
      </c>
      <c r="AJ17" t="s">
        <v>375</v>
      </c>
    </row>
    <row r="18" spans="1:36" ht="15" x14ac:dyDescent="0.25">
      <c r="A18">
        <v>3.23</v>
      </c>
      <c r="B18">
        <v>3.66</v>
      </c>
      <c r="C18">
        <v>2.25</v>
      </c>
      <c r="D18" s="20">
        <f t="shared" si="3"/>
        <v>2.7266011380105759E-2</v>
      </c>
      <c r="E18" s="17">
        <f>IF(OR($A18="",$B18="",$C18=""),"",A18*'MPTO_working_3-way'!$I17)</f>
        <v>3.3180692167577415</v>
      </c>
      <c r="F18" s="21">
        <f>IF(OR($A18="",$B18="",$C18=""),"",B18*'MPTO_working_3-way'!$I17)</f>
        <v>3.7597936016511873</v>
      </c>
      <c r="G18" s="22">
        <f>IF(OR($A18="",$B18="",$C18=""),"",C18*'MPTO_working_3-way'!$I17)</f>
        <v>2.3113485256052382</v>
      </c>
      <c r="H18" s="17">
        <f>IF(OR($A18="",$B18="",$C18=""),"",'MPTO_working_3-way'!E17)</f>
        <v>3.3276889875832736</v>
      </c>
      <c r="I18" s="21">
        <f>IF(OR($A18="",$B18="",$C18=""),"",'MPTO_working_3-way'!F17)</f>
        <v>3.7859374444009544</v>
      </c>
      <c r="J18" s="22">
        <f>IF(OR($A18="",$B18="",$C18=""),"",'MPTO_working_3-way'!G17)</f>
        <v>2.2969719474440962</v>
      </c>
      <c r="K18" s="17">
        <f>IF(OR($A18="",$B18="",$C18=""),"",'OddsRatio_working_3-way'!H17)</f>
        <v>3.3247838407910546</v>
      </c>
      <c r="L18" s="21">
        <f>IF(OR($A18="",$B18="",$C18=""),"",'OddsRatio_working_3-way'!I17)</f>
        <v>3.773060545517581</v>
      </c>
      <c r="M18" s="22">
        <f>IF(OR($A18="",$B18="",$C18=""),"",'OddsRatio_working_3-way'!J17)</f>
        <v>2.3031299556003675</v>
      </c>
      <c r="N18" s="23">
        <f t="shared" si="13"/>
        <v>30.138009024933847</v>
      </c>
      <c r="O18" s="24">
        <f t="shared" si="14"/>
        <v>26.597204685938884</v>
      </c>
      <c r="P18" s="24">
        <f t="shared" si="15"/>
        <v>43.264786289127258</v>
      </c>
      <c r="Q18" t="s">
        <v>362</v>
      </c>
      <c r="R18" t="s">
        <v>250</v>
      </c>
      <c r="S18" s="48" t="s">
        <v>415</v>
      </c>
      <c r="T18" s="35">
        <v>100</v>
      </c>
      <c r="U18" s="35">
        <f t="shared" si="16"/>
        <v>39.393939393939398</v>
      </c>
      <c r="V18" s="35">
        <f t="shared" si="17"/>
        <v>76.905311778290994</v>
      </c>
      <c r="W18" s="35">
        <f t="shared" si="18"/>
        <v>79.035639412997895</v>
      </c>
      <c r="X18" s="35">
        <f t="shared" si="19"/>
        <v>44.059048808711104</v>
      </c>
      <c r="Y18" s="35">
        <f t="shared" si="20"/>
        <v>81.5704211930627</v>
      </c>
      <c r="Z18" s="35">
        <f t="shared" si="21"/>
        <v>83.700748827769615</v>
      </c>
      <c r="AA18" s="35">
        <f t="shared" si="22"/>
        <v>-4.665109414771706</v>
      </c>
      <c r="AB18" s="35">
        <f t="shared" si="23"/>
        <v>-4.665109414771706</v>
      </c>
      <c r="AC18" s="35">
        <f t="shared" si="24"/>
        <v>-4.6651094147717203</v>
      </c>
      <c r="AF18">
        <v>1.77</v>
      </c>
      <c r="AG18">
        <v>2.13</v>
      </c>
      <c r="AJ18" t="s">
        <v>375</v>
      </c>
    </row>
    <row r="19" spans="1:36" ht="15" x14ac:dyDescent="0.25">
      <c r="A19">
        <v>1.65</v>
      </c>
      <c r="B19">
        <v>4.33</v>
      </c>
      <c r="C19">
        <v>4.7699999999999996</v>
      </c>
      <c r="D19" s="20">
        <f t="shared" si="3"/>
        <v>4.6651094147717176E-2</v>
      </c>
      <c r="E19" s="17">
        <f>IF(OR($A19="",$B19="",$C19=""),"",A19*'MPTO_working_3-way'!$I18)</f>
        <v>1.7269743053437332</v>
      </c>
      <c r="F19" s="21">
        <f>IF(OR($A19="",$B19="",$C19=""),"",B19*'MPTO_working_3-way'!$I18)</f>
        <v>4.5319992376596154</v>
      </c>
      <c r="G19" s="22">
        <f>IF(OR($A19="",$B19="",$C19=""),"",C19*'MPTO_working_3-way'!$I18)</f>
        <v>4.9925257190846102</v>
      </c>
      <c r="H19" s="17">
        <f>IF(OR($A19="",$B19="",$C19=""),"",'MPTO_working_3-way'!E18)</f>
        <v>1.6934507312232487</v>
      </c>
      <c r="I19" s="21">
        <f>IF(OR($A19="",$B19="",$C19=""),"",'MPTO_working_3-way'!F18)</f>
        <v>4.6426005935518502</v>
      </c>
      <c r="J19" s="22">
        <f>IF(OR($A19="",$B19="",$C19=""),"",'MPTO_working_3-way'!G18)</f>
        <v>5.1521629195010101</v>
      </c>
      <c r="K19" s="17">
        <f>IF(OR($A19="",$B19="",$C19=""),"",'OddsRatio_working_3-way'!H18)</f>
        <v>1.7048133976939168</v>
      </c>
      <c r="L19" s="21">
        <f>IF(OR($A19="",$B19="",$C19=""),"",'OddsRatio_working_3-way'!I18)</f>
        <v>4.6108132528011447</v>
      </c>
      <c r="M19" s="22">
        <f>IF(OR($A19="",$B19="",$C19=""),"",'OddsRatio_working_3-way'!J18)</f>
        <v>5.087917706624717</v>
      </c>
      <c r="N19" s="23">
        <f t="shared" si="13"/>
        <v>57.9047410784124</v>
      </c>
      <c r="O19" s="24">
        <f t="shared" si="14"/>
        <v>22.06531703911789</v>
      </c>
      <c r="P19" s="24">
        <f t="shared" si="15"/>
        <v>20.0299418824697</v>
      </c>
      <c r="Q19" t="s">
        <v>263</v>
      </c>
      <c r="R19" t="s">
        <v>260</v>
      </c>
      <c r="S19" s="48" t="s">
        <v>416</v>
      </c>
      <c r="T19" s="35">
        <v>100</v>
      </c>
      <c r="U19" s="35">
        <f t="shared" si="16"/>
        <v>44.751381215469614</v>
      </c>
      <c r="V19" s="35">
        <f t="shared" si="17"/>
        <v>75.124378109452735</v>
      </c>
      <c r="W19" s="35">
        <f t="shared" si="18"/>
        <v>75.490196078431367</v>
      </c>
      <c r="X19" s="35">
        <f t="shared" si="19"/>
        <v>49.385425812115891</v>
      </c>
      <c r="Y19" s="35">
        <f t="shared" si="20"/>
        <v>79.758422706099026</v>
      </c>
      <c r="Z19" s="35">
        <f t="shared" si="21"/>
        <v>80.124240675077658</v>
      </c>
      <c r="AA19" s="35">
        <f t="shared" si="22"/>
        <v>-4.6340445966462767</v>
      </c>
      <c r="AB19" s="35">
        <f t="shared" si="23"/>
        <v>-4.6340445966462909</v>
      </c>
      <c r="AC19" s="35">
        <f t="shared" si="24"/>
        <v>-4.6340445966462909</v>
      </c>
      <c r="AF19">
        <v>1.44</v>
      </c>
      <c r="AG19">
        <v>2.78</v>
      </c>
      <c r="AJ19" t="s">
        <v>366</v>
      </c>
    </row>
    <row r="20" spans="1:36" ht="15" x14ac:dyDescent="0.25">
      <c r="A20">
        <v>1.81</v>
      </c>
      <c r="B20">
        <v>4.0199999999999996</v>
      </c>
      <c r="C20">
        <v>4.08</v>
      </c>
      <c r="D20" s="20">
        <f t="shared" si="3"/>
        <v>4.6340445966462918E-2</v>
      </c>
      <c r="E20" s="17">
        <f>IF(OR($A20="",$B20="",$C20=""),"",A20*'MPTO_working_3-way'!$I19)</f>
        <v>1.8938762071992978</v>
      </c>
      <c r="F20" s="21">
        <f>IF(OR($A20="",$B20="",$C20=""),"",B20*'MPTO_working_3-way'!$I19)</f>
        <v>4.2062885927851807</v>
      </c>
      <c r="G20" s="22">
        <f>IF(OR($A20="",$B20="",$C20=""),"",C20*'MPTO_working_3-way'!$I19)</f>
        <v>4.2690690195431689</v>
      </c>
      <c r="H20" s="17">
        <f>IF(OR($A20="",$B20="",$C20=""),"",'MPTO_working_3-way'!E19)</f>
        <v>1.8620608677195154</v>
      </c>
      <c r="I20" s="21">
        <f>IF(OR($A20="",$B20="",$C20=""),"",'MPTO_working_3-way'!F19)</f>
        <v>4.2861538568156536</v>
      </c>
      <c r="J20" s="22">
        <f>IF(OR($A20="",$B20="",$C20=""),"",'MPTO_working_3-way'!G19)</f>
        <v>4.3544292211723965</v>
      </c>
      <c r="K20" s="17">
        <f>IF(OR($A20="",$B20="",$C20=""),"",'OddsRatio_working_3-way'!H19)</f>
        <v>1.873621903159834</v>
      </c>
      <c r="L20" s="21">
        <f>IF(OR($A20="",$B20="",$C20=""),"",'OddsRatio_working_3-way'!I19)</f>
        <v>4.2572075895588881</v>
      </c>
      <c r="M20" s="22">
        <f>IF(OR($A20="",$B20="",$C20=""),"",'OddsRatio_working_3-way'!J19)</f>
        <v>4.3219203231262844</v>
      </c>
      <c r="N20" s="23">
        <f t="shared" si="13"/>
        <v>52.801761603986783</v>
      </c>
      <c r="O20" s="24">
        <f t="shared" si="14"/>
        <v>23.773927488362208</v>
      </c>
      <c r="P20" s="24">
        <f t="shared" si="15"/>
        <v>23.424310907650998</v>
      </c>
      <c r="Q20" t="s">
        <v>119</v>
      </c>
      <c r="R20" t="s">
        <v>126</v>
      </c>
      <c r="S20" s="48" t="s">
        <v>416</v>
      </c>
      <c r="T20" s="35">
        <v>100</v>
      </c>
      <c r="U20" s="35">
        <f t="shared" si="16"/>
        <v>45.652173913043477</v>
      </c>
      <c r="V20" s="35">
        <f t="shared" si="17"/>
        <v>74.358974358974365</v>
      </c>
      <c r="W20" s="35">
        <f t="shared" si="18"/>
        <v>75.369458128078819</v>
      </c>
      <c r="X20" s="35">
        <f t="shared" si="19"/>
        <v>50.271567512946838</v>
      </c>
      <c r="Y20" s="35">
        <f t="shared" si="20"/>
        <v>78.978367958877698</v>
      </c>
      <c r="Z20" s="35">
        <f t="shared" si="21"/>
        <v>79.988851727982151</v>
      </c>
      <c r="AA20" s="35">
        <f t="shared" si="22"/>
        <v>-4.6193935999033613</v>
      </c>
      <c r="AB20" s="35">
        <f t="shared" si="23"/>
        <v>-4.6193935999033329</v>
      </c>
      <c r="AC20" s="35">
        <f t="shared" si="24"/>
        <v>-4.6193935999033329</v>
      </c>
      <c r="AF20">
        <v>1.65</v>
      </c>
      <c r="AG20">
        <v>2.2799999999999998</v>
      </c>
      <c r="AJ20" t="s">
        <v>366</v>
      </c>
    </row>
    <row r="21" spans="1:36" ht="15" x14ac:dyDescent="0.25">
      <c r="A21">
        <v>1.84</v>
      </c>
      <c r="B21">
        <v>3.9</v>
      </c>
      <c r="C21">
        <v>4.0599999999999996</v>
      </c>
      <c r="D21" s="20">
        <f t="shared" si="3"/>
        <v>4.6193935999033542E-2</v>
      </c>
      <c r="E21" s="17">
        <f>IF(OR($A21="",$B21="",$C21=""),"",A21*'MPTO_working_3-way'!$I20)</f>
        <v>1.9249968422382218</v>
      </c>
      <c r="F21" s="21">
        <f>IF(OR($A21="",$B21="",$C21=""),"",B21*'MPTO_working_3-way'!$I20)</f>
        <v>4.0801563503962308</v>
      </c>
      <c r="G21" s="22">
        <f>IF(OR($A21="",$B21="",$C21=""),"",C21*'MPTO_working_3-way'!$I20)</f>
        <v>4.2475473801560755</v>
      </c>
      <c r="H21" s="17">
        <f>IF(OR($A21="",$B21="",$C21=""),"",'MPTO_working_3-way'!E20)</f>
        <v>1.8936514649398912</v>
      </c>
      <c r="I21" s="21">
        <f>IF(OR($A21="",$B21="",$C21=""),"",'MPTO_working_3-way'!F20)</f>
        <v>4.149166214106951</v>
      </c>
      <c r="J21" s="22">
        <f>IF(OR($A21="",$B21="",$C21=""),"",'MPTO_working_3-way'!G20)</f>
        <v>4.3307396235090803</v>
      </c>
      <c r="K21" s="17">
        <f>IF(OR($A21="",$B21="",$C21=""),"",'OddsRatio_working_3-way'!H20)</f>
        <v>1.9051860518372634</v>
      </c>
      <c r="L21" s="21">
        <f>IF(OR($A21="",$B21="",$C21=""),"",'OddsRatio_working_3-way'!I20)</f>
        <v>4.1250470837238851</v>
      </c>
      <c r="M21" s="22">
        <f>IF(OR($A21="",$B21="",$C21=""),"",'OddsRatio_working_3-way'!J20)</f>
        <v>4.29746347455003</v>
      </c>
      <c r="N21" s="23">
        <f t="shared" si="13"/>
        <v>51.948137163554279</v>
      </c>
      <c r="O21" s="24">
        <f t="shared" si="14"/>
        <v>24.508864713061506</v>
      </c>
      <c r="P21" s="24">
        <f t="shared" si="15"/>
        <v>23.542998123384208</v>
      </c>
      <c r="Q21" t="s">
        <v>96</v>
      </c>
      <c r="R21" t="s">
        <v>123</v>
      </c>
      <c r="S21" s="48" t="s">
        <v>416</v>
      </c>
      <c r="T21" s="35">
        <v>100</v>
      </c>
      <c r="U21" s="35">
        <f t="shared" si="16"/>
        <v>41.860465116279073</v>
      </c>
      <c r="V21" s="35">
        <f t="shared" si="17"/>
        <v>74.747474747474755</v>
      </c>
      <c r="W21" s="35">
        <f t="shared" si="18"/>
        <v>78.308026030368765</v>
      </c>
      <c r="X21" s="35">
        <f t="shared" si="19"/>
        <v>46.944499222156487</v>
      </c>
      <c r="Y21" s="35">
        <f t="shared" si="20"/>
        <v>79.831508853352176</v>
      </c>
      <c r="Z21" s="35">
        <f t="shared" si="21"/>
        <v>83.392060136246187</v>
      </c>
      <c r="AA21" s="35">
        <f t="shared" si="22"/>
        <v>-5.0840341058774143</v>
      </c>
      <c r="AB21" s="35">
        <f t="shared" si="23"/>
        <v>-5.0840341058774214</v>
      </c>
      <c r="AC21" s="35">
        <f t="shared" si="24"/>
        <v>-5.0840341058774214</v>
      </c>
      <c r="AF21">
        <v>1.74</v>
      </c>
      <c r="AG21">
        <v>2.12</v>
      </c>
      <c r="AJ21" t="s">
        <v>366</v>
      </c>
    </row>
    <row r="22" spans="1:36" ht="15" x14ac:dyDescent="0.25">
      <c r="A22">
        <v>1.72</v>
      </c>
      <c r="B22">
        <v>3.96</v>
      </c>
      <c r="C22">
        <v>4.6100000000000003</v>
      </c>
      <c r="D22" s="20">
        <f t="shared" si="3"/>
        <v>5.0840341058774108E-2</v>
      </c>
      <c r="E22" s="17">
        <f>IF(OR($A22="",$B22="",$C22=""),"",A22*'MPTO_working_3-way'!$I21)</f>
        <v>1.8074453866210913</v>
      </c>
      <c r="F22" s="21">
        <f>IF(OR($A22="",$B22="",$C22=""),"",B22*'MPTO_working_3-way'!$I21)</f>
        <v>4.1613277505927453</v>
      </c>
      <c r="G22" s="22">
        <f>IF(OR($A22="",$B22="",$C22=""),"",C22*'MPTO_working_3-way'!$I21)</f>
        <v>4.8443739722809491</v>
      </c>
      <c r="H22" s="17">
        <f>IF(OR($A22="",$B22="",$C22=""),"",'MPTO_working_3-way'!E21)</f>
        <v>1.7716405990457251</v>
      </c>
      <c r="I22" s="21">
        <f>IF(OR($A22="",$B22="",$C22=""),"",'MPTO_working_3-way'!F21)</f>
        <v>4.2448700459713082</v>
      </c>
      <c r="J22" s="22">
        <f>IF(OR($A22="",$B22="",$C22=""),"",'MPTO_working_3-way'!G21)</f>
        <v>5.0006761078273074</v>
      </c>
      <c r="K22" s="17">
        <f>IF(OR($A22="",$B22="",$C22=""),"",'OddsRatio_working_3-way'!H21)</f>
        <v>1.7841778867968634</v>
      </c>
      <c r="L22" s="21">
        <f>IF(OR($A22="",$B22="",$C22=""),"",'OddsRatio_working_3-way'!I21)</f>
        <v>4.2238424234982155</v>
      </c>
      <c r="M22" s="22">
        <f>IF(OR($A22="",$B22="",$C22=""),"",'OddsRatio_working_3-way'!J21)</f>
        <v>4.9317807935231626</v>
      </c>
      <c r="N22" s="23">
        <f t="shared" si="13"/>
        <v>55.32670626742636</v>
      </c>
      <c r="O22" s="24">
        <f t="shared" si="14"/>
        <v>24.03079161110438</v>
      </c>
      <c r="P22" s="24">
        <f t="shared" si="15"/>
        <v>20.642502121469271</v>
      </c>
      <c r="Q22" t="s">
        <v>122</v>
      </c>
      <c r="R22" t="s">
        <v>120</v>
      </c>
      <c r="S22" s="48" t="s">
        <v>416</v>
      </c>
      <c r="T22" s="35">
        <v>100</v>
      </c>
      <c r="U22" s="35">
        <f t="shared" si="16"/>
        <v>15.966386554621849</v>
      </c>
      <c r="V22" s="35">
        <f t="shared" si="17"/>
        <v>87.421383647798748</v>
      </c>
      <c r="W22" s="35">
        <f t="shared" si="18"/>
        <v>93.710691823899367</v>
      </c>
      <c r="X22" s="35">
        <f t="shared" si="19"/>
        <v>18.867924528301888</v>
      </c>
      <c r="Y22" s="35">
        <f t="shared" si="20"/>
        <v>90.322921621478784</v>
      </c>
      <c r="Z22" s="35">
        <f t="shared" si="21"/>
        <v>96.612229797579403</v>
      </c>
      <c r="AA22" s="35">
        <f t="shared" si="22"/>
        <v>-2.9015379736800391</v>
      </c>
      <c r="AB22" s="35">
        <f t="shared" si="23"/>
        <v>-2.9015379736800355</v>
      </c>
      <c r="AC22" s="35">
        <f t="shared" si="24"/>
        <v>-2.9015379736800355</v>
      </c>
      <c r="AF22">
        <v>1.67</v>
      </c>
      <c r="AG22">
        <v>2.2400000000000002</v>
      </c>
      <c r="AJ22" t="s">
        <v>366</v>
      </c>
    </row>
    <row r="23" spans="1:36" ht="15" x14ac:dyDescent="0.25">
      <c r="A23">
        <v>1.19</v>
      </c>
      <c r="B23">
        <v>7.95</v>
      </c>
      <c r="C23">
        <v>15.9</v>
      </c>
      <c r="D23" s="20">
        <f t="shared" si="3"/>
        <v>2.9015379736800462E-2</v>
      </c>
      <c r="E23" s="17">
        <f>IF(OR($A23="",$B23="",$C23=""),"",A23*'MPTO_working_3-way'!$I22)</f>
        <v>1.2245283018867925</v>
      </c>
      <c r="F23" s="21">
        <f>IF(OR($A23="",$B23="",$C23=""),"",B23*'MPTO_working_3-way'!$I22)</f>
        <v>8.1806722689075642</v>
      </c>
      <c r="G23" s="22">
        <f>IF(OR($A23="",$B23="",$C23=""),"",C23*'MPTO_working_3-way'!$I22)</f>
        <v>16.361344537815128</v>
      </c>
      <c r="H23" s="17">
        <f>IF(OR($A23="",$B23="",$C23=""),"",'MPTO_working_3-way'!E22)</f>
        <v>1.2038556976522237</v>
      </c>
      <c r="I23" s="21">
        <f>IF(OR($A23="",$B23="",$C23=""),"",'MPTO_working_3-way'!F22)</f>
        <v>8.6121984524351411</v>
      </c>
      <c r="J23" s="22">
        <f>IF(OR($A23="",$B23="",$C23=""),"",'MPTO_working_3-way'!G22)</f>
        <v>18.789473684210538</v>
      </c>
      <c r="K23" s="17">
        <f>IF(OR($A23="",$B23="",$C23=""),"",'OddsRatio_working_3-way'!H22)</f>
        <v>1.2092150513355064</v>
      </c>
      <c r="L23" s="21">
        <f>IF(OR($A23="",$B23="",$C23=""),"",'OddsRatio_working_3-way'!I22)</f>
        <v>8.652866351482988</v>
      </c>
      <c r="M23" s="22">
        <f>IF(OR($A23="",$B23="",$C23=""),"",'OddsRatio_working_3-way'!J22)</f>
        <v>17.40686455210022</v>
      </c>
      <c r="N23" s="23">
        <f t="shared" si="13"/>
        <v>81.664098613251156</v>
      </c>
      <c r="O23" s="24">
        <f t="shared" si="14"/>
        <v>12.22393425783256</v>
      </c>
      <c r="P23" s="24">
        <f t="shared" si="15"/>
        <v>6.1119671289162802</v>
      </c>
      <c r="Q23" t="s">
        <v>267</v>
      </c>
      <c r="R23" t="s">
        <v>130</v>
      </c>
      <c r="S23" s="48" t="s">
        <v>416</v>
      </c>
      <c r="T23" s="35">
        <v>100</v>
      </c>
      <c r="U23" s="35">
        <f t="shared" si="16"/>
        <v>73.262032085561486</v>
      </c>
      <c r="V23" s="35">
        <f t="shared" si="17"/>
        <v>74.160206718346245</v>
      </c>
      <c r="W23" s="35">
        <f t="shared" si="18"/>
        <v>50.248756218905463</v>
      </c>
      <c r="X23" s="35">
        <f t="shared" si="19"/>
        <v>75.591037062748285</v>
      </c>
      <c r="Y23" s="35">
        <f t="shared" si="20"/>
        <v>76.489211695533029</v>
      </c>
      <c r="Z23" s="35">
        <f t="shared" si="21"/>
        <v>52.57776119609224</v>
      </c>
      <c r="AA23" s="35">
        <f t="shared" si="22"/>
        <v>-2.3290049771867984</v>
      </c>
      <c r="AB23" s="35">
        <f t="shared" si="23"/>
        <v>-2.3290049771867842</v>
      </c>
      <c r="AC23" s="35">
        <f t="shared" si="24"/>
        <v>-2.3290049771867771</v>
      </c>
      <c r="AF23">
        <v>1.24</v>
      </c>
      <c r="AG23">
        <v>3.96</v>
      </c>
      <c r="AJ23" t="s">
        <v>367</v>
      </c>
    </row>
    <row r="24" spans="1:36" ht="15" x14ac:dyDescent="0.25">
      <c r="A24">
        <v>3.74</v>
      </c>
      <c r="B24">
        <v>3.87</v>
      </c>
      <c r="C24">
        <v>2.0099999999999998</v>
      </c>
      <c r="D24" s="20">
        <f t="shared" si="3"/>
        <v>2.3290049771867771E-2</v>
      </c>
      <c r="E24" s="17">
        <f>IF(OR($A24="",$B24="",$C24=""),"",A24*'MPTO_working_3-way'!$I23)</f>
        <v>3.8271047861467857</v>
      </c>
      <c r="F24" s="21">
        <f>IF(OR($A24="",$B24="",$C24=""),"",B24*'MPTO_working_3-way'!$I23)</f>
        <v>3.9601324926171282</v>
      </c>
      <c r="G24" s="22">
        <f>IF(OR($A24="",$B24="",$C24=""),"",C24*'MPTO_working_3-way'!$I23)</f>
        <v>2.056813000041454</v>
      </c>
      <c r="H24" s="17">
        <f>IF(OR($A24="",$B24="",$C24=""),"",'MPTO_working_3-way'!E23)</f>
        <v>3.8518378370219652</v>
      </c>
      <c r="I24" s="21">
        <f>IF(OR($A24="",$B24="",$C24=""),"",'MPTO_working_3-way'!F23)</f>
        <v>3.9898723809738015</v>
      </c>
      <c r="J24" s="22">
        <f>IF(OR($A24="",$B24="",$C24=""),"",'MPTO_working_3-way'!G23)</f>
        <v>2.0418618936371598</v>
      </c>
      <c r="K24" s="17">
        <f>IF(OR($A24="",$B24="",$C24=""),"",'OddsRatio_working_3-way'!H23)</f>
        <v>3.842514063172437</v>
      </c>
      <c r="L24" s="21">
        <f>IF(OR($A24="",$B24="",$C24=""),"",'OddsRatio_working_3-way'!I23)</f>
        <v>3.9773778690893771</v>
      </c>
      <c r="M24" s="22">
        <f>IF(OR($A24="",$B24="",$C24=""),"",'OddsRatio_working_3-way'!J23)</f>
        <v>2.0477880305854597</v>
      </c>
      <c r="N24" s="23">
        <f t="shared" si="13"/>
        <v>26.129412594600588</v>
      </c>
      <c r="O24" s="24">
        <f t="shared" si="14"/>
        <v>25.251680388580411</v>
      </c>
      <c r="P24" s="24">
        <f t="shared" si="15"/>
        <v>48.618907016819009</v>
      </c>
      <c r="Q24" t="s">
        <v>136</v>
      </c>
      <c r="R24" t="s">
        <v>132</v>
      </c>
      <c r="S24" s="48" t="s">
        <v>416</v>
      </c>
      <c r="T24" s="35">
        <v>100</v>
      </c>
      <c r="U24" s="35">
        <f t="shared" si="16"/>
        <v>48.186528497409334</v>
      </c>
      <c r="V24" s="35">
        <f t="shared" si="17"/>
        <v>72.375690607734811</v>
      </c>
      <c r="W24" s="35">
        <f t="shared" si="18"/>
        <v>76.905311778290994</v>
      </c>
      <c r="X24" s="35">
        <f t="shared" si="19"/>
        <v>50.718997613974203</v>
      </c>
      <c r="Y24" s="35">
        <f t="shared" si="20"/>
        <v>74.908159724299679</v>
      </c>
      <c r="Z24" s="35">
        <f t="shared" si="21"/>
        <v>79.437780894855877</v>
      </c>
      <c r="AA24" s="35">
        <f t="shared" si="22"/>
        <v>-2.5324691165648687</v>
      </c>
      <c r="AB24" s="35">
        <f t="shared" si="23"/>
        <v>-2.5324691165648687</v>
      </c>
      <c r="AC24" s="35">
        <f t="shared" si="24"/>
        <v>-2.5324691165648829</v>
      </c>
      <c r="AF24">
        <v>1.7</v>
      </c>
      <c r="AG24">
        <v>2.27</v>
      </c>
      <c r="AJ24" t="s">
        <v>367</v>
      </c>
    </row>
    <row r="25" spans="1:36" ht="15" x14ac:dyDescent="0.25">
      <c r="A25">
        <v>1.93</v>
      </c>
      <c r="B25">
        <v>3.62</v>
      </c>
      <c r="C25">
        <v>4.33</v>
      </c>
      <c r="D25" s="20">
        <f t="shared" si="3"/>
        <v>2.5324691165648838E-2</v>
      </c>
      <c r="E25" s="17">
        <f>IF(OR($A25="",$B25="",$C25=""),"",A25*'MPTO_working_3-way'!$I24)</f>
        <v>1.9788766539497022</v>
      </c>
      <c r="F25" s="21">
        <f>IF(OR($A25="",$B25="",$C25=""),"",B25*'MPTO_working_3-way'!$I24)</f>
        <v>3.7116753820196489</v>
      </c>
      <c r="G25" s="22">
        <f>IF(OR($A25="",$B25="",$C25=""),"",C25*'MPTO_working_3-way'!$I24)</f>
        <v>4.4396559127472592</v>
      </c>
      <c r="H25" s="17">
        <f>IF(OR($A25="",$B25="",$C25=""),"",'MPTO_working_3-way'!E24)</f>
        <v>1.9619647575046895</v>
      </c>
      <c r="I25" s="21">
        <f>IF(OR($A25="",$B25="",$C25=""),"",'MPTO_working_3-way'!F24)</f>
        <v>3.7341086111431356</v>
      </c>
      <c r="J25" s="22">
        <f>IF(OR($A25="",$B25="",$C25=""),"",'MPTO_working_3-way'!G24)</f>
        <v>4.4942745942566784</v>
      </c>
      <c r="K25" s="17">
        <f>IF(OR($A25="",$B25="",$C25=""),"",'OddsRatio_working_3-way'!H24)</f>
        <v>1.9685455470563931</v>
      </c>
      <c r="L25" s="21">
        <f>IF(OR($A25="",$B25="",$C25=""),"",'OddsRatio_working_3-way'!I24)</f>
        <v>3.7285906809545701</v>
      </c>
      <c r="M25" s="22">
        <f>IF(OR($A25="",$B25="",$C25=""),"",'OddsRatio_working_3-way'!J24)</f>
        <v>4.4680179265567634</v>
      </c>
      <c r="N25" s="23">
        <f t="shared" si="13"/>
        <v>50.533720634081391</v>
      </c>
      <c r="O25" s="24">
        <f t="shared" si="14"/>
        <v>26.942011277286483</v>
      </c>
      <c r="P25" s="24">
        <f t="shared" si="15"/>
        <v>22.52426808863212</v>
      </c>
      <c r="Q25" t="s">
        <v>131</v>
      </c>
      <c r="R25" t="s">
        <v>269</v>
      </c>
      <c r="S25" s="48" t="s">
        <v>416</v>
      </c>
      <c r="T25" s="35">
        <v>100</v>
      </c>
      <c r="U25" s="35">
        <f t="shared" si="16"/>
        <v>35.483870967741936</v>
      </c>
      <c r="V25" s="35">
        <f t="shared" si="17"/>
        <v>76.415094339622627</v>
      </c>
      <c r="W25" s="35">
        <f t="shared" si="18"/>
        <v>85.632183908045974</v>
      </c>
      <c r="X25" s="35">
        <f t="shared" si="19"/>
        <v>37.952721752331378</v>
      </c>
      <c r="Y25" s="35">
        <f t="shared" si="20"/>
        <v>78.88394512421209</v>
      </c>
      <c r="Z25" s="35">
        <f t="shared" si="21"/>
        <v>88.101034692635409</v>
      </c>
      <c r="AA25" s="35">
        <f t="shared" si="22"/>
        <v>-2.4688507845894421</v>
      </c>
      <c r="AB25" s="35">
        <f t="shared" si="23"/>
        <v>-2.4688507845894634</v>
      </c>
      <c r="AC25" s="35">
        <f t="shared" si="24"/>
        <v>-2.468850784589435</v>
      </c>
      <c r="AF25">
        <v>1.88</v>
      </c>
      <c r="AG25">
        <v>2.0299999999999998</v>
      </c>
      <c r="AJ25" t="s">
        <v>367</v>
      </c>
    </row>
    <row r="26" spans="1:36" ht="15" x14ac:dyDescent="0.25">
      <c r="A26">
        <v>1.55</v>
      </c>
      <c r="B26">
        <v>4.24</v>
      </c>
      <c r="C26">
        <v>6.96</v>
      </c>
      <c r="D26" s="20">
        <f t="shared" si="3"/>
        <v>2.4688507845894492E-2</v>
      </c>
      <c r="E26" s="17">
        <f>IF(OR($A26="",$B26="",$C26=""),"",A26*'MPTO_working_3-way'!$I25)</f>
        <v>1.5882671871611365</v>
      </c>
      <c r="F26" s="21">
        <f>IF(OR($A26="",$B26="",$C26=""),"",B26*'MPTO_working_3-way'!$I25)</f>
        <v>4.3446792732665926</v>
      </c>
      <c r="G26" s="22">
        <f>IF(OR($A26="",$B26="",$C26=""),"",C26*'MPTO_working_3-way'!$I25)</f>
        <v>7.1318320146074257</v>
      </c>
      <c r="H26" s="17">
        <f>IF(OR($A26="",$B26="",$C26=""),"",'MPTO_working_3-way'!E25)</f>
        <v>1.5700268369390515</v>
      </c>
      <c r="I26" s="21">
        <f>IF(OR($A26="",$B26="",$C26=""),"",'MPTO_working_3-way'!F25)</f>
        <v>4.3932956658487736</v>
      </c>
      <c r="J26" s="22">
        <f>IF(OR($A26="",$B26="",$C26=""),"",'MPTO_working_3-way'!G25)</f>
        <v>7.382871211273426</v>
      </c>
      <c r="K26" s="17">
        <f>IF(OR($A26="",$B26="",$C26=""),"",'OddsRatio_working_3-way'!H25)</f>
        <v>1.5762542225613321</v>
      </c>
      <c r="L26" s="21">
        <f>IF(OR($A26="",$B26="",$C26=""),"",'OddsRatio_working_3-way'!I25)</f>
        <v>4.3946612383613033</v>
      </c>
      <c r="M26" s="22">
        <f>IF(OR($A26="",$B26="",$C26=""),"",'OddsRatio_working_3-way'!J25)</f>
        <v>7.2445003026646209</v>
      </c>
      <c r="N26" s="23">
        <f t="shared" si="13"/>
        <v>62.961698641360009</v>
      </c>
      <c r="O26" s="24">
        <f t="shared" si="14"/>
        <v>23.016658701440569</v>
      </c>
      <c r="P26" s="24">
        <f t="shared" si="15"/>
        <v>14.021642657199425</v>
      </c>
      <c r="Q26" t="s">
        <v>133</v>
      </c>
      <c r="R26" t="s">
        <v>128</v>
      </c>
      <c r="S26" s="48" t="s">
        <v>416</v>
      </c>
      <c r="T26" s="35">
        <v>100</v>
      </c>
      <c r="U26" s="35">
        <f t="shared" si="16"/>
        <v>50.980392156862742</v>
      </c>
      <c r="V26" s="35">
        <f t="shared" si="17"/>
        <v>73.68421052631578</v>
      </c>
      <c r="W26" s="35">
        <f t="shared" si="18"/>
        <v>72.972972972972968</v>
      </c>
      <c r="X26" s="35">
        <f t="shared" si="19"/>
        <v>53.34281650071123</v>
      </c>
      <c r="Y26" s="35">
        <f t="shared" si="20"/>
        <v>76.046634870164269</v>
      </c>
      <c r="Z26" s="35">
        <f t="shared" si="21"/>
        <v>75.335397316821457</v>
      </c>
      <c r="AA26" s="35">
        <f t="shared" si="22"/>
        <v>-2.3624243438484882</v>
      </c>
      <c r="AB26" s="35">
        <f t="shared" si="23"/>
        <v>-2.3624243438484882</v>
      </c>
      <c r="AC26" s="35">
        <f t="shared" si="24"/>
        <v>-2.3624243438484882</v>
      </c>
      <c r="AF26">
        <v>1.87</v>
      </c>
      <c r="AG26">
        <v>2.0499999999999998</v>
      </c>
      <c r="AJ26" t="s">
        <v>367</v>
      </c>
    </row>
    <row r="27" spans="1:36" ht="15" x14ac:dyDescent="0.25">
      <c r="A27">
        <v>2.04</v>
      </c>
      <c r="B27">
        <v>3.8</v>
      </c>
      <c r="C27">
        <v>3.7</v>
      </c>
      <c r="D27" s="20">
        <f t="shared" si="3"/>
        <v>2.3624243438484793E-2</v>
      </c>
      <c r="E27" s="17">
        <f>IF(OR($A27="",$B27="",$C27=""),"",A27*'MPTO_working_3-way'!$I26)</f>
        <v>2.0881934566145088</v>
      </c>
      <c r="F27" s="21">
        <f>IF(OR($A27="",$B27="",$C27=""),"",B27*'MPTO_working_3-way'!$I26)</f>
        <v>3.889772125066242</v>
      </c>
      <c r="G27" s="22">
        <f>IF(OR($A27="",$B27="",$C27=""),"",C27*'MPTO_working_3-way'!$I26)</f>
        <v>3.7874097007223941</v>
      </c>
      <c r="H27" s="17">
        <f>IF(OR($A27="",$B27="",$C27=""),"",'MPTO_working_3-way'!E26)</f>
        <v>2.0733066039554338</v>
      </c>
      <c r="I27" s="21">
        <f>IF(OR($A27="",$B27="",$C27=""),"",'MPTO_working_3-way'!F26)</f>
        <v>3.9172190254206414</v>
      </c>
      <c r="J27" s="22">
        <f>IF(OR($A27="",$B27="",$C27=""),"",'MPTO_working_3-way'!G26)</f>
        <v>3.8110406406122666</v>
      </c>
      <c r="K27" s="17">
        <f>IF(OR($A27="",$B27="",$C27=""),"",'OddsRatio_working_3-way'!H26)</f>
        <v>2.0792617643829021</v>
      </c>
      <c r="L27" s="21">
        <f>IF(OR($A27="",$B27="",$C27=""),"",'OddsRatio_working_3-way'!I26)</f>
        <v>3.9057047502616573</v>
      </c>
      <c r="M27" s="22">
        <f>IF(OR($A27="",$B27="",$C27=""),"",'OddsRatio_working_3-way'!J26)</f>
        <v>3.8019295806094555</v>
      </c>
      <c r="N27" s="23">
        <f t="shared" si="13"/>
        <v>47.888283378746607</v>
      </c>
      <c r="O27" s="24">
        <f t="shared" si="14"/>
        <v>25.708446866485019</v>
      </c>
      <c r="P27" s="24">
        <f t="shared" si="15"/>
        <v>26.403269754768395</v>
      </c>
      <c r="Q27" t="s">
        <v>135</v>
      </c>
      <c r="R27" t="s">
        <v>127</v>
      </c>
      <c r="S27" s="48" t="s">
        <v>416</v>
      </c>
      <c r="T27" s="35">
        <v>100</v>
      </c>
      <c r="U27" s="35">
        <f t="shared" si="16"/>
        <v>47.643979057591622</v>
      </c>
      <c r="V27" s="35">
        <f t="shared" si="17"/>
        <v>73.958333333333343</v>
      </c>
      <c r="W27" s="35">
        <f t="shared" si="18"/>
        <v>75.490196078431367</v>
      </c>
      <c r="X27" s="35">
        <f t="shared" si="19"/>
        <v>50.55147058823529</v>
      </c>
      <c r="Y27" s="35">
        <f t="shared" si="20"/>
        <v>76.865824863977011</v>
      </c>
      <c r="Z27" s="35">
        <f t="shared" si="21"/>
        <v>78.397687609075035</v>
      </c>
      <c r="AA27" s="35">
        <f t="shared" si="22"/>
        <v>-2.9074915306436679</v>
      </c>
      <c r="AB27" s="35">
        <f t="shared" si="23"/>
        <v>-2.9074915306436679</v>
      </c>
      <c r="AC27" s="35">
        <f t="shared" si="24"/>
        <v>-2.9074915306436679</v>
      </c>
      <c r="AF27">
        <v>1.6</v>
      </c>
      <c r="AG27">
        <v>2.4900000000000002</v>
      </c>
      <c r="AJ27" t="s">
        <v>367</v>
      </c>
    </row>
    <row r="28" spans="1:36" ht="15" x14ac:dyDescent="0.25">
      <c r="A28">
        <v>1.91</v>
      </c>
      <c r="B28">
        <v>3.84</v>
      </c>
      <c r="C28">
        <v>4.08</v>
      </c>
      <c r="D28" s="20">
        <f t="shared" si="3"/>
        <v>2.9074915306436688E-2</v>
      </c>
      <c r="E28" s="17">
        <f>IF(OR($A28="",$B28="",$C28=""),"",A28*'MPTO_working_3-way'!$I27)</f>
        <v>1.9655330882352939</v>
      </c>
      <c r="F28" s="21">
        <f>IF(OR($A28="",$B28="",$C28=""),"",B28*'MPTO_working_3-way'!$I27)</f>
        <v>3.9516476747767166</v>
      </c>
      <c r="G28" s="22">
        <f>IF(OR($A28="",$B28="",$C28=""),"",C28*'MPTO_working_3-way'!$I27)</f>
        <v>4.1986256544502618</v>
      </c>
      <c r="H28" s="17">
        <f>IF(OR($A28="",$B28="",$C28=""),"",'MPTO_working_3-way'!E27)</f>
        <v>1.9460228868952858</v>
      </c>
      <c r="I28" s="21">
        <f>IF(OR($A28="",$B28="",$C28=""),"",'MPTO_working_3-way'!F27)</f>
        <v>3.988433093635642</v>
      </c>
      <c r="J28" s="22">
        <f>IF(OR($A28="",$B28="",$C28=""),"",'MPTO_working_3-way'!G27)</f>
        <v>4.2479728532686467</v>
      </c>
      <c r="K28" s="17">
        <f>IF(OR($A28="",$B28="",$C28=""),"",'OddsRatio_working_3-way'!H27)</f>
        <v>1.9534808148798359</v>
      </c>
      <c r="L28" s="21">
        <f>IF(OR($A28="",$B28="",$C28=""),"",'OddsRatio_working_3-way'!I27)</f>
        <v>3.9756983673172916</v>
      </c>
      <c r="M28" s="22">
        <f>IF(OR($A28="",$B28="",$C28=""),"",'OddsRatio_working_3-way'!J27)</f>
        <v>4.2271658349779075</v>
      </c>
      <c r="N28" s="23">
        <f t="shared" si="13"/>
        <v>50.876782791676412</v>
      </c>
      <c r="O28" s="24">
        <f t="shared" si="14"/>
        <v>25.30589977398488</v>
      </c>
      <c r="P28" s="24">
        <f t="shared" si="15"/>
        <v>23.817317434338712</v>
      </c>
      <c r="Q28" t="s">
        <v>137</v>
      </c>
      <c r="R28" t="s">
        <v>144</v>
      </c>
      <c r="S28" s="48" t="s">
        <v>416</v>
      </c>
      <c r="T28" s="35">
        <v>100</v>
      </c>
      <c r="U28" s="35">
        <f t="shared" si="16"/>
        <v>34.21052631578948</v>
      </c>
      <c r="V28" s="35">
        <f t="shared" si="17"/>
        <v>77.477477477477478</v>
      </c>
      <c r="W28" s="35">
        <f t="shared" si="18"/>
        <v>85.228951255539144</v>
      </c>
      <c r="X28" s="35">
        <f t="shared" si="19"/>
        <v>37.293571266983378</v>
      </c>
      <c r="Y28" s="35">
        <f t="shared" si="20"/>
        <v>80.560522428671391</v>
      </c>
      <c r="Z28" s="35">
        <f t="shared" si="21"/>
        <v>88.311996206733042</v>
      </c>
      <c r="AA28" s="35">
        <f t="shared" si="22"/>
        <v>-3.083044951193898</v>
      </c>
      <c r="AB28" s="35">
        <f t="shared" si="23"/>
        <v>-3.0830449511939122</v>
      </c>
      <c r="AC28" s="35">
        <f t="shared" si="24"/>
        <v>-3.083044951193898</v>
      </c>
      <c r="AF28">
        <v>1.75</v>
      </c>
      <c r="AG28">
        <v>2.17</v>
      </c>
      <c r="AJ28" t="s">
        <v>368</v>
      </c>
    </row>
    <row r="29" spans="1:36" ht="15" x14ac:dyDescent="0.25">
      <c r="A29">
        <v>1.52</v>
      </c>
      <c r="B29">
        <v>4.4400000000000004</v>
      </c>
      <c r="C29">
        <v>6.77</v>
      </c>
      <c r="D29" s="20">
        <f t="shared" si="3"/>
        <v>3.083044951193914E-2</v>
      </c>
      <c r="E29" s="17">
        <f>IF(OR($A29="",$B29="",$C29=""),"",A29*'MPTO_working_3-way'!$I28)</f>
        <v>1.5668622832581476</v>
      </c>
      <c r="F29" s="21">
        <f>IF(OR($A29="",$B29="",$C29=""),"",B29*'MPTO_working_3-way'!$I28)</f>
        <v>4.5768871958330104</v>
      </c>
      <c r="G29" s="22">
        <f>IF(OR($A29="",$B29="",$C29=""),"",C29*'MPTO_working_3-way'!$I28)</f>
        <v>6.978722143195828</v>
      </c>
      <c r="H29" s="17">
        <f>IF(OR($A29="",$B29="",$C29=""),"",'MPTO_working_3-way'!E28)</f>
        <v>1.5441203348386245</v>
      </c>
      <c r="I29" s="21">
        <f>IF(OR($A29="",$B29="",$C29=""),"",'MPTO_working_3-way'!F28)</f>
        <v>4.6522791489786917</v>
      </c>
      <c r="J29" s="22">
        <f>IF(OR($A29="",$B29="",$C29=""),"",'MPTO_working_3-way'!G28)</f>
        <v>7.2762372798147732</v>
      </c>
      <c r="K29" s="17">
        <f>IF(OR($A29="",$B29="",$C29=""),"",'OddsRatio_working_3-way'!H28)</f>
        <v>1.5516326880143818</v>
      </c>
      <c r="L29" s="21">
        <f>IF(OR($A29="",$B29="",$C29=""),"",'OddsRatio_working_3-way'!I28)</f>
        <v>4.6492623976336054</v>
      </c>
      <c r="M29" s="22">
        <f>IF(OR($A29="",$B29="",$C29=""),"",'OddsRatio_working_3-way'!J28)</f>
        <v>7.1210011727749736</v>
      </c>
      <c r="N29" s="23">
        <f t="shared" si="13"/>
        <v>63.821818336235069</v>
      </c>
      <c r="O29" s="24">
        <f t="shared" si="14"/>
        <v>21.848910781774169</v>
      </c>
      <c r="P29" s="24">
        <f t="shared" si="15"/>
        <v>14.329270881990741</v>
      </c>
      <c r="Q29" t="s">
        <v>138</v>
      </c>
      <c r="R29" t="s">
        <v>273</v>
      </c>
      <c r="S29" s="48" t="s">
        <v>416</v>
      </c>
      <c r="T29" s="35">
        <v>100</v>
      </c>
      <c r="U29" s="35">
        <f t="shared" si="16"/>
        <v>49.748743718592962</v>
      </c>
      <c r="V29" s="35">
        <f t="shared" si="17"/>
        <v>72.602739726027394</v>
      </c>
      <c r="W29" s="35">
        <f t="shared" si="18"/>
        <v>74.747474747474755</v>
      </c>
      <c r="X29" s="35">
        <f t="shared" si="19"/>
        <v>52.649785526497858</v>
      </c>
      <c r="Y29" s="35">
        <f t="shared" si="20"/>
        <v>75.503781533932283</v>
      </c>
      <c r="Z29" s="35">
        <f t="shared" si="21"/>
        <v>77.648516555379629</v>
      </c>
      <c r="AA29" s="35">
        <f t="shared" si="22"/>
        <v>-2.9010418079048961</v>
      </c>
      <c r="AB29" s="35">
        <f t="shared" si="23"/>
        <v>-2.901041807904889</v>
      </c>
      <c r="AC29" s="35">
        <f t="shared" si="24"/>
        <v>-2.9010418079048748</v>
      </c>
      <c r="AF29">
        <v>1.65</v>
      </c>
      <c r="AG29">
        <v>2.34</v>
      </c>
      <c r="AJ29" t="s">
        <v>368</v>
      </c>
    </row>
    <row r="30" spans="1:36" s="35" customFormat="1" ht="15" x14ac:dyDescent="0.25">
      <c r="A30">
        <v>1.99</v>
      </c>
      <c r="B30">
        <v>3.65</v>
      </c>
      <c r="C30">
        <v>3.96</v>
      </c>
      <c r="D30" s="20">
        <f t="shared" si="3"/>
        <v>2.9010418079048916E-2</v>
      </c>
      <c r="E30" s="17">
        <f>IF(OR($A30="",$B30="",$C30=""),"",A30*'MPTO_working_3-way'!$I29)</f>
        <v>2.0477307319773073</v>
      </c>
      <c r="F30" s="21">
        <f>IF(OR($A30="",$B30="",$C30=""),"",B30*'MPTO_working_3-way'!$I29)</f>
        <v>3.7558880259885283</v>
      </c>
      <c r="G30" s="22">
        <f>IF(OR($A30="",$B30="",$C30=""),"",C30*'MPTO_working_3-way'!$I29)</f>
        <v>4.0748812555930334</v>
      </c>
      <c r="H30" s="17">
        <f>IF(OR($A30="",$B30="",$C30=""),"",'MPTO_working_3-way'!E29)</f>
        <v>2.0290461056312661</v>
      </c>
      <c r="I30" s="21">
        <f>IF(OR($A30="",$B30="",$C30=""),"",'MPTO_working_3-way'!F29)</f>
        <v>3.7835440018661131</v>
      </c>
      <c r="J30" s="22">
        <f>IF(OR($A30="",$B30="",$C30=""),"",'MPTO_working_3-way'!G29)</f>
        <v>4.1176814725668853</v>
      </c>
      <c r="K30" s="17">
        <f>IF(OR($A30="",$B30="",$C30=""),"",'OddsRatio_working_3-way'!H29)</f>
        <v>2.0363954934092465</v>
      </c>
      <c r="L30" s="21">
        <f>IF(OR($A30="",$B30="",$C30=""),"",'OddsRatio_working_3-way'!I29)</f>
        <v>3.774189957105559</v>
      </c>
      <c r="M30" s="22">
        <f>IF(OR($A30="",$B30="",$C30=""),"",'OddsRatio_working_3-way'!J29)</f>
        <v>4.0987178388801722</v>
      </c>
      <c r="N30" s="23">
        <f t="shared" si="13"/>
        <v>48.834545694120187</v>
      </c>
      <c r="O30" s="24">
        <f t="shared" si="14"/>
        <v>26.624861898986079</v>
      </c>
      <c r="P30" s="24">
        <f t="shared" si="15"/>
        <v>24.540592406893737</v>
      </c>
      <c r="Q30" t="s">
        <v>141</v>
      </c>
      <c r="R30" t="s">
        <v>140</v>
      </c>
      <c r="S30" s="48" t="s">
        <v>416</v>
      </c>
      <c r="T30" s="35">
        <v>100</v>
      </c>
      <c r="U30" s="35">
        <f t="shared" si="16"/>
        <v>68.847352024922117</v>
      </c>
      <c r="V30" s="35">
        <f t="shared" si="17"/>
        <v>72.527472527472526</v>
      </c>
      <c r="W30" s="35">
        <f t="shared" si="18"/>
        <v>55.752212389380524</v>
      </c>
      <c r="X30" s="35">
        <f t="shared" si="19"/>
        <v>71.720315083146929</v>
      </c>
      <c r="Y30" s="35">
        <f t="shared" si="20"/>
        <v>75.400435585697352</v>
      </c>
      <c r="Z30" s="35">
        <f t="shared" si="21"/>
        <v>58.625175447605351</v>
      </c>
      <c r="AA30" s="35">
        <f t="shared" si="22"/>
        <v>-2.872963058224812</v>
      </c>
      <c r="AB30" s="35">
        <f t="shared" si="23"/>
        <v>-2.8729630582248262</v>
      </c>
      <c r="AC30" s="35">
        <f t="shared" si="24"/>
        <v>-2.8729630582248262</v>
      </c>
      <c r="AD30" s="36"/>
      <c r="AE30" s="36"/>
      <c r="AF30">
        <v>1.88</v>
      </c>
      <c r="AG30">
        <v>2.02</v>
      </c>
      <c r="AH30" s="36"/>
      <c r="AI30" s="36"/>
      <c r="AJ30" t="s">
        <v>368</v>
      </c>
    </row>
    <row r="31" spans="1:36" ht="15" x14ac:dyDescent="0.25">
      <c r="A31">
        <v>3.21</v>
      </c>
      <c r="B31">
        <v>3.64</v>
      </c>
      <c r="C31">
        <v>2.2599999999999998</v>
      </c>
      <c r="D31" s="20">
        <f t="shared" si="3"/>
        <v>2.87296305822482E-2</v>
      </c>
      <c r="E31" s="17">
        <f>IF(OR($A31="",$B31="",$C31=""),"",A31*'MPTO_working_3-way'!$I30)</f>
        <v>3.3022221141690169</v>
      </c>
      <c r="F31" s="21">
        <f>IF(OR($A31="",$B31="",$C31=""),"",B31*'MPTO_working_3-way'!$I30)</f>
        <v>3.7445758553193835</v>
      </c>
      <c r="G31" s="22">
        <f>IF(OR($A31="",$B31="",$C31=""),"",C31*'MPTO_working_3-way'!$I30)</f>
        <v>2.3249289651158809</v>
      </c>
      <c r="H31" s="17">
        <f>IF(OR($A31="",$B31="",$C31=""),"",'MPTO_working_3-way'!E30)</f>
        <v>3.3118072900014313</v>
      </c>
      <c r="I31" s="21">
        <f>IF(OR($A31="",$B31="",$C31=""),"",'MPTO_working_3-way'!F30)</f>
        <v>3.7714681698920987</v>
      </c>
      <c r="J31" s="22">
        <f>IF(OR($A31="",$B31="",$C31=""),"",'MPTO_working_3-way'!G30)</f>
        <v>2.3099951992363565</v>
      </c>
      <c r="K31" s="17">
        <f>IF(OR($A31="",$B31="",$C31=""),"",'OddsRatio_working_3-way'!H30)</f>
        <v>3.3089389874573771</v>
      </c>
      <c r="L31" s="21">
        <f>IF(OR($A31="",$B31="",$C31=""),"",'OddsRatio_working_3-way'!I30)</f>
        <v>3.7581895596775907</v>
      </c>
      <c r="M31" s="22">
        <f>IF(OR($A31="",$B31="",$C31=""),"",'OddsRatio_working_3-way'!J30)</f>
        <v>2.3164086534824859</v>
      </c>
      <c r="N31" s="23">
        <f t="shared" si="13"/>
        <v>30.282638945128731</v>
      </c>
      <c r="O31" s="24">
        <f t="shared" si="14"/>
        <v>26.70529423457781</v>
      </c>
      <c r="P31" s="24">
        <f t="shared" si="15"/>
        <v>43.012066820293462</v>
      </c>
      <c r="Q31" t="s">
        <v>142</v>
      </c>
      <c r="R31" t="s">
        <v>101</v>
      </c>
      <c r="S31" s="48" t="s">
        <v>416</v>
      </c>
      <c r="T31" s="35">
        <v>100</v>
      </c>
      <c r="U31" s="35">
        <f t="shared" si="16"/>
        <v>79.338842975206617</v>
      </c>
      <c r="V31" s="35">
        <f t="shared" si="17"/>
        <v>75.961538461538453</v>
      </c>
      <c r="W31" s="35">
        <f t="shared" si="18"/>
        <v>42.528735632183903</v>
      </c>
      <c r="X31" s="35">
        <f t="shared" si="19"/>
        <v>81.509725906277623</v>
      </c>
      <c r="Y31" s="35">
        <f t="shared" si="20"/>
        <v>78.132421392609473</v>
      </c>
      <c r="Z31" s="35">
        <f t="shared" si="21"/>
        <v>44.69961856325493</v>
      </c>
      <c r="AA31" s="35">
        <f t="shared" si="22"/>
        <v>-2.1708829310710058</v>
      </c>
      <c r="AB31" s="35">
        <f t="shared" si="23"/>
        <v>-2.17088293107102</v>
      </c>
      <c r="AC31" s="35">
        <f t="shared" si="24"/>
        <v>-2.1708829310710271</v>
      </c>
      <c r="AF31">
        <v>1.71</v>
      </c>
      <c r="AG31">
        <v>2.23</v>
      </c>
      <c r="AJ31" t="s">
        <v>368</v>
      </c>
    </row>
    <row r="32" spans="1:36" ht="15" x14ac:dyDescent="0.25">
      <c r="A32">
        <v>4.84</v>
      </c>
      <c r="B32">
        <v>4.16</v>
      </c>
      <c r="C32">
        <v>1.74</v>
      </c>
      <c r="D32" s="20">
        <f t="shared" si="3"/>
        <v>2.1708829310710165E-2</v>
      </c>
      <c r="E32" s="17">
        <f>IF(OR($A32="",$B32="",$C32=""),"",A32*'MPTO_working_3-way'!$I31)</f>
        <v>4.9450707338638367</v>
      </c>
      <c r="F32" s="21">
        <f>IF(OR($A32="",$B32="",$C32=""),"",B32*'MPTO_working_3-way'!$I31)</f>
        <v>4.2503087299325548</v>
      </c>
      <c r="G32" s="22">
        <f>IF(OR($A32="",$B32="",$C32=""),"",C32*'MPTO_working_3-way'!$I31)</f>
        <v>1.7777733630006356</v>
      </c>
      <c r="H32" s="17">
        <f>IF(OR($A32="",$B32="",$C32=""),"",'MPTO_working_3-way'!E31)</f>
        <v>5.0156665898022856</v>
      </c>
      <c r="I32" s="21">
        <f>IF(OR($A32="",$B32="",$C32=""),"",'MPTO_working_3-way'!F31)</f>
        <v>4.2891148378469435</v>
      </c>
      <c r="J32" s="22">
        <f>IF(OR($A32="",$B32="",$C32=""),"",'MPTO_working_3-way'!G31)</f>
        <v>1.7621879213427383</v>
      </c>
      <c r="K32" s="17">
        <f>IF(OR($A32="",$B32="",$C32=""),"",'OddsRatio_working_3-way'!H31)</f>
        <v>4.984406331585979</v>
      </c>
      <c r="L32" s="21">
        <f>IF(OR($A32="",$B32="",$C32=""),"",'OddsRatio_working_3-way'!I31)</f>
        <v>4.278834377034296</v>
      </c>
      <c r="M32" s="22">
        <f>IF(OR($A32="",$B32="",$C32=""),"",'OddsRatio_working_3-way'!J31)</f>
        <v>1.7678283034827145</v>
      </c>
      <c r="N32" s="23">
        <f t="shared" si="13"/>
        <v>20.222157655946184</v>
      </c>
      <c r="O32" s="24">
        <f t="shared" si="14"/>
        <v>23.527702657398919</v>
      </c>
      <c r="P32" s="24">
        <f t="shared" si="15"/>
        <v>56.250139686654897</v>
      </c>
      <c r="Q32" t="s">
        <v>145</v>
      </c>
      <c r="R32" t="s">
        <v>282</v>
      </c>
      <c r="S32" s="48" t="s">
        <v>416</v>
      </c>
      <c r="T32" s="35">
        <v>100</v>
      </c>
      <c r="U32" s="35">
        <f t="shared" si="16"/>
        <v>38.650306748466257</v>
      </c>
      <c r="V32" s="35">
        <f t="shared" si="17"/>
        <v>75.308641975308646</v>
      </c>
      <c r="W32" s="35">
        <f t="shared" si="18"/>
        <v>83.4983498349835</v>
      </c>
      <c r="X32" s="35">
        <f t="shared" si="19"/>
        <v>41.193008189707861</v>
      </c>
      <c r="Y32" s="35">
        <f t="shared" si="20"/>
        <v>77.85134341655025</v>
      </c>
      <c r="Z32" s="35">
        <f t="shared" si="21"/>
        <v>86.041051276225105</v>
      </c>
      <c r="AA32" s="35">
        <f t="shared" si="22"/>
        <v>-2.5427014412416042</v>
      </c>
      <c r="AB32" s="35">
        <f t="shared" si="23"/>
        <v>-2.5427014412416042</v>
      </c>
      <c r="AC32" s="35">
        <f t="shared" si="24"/>
        <v>-2.5427014412416042</v>
      </c>
      <c r="AF32">
        <v>1.66</v>
      </c>
      <c r="AG32">
        <v>2.35</v>
      </c>
      <c r="AJ32" t="s">
        <v>376</v>
      </c>
    </row>
    <row r="33" spans="1:36" ht="15" x14ac:dyDescent="0.25">
      <c r="A33">
        <v>1.63</v>
      </c>
      <c r="B33">
        <v>4.05</v>
      </c>
      <c r="C33">
        <v>6.06</v>
      </c>
      <c r="D33" s="20">
        <f t="shared" si="3"/>
        <v>2.5427014412416016E-2</v>
      </c>
      <c r="E33" s="17">
        <f>IF(OR($A33="",$B33="",$C33=""),"",A33*'MPTO_working_3-way'!$I32)</f>
        <v>1.6714460334922381</v>
      </c>
      <c r="F33" s="21">
        <f>IF(OR($A33="",$B33="",$C33=""),"",B33*'MPTO_working_3-way'!$I32)</f>
        <v>4.1529794083702845</v>
      </c>
      <c r="G33" s="22">
        <f>IF(OR($A33="",$B33="",$C33=""),"",C33*'MPTO_working_3-way'!$I32)</f>
        <v>6.2140877073392407</v>
      </c>
      <c r="H33" s="17">
        <f>IF(OR($A33="",$B33="",$C33=""),"",'MPTO_working_3-way'!E32)</f>
        <v>1.6528344777067194</v>
      </c>
      <c r="I33" s="21">
        <f>IF(OR($A33="",$B33="",$C33=""),"",'MPTO_working_3-way'!F32)</f>
        <v>4.1939639763364713</v>
      </c>
      <c r="J33" s="22">
        <f>IF(OR($A33="",$B33="",$C33=""),"",'MPTO_working_3-way'!G32)</f>
        <v>6.3881097273741982</v>
      </c>
      <c r="K33" s="17">
        <f>IF(OR($A33="",$B33="",$C33=""),"",'OddsRatio_working_3-way'!H32)</f>
        <v>1.6593830572606056</v>
      </c>
      <c r="L33" s="21">
        <f>IF(OR($A33="",$B33="",$C33=""),"",'OddsRatio_working_3-way'!I32)</f>
        <v>4.1922513089600741</v>
      </c>
      <c r="M33" s="22">
        <f>IF(OR($A33="",$B33="",$C33=""),"",'OddsRatio_working_3-way'!J32)</f>
        <v>6.2959972535534368</v>
      </c>
      <c r="N33" s="23">
        <f t="shared" si="13"/>
        <v>59.828434778157245</v>
      </c>
      <c r="O33" s="24">
        <f t="shared" si="14"/>
        <v>24.07909844157934</v>
      </c>
      <c r="P33" s="24">
        <f t="shared" si="15"/>
        <v>16.092466780263418</v>
      </c>
      <c r="Q33" t="s">
        <v>280</v>
      </c>
      <c r="R33" t="s">
        <v>148</v>
      </c>
      <c r="S33" s="48" t="s">
        <v>416</v>
      </c>
      <c r="T33" s="35">
        <v>100</v>
      </c>
      <c r="U33" s="35">
        <f t="shared" si="16"/>
        <v>21.259842519685037</v>
      </c>
      <c r="V33" s="35">
        <f t="shared" si="17"/>
        <v>83.55263157894737</v>
      </c>
      <c r="W33" s="35">
        <f t="shared" si="18"/>
        <v>92.581602373887236</v>
      </c>
      <c r="X33" s="35">
        <f t="shared" si="19"/>
        <v>23.865766047165394</v>
      </c>
      <c r="Y33" s="35">
        <f t="shared" si="20"/>
        <v>86.158555106427713</v>
      </c>
      <c r="Z33" s="35">
        <f t="shared" si="21"/>
        <v>95.187525901367593</v>
      </c>
      <c r="AA33" s="35">
        <f t="shared" si="22"/>
        <v>-2.6059235274803569</v>
      </c>
      <c r="AB33" s="35">
        <f t="shared" si="23"/>
        <v>-2.6059235274803427</v>
      </c>
      <c r="AC33" s="35">
        <f t="shared" si="24"/>
        <v>-2.6059235274803569</v>
      </c>
      <c r="AF33">
        <v>2.06</v>
      </c>
      <c r="AG33">
        <v>1.85</v>
      </c>
      <c r="AJ33" t="s">
        <v>376</v>
      </c>
    </row>
    <row r="34" spans="1:36" ht="15" x14ac:dyDescent="0.25">
      <c r="A34">
        <v>1.27</v>
      </c>
      <c r="B34">
        <v>6.08</v>
      </c>
      <c r="C34">
        <v>13.48</v>
      </c>
      <c r="D34" s="20">
        <f t="shared" si="3"/>
        <v>2.6059235274803472E-2</v>
      </c>
      <c r="E34" s="17">
        <f>IF(OR($A34="",$B34="",$C34=""),"",A34*'MPTO_working_3-way'!$I33)</f>
        <v>1.3030952287990005</v>
      </c>
      <c r="F34" s="21">
        <f>IF(OR($A34="",$B34="",$C34=""),"",B34*'MPTO_working_3-way'!$I33)</f>
        <v>6.2384401504708054</v>
      </c>
      <c r="G34" s="22">
        <f>IF(OR($A34="",$B34="",$C34=""),"",C34*'MPTO_working_3-way'!$I33)</f>
        <v>13.831278491504351</v>
      </c>
      <c r="H34" s="17">
        <f>IF(OR($A34="",$B34="",$C34=""),"",'MPTO_working_3-way'!E33)</f>
        <v>1.2841665957676547</v>
      </c>
      <c r="I34" s="21">
        <f>IF(OR($A34="",$B34="",$C34=""),"",'MPTO_working_3-way'!F33)</f>
        <v>6.4190096165041552</v>
      </c>
      <c r="J34" s="22">
        <f>IF(OR($A34="",$B34="",$C34=""),"",'MPTO_working_3-way'!G33)</f>
        <v>15.267743275497482</v>
      </c>
      <c r="K34" s="17">
        <f>IF(OR($A34="",$B34="",$C34=""),"",'OddsRatio_working_3-way'!H33)</f>
        <v>1.2896115936030423</v>
      </c>
      <c r="L34" s="21">
        <f>IF(OR($A34="",$B34="",$C34=""),"",'OddsRatio_working_3-way'!I33)</f>
        <v>6.4489885018646405</v>
      </c>
      <c r="M34" s="22">
        <f>IF(OR($A34="",$B34="",$C34=""),"",'OddsRatio_working_3-way'!J33)</f>
        <v>14.386491437651721</v>
      </c>
      <c r="N34" s="23">
        <f t="shared" si="13"/>
        <v>76.740362323454391</v>
      </c>
      <c r="O34" s="24">
        <f t="shared" si="14"/>
        <v>16.029648051116297</v>
      </c>
      <c r="P34" s="24">
        <f t="shared" si="15"/>
        <v>7.229989625429309</v>
      </c>
      <c r="Q34" t="s">
        <v>149</v>
      </c>
      <c r="R34" t="s">
        <v>147</v>
      </c>
      <c r="S34" s="48" t="s">
        <v>416</v>
      </c>
      <c r="T34" s="35">
        <v>100</v>
      </c>
      <c r="U34" s="35">
        <f t="shared" si="16"/>
        <v>60.9375</v>
      </c>
      <c r="V34" s="35">
        <f t="shared" si="17"/>
        <v>68.454258675078862</v>
      </c>
      <c r="W34" s="35">
        <f t="shared" si="18"/>
        <v>68.454258675078862</v>
      </c>
      <c r="X34" s="35">
        <f t="shared" si="19"/>
        <v>63.09148264984227</v>
      </c>
      <c r="Y34" s="35">
        <f t="shared" si="20"/>
        <v>70.608241324921138</v>
      </c>
      <c r="Z34" s="35">
        <f t="shared" si="21"/>
        <v>70.608241324921138</v>
      </c>
      <c r="AA34" s="35">
        <f t="shared" si="22"/>
        <v>-2.1539826498422698</v>
      </c>
      <c r="AB34" s="35">
        <f t="shared" si="23"/>
        <v>-2.1539826498422769</v>
      </c>
      <c r="AC34" s="35">
        <f t="shared" si="24"/>
        <v>-2.1539826498422769</v>
      </c>
      <c r="AF34">
        <v>1.72</v>
      </c>
      <c r="AG34">
        <v>2.2200000000000002</v>
      </c>
      <c r="AJ34" t="s">
        <v>376</v>
      </c>
    </row>
    <row r="35" spans="1:36" s="35" customFormat="1" ht="15" x14ac:dyDescent="0.25">
      <c r="A35">
        <v>2.56</v>
      </c>
      <c r="B35">
        <v>3.17</v>
      </c>
      <c r="C35">
        <v>3.17</v>
      </c>
      <c r="D35" s="20">
        <f t="shared" si="3"/>
        <v>2.1539826498422787E-2</v>
      </c>
      <c r="E35" s="17">
        <f>IF(OR($A35="",$B35="",$C35=""),"",A35*'MPTO_working_3-way'!$I34)</f>
        <v>2.6151419558359623</v>
      </c>
      <c r="F35" s="21">
        <f>IF(OR($A35="",$B35="",$C35=""),"",B35*'MPTO_working_3-way'!$I34)</f>
        <v>3.23828125</v>
      </c>
      <c r="G35" s="22">
        <f>IF(OR($A35="",$B35="",$C35=""),"",C35*'MPTO_working_3-way'!$I34)</f>
        <v>3.23828125</v>
      </c>
      <c r="H35" s="17">
        <f>IF(OR($A35="",$B35="",$C35=""),"",'MPTO_working_3-way'!E34)</f>
        <v>2.6079355557459936</v>
      </c>
      <c r="I35" s="21">
        <f>IF(OR($A35="",$B35="",$C35=""),"",'MPTO_working_3-way'!F34)</f>
        <v>3.2438309438789106</v>
      </c>
      <c r="J35" s="22">
        <f>IF(OR($A35="",$B35="",$C35=""),"",'MPTO_working_3-way'!G34)</f>
        <v>3.2438309438789106</v>
      </c>
      <c r="K35" s="17">
        <f>IF(OR($A35="",$B35="",$C35=""),"",'OddsRatio_working_3-way'!H34)</f>
        <v>2.6112417831383286</v>
      </c>
      <c r="L35" s="21">
        <f>IF(OR($A35="",$B35="",$C35=""),"",'OddsRatio_working_3-way'!I34)</f>
        <v>3.2412786342372915</v>
      </c>
      <c r="M35" s="22">
        <f>IF(OR($A35="",$B35="",$C35=""),"",'OddsRatio_working_3-way'!J34)</f>
        <v>3.2412786342372915</v>
      </c>
      <c r="N35" s="23">
        <f t="shared" si="13"/>
        <v>38.238841978287091</v>
      </c>
      <c r="O35" s="24">
        <f t="shared" si="14"/>
        <v>30.880579010856451</v>
      </c>
      <c r="P35" s="24">
        <f t="shared" si="15"/>
        <v>30.880579010856451</v>
      </c>
      <c r="Q35" t="s">
        <v>275</v>
      </c>
      <c r="R35" t="s">
        <v>153</v>
      </c>
      <c r="S35" s="48" t="s">
        <v>416</v>
      </c>
      <c r="T35" s="35">
        <v>100</v>
      </c>
      <c r="U35" s="35">
        <f t="shared" si="16"/>
        <v>38.650306748466257</v>
      </c>
      <c r="V35" s="35">
        <f t="shared" si="17"/>
        <v>75.669099756691011</v>
      </c>
      <c r="W35" s="35">
        <f t="shared" si="18"/>
        <v>83.443708609271525</v>
      </c>
      <c r="X35" s="35">
        <f t="shared" si="19"/>
        <v>40.887191634037478</v>
      </c>
      <c r="Y35" s="35">
        <f t="shared" si="20"/>
        <v>77.905984642262212</v>
      </c>
      <c r="Z35" s="35">
        <f t="shared" si="21"/>
        <v>85.680593494842739</v>
      </c>
      <c r="AA35" s="35">
        <f t="shared" si="22"/>
        <v>-2.2368848855712216</v>
      </c>
      <c r="AB35" s="35">
        <f t="shared" si="23"/>
        <v>-2.2368848855712002</v>
      </c>
      <c r="AC35" s="35">
        <f t="shared" si="24"/>
        <v>-2.2368848855712145</v>
      </c>
      <c r="AD35" s="36"/>
      <c r="AE35" s="36"/>
      <c r="AF35">
        <v>2.44</v>
      </c>
      <c r="AG35">
        <v>1.61</v>
      </c>
      <c r="AH35" s="36"/>
      <c r="AI35" s="36"/>
      <c r="AJ35" t="s">
        <v>376</v>
      </c>
    </row>
    <row r="36" spans="1:36" ht="15" x14ac:dyDescent="0.25">
      <c r="A36">
        <v>1.63</v>
      </c>
      <c r="B36">
        <v>4.1100000000000003</v>
      </c>
      <c r="C36">
        <v>6.04</v>
      </c>
      <c r="D36" s="20">
        <f t="shared" si="3"/>
        <v>2.2368848855712109E-2</v>
      </c>
      <c r="E36" s="17">
        <f>IF(OR($A36="",$B36="",$C36=""),"",A36*'MPTO_working_3-way'!$I35)</f>
        <v>1.6664612236348106</v>
      </c>
      <c r="F36" s="21">
        <f>IF(OR($A36="",$B36="",$C36=""),"",B36*'MPTO_working_3-way'!$I35)</f>
        <v>4.2019359687969775</v>
      </c>
      <c r="G36" s="22">
        <f>IF(OR($A36="",$B36="",$C36=""),"",C36*'MPTO_working_3-way'!$I35)</f>
        <v>6.1751078470885012</v>
      </c>
      <c r="H36" s="17">
        <f>IF(OR($A36="",$B36="",$C36=""),"",'MPTO_working_3-way'!E35)</f>
        <v>1.6500543333526532</v>
      </c>
      <c r="I36" s="21">
        <f>IF(OR($A36="",$B36="",$C36=""),"",'MPTO_working_3-way'!F35)</f>
        <v>4.2399341512777013</v>
      </c>
      <c r="J36" s="22">
        <f>IF(OR($A36="",$B36="",$C36=""),"",'MPTO_working_3-way'!G35)</f>
        <v>6.3248454157638081</v>
      </c>
      <c r="K36" s="17">
        <f>IF(OR($A36="",$B36="",$C36=""),"",'OddsRatio_working_3-way'!H35)</f>
        <v>1.6558305180329609</v>
      </c>
      <c r="L36" s="21">
        <f>IF(OR($A36="",$B36="",$C36=""),"",'OddsRatio_working_3-way'!I35)</f>
        <v>4.2375125572738233</v>
      </c>
      <c r="M36" s="22">
        <f>IF(OR($A36="",$B36="",$C36=""),"",'OddsRatio_working_3-way'!J35)</f>
        <v>6.2466441442636871</v>
      </c>
      <c r="N36" s="23">
        <f t="shared" si="13"/>
        <v>60.007396860926946</v>
      </c>
      <c r="O36" s="24">
        <f t="shared" si="14"/>
        <v>23.798553986207025</v>
      </c>
      <c r="P36" s="24">
        <f t="shared" si="15"/>
        <v>16.194049152866043</v>
      </c>
      <c r="Q36" t="s">
        <v>155</v>
      </c>
      <c r="R36" t="s">
        <v>154</v>
      </c>
      <c r="S36" s="48" t="s">
        <v>416</v>
      </c>
      <c r="T36" s="35">
        <v>100</v>
      </c>
      <c r="U36" s="35">
        <f t="shared" si="16"/>
        <v>55.947136563876647</v>
      </c>
      <c r="V36" s="35">
        <f t="shared" si="17"/>
        <v>69.879518072289159</v>
      </c>
      <c r="W36" s="35">
        <f t="shared" si="18"/>
        <v>71.346704871060169</v>
      </c>
      <c r="X36" s="35">
        <f t="shared" si="19"/>
        <v>58.77377705665068</v>
      </c>
      <c r="Y36" s="35">
        <f t="shared" si="20"/>
        <v>72.706158565063177</v>
      </c>
      <c r="Z36" s="35">
        <f t="shared" si="21"/>
        <v>74.173345363834201</v>
      </c>
      <c r="AA36" s="35">
        <f t="shared" si="22"/>
        <v>-2.8266404927740325</v>
      </c>
      <c r="AB36" s="35">
        <f t="shared" si="23"/>
        <v>-2.8266404927740183</v>
      </c>
      <c r="AC36" s="35">
        <f t="shared" si="24"/>
        <v>-2.8266404927740325</v>
      </c>
      <c r="AF36">
        <v>1.99</v>
      </c>
      <c r="AG36">
        <v>1.92</v>
      </c>
      <c r="AJ36" t="s">
        <v>376</v>
      </c>
    </row>
    <row r="37" spans="1:36" ht="15" x14ac:dyDescent="0.25">
      <c r="A37">
        <v>2.27</v>
      </c>
      <c r="B37">
        <v>3.32</v>
      </c>
      <c r="C37">
        <v>3.49</v>
      </c>
      <c r="D37" s="20">
        <f t="shared" si="3"/>
        <v>2.826640492774013E-2</v>
      </c>
      <c r="E37" s="17">
        <f>IF(OR($A37="",$B37="",$C37=""),"",A37*'MPTO_working_3-way'!$I36)</f>
        <v>2.3341647391859701</v>
      </c>
      <c r="F37" s="21">
        <f>IF(OR($A37="",$B37="",$C37=""),"",B37*'MPTO_working_3-way'!$I36)</f>
        <v>3.4138444643600971</v>
      </c>
      <c r="G37" s="22">
        <f>IF(OR($A37="",$B37="",$C37=""),"",C37*'MPTO_working_3-way'!$I36)</f>
        <v>3.5886497531978132</v>
      </c>
      <c r="H37" s="17">
        <f>IF(OR($A37="",$B37="",$C37=""),"",'MPTO_working_3-way'!E36)</f>
        <v>2.3196124424610143</v>
      </c>
      <c r="I37" s="21">
        <f>IF(OR($A37="",$B37="",$C37=""),"",'MPTO_working_3-way'!F36)</f>
        <v>3.4272081717081666</v>
      </c>
      <c r="J37" s="22">
        <f>IF(OR($A37="",$B37="",$C37=""),"",'MPTO_working_3-way'!G36)</f>
        <v>3.6086646248724485</v>
      </c>
      <c r="K37" s="17">
        <f>IF(OR($A37="",$B37="",$C37=""),"",'OddsRatio_working_3-way'!H36)</f>
        <v>2.3258321798987702</v>
      </c>
      <c r="L37" s="21">
        <f>IF(OR($A37="",$B37="",$C37=""),"",'OddsRatio_working_3-way'!I36)</f>
        <v>3.4219926435946042</v>
      </c>
      <c r="M37" s="22">
        <f>IF(OR($A37="",$B37="",$C37=""),"",'OddsRatio_working_3-way'!J36)</f>
        <v>3.5994662424786914</v>
      </c>
      <c r="N37" s="23">
        <f t="shared" si="13"/>
        <v>42.841877576676346</v>
      </c>
      <c r="O37" s="24">
        <f t="shared" si="14"/>
        <v>29.292488584052801</v>
      </c>
      <c r="P37" s="24">
        <f t="shared" si="15"/>
        <v>27.86563383927086</v>
      </c>
      <c r="Q37" t="s">
        <v>36</v>
      </c>
      <c r="R37" t="s">
        <v>49</v>
      </c>
      <c r="S37" s="48" t="s">
        <v>416</v>
      </c>
      <c r="T37" s="35">
        <v>100</v>
      </c>
      <c r="U37" s="35">
        <f t="shared" si="16"/>
        <v>46.236559139784944</v>
      </c>
      <c r="V37" s="35">
        <f t="shared" si="17"/>
        <v>72.222222222222229</v>
      </c>
      <c r="W37" s="35">
        <f t="shared" si="18"/>
        <v>78.540772532188839</v>
      </c>
      <c r="X37" s="35">
        <f t="shared" si="19"/>
        <v>49.237005245588939</v>
      </c>
      <c r="Y37" s="35">
        <f t="shared" si="20"/>
        <v>75.222668328026216</v>
      </c>
      <c r="Z37" s="35">
        <f t="shared" si="21"/>
        <v>81.541218637992827</v>
      </c>
      <c r="AA37" s="35">
        <f t="shared" si="22"/>
        <v>-3.0004461058039951</v>
      </c>
      <c r="AB37" s="35">
        <f t="shared" si="23"/>
        <v>-3.000446105803988</v>
      </c>
      <c r="AC37" s="35">
        <f t="shared" si="24"/>
        <v>-3.000446105803988</v>
      </c>
      <c r="AF37">
        <v>2.3199999999999998</v>
      </c>
      <c r="AG37">
        <v>1.66</v>
      </c>
      <c r="AJ37" t="s">
        <v>91</v>
      </c>
    </row>
    <row r="38" spans="1:36" ht="15" x14ac:dyDescent="0.25">
      <c r="A38">
        <v>1.86</v>
      </c>
      <c r="B38">
        <v>3.6</v>
      </c>
      <c r="C38">
        <v>4.66</v>
      </c>
      <c r="D38" s="20">
        <f t="shared" si="3"/>
        <v>3.0004461058039888E-2</v>
      </c>
      <c r="E38" s="17">
        <f>IF(OR($A38="",$B38="",$C38=""),"",A38*'MPTO_working_3-way'!$I37)</f>
        <v>1.9158082975679542</v>
      </c>
      <c r="F38" s="21">
        <f>IF(OR($A38="",$B38="",$C38=""),"",B38*'MPTO_working_3-way'!$I37)</f>
        <v>3.7080160598089438</v>
      </c>
      <c r="G38" s="22">
        <f>IF(OR($A38="",$B38="",$C38=""),"",C38*'MPTO_working_3-way'!$I37)</f>
        <v>4.7998207885304662</v>
      </c>
      <c r="H38" s="17">
        <f>IF(OR($A38="",$B38="",$C38=""),"",'MPTO_working_3-way'!E37)</f>
        <v>1.8952570226288756</v>
      </c>
      <c r="I38" s="21">
        <f>IF(OR($A38="",$B38="",$C38=""),"",'MPTO_working_3-way'!F37)</f>
        <v>3.7344605721726478</v>
      </c>
      <c r="J38" s="22">
        <f>IF(OR($A38="",$B38="",$C38=""),"",'MPTO_working_3-way'!G37)</f>
        <v>4.8878056115991431</v>
      </c>
      <c r="K38" s="17">
        <f>IF(OR($A38="",$B38="",$C38=""),"",'OddsRatio_working_3-way'!H37)</f>
        <v>1.903098059280254</v>
      </c>
      <c r="L38" s="21">
        <f>IF(OR($A38="",$B38="",$C38=""),"",'OddsRatio_working_3-way'!I37)</f>
        <v>3.7302964582891396</v>
      </c>
      <c r="M38" s="22">
        <f>IF(OR($A38="",$B38="",$C38=""),"",'OddsRatio_working_3-way'!J37)</f>
        <v>4.843417322053174</v>
      </c>
      <c r="N38" s="23">
        <f t="shared" si="13"/>
        <v>52.197289325318295</v>
      </c>
      <c r="O38" s="24">
        <f t="shared" si="14"/>
        <v>26.968599484747784</v>
      </c>
      <c r="P38" s="24">
        <f t="shared" si="15"/>
        <v>20.834111189933914</v>
      </c>
      <c r="Q38" t="s">
        <v>46</v>
      </c>
      <c r="R38" t="s">
        <v>37</v>
      </c>
      <c r="S38" s="48" t="s">
        <v>416</v>
      </c>
      <c r="T38" s="35">
        <v>100</v>
      </c>
      <c r="U38" s="35">
        <f t="shared" si="16"/>
        <v>67.532467532467535</v>
      </c>
      <c r="V38" s="35">
        <f t="shared" si="17"/>
        <v>70.930232558139537</v>
      </c>
      <c r="W38" s="35">
        <f t="shared" si="18"/>
        <v>58.847736625514408</v>
      </c>
      <c r="X38" s="35">
        <f t="shared" si="19"/>
        <v>70.222030816346063</v>
      </c>
      <c r="Y38" s="35">
        <f t="shared" si="20"/>
        <v>73.61979584201805</v>
      </c>
      <c r="Z38" s="35">
        <f t="shared" si="21"/>
        <v>61.537299909392942</v>
      </c>
      <c r="AA38" s="35">
        <f t="shared" si="22"/>
        <v>-2.6895632838785275</v>
      </c>
      <c r="AB38" s="35">
        <f t="shared" si="23"/>
        <v>-2.6895632838785133</v>
      </c>
      <c r="AC38" s="35">
        <f t="shared" si="24"/>
        <v>-2.6895632838785346</v>
      </c>
      <c r="AF38">
        <v>2.14</v>
      </c>
      <c r="AG38">
        <v>1.77</v>
      </c>
      <c r="AJ38" t="s">
        <v>91</v>
      </c>
    </row>
    <row r="39" spans="1:36" ht="15" x14ac:dyDescent="0.25">
      <c r="A39">
        <v>3.08</v>
      </c>
      <c r="B39">
        <v>3.44</v>
      </c>
      <c r="C39">
        <v>2.4300000000000002</v>
      </c>
      <c r="D39" s="20">
        <f t="shared" si="3"/>
        <v>2.6895632838785266E-2</v>
      </c>
      <c r="E39" s="17">
        <f>IF(OR($A39="",$B39="",$C39=""),"",A39*'MPTO_working_3-way'!$I38)</f>
        <v>3.1628385491434585</v>
      </c>
      <c r="F39" s="21">
        <f>IF(OR($A39="",$B39="",$C39=""),"",B39*'MPTO_working_3-way'!$I38)</f>
        <v>3.5325209769654213</v>
      </c>
      <c r="G39" s="22">
        <f>IF(OR($A39="",$B39="",$C39=""),"",C39*'MPTO_working_3-way'!$I38)</f>
        <v>2.4953563877982483</v>
      </c>
      <c r="H39" s="17">
        <f>IF(OR($A39="",$B39="",$C39=""),"",'MPTO_working_3-way'!E38)</f>
        <v>3.1674626707023488</v>
      </c>
      <c r="I39" s="21">
        <f>IF(OR($A39="",$B39="",$C39=""),"",'MPTO_working_3-way'!F38)</f>
        <v>3.5494667092142471</v>
      </c>
      <c r="J39" s="22">
        <f>IF(OR($A39="",$B39="",$C39=""),"",'MPTO_working_3-way'!G38)</f>
        <v>2.4841176522046542</v>
      </c>
      <c r="K39" s="17">
        <f>IF(OR($A39="",$B39="",$C39=""),"",'OddsRatio_working_3-way'!H38)</f>
        <v>3.166062028350372</v>
      </c>
      <c r="L39" s="21">
        <f>IF(OR($A39="",$B39="",$C39=""),"",'OddsRatio_working_3-way'!I38)</f>
        <v>3.540957379411013</v>
      </c>
      <c r="M39" s="22">
        <f>IF(OR($A39="",$B39="",$C39=""),"",'OddsRatio_working_3-way'!J38)</f>
        <v>2.4891676444908803</v>
      </c>
      <c r="N39" s="23">
        <f t="shared" si="13"/>
        <v>31.61716870659788</v>
      </c>
      <c r="O39" s="24">
        <f t="shared" si="14"/>
        <v>28.308395237302754</v>
      </c>
      <c r="P39" s="24">
        <f t="shared" si="15"/>
        <v>40.074436056099366</v>
      </c>
      <c r="Q39" t="s">
        <v>40</v>
      </c>
      <c r="R39" t="s">
        <v>41</v>
      </c>
      <c r="S39" s="48" t="s">
        <v>416</v>
      </c>
      <c r="T39" s="35">
        <v>100</v>
      </c>
      <c r="U39" s="35">
        <f t="shared" si="16"/>
        <v>45.054945054945051</v>
      </c>
      <c r="V39" s="35">
        <f t="shared" si="17"/>
        <v>71.264367816091948</v>
      </c>
      <c r="W39" s="35">
        <f t="shared" si="18"/>
        <v>80.769230769230759</v>
      </c>
      <c r="X39" s="35">
        <f t="shared" si="19"/>
        <v>47.966401414677271</v>
      </c>
      <c r="Y39" s="35">
        <f t="shared" si="20"/>
        <v>74.175824175824161</v>
      </c>
      <c r="Z39" s="35">
        <f t="shared" si="21"/>
        <v>83.680687128962987</v>
      </c>
      <c r="AA39" s="35">
        <f t="shared" si="22"/>
        <v>-2.9114563597322203</v>
      </c>
      <c r="AB39" s="35">
        <f t="shared" si="23"/>
        <v>-2.9114563597322132</v>
      </c>
      <c r="AC39" s="35">
        <f t="shared" si="24"/>
        <v>-2.9114563597322274</v>
      </c>
      <c r="AF39">
        <v>1.91</v>
      </c>
      <c r="AG39">
        <v>1.98</v>
      </c>
      <c r="AJ39" t="s">
        <v>91</v>
      </c>
    </row>
    <row r="40" spans="1:36" ht="15" x14ac:dyDescent="0.25">
      <c r="A40">
        <v>1.82</v>
      </c>
      <c r="B40">
        <v>3.48</v>
      </c>
      <c r="C40">
        <v>5.2</v>
      </c>
      <c r="D40" s="20">
        <f t="shared" si="3"/>
        <v>2.9114563597322007E-2</v>
      </c>
      <c r="E40" s="17">
        <f>IF(OR($A40="",$B40="",$C40=""),"",A40*'MPTO_working_3-way'!$I39)</f>
        <v>1.8729885057471261</v>
      </c>
      <c r="F40" s="21">
        <f>IF(OR($A40="",$B40="",$C40=""),"",B40*'MPTO_working_3-way'!$I39)</f>
        <v>3.5813186813186806</v>
      </c>
      <c r="G40" s="22">
        <f>IF(OR($A40="",$B40="",$C40=""),"",C40*'MPTO_working_3-way'!$I39)</f>
        <v>5.3513957307060744</v>
      </c>
      <c r="H40" s="17">
        <f>IF(OR($A40="",$B40="",$C40=""),"",'MPTO_working_3-way'!E39)</f>
        <v>1.8527243652248524</v>
      </c>
      <c r="I40" s="21">
        <f>IF(OR($A40="",$B40="",$C40=""),"",'MPTO_working_3-way'!F39)</f>
        <v>3.6016377284100378</v>
      </c>
      <c r="J40" s="22">
        <f>IF(OR($A40="",$B40="",$C40=""),"",'MPTO_working_3-way'!G39)</f>
        <v>5.4763661517177757</v>
      </c>
      <c r="K40" s="17">
        <f>IF(OR($A40="",$B40="",$C40=""),"",'OddsRatio_working_3-way'!H39)</f>
        <v>1.8605090341811712</v>
      </c>
      <c r="L40" s="21">
        <f>IF(OR($A40="",$B40="",$C40=""),"",'OddsRatio_working_3-way'!I39)</f>
        <v>3.6025151277674445</v>
      </c>
      <c r="M40" s="22">
        <f>IF(OR($A40="",$B40="",$C40=""),"",'OddsRatio_working_3-way'!J39)</f>
        <v>5.4074852970255112</v>
      </c>
      <c r="N40" s="23">
        <f t="shared" si="13"/>
        <v>53.390610616753619</v>
      </c>
      <c r="O40" s="24">
        <f t="shared" si="14"/>
        <v>27.922675667382642</v>
      </c>
      <c r="P40" s="24">
        <f t="shared" si="15"/>
        <v>18.686713715863764</v>
      </c>
      <c r="Q40" t="s">
        <v>52</v>
      </c>
      <c r="R40" t="s">
        <v>47</v>
      </c>
      <c r="S40" s="48" t="s">
        <v>416</v>
      </c>
      <c r="T40" s="35">
        <v>100</v>
      </c>
      <c r="U40" s="35">
        <f t="shared" si="16"/>
        <v>58.847736625514408</v>
      </c>
      <c r="V40" s="35">
        <f t="shared" si="17"/>
        <v>69.418960244648318</v>
      </c>
      <c r="W40" s="35">
        <f t="shared" si="18"/>
        <v>68.944099378881987</v>
      </c>
      <c r="X40" s="35">
        <f t="shared" si="19"/>
        <v>61.636940376469695</v>
      </c>
      <c r="Y40" s="35">
        <f t="shared" si="20"/>
        <v>72.208163995603599</v>
      </c>
      <c r="Z40" s="35">
        <f t="shared" si="21"/>
        <v>71.733303129837282</v>
      </c>
      <c r="AA40" s="35">
        <f t="shared" si="22"/>
        <v>-2.7892037509552878</v>
      </c>
      <c r="AB40" s="35">
        <f t="shared" si="23"/>
        <v>-2.7892037509552807</v>
      </c>
      <c r="AC40" s="35">
        <f t="shared" si="24"/>
        <v>-2.7892037509552949</v>
      </c>
      <c r="AF40">
        <v>2.04</v>
      </c>
      <c r="AG40">
        <v>1.86</v>
      </c>
      <c r="AJ40" t="s">
        <v>91</v>
      </c>
    </row>
    <row r="41" spans="1:36" ht="15" x14ac:dyDescent="0.25">
      <c r="A41">
        <v>2.4300000000000002</v>
      </c>
      <c r="B41">
        <v>3.27</v>
      </c>
      <c r="C41">
        <v>3.22</v>
      </c>
      <c r="D41" s="20">
        <f t="shared" si="3"/>
        <v>2.7892037509552825E-2</v>
      </c>
      <c r="E41" s="17">
        <f>IF(OR($A41="",$B41="",$C41=""),"",A41*'MPTO_working_3-way'!$I40)</f>
        <v>2.4977776511482137</v>
      </c>
      <c r="F41" s="21">
        <f>IF(OR($A41="",$B41="",$C41=""),"",B41*'MPTO_working_3-way'!$I40)</f>
        <v>3.361206962656238</v>
      </c>
      <c r="G41" s="22">
        <f>IF(OR($A41="",$B41="",$C41=""),"",C41*'MPTO_working_3-way'!$I40)</f>
        <v>3.3098123607807604</v>
      </c>
      <c r="H41" s="17">
        <f>IF(OR($A41="",$B41="",$C41=""),"",'MPTO_working_3-way'!E40)</f>
        <v>2.4861688960438673</v>
      </c>
      <c r="I41" s="21">
        <f>IF(OR($A41="",$B41="",$C41=""),"",'MPTO_working_3-way'!F40)</f>
        <v>3.3725328251466973</v>
      </c>
      <c r="J41" s="22">
        <f>IF(OR($A41="",$B41="",$C41=""),"",'MPTO_working_3-way'!G40)</f>
        <v>3.3193735928971351</v>
      </c>
      <c r="K41" s="17">
        <f>IF(OR($A41="",$B41="",$C41=""),"",'OddsRatio_working_3-way'!H40)</f>
        <v>2.4913317962679842</v>
      </c>
      <c r="L41" s="21">
        <f>IF(OR($A41="",$B41="",$C41=""),"",'OddsRatio_working_3-way'!I40)</f>
        <v>3.3673588654044226</v>
      </c>
      <c r="M41" s="22">
        <f>IF(OR($A41="",$B41="",$C41=""),"",'OddsRatio_working_3-way'!J40)</f>
        <v>3.315214397003444</v>
      </c>
      <c r="N41" s="23">
        <f t="shared" si="13"/>
        <v>40.035589218291946</v>
      </c>
      <c r="O41" s="24">
        <f t="shared" si="14"/>
        <v>29.75121767597842</v>
      </c>
      <c r="P41" s="24">
        <f t="shared" si="15"/>
        <v>30.213193105729637</v>
      </c>
      <c r="Q41" t="s">
        <v>39</v>
      </c>
      <c r="R41" t="s">
        <v>38</v>
      </c>
      <c r="S41" s="48" t="s">
        <v>416</v>
      </c>
      <c r="T41" s="35">
        <v>100</v>
      </c>
      <c r="U41" s="35">
        <f t="shared" si="16"/>
        <v>39.759036144578317</v>
      </c>
      <c r="V41" s="35">
        <f t="shared" si="17"/>
        <v>74.874371859296474</v>
      </c>
      <c r="W41" s="35">
        <f t="shared" si="18"/>
        <v>82.238010657193612</v>
      </c>
      <c r="X41" s="35">
        <f t="shared" si="19"/>
        <v>42.887617483509914</v>
      </c>
      <c r="Y41" s="35">
        <f t="shared" si="20"/>
        <v>78.002953198228084</v>
      </c>
      <c r="Z41" s="35">
        <f t="shared" si="21"/>
        <v>85.366591996125209</v>
      </c>
      <c r="AA41" s="35">
        <f t="shared" si="22"/>
        <v>-3.1285813389315962</v>
      </c>
      <c r="AB41" s="35">
        <f t="shared" si="23"/>
        <v>-3.1285813389316104</v>
      </c>
      <c r="AC41" s="35">
        <f t="shared" si="24"/>
        <v>-3.1285813389315962</v>
      </c>
      <c r="AF41">
        <v>2.19</v>
      </c>
      <c r="AG41">
        <v>1.73</v>
      </c>
      <c r="AJ41" t="s">
        <v>91</v>
      </c>
    </row>
    <row r="42" spans="1:36" ht="15" x14ac:dyDescent="0.25">
      <c r="A42">
        <v>1.66</v>
      </c>
      <c r="B42">
        <v>3.98</v>
      </c>
      <c r="C42">
        <v>5.63</v>
      </c>
      <c r="D42" s="20">
        <f t="shared" si="3"/>
        <v>3.1285813389315908E-2</v>
      </c>
      <c r="E42" s="17">
        <f>IF(OR($A42="",$B42="",$C42=""),"",A42*'MPTO_working_3-way'!$I41)</f>
        <v>1.7119344502262643</v>
      </c>
      <c r="F42" s="21">
        <f>IF(OR($A42="",$B42="",$C42=""),"",B42*'MPTO_working_3-way'!$I41)</f>
        <v>4.1045175372894773</v>
      </c>
      <c r="G42" s="22">
        <f>IF(OR($A42="",$B42="",$C42=""),"",C42*'MPTO_working_3-way'!$I41)</f>
        <v>5.8061391293818483</v>
      </c>
      <c r="H42" s="17">
        <f>IF(OR($A42="",$B42="",$C42=""),"",'MPTO_working_3-way'!E41)</f>
        <v>1.6892433074909801</v>
      </c>
      <c r="I42" s="21">
        <f>IF(OR($A42="",$B42="",$C42=""),"",'MPTO_working_3-way'!F41)</f>
        <v>4.1523466600262173</v>
      </c>
      <c r="J42" s="22">
        <f>IF(OR($A42="",$B42="",$C42=""),"",'MPTO_working_3-way'!G41)</f>
        <v>5.9811728600859606</v>
      </c>
      <c r="K42" s="17">
        <f>IF(OR($A42="",$B42="",$C42=""),"",'OddsRatio_working_3-way'!H41)</f>
        <v>1.697248561631447</v>
      </c>
      <c r="L42" s="21">
        <f>IF(OR($A42="",$B42="",$C42=""),"",'OddsRatio_working_3-way'!I41)</f>
        <v>4.1481828994874448</v>
      </c>
      <c r="M42" s="22">
        <f>IF(OR($A42="",$B42="",$C42=""),"",'OddsRatio_working_3-way'!J41)</f>
        <v>5.8913043035660637</v>
      </c>
      <c r="N42" s="23">
        <f t="shared" si="13"/>
        <v>58.413451511991667</v>
      </c>
      <c r="O42" s="24">
        <f t="shared" si="14"/>
        <v>24.363399374348283</v>
      </c>
      <c r="P42" s="24">
        <f t="shared" si="15"/>
        <v>17.223149113660064</v>
      </c>
      <c r="Q42" t="s">
        <v>73</v>
      </c>
      <c r="R42" t="s">
        <v>48</v>
      </c>
      <c r="S42" s="48" t="s">
        <v>416</v>
      </c>
      <c r="T42" s="35">
        <v>100</v>
      </c>
      <c r="U42" s="35">
        <f t="shared" si="16"/>
        <v>59.677419354838712</v>
      </c>
      <c r="V42" s="35">
        <f t="shared" si="17"/>
        <v>69.135802469135797</v>
      </c>
      <c r="W42" s="35">
        <f t="shared" si="18"/>
        <v>68.35443037974683</v>
      </c>
      <c r="X42" s="35">
        <f t="shared" si="19"/>
        <v>62.509767151117359</v>
      </c>
      <c r="Y42" s="35">
        <f t="shared" si="20"/>
        <v>71.968150265414451</v>
      </c>
      <c r="Z42" s="35">
        <f t="shared" si="21"/>
        <v>71.186778176025484</v>
      </c>
      <c r="AA42" s="35">
        <f t="shared" si="22"/>
        <v>-2.832347796278647</v>
      </c>
      <c r="AB42" s="35">
        <f t="shared" si="23"/>
        <v>-2.8323477962786541</v>
      </c>
      <c r="AC42" s="35">
        <f t="shared" si="24"/>
        <v>-2.8323477962786541</v>
      </c>
      <c r="AF42">
        <v>1.9</v>
      </c>
      <c r="AG42">
        <v>1.99</v>
      </c>
      <c r="AJ42" t="s">
        <v>91</v>
      </c>
    </row>
    <row r="43" spans="1:36" ht="15" x14ac:dyDescent="0.25">
      <c r="A43">
        <v>2.48</v>
      </c>
      <c r="B43">
        <v>3.24</v>
      </c>
      <c r="C43">
        <v>3.16</v>
      </c>
      <c r="D43" s="20">
        <f t="shared" si="3"/>
        <v>2.8323477962786558E-2</v>
      </c>
      <c r="E43" s="17">
        <f>IF(OR($A43="",$B43="",$C43=""),"",A43*'MPTO_working_3-way'!$I42)</f>
        <v>2.5502422253477106</v>
      </c>
      <c r="F43" s="21">
        <f>IF(OR($A43="",$B43="",$C43=""),"",B43*'MPTO_working_3-way'!$I42)</f>
        <v>3.3317680685994286</v>
      </c>
      <c r="G43" s="22">
        <f>IF(OR($A43="",$B43="",$C43=""),"",C43*'MPTO_working_3-way'!$I42)</f>
        <v>3.2495021903624055</v>
      </c>
      <c r="H43" s="17">
        <f>IF(OR($A43="",$B43="",$C43=""),"",'MPTO_working_3-way'!E42)</f>
        <v>2.5394590857884136</v>
      </c>
      <c r="I43" s="21">
        <f>IF(OR($A43="",$B43="",$C43=""),"",'MPTO_working_3-way'!F42)</f>
        <v>3.3422368742505895</v>
      </c>
      <c r="J43" s="22">
        <f>IF(OR($A43="",$B43="",$C43=""),"",'MPTO_working_3-way'!G42)</f>
        <v>3.2571747584240298</v>
      </c>
      <c r="K43" s="17">
        <f>IF(OR($A43="",$B43="",$C43=""),"",'OddsRatio_working_3-way'!H42)</f>
        <v>2.5443140544104383</v>
      </c>
      <c r="L43" s="21">
        <f>IF(OR($A43="",$B43="",$C43=""),"",'OddsRatio_working_3-way'!I42)</f>
        <v>3.3373401904590416</v>
      </c>
      <c r="M43" s="22">
        <f>IF(OR($A43="",$B43="",$C43=""),"",'OddsRatio_working_3-way'!J42)</f>
        <v>3.2538637550855052</v>
      </c>
      <c r="N43" s="23">
        <f t="shared" si="13"/>
        <v>39.211961517249833</v>
      </c>
      <c r="O43" s="24">
        <f t="shared" si="14"/>
        <v>30.014094000857895</v>
      </c>
      <c r="P43" s="24">
        <f t="shared" si="15"/>
        <v>30.773944481892272</v>
      </c>
      <c r="Q43" t="s">
        <v>35</v>
      </c>
      <c r="R43" t="s">
        <v>53</v>
      </c>
      <c r="S43" s="48" t="s">
        <v>416</v>
      </c>
      <c r="T43" s="35">
        <v>100</v>
      </c>
      <c r="U43" s="35">
        <f t="shared" si="16"/>
        <v>47.368421052631575</v>
      </c>
      <c r="V43" s="35">
        <f t="shared" si="17"/>
        <v>70.845481049562679</v>
      </c>
      <c r="W43" s="35">
        <f t="shared" si="18"/>
        <v>78.902953586497887</v>
      </c>
      <c r="X43" s="35">
        <f t="shared" si="19"/>
        <v>50.25156536393942</v>
      </c>
      <c r="Y43" s="35">
        <f t="shared" si="20"/>
        <v>73.728625360870524</v>
      </c>
      <c r="Z43" s="35">
        <f t="shared" si="21"/>
        <v>81.786097897805732</v>
      </c>
      <c r="AA43" s="35">
        <f t="shared" si="22"/>
        <v>-2.883144311307845</v>
      </c>
      <c r="AB43" s="35">
        <f t="shared" si="23"/>
        <v>-2.883144311307845</v>
      </c>
      <c r="AC43" s="35">
        <f t="shared" si="24"/>
        <v>-2.883144311307845</v>
      </c>
      <c r="AF43">
        <v>2.21</v>
      </c>
      <c r="AG43">
        <v>1.72</v>
      </c>
      <c r="AJ43" t="s">
        <v>91</v>
      </c>
    </row>
    <row r="44" spans="1:36" ht="15" x14ac:dyDescent="0.25">
      <c r="A44">
        <v>1.9</v>
      </c>
      <c r="B44">
        <v>3.43</v>
      </c>
      <c r="C44">
        <v>4.74</v>
      </c>
      <c r="D44" s="20">
        <f t="shared" si="3"/>
        <v>2.8831443113078503E-2</v>
      </c>
      <c r="E44" s="17">
        <f>IF(OR($A44="",$B44="",$C44=""),"",A44*'MPTO_working_3-way'!$I43)</f>
        <v>1.9547797419148492</v>
      </c>
      <c r="F44" s="21">
        <f>IF(OR($A44="",$B44="",$C44=""),"",B44*'MPTO_working_3-way'!$I43)</f>
        <v>3.5288918498778594</v>
      </c>
      <c r="G44" s="22">
        <f>IF(OR($A44="",$B44="",$C44=""),"",C44*'MPTO_working_3-way'!$I43)</f>
        <v>4.8766610403559927</v>
      </c>
      <c r="H44" s="17">
        <f>IF(OR($A44="",$B44="",$C44=""),"",'MPTO_working_3-way'!E43)</f>
        <v>1.9353391259456709</v>
      </c>
      <c r="I44" s="21">
        <f>IF(OR($A44="",$B44="",$C44=""),"",'MPTO_working_3-way'!F43)</f>
        <v>3.5469205102080656</v>
      </c>
      <c r="J44" s="22">
        <f>IF(OR($A44="",$B44="",$C44=""),"",'MPTO_working_3-way'!G43)</f>
        <v>4.966230055336494</v>
      </c>
      <c r="K44" s="17">
        <f>IF(OR($A44="",$B44="",$C44=""),"",'OddsRatio_working_3-way'!H43)</f>
        <v>1.9429603817242016</v>
      </c>
      <c r="L44" s="21">
        <f>IF(OR($A44="",$B44="",$C44=""),"",'OddsRatio_working_3-way'!I43)</f>
        <v>3.5459930306553464</v>
      </c>
      <c r="M44" s="22">
        <f>IF(OR($A44="",$B44="",$C44=""),"",'OddsRatio_working_3-way'!J43)</f>
        <v>4.9185242529427962</v>
      </c>
      <c r="N44" s="23">
        <f t="shared" si="13"/>
        <v>51.156658653543609</v>
      </c>
      <c r="O44" s="24">
        <f t="shared" si="14"/>
        <v>28.337507708960015</v>
      </c>
      <c r="P44" s="24">
        <f t="shared" si="15"/>
        <v>20.50583363749638</v>
      </c>
      <c r="Q44" t="s">
        <v>42</v>
      </c>
      <c r="R44" t="s">
        <v>45</v>
      </c>
      <c r="S44" s="48" t="s">
        <v>416</v>
      </c>
      <c r="T44" s="35">
        <v>100</v>
      </c>
      <c r="U44" s="35">
        <f t="shared" si="16"/>
        <v>56.521739130434774</v>
      </c>
      <c r="V44" s="35">
        <f t="shared" si="17"/>
        <v>69.135802469135797</v>
      </c>
      <c r="W44" s="35">
        <f t="shared" si="18"/>
        <v>71.671388101982998</v>
      </c>
      <c r="X44" s="35">
        <f t="shared" si="19"/>
        <v>59.192809428881191</v>
      </c>
      <c r="Y44" s="35">
        <f t="shared" si="20"/>
        <v>71.80687276758222</v>
      </c>
      <c r="Z44" s="35">
        <f t="shared" si="21"/>
        <v>74.342458400429408</v>
      </c>
      <c r="AA44" s="35">
        <f t="shared" si="22"/>
        <v>-2.6710702984464163</v>
      </c>
      <c r="AB44" s="35">
        <f t="shared" si="23"/>
        <v>-2.6710702984464234</v>
      </c>
      <c r="AC44" s="35">
        <f t="shared" si="24"/>
        <v>-2.6710702984464092</v>
      </c>
      <c r="AF44">
        <v>2.44</v>
      </c>
      <c r="AG44">
        <v>1.6</v>
      </c>
      <c r="AJ44" t="s">
        <v>91</v>
      </c>
    </row>
    <row r="45" spans="1:36" ht="15" x14ac:dyDescent="0.25">
      <c r="A45">
        <v>2.2999999999999998</v>
      </c>
      <c r="B45">
        <v>3.24</v>
      </c>
      <c r="C45">
        <v>3.53</v>
      </c>
      <c r="D45" s="20">
        <f t="shared" si="3"/>
        <v>2.6710702984463985E-2</v>
      </c>
      <c r="E45" s="17">
        <f>IF(OR($A45="",$B45="",$C45=""),"",A45*'MPTO_working_3-way'!$I44)</f>
        <v>2.3614346168642668</v>
      </c>
      <c r="F45" s="21">
        <f>IF(OR($A45="",$B45="",$C45=""),"",B45*'MPTO_working_3-way'!$I44)</f>
        <v>3.3265426776696634</v>
      </c>
      <c r="G45" s="22">
        <f>IF(OR($A45="",$B45="",$C45=""),"",C45*'MPTO_working_3-way'!$I44)</f>
        <v>3.6242887815351579</v>
      </c>
      <c r="H45" s="17">
        <f>IF(OR($A45="",$B45="",$C45=""),"",'MPTO_working_3-way'!E44)</f>
        <v>2.3480845584034729</v>
      </c>
      <c r="I45" s="21">
        <f>IF(OR($A45="",$B45="",$C45=""),"",'MPTO_working_3-way'!F44)</f>
        <v>3.3362424517086908</v>
      </c>
      <c r="J45" s="22">
        <f>IF(OR($A45="",$B45="",$C45=""),"",'MPTO_working_3-way'!G44)</f>
        <v>3.6445466200164773</v>
      </c>
      <c r="K45" s="17">
        <f>IF(OR($A45="",$B45="",$C45=""),"",'OddsRatio_working_3-way'!H44)</f>
        <v>2.3538568223455205</v>
      </c>
      <c r="L45" s="21">
        <f>IF(OR($A45="",$B45="",$C45=""),"",'OddsRatio_working_3-way'!I44)</f>
        <v>3.3327994477338199</v>
      </c>
      <c r="M45" s="22">
        <f>IF(OR($A45="",$B45="",$C45=""),"",'OddsRatio_working_3-way'!J44)</f>
        <v>3.6348136619493578</v>
      </c>
      <c r="N45" s="23">
        <f t="shared" si="13"/>
        <v>42.347139017039282</v>
      </c>
      <c r="O45" s="24">
        <f t="shared" si="14"/>
        <v>30.061240660243932</v>
      </c>
      <c r="P45" s="24">
        <f t="shared" si="15"/>
        <v>27.59162032271681</v>
      </c>
      <c r="Q45" t="s">
        <v>89</v>
      </c>
      <c r="R45" t="s">
        <v>51</v>
      </c>
      <c r="S45" s="48" t="s">
        <v>416</v>
      </c>
      <c r="T45" s="35">
        <v>100</v>
      </c>
      <c r="U45" s="35">
        <f t="shared" si="16"/>
        <v>84.567901234567898</v>
      </c>
      <c r="V45" s="35">
        <f t="shared" si="17"/>
        <v>77.27272727272728</v>
      </c>
      <c r="W45" s="35">
        <f t="shared" si="18"/>
        <v>35.064935064935064</v>
      </c>
      <c r="X45" s="35">
        <f t="shared" si="19"/>
        <v>87.662337662337663</v>
      </c>
      <c r="Y45" s="35">
        <f t="shared" si="20"/>
        <v>80.367163700497031</v>
      </c>
      <c r="Z45" s="35">
        <f t="shared" si="21"/>
        <v>38.159371492704821</v>
      </c>
      <c r="AA45" s="35">
        <f t="shared" si="22"/>
        <v>-3.0944364277697645</v>
      </c>
      <c r="AB45" s="35">
        <f t="shared" si="23"/>
        <v>-3.0944364277697503</v>
      </c>
      <c r="AC45" s="35">
        <f t="shared" si="24"/>
        <v>-3.0944364277697574</v>
      </c>
      <c r="AF45">
        <v>2.2999999999999998</v>
      </c>
      <c r="AG45">
        <v>1.67</v>
      </c>
      <c r="AJ45" t="s">
        <v>91</v>
      </c>
    </row>
    <row r="46" spans="1:36" ht="15" x14ac:dyDescent="0.25">
      <c r="A46">
        <v>6.48</v>
      </c>
      <c r="B46">
        <v>4.4000000000000004</v>
      </c>
      <c r="C46">
        <v>1.54</v>
      </c>
      <c r="D46" s="20">
        <f t="shared" si="3"/>
        <v>3.0944364277697645E-2</v>
      </c>
      <c r="E46" s="17">
        <f>IF(OR($A46="",$B46="",$C46=""),"",A46*'MPTO_working_3-way'!$I45)</f>
        <v>6.6805194805194814</v>
      </c>
      <c r="F46" s="21">
        <f>IF(OR($A46="",$B46="",$C46=""),"",B46*'MPTO_working_3-way'!$I45)</f>
        <v>4.5361552028218703</v>
      </c>
      <c r="G46" s="22">
        <f>IF(OR($A46="",$B46="",$C46=""),"",C46*'MPTO_working_3-way'!$I45)</f>
        <v>1.5876543209876544</v>
      </c>
      <c r="H46" s="17">
        <f>IF(OR($A46="",$B46="",$C46=""),"",'MPTO_working_3-way'!E45)</f>
        <v>6.9441454815364647</v>
      </c>
      <c r="I46" s="21">
        <f>IF(OR($A46="",$B46="",$C46=""),"",'MPTO_working_3-way'!F45)</f>
        <v>4.6091883236851832</v>
      </c>
      <c r="J46" s="22">
        <f>IF(OR($A46="",$B46="",$C46=""),"",'MPTO_working_3-way'!G45)</f>
        <v>1.5648574057037719</v>
      </c>
      <c r="K46" s="17">
        <f>IF(OR($A46="",$B46="",$C46=""),"",'OddsRatio_working_3-way'!H45)</f>
        <v>6.8092595976440906</v>
      </c>
      <c r="L46" s="21">
        <f>IF(OR($A46="",$B46="",$C46=""),"",'OddsRatio_working_3-way'!I45)</f>
        <v>4.6042851518229755</v>
      </c>
      <c r="M46" s="22">
        <f>IF(OR($A46="",$B46="",$C46=""),"",'OddsRatio_working_3-way'!J45)</f>
        <v>1.5724452888189431</v>
      </c>
      <c r="N46" s="23">
        <f t="shared" si="13"/>
        <v>14.968895800933124</v>
      </c>
      <c r="O46" s="24">
        <f t="shared" si="14"/>
        <v>22.045101088646962</v>
      </c>
      <c r="P46" s="24">
        <f t="shared" si="15"/>
        <v>62.986003110419908</v>
      </c>
      <c r="Q46" t="s">
        <v>90</v>
      </c>
      <c r="R46" t="s">
        <v>34</v>
      </c>
      <c r="S46" s="48" t="s">
        <v>416</v>
      </c>
      <c r="T46" s="35">
        <v>100</v>
      </c>
      <c r="U46" s="35">
        <f t="shared" si="16"/>
        <v>45.355191256830594</v>
      </c>
      <c r="V46" s="35">
        <f t="shared" si="17"/>
        <v>71.83098591549296</v>
      </c>
      <c r="W46" s="35">
        <f t="shared" si="18"/>
        <v>79.879275653923543</v>
      </c>
      <c r="X46" s="35">
        <f t="shared" si="19"/>
        <v>48.289738430583505</v>
      </c>
      <c r="Y46" s="35">
        <f t="shared" si="20"/>
        <v>74.765533089245849</v>
      </c>
      <c r="Z46" s="35">
        <f t="shared" si="21"/>
        <v>82.813822827676447</v>
      </c>
      <c r="AA46" s="35">
        <f t="shared" si="22"/>
        <v>-2.934547173752911</v>
      </c>
      <c r="AB46" s="35">
        <f t="shared" si="23"/>
        <v>-2.9345471737528896</v>
      </c>
      <c r="AC46" s="35">
        <f t="shared" si="24"/>
        <v>-2.9345471737529039</v>
      </c>
      <c r="AF46">
        <v>1.64</v>
      </c>
      <c r="AG46">
        <v>2.36</v>
      </c>
      <c r="AJ46" t="s">
        <v>91</v>
      </c>
    </row>
    <row r="47" spans="1:36" ht="15" x14ac:dyDescent="0.25">
      <c r="A47">
        <v>1.83</v>
      </c>
      <c r="B47">
        <v>3.55</v>
      </c>
      <c r="C47">
        <v>4.97</v>
      </c>
      <c r="D47" s="20">
        <f t="shared" si="3"/>
        <v>2.9345471737528994E-2</v>
      </c>
      <c r="E47" s="17">
        <f>IF(OR($A47="",$B47="",$C47=""),"",A47*'MPTO_working_3-way'!$I46)</f>
        <v>1.8837022132796781</v>
      </c>
      <c r="F47" s="21">
        <f>IF(OR($A47="",$B47="",$C47=""),"",B47*'MPTO_working_3-way'!$I46)</f>
        <v>3.6541764246682278</v>
      </c>
      <c r="G47" s="22">
        <f>IF(OR($A47="",$B47="",$C47=""),"",C47*'MPTO_working_3-way'!$I46)</f>
        <v>5.1158469945355192</v>
      </c>
      <c r="H47" s="17">
        <f>IF(OR($A47="",$B47="",$C47=""),"",'MPTO_working_3-way'!E46)</f>
        <v>1.8633554370317762</v>
      </c>
      <c r="I47" s="21">
        <f>IF(OR($A47="",$B47="",$C47=""),"",'MPTO_working_3-way'!F46)</f>
        <v>3.6777102343950072</v>
      </c>
      <c r="J47" s="22">
        <f>IF(OR($A47="",$B47="",$C47=""),"",'MPTO_working_3-way'!G46)</f>
        <v>5.2239666098677029</v>
      </c>
      <c r="K47" s="17">
        <f>IF(OR($A47="",$B47="",$C47=""),"",'OddsRatio_working_3-way'!H46)</f>
        <v>1.8711160673951881</v>
      </c>
      <c r="L47" s="21">
        <f>IF(OR($A47="",$B47="",$C47=""),"",'OddsRatio_working_3-way'!I46)</f>
        <v>3.67632044802136</v>
      </c>
      <c r="M47" s="22">
        <f>IF(OR($A47="",$B47="",$C47=""),"",'OddsRatio_working_3-way'!J46)</f>
        <v>5.1666635994685484</v>
      </c>
      <c r="N47" s="23">
        <f t="shared" si="13"/>
        <v>53.086947233497114</v>
      </c>
      <c r="O47" s="24">
        <f t="shared" si="14"/>
        <v>27.365947447126683</v>
      </c>
      <c r="P47" s="24">
        <f t="shared" si="15"/>
        <v>19.5471053193762</v>
      </c>
      <c r="Q47" t="s">
        <v>44</v>
      </c>
      <c r="R47" t="s">
        <v>43</v>
      </c>
      <c r="S47" s="48" t="s">
        <v>416</v>
      </c>
      <c r="T47" s="35">
        <v>100</v>
      </c>
      <c r="U47" s="35">
        <f t="shared" si="16"/>
        <v>67.10526315789474</v>
      </c>
      <c r="V47" s="35">
        <f t="shared" si="17"/>
        <v>70.326409495548958</v>
      </c>
      <c r="W47" s="35">
        <f t="shared" si="18"/>
        <v>59.839357429718881</v>
      </c>
      <c r="X47" s="35">
        <f t="shared" si="19"/>
        <v>69.834233074732154</v>
      </c>
      <c r="Y47" s="35">
        <f t="shared" si="20"/>
        <v>73.055379412386372</v>
      </c>
      <c r="Z47" s="35">
        <f t="shared" si="21"/>
        <v>62.568327346556309</v>
      </c>
      <c r="AA47" s="35">
        <f t="shared" si="22"/>
        <v>-2.7289699168374142</v>
      </c>
      <c r="AB47" s="35">
        <f t="shared" si="23"/>
        <v>-2.7289699168374142</v>
      </c>
      <c r="AC47" s="35">
        <f t="shared" si="24"/>
        <v>-2.7289699168374284</v>
      </c>
      <c r="AF47">
        <v>1.99</v>
      </c>
      <c r="AG47">
        <v>1.9</v>
      </c>
      <c r="AJ47" t="s">
        <v>91</v>
      </c>
    </row>
    <row r="48" spans="1:36" ht="15" x14ac:dyDescent="0.25">
      <c r="A48">
        <v>3.04</v>
      </c>
      <c r="B48">
        <v>3.37</v>
      </c>
      <c r="C48">
        <v>2.4900000000000002</v>
      </c>
      <c r="D48" s="20">
        <f t="shared" si="3"/>
        <v>2.7289699168374204E-2</v>
      </c>
      <c r="E48" s="17">
        <f>IF(OR($A48="",$B48="",$C48=""),"",A48*'MPTO_working_3-way'!$I47)</f>
        <v>3.1229606854718575</v>
      </c>
      <c r="F48" s="21">
        <f>IF(OR($A48="",$B48="",$C48=""),"",B48*'MPTO_working_3-way'!$I47)</f>
        <v>3.4619662861974212</v>
      </c>
      <c r="G48" s="22">
        <f>IF(OR($A48="",$B48="",$C48=""),"",C48*'MPTO_working_3-way'!$I47)</f>
        <v>2.557951350929252</v>
      </c>
      <c r="H48" s="17">
        <f>IF(OR($A48="",$B48="",$C48=""),"",'MPTO_working_3-way'!E47)</f>
        <v>3.1264576910494069</v>
      </c>
      <c r="I48" s="21">
        <f>IF(OR($A48="",$B48="",$C48=""),"",'MPTO_working_3-way'!F47)</f>
        <v>3.4765759255177429</v>
      </c>
      <c r="J48" s="22">
        <f>IF(OR($A48="",$B48="",$C48=""),"",'MPTO_working_3-way'!G47)</f>
        <v>2.5477067041051522</v>
      </c>
      <c r="K48" s="17">
        <f>IF(OR($A48="",$B48="",$C48=""),"",'OddsRatio_working_3-way'!H47)</f>
        <v>3.1254019296594362</v>
      </c>
      <c r="L48" s="21">
        <f>IF(OR($A48="",$B48="",$C48=""),"",'OddsRatio_working_3-way'!I47)</f>
        <v>3.4692169476925803</v>
      </c>
      <c r="M48" s="22">
        <f>IF(OR($A48="",$B48="",$C48=""),"",'OddsRatio_working_3-way'!J47)</f>
        <v>2.5523768996041962</v>
      </c>
      <c r="N48" s="23">
        <f t="shared" si="13"/>
        <v>32.020896217235183</v>
      </c>
      <c r="O48" s="24">
        <f t="shared" si="14"/>
        <v>28.88531884284717</v>
      </c>
      <c r="P48" s="24">
        <f t="shared" si="15"/>
        <v>39.093784939917654</v>
      </c>
      <c r="Q48" t="s">
        <v>92</v>
      </c>
      <c r="R48" t="s">
        <v>50</v>
      </c>
      <c r="S48" s="48" t="s">
        <v>416</v>
      </c>
      <c r="T48" s="35">
        <v>100</v>
      </c>
      <c r="U48" s="35">
        <f t="shared" si="16"/>
        <v>44.134078212290497</v>
      </c>
      <c r="V48" s="35">
        <f t="shared" si="17"/>
        <v>72.375690607734811</v>
      </c>
      <c r="W48" s="35">
        <f t="shared" si="18"/>
        <v>81.273408239700387</v>
      </c>
      <c r="X48" s="35">
        <f t="shared" si="19"/>
        <v>46.350901152564823</v>
      </c>
      <c r="Y48" s="35">
        <f t="shared" si="20"/>
        <v>74.592513548009123</v>
      </c>
      <c r="Z48" s="35">
        <f t="shared" si="21"/>
        <v>83.4902311799747</v>
      </c>
      <c r="AA48" s="35">
        <f t="shared" si="22"/>
        <v>-2.2168229402743265</v>
      </c>
      <c r="AB48" s="35">
        <f t="shared" si="23"/>
        <v>-2.2168229402743123</v>
      </c>
      <c r="AC48" s="35">
        <f t="shared" si="24"/>
        <v>-2.2168229402743123</v>
      </c>
      <c r="AF48">
        <v>1.9</v>
      </c>
      <c r="AG48">
        <v>1.98</v>
      </c>
      <c r="AJ48" t="s">
        <v>91</v>
      </c>
    </row>
    <row r="49" spans="1:36" ht="15" x14ac:dyDescent="0.25">
      <c r="A49">
        <v>1.79</v>
      </c>
      <c r="B49">
        <v>3.62</v>
      </c>
      <c r="C49">
        <v>5.34</v>
      </c>
      <c r="D49" s="20">
        <f t="shared" si="3"/>
        <v>2.2168229402743211E-2</v>
      </c>
      <c r="E49" s="17">
        <f>IF(OR($A49="",$B49="",$C49=""),"",A49*'MPTO_working_3-way'!$I48)</f>
        <v>1.8296811306309104</v>
      </c>
      <c r="F49" s="21">
        <f>IF(OR($A49="",$B49="",$C49=""),"",B49*'MPTO_working_3-way'!$I48)</f>
        <v>3.7002489904379305</v>
      </c>
      <c r="G49" s="22">
        <f>IF(OR($A49="",$B49="",$C49=""),"",C49*'MPTO_working_3-way'!$I48)</f>
        <v>5.4583783450106482</v>
      </c>
      <c r="H49" s="17">
        <f>IF(OR($A49="",$B49="",$C49=""),"",'MPTO_working_3-way'!E48)</f>
        <v>1.8139937746451171</v>
      </c>
      <c r="I49" s="21">
        <f>IF(OR($A49="",$B49="",$C49=""),"",'MPTO_working_3-way'!F48)</f>
        <v>3.7194952461473347</v>
      </c>
      <c r="J49" s="22">
        <f>IF(OR($A49="",$B49="",$C49=""),"",'MPTO_working_3-way'!G48)</f>
        <v>5.559369659879656</v>
      </c>
      <c r="K49" s="17">
        <f>IF(OR($A49="",$B49="",$C49=""),"",'OddsRatio_working_3-way'!H48)</f>
        <v>1.8199497269524336</v>
      </c>
      <c r="L49" s="21">
        <f>IF(OR($A49="",$B49="",$C49=""),"",'OddsRatio_working_3-way'!I48)</f>
        <v>3.7193269425511102</v>
      </c>
      <c r="M49" s="22">
        <f>IF(OR($A49="",$B49="",$C49=""),"",'OddsRatio_working_3-way'!J48)</f>
        <v>5.5045339430045113</v>
      </c>
      <c r="N49" s="23">
        <f t="shared" si="13"/>
        <v>54.6543320176877</v>
      </c>
      <c r="O49" s="24">
        <f t="shared" si="14"/>
        <v>27.025208373387009</v>
      </c>
      <c r="P49" s="24">
        <f t="shared" si="15"/>
        <v>18.32045960892528</v>
      </c>
      <c r="Q49" t="s">
        <v>293</v>
      </c>
      <c r="R49" t="s">
        <v>285</v>
      </c>
      <c r="S49" s="48" t="s">
        <v>416</v>
      </c>
      <c r="T49" s="35">
        <v>100</v>
      </c>
      <c r="U49" s="35">
        <f t="shared" si="16"/>
        <v>89.258861439312568</v>
      </c>
      <c r="V49" s="35">
        <f t="shared" si="17"/>
        <v>83.136593591905566</v>
      </c>
      <c r="W49" s="35">
        <f t="shared" si="18"/>
        <v>24.81203007518797</v>
      </c>
      <c r="X49" s="35">
        <f t="shared" si="19"/>
        <v>92.051376332906472</v>
      </c>
      <c r="Y49" s="35">
        <f t="shared" si="20"/>
        <v>85.929108485499455</v>
      </c>
      <c r="Z49" s="35">
        <f t="shared" si="21"/>
        <v>27.60454496878187</v>
      </c>
      <c r="AA49" s="35">
        <f t="shared" si="22"/>
        <v>-2.7925148935939035</v>
      </c>
      <c r="AB49" s="35">
        <f t="shared" si="23"/>
        <v>-2.7925148935938893</v>
      </c>
      <c r="AC49" s="35">
        <f t="shared" si="24"/>
        <v>-2.7925148935938999</v>
      </c>
      <c r="AF49">
        <v>2.17</v>
      </c>
      <c r="AG49">
        <v>1.76</v>
      </c>
      <c r="AJ49" t="s">
        <v>369</v>
      </c>
    </row>
    <row r="50" spans="1:36" ht="15" x14ac:dyDescent="0.25">
      <c r="A50">
        <v>9.31</v>
      </c>
      <c r="B50">
        <v>5.93</v>
      </c>
      <c r="C50">
        <v>1.33</v>
      </c>
      <c r="D50" s="20">
        <f t="shared" si="3"/>
        <v>2.7925148935938893E-2</v>
      </c>
      <c r="E50" s="17">
        <f>IF(OR($A50="",$B50="",$C50=""),"",A50*'MPTO_working_3-way'!$I49)</f>
        <v>9.5699831365935921</v>
      </c>
      <c r="F50" s="21">
        <f>IF(OR($A50="",$B50="",$C50=""),"",B50*'MPTO_working_3-way'!$I49)</f>
        <v>6.0955961331901172</v>
      </c>
      <c r="G50" s="22">
        <f>IF(OR($A50="",$B50="",$C50=""),"",C50*'MPTO_working_3-way'!$I49)</f>
        <v>1.3671404480847988</v>
      </c>
      <c r="H50" s="17">
        <f>IF(OR($A50="",$B50="",$C50=""),"",'MPTO_working_3-way'!E49)</f>
        <v>10.193367921567177</v>
      </c>
      <c r="I50" s="21">
        <f>IF(OR($A50="",$B50="",$C50=""),"",'MPTO_working_3-way'!F49)</f>
        <v>6.2764520639828998</v>
      </c>
      <c r="J50" s="22">
        <f>IF(OR($A50="",$B50="",$C50=""),"",'MPTO_working_3-way'!G49)</f>
        <v>1.3466720005073654</v>
      </c>
      <c r="K50" s="17">
        <f>IF(OR($A50="",$B50="",$C50=""),"",'OddsRatio_working_3-way'!H49)</f>
        <v>9.881032813033368</v>
      </c>
      <c r="L50" s="21">
        <f>IF(OR($A50="",$B50="",$C50=""),"",'OddsRatio_working_3-way'!I49)</f>
        <v>6.2687715725938027</v>
      </c>
      <c r="M50" s="22">
        <f>IF(OR($A50="",$B50="",$C50=""),"",'OddsRatio_working_3-way'!J49)</f>
        <v>1.3526763932973542</v>
      </c>
      <c r="N50" s="23">
        <f t="shared" si="13"/>
        <v>10.449339207048459</v>
      </c>
      <c r="O50" s="24">
        <f t="shared" si="14"/>
        <v>16.405286343612339</v>
      </c>
      <c r="P50" s="24">
        <f t="shared" si="15"/>
        <v>73.145374449339201</v>
      </c>
      <c r="Q50" t="s">
        <v>290</v>
      </c>
      <c r="R50" t="s">
        <v>284</v>
      </c>
      <c r="S50" s="48" t="s">
        <v>416</v>
      </c>
      <c r="T50" s="35">
        <v>100</v>
      </c>
      <c r="U50" s="35">
        <f t="shared" si="16"/>
        <v>46.524064171122987</v>
      </c>
      <c r="V50" s="35">
        <f t="shared" si="17"/>
        <v>69.969969969969966</v>
      </c>
      <c r="W50" s="35">
        <f t="shared" si="18"/>
        <v>78.723404255319153</v>
      </c>
      <c r="X50" s="35">
        <f t="shared" si="19"/>
        <v>51.306625774710881</v>
      </c>
      <c r="Y50" s="35">
        <f t="shared" si="20"/>
        <v>74.752531573557846</v>
      </c>
      <c r="Z50" s="35">
        <f t="shared" si="21"/>
        <v>83.505965858907032</v>
      </c>
      <c r="AA50" s="35">
        <f t="shared" si="22"/>
        <v>-4.7825616035878937</v>
      </c>
      <c r="AB50" s="35">
        <f t="shared" si="23"/>
        <v>-4.7825616035878795</v>
      </c>
      <c r="AC50" s="35">
        <f t="shared" si="24"/>
        <v>-4.7825616035878795</v>
      </c>
      <c r="AF50">
        <v>1.47</v>
      </c>
      <c r="AG50">
        <v>2.82</v>
      </c>
      <c r="AJ50" t="s">
        <v>369</v>
      </c>
    </row>
    <row r="51" spans="1:36" ht="15" x14ac:dyDescent="0.25">
      <c r="A51">
        <v>1.87</v>
      </c>
      <c r="B51">
        <v>3.33</v>
      </c>
      <c r="C51">
        <v>4.7</v>
      </c>
      <c r="D51" s="20">
        <f t="shared" si="3"/>
        <v>4.782561603587876E-2</v>
      </c>
      <c r="E51" s="17">
        <f>IF(OR($A51="",$B51="",$C51=""),"",A51*'MPTO_working_3-way'!$I50)</f>
        <v>1.9594339019870934</v>
      </c>
      <c r="F51" s="21">
        <f>IF(OR($A51="",$B51="",$C51=""),"",B51*'MPTO_working_3-way'!$I50)</f>
        <v>3.4892593013994762</v>
      </c>
      <c r="G51" s="22">
        <f>IF(OR($A51="",$B51="",$C51=""),"",C51*'MPTO_working_3-way'!$I50)</f>
        <v>4.9247803953686304</v>
      </c>
      <c r="H51" s="17">
        <f>IF(OR($A51="",$B51="",$C51=""),"",'MPTO_working_3-way'!E50)</f>
        <v>1.9274600923270711</v>
      </c>
      <c r="I51" s="21">
        <f>IF(OR($A51="",$B51="",$C51=""),"",'MPTO_working_3-way'!F50)</f>
        <v>3.5166884485167977</v>
      </c>
      <c r="J51" s="22">
        <f>IF(OR($A51="",$B51="",$C51=""),"",'MPTO_working_3-way'!G50)</f>
        <v>5.0806790123813981</v>
      </c>
      <c r="K51" s="17">
        <f>IF(OR($A51="",$B51="",$C51=""),"",'OddsRatio_working_3-way'!H50)</f>
        <v>1.9397717487286341</v>
      </c>
      <c r="L51" s="21">
        <f>IF(OR($A51="",$B51="",$C51=""),"",'OddsRatio_working_3-way'!I50)</f>
        <v>3.5168599707330066</v>
      </c>
      <c r="M51" s="22">
        <f>IF(OR($A51="",$B51="",$C51=""),"",'OddsRatio_working_3-way'!J50)</f>
        <v>4.9967304256275229</v>
      </c>
      <c r="N51" s="23">
        <f t="shared" si="13"/>
        <v>51.03514841638107</v>
      </c>
      <c r="O51" s="24">
        <f t="shared" si="14"/>
        <v>28.659377639229017</v>
      </c>
      <c r="P51" s="24">
        <f t="shared" si="15"/>
        <v>20.305473944389917</v>
      </c>
      <c r="Q51" t="s">
        <v>163</v>
      </c>
      <c r="R51" t="s">
        <v>172</v>
      </c>
      <c r="S51" s="48" t="s">
        <v>416</v>
      </c>
      <c r="T51" s="35">
        <v>100</v>
      </c>
      <c r="U51" s="35">
        <f t="shared" si="16"/>
        <v>46.524064171122987</v>
      </c>
      <c r="V51" s="35">
        <f t="shared" si="17"/>
        <v>69.325153374233125</v>
      </c>
      <c r="W51" s="35">
        <f t="shared" si="18"/>
        <v>79.466119096509232</v>
      </c>
      <c r="X51" s="35">
        <f t="shared" si="19"/>
        <v>51.208727529257622</v>
      </c>
      <c r="Y51" s="35">
        <f t="shared" si="20"/>
        <v>74.009816732367753</v>
      </c>
      <c r="Z51" s="35">
        <f t="shared" si="21"/>
        <v>84.150782454643874</v>
      </c>
      <c r="AA51" s="35">
        <f t="shared" si="22"/>
        <v>-4.6846633581346353</v>
      </c>
      <c r="AB51" s="35">
        <f t="shared" si="23"/>
        <v>-4.6846633581346282</v>
      </c>
      <c r="AC51" s="35">
        <f t="shared" si="24"/>
        <v>-4.6846633581346424</v>
      </c>
      <c r="AF51">
        <v>2.12</v>
      </c>
      <c r="AG51">
        <v>1.74</v>
      </c>
      <c r="AJ51" t="s">
        <v>377</v>
      </c>
    </row>
    <row r="52" spans="1:36" ht="15" x14ac:dyDescent="0.25">
      <c r="A52">
        <v>1.87</v>
      </c>
      <c r="B52">
        <v>3.26</v>
      </c>
      <c r="C52">
        <v>4.87</v>
      </c>
      <c r="D52" s="20">
        <f t="shared" si="3"/>
        <v>4.684663358134622E-2</v>
      </c>
      <c r="E52" s="17">
        <f>IF(OR($A52="",$B52="",$C52=""),"",A52*'MPTO_working_3-way'!$I51)</f>
        <v>1.9576032047971175</v>
      </c>
      <c r="F52" s="21">
        <f>IF(OR($A52="",$B52="",$C52=""),"",B52*'MPTO_working_3-way'!$I51)</f>
        <v>3.4127200254751884</v>
      </c>
      <c r="G52" s="22">
        <f>IF(OR($A52="",$B52="",$C52=""),"",C52*'MPTO_working_3-way'!$I51)</f>
        <v>5.0981431055411566</v>
      </c>
      <c r="H52" s="17">
        <f>IF(OR($A52="",$B52="",$C52=""),"",'MPTO_working_3-way'!E51)</f>
        <v>1.9262485143646775</v>
      </c>
      <c r="I52" s="21">
        <f>IF(OR($A52="",$B52="",$C52=""),"",'MPTO_working_3-way'!F51)</f>
        <v>3.4348571575340792</v>
      </c>
      <c r="J52" s="22">
        <f>IF(OR($A52="",$B52="",$C52=""),"",'MPTO_working_3-way'!G51)</f>
        <v>5.2708348793931306</v>
      </c>
      <c r="K52" s="17">
        <f>IF(OR($A52="",$B52="",$C52=""),"",'OddsRatio_working_3-way'!H51)</f>
        <v>1.9384725258214284</v>
      </c>
      <c r="L52" s="21">
        <f>IF(OR($A52="",$B52="",$C52=""),"",'OddsRatio_working_3-way'!I51)</f>
        <v>3.4378711590303763</v>
      </c>
      <c r="M52" s="22">
        <f>IF(OR($A52="",$B52="",$C52=""),"",'OddsRatio_working_3-way'!J51)</f>
        <v>5.1745846838263532</v>
      </c>
      <c r="N52" s="23">
        <f t="shared" si="13"/>
        <v>51.08287509692947</v>
      </c>
      <c r="O52" s="24">
        <f t="shared" si="14"/>
        <v>29.302140009588385</v>
      </c>
      <c r="P52" s="24">
        <f t="shared" si="15"/>
        <v>19.614984893482156</v>
      </c>
      <c r="Q52" t="s">
        <v>179</v>
      </c>
      <c r="R52" t="s">
        <v>164</v>
      </c>
      <c r="S52" s="48" t="s">
        <v>416</v>
      </c>
      <c r="T52" s="35">
        <v>100</v>
      </c>
      <c r="U52" s="35">
        <f t="shared" si="16"/>
        <v>53.488372093023258</v>
      </c>
      <c r="V52" s="35">
        <f t="shared" si="17"/>
        <v>66.21621621621621</v>
      </c>
      <c r="W52" s="35">
        <f t="shared" si="18"/>
        <v>75.903614457831324</v>
      </c>
      <c r="X52" s="35">
        <f t="shared" si="19"/>
        <v>57.880169325952458</v>
      </c>
      <c r="Y52" s="35">
        <f t="shared" si="20"/>
        <v>70.608013449145417</v>
      </c>
      <c r="Z52" s="35">
        <f t="shared" si="21"/>
        <v>80.295411690760531</v>
      </c>
      <c r="AA52" s="35">
        <f t="shared" si="22"/>
        <v>-4.3917972329291999</v>
      </c>
      <c r="AB52" s="35">
        <f t="shared" si="23"/>
        <v>-4.391797232929207</v>
      </c>
      <c r="AC52" s="35">
        <f t="shared" si="24"/>
        <v>-4.391797232929207</v>
      </c>
      <c r="AF52">
        <v>2.2799999999999998</v>
      </c>
      <c r="AG52">
        <v>1.64</v>
      </c>
      <c r="AJ52" t="s">
        <v>377</v>
      </c>
    </row>
    <row r="53" spans="1:36" ht="15" x14ac:dyDescent="0.25">
      <c r="A53">
        <v>2.15</v>
      </c>
      <c r="B53">
        <v>2.96</v>
      </c>
      <c r="C53">
        <v>4.1500000000000004</v>
      </c>
      <c r="D53" s="20">
        <f t="shared" si="3"/>
        <v>4.3917972329291954E-2</v>
      </c>
      <c r="E53" s="17">
        <f>IF(OR($A53="",$B53="",$C53=""),"",A53*'MPTO_working_3-way'!$I52)</f>
        <v>2.2444236405079776</v>
      </c>
      <c r="F53" s="21">
        <f>IF(OR($A53="",$B53="",$C53=""),"",B53*'MPTO_working_3-way'!$I52)</f>
        <v>3.0899971980947041</v>
      </c>
      <c r="G53" s="22">
        <f>IF(OR($A53="",$B53="",$C53=""),"",C53*'MPTO_working_3-way'!$I52)</f>
        <v>4.332259585166562</v>
      </c>
      <c r="H53" s="17">
        <f>IF(OR($A53="",$B53="",$C53=""),"",'MPTO_working_3-way'!E52)</f>
        <v>2.2198693828606326</v>
      </c>
      <c r="I53" s="21">
        <f>IF(OR($A53="",$B53="",$C53=""),"",'MPTO_working_3-way'!F52)</f>
        <v>3.0940736343897899</v>
      </c>
      <c r="J53" s="22">
        <f>IF(OR($A53="",$B53="",$C53=""),"",'MPTO_working_3-way'!G52)</f>
        <v>4.4184339815191747</v>
      </c>
      <c r="K53" s="17">
        <f>IF(OR($A53="",$B53="",$C53=""),"",'OddsRatio_working_3-way'!H52)</f>
        <v>2.2305172683893111</v>
      </c>
      <c r="L53" s="21">
        <f>IF(OR($A53="",$B53="",$C53=""),"",'OddsRatio_working_3-way'!I52)</f>
        <v>3.0972294313417836</v>
      </c>
      <c r="M53" s="22">
        <f>IF(OR($A53="",$B53="",$C53=""),"",'OddsRatio_working_3-way'!J52)</f>
        <v>4.3705473003707223</v>
      </c>
      <c r="N53" s="23">
        <f t="shared" si="13"/>
        <v>44.554868428211321</v>
      </c>
      <c r="O53" s="24">
        <f t="shared" si="14"/>
        <v>32.36248889211295</v>
      </c>
      <c r="P53" s="24">
        <f t="shared" si="15"/>
        <v>23.08264267967574</v>
      </c>
      <c r="Q53" t="s">
        <v>165</v>
      </c>
      <c r="R53" t="s">
        <v>176</v>
      </c>
      <c r="S53" s="48" t="s">
        <v>416</v>
      </c>
      <c r="T53" s="35">
        <v>100</v>
      </c>
      <c r="U53" s="35">
        <f t="shared" si="16"/>
        <v>65.986394557823132</v>
      </c>
      <c r="V53" s="35">
        <f t="shared" si="17"/>
        <v>67.532467532467535</v>
      </c>
      <c r="W53" s="35">
        <f t="shared" si="18"/>
        <v>62.121212121212118</v>
      </c>
      <c r="X53" s="35">
        <f t="shared" si="19"/>
        <v>70.34632034632034</v>
      </c>
      <c r="Y53" s="35">
        <f t="shared" si="20"/>
        <v>71.892393320964757</v>
      </c>
      <c r="Z53" s="35">
        <f t="shared" si="21"/>
        <v>66.481137909709332</v>
      </c>
      <c r="AA53" s="35">
        <f t="shared" si="22"/>
        <v>-4.3599257884972076</v>
      </c>
      <c r="AB53" s="35">
        <f t="shared" si="23"/>
        <v>-4.3599257884972218</v>
      </c>
      <c r="AC53" s="35">
        <f t="shared" si="24"/>
        <v>-4.3599257884972147</v>
      </c>
      <c r="AF53">
        <v>2.4900000000000002</v>
      </c>
      <c r="AG53">
        <v>1.55</v>
      </c>
      <c r="AJ53" t="s">
        <v>377</v>
      </c>
    </row>
    <row r="54" spans="1:36" ht="15" x14ac:dyDescent="0.25">
      <c r="A54">
        <v>2.94</v>
      </c>
      <c r="B54">
        <v>3.08</v>
      </c>
      <c r="C54">
        <v>2.64</v>
      </c>
      <c r="D54" s="20">
        <f t="shared" si="3"/>
        <v>4.3599257884971987E-2</v>
      </c>
      <c r="E54" s="17">
        <f>IF(OR($A54="",$B54="",$C54=""),"",A54*'MPTO_working_3-way'!$I53)</f>
        <v>3.0681818181818175</v>
      </c>
      <c r="F54" s="21">
        <f>IF(OR($A54="",$B54="",$C54=""),"",B54*'MPTO_working_3-way'!$I53)</f>
        <v>3.214285714285714</v>
      </c>
      <c r="G54" s="22">
        <f>IF(OR($A54="",$B54="",$C54=""),"",C54*'MPTO_working_3-way'!$I53)</f>
        <v>2.7551020408163263</v>
      </c>
      <c r="H54" s="17">
        <f>IF(OR($A54="",$B54="",$C54=""),"",'MPTO_working_3-way'!E53)</f>
        <v>3.0712250712250708</v>
      </c>
      <c r="I54" s="21">
        <f>IF(OR($A54="",$B54="",$C54=""),"",'MPTO_working_3-way'!F53)</f>
        <v>3.2243270189431703</v>
      </c>
      <c r="J54" s="22">
        <f>IF(OR($A54="",$B54="",$C54=""),"",'MPTO_working_3-way'!G53)</f>
        <v>2.7453310696095072</v>
      </c>
      <c r="K54" s="17">
        <f>IF(OR($A54="",$B54="",$C54=""),"",'OddsRatio_working_3-way'!H53)</f>
        <v>3.0700048883504896</v>
      </c>
      <c r="L54" s="21">
        <f>IF(OR($A54="",$B54="",$C54=""),"",'OddsRatio_working_3-way'!I53)</f>
        <v>3.21938668441702</v>
      </c>
      <c r="M54" s="22">
        <f>IF(OR($A54="",$B54="",$C54=""),"",'OddsRatio_working_3-way'!J53)</f>
        <v>2.7499010396364967</v>
      </c>
      <c r="N54" s="23">
        <f t="shared" si="13"/>
        <v>32.592592592592602</v>
      </c>
      <c r="O54" s="24">
        <f t="shared" si="14"/>
        <v>31.111111111111111</v>
      </c>
      <c r="P54" s="24">
        <f t="shared" si="15"/>
        <v>36.296296296296298</v>
      </c>
      <c r="Q54" t="s">
        <v>161</v>
      </c>
      <c r="R54" t="s">
        <v>167</v>
      </c>
      <c r="S54" s="48" t="s">
        <v>416</v>
      </c>
      <c r="T54" s="35">
        <v>100</v>
      </c>
      <c r="U54" s="35">
        <f t="shared" si="16"/>
        <v>54.128440366972484</v>
      </c>
      <c r="V54" s="35">
        <f t="shared" si="17"/>
        <v>66.555183946488299</v>
      </c>
      <c r="W54" s="35">
        <f t="shared" si="18"/>
        <v>74.811083123425689</v>
      </c>
      <c r="X54" s="35">
        <f t="shared" si="19"/>
        <v>58.633732930086012</v>
      </c>
      <c r="Y54" s="35">
        <f t="shared" si="20"/>
        <v>71.060476509601827</v>
      </c>
      <c r="Z54" s="35">
        <f t="shared" si="21"/>
        <v>79.316375686539217</v>
      </c>
      <c r="AA54" s="35">
        <f t="shared" si="22"/>
        <v>-4.5052925631135281</v>
      </c>
      <c r="AB54" s="35">
        <f t="shared" si="23"/>
        <v>-4.5052925631135281</v>
      </c>
      <c r="AC54" s="35">
        <f t="shared" si="24"/>
        <v>-4.5052925631135281</v>
      </c>
      <c r="AF54">
        <v>2.4700000000000002</v>
      </c>
      <c r="AG54">
        <v>1.56</v>
      </c>
      <c r="AJ54" t="s">
        <v>377</v>
      </c>
    </row>
    <row r="55" spans="1:36" ht="15" x14ac:dyDescent="0.25">
      <c r="A55">
        <v>2.1800000000000002</v>
      </c>
      <c r="B55">
        <v>2.99</v>
      </c>
      <c r="C55">
        <v>3.97</v>
      </c>
      <c r="D55" s="20">
        <f t="shared" si="3"/>
        <v>4.5052925631135388E-2</v>
      </c>
      <c r="E55" s="17">
        <f>IF(OR($A55="",$B55="",$C55=""),"",A55*'MPTO_working_3-way'!$I54)</f>
        <v>2.2782153778758754</v>
      </c>
      <c r="F55" s="21">
        <f>IF(OR($A55="",$B55="",$C55=""),"",B55*'MPTO_working_3-way'!$I54)</f>
        <v>3.1247082476370949</v>
      </c>
      <c r="G55" s="22">
        <f>IF(OR($A55="",$B55="",$C55=""),"",C55*'MPTO_working_3-way'!$I54)</f>
        <v>4.1488601147556077</v>
      </c>
      <c r="H55" s="17">
        <f>IF(OR($A55="",$B55="",$C55=""),"",'MPTO_working_3-way'!E54)</f>
        <v>2.2537854636546664</v>
      </c>
      <c r="I55" s="21">
        <f>IF(OR($A55="",$B55="",$C55=""),"",'MPTO_working_3-way'!F54)</f>
        <v>3.130571255999588</v>
      </c>
      <c r="J55" s="22">
        <f>IF(OR($A55="",$B55="",$C55=""),"",'MPTO_working_3-way'!G54)</f>
        <v>4.2216977833299634</v>
      </c>
      <c r="K55" s="17">
        <f>IF(OR($A55="",$B55="",$C55=""),"",'OddsRatio_working_3-way'!H54)</f>
        <v>2.2643297358885883</v>
      </c>
      <c r="L55" s="21">
        <f>IF(OR($A55="",$B55="",$C55=""),"",'OddsRatio_working_3-way'!I54)</f>
        <v>3.1322170969646534</v>
      </c>
      <c r="M55" s="22">
        <f>IF(OR($A55="",$B55="",$C55=""),"",'OddsRatio_working_3-way'!J54)</f>
        <v>4.1822536572789053</v>
      </c>
      <c r="N55" s="23">
        <f t="shared" si="13"/>
        <v>43.894006234492345</v>
      </c>
      <c r="O55" s="24">
        <f t="shared" si="14"/>
        <v>32.002987823141574</v>
      </c>
      <c r="P55" s="24">
        <f t="shared" si="15"/>
        <v>24.103005942366075</v>
      </c>
      <c r="Q55" t="s">
        <v>171</v>
      </c>
      <c r="R55" t="s">
        <v>169</v>
      </c>
      <c r="S55" s="48" t="s">
        <v>416</v>
      </c>
      <c r="T55" s="35">
        <v>100</v>
      </c>
      <c r="U55" s="35">
        <f t="shared" si="16"/>
        <v>57.983193277310924</v>
      </c>
      <c r="V55" s="35">
        <f t="shared" si="17"/>
        <v>66.555183946488299</v>
      </c>
      <c r="W55" s="35">
        <f t="shared" si="18"/>
        <v>71.098265895953759</v>
      </c>
      <c r="X55" s="35">
        <f t="shared" si="19"/>
        <v>62.346550157557942</v>
      </c>
      <c r="Y55" s="35">
        <f t="shared" si="20"/>
        <v>70.918540826735324</v>
      </c>
      <c r="Z55" s="35">
        <f t="shared" si="21"/>
        <v>75.461622776200784</v>
      </c>
      <c r="AA55" s="35">
        <f t="shared" si="22"/>
        <v>-4.363356880247018</v>
      </c>
      <c r="AB55" s="35">
        <f t="shared" si="23"/>
        <v>-4.3633568802470251</v>
      </c>
      <c r="AC55" s="35">
        <f t="shared" si="24"/>
        <v>-4.3633568802470251</v>
      </c>
      <c r="AF55">
        <v>2.46</v>
      </c>
      <c r="AG55">
        <v>1.56</v>
      </c>
      <c r="AJ55" t="s">
        <v>377</v>
      </c>
    </row>
    <row r="56" spans="1:36" ht="15" x14ac:dyDescent="0.25">
      <c r="A56">
        <v>2.38</v>
      </c>
      <c r="B56">
        <v>2.99</v>
      </c>
      <c r="C56">
        <v>3.46</v>
      </c>
      <c r="D56" s="20">
        <f t="shared" si="3"/>
        <v>4.3633568802470268E-2</v>
      </c>
      <c r="E56" s="17">
        <f>IF(OR($A56="",$B56="",$C56=""),"",A56*'MPTO_working_3-way'!$I55)</f>
        <v>2.4838478937498789</v>
      </c>
      <c r="F56" s="21">
        <f>IF(OR($A56="",$B56="",$C56=""),"",B56*'MPTO_working_3-way'!$I55)</f>
        <v>3.1204643707193864</v>
      </c>
      <c r="G56" s="22">
        <f>IF(OR($A56="",$B56="",$C56=""),"",C56*'MPTO_working_3-way'!$I55)</f>
        <v>3.6109721480565469</v>
      </c>
      <c r="H56" s="17">
        <f>IF(OR($A56="",$B56="",$C56=""),"",'MPTO_working_3-way'!E55)</f>
        <v>2.4653401265048638</v>
      </c>
      <c r="I56" s="21">
        <f>IF(OR($A56="",$B56="",$C56=""),"",'MPTO_working_3-way'!F55)</f>
        <v>3.125941322515922</v>
      </c>
      <c r="J56" s="22">
        <f>IF(OR($A56="",$B56="",$C56=""),"",'MPTO_working_3-way'!G55)</f>
        <v>3.6433480258605835</v>
      </c>
      <c r="K56" s="17">
        <f>IF(OR($A56="",$B56="",$C56=""),"",'OddsRatio_working_3-way'!H55)</f>
        <v>2.4735842003718576</v>
      </c>
      <c r="L56" s="21">
        <f>IF(OR($A56="",$B56="",$C56=""),"",'OddsRatio_working_3-way'!I55)</f>
        <v>3.1249511295217358</v>
      </c>
      <c r="M56" s="22">
        <f>IF(OR($A56="",$B56="",$C56=""),"",'OddsRatio_working_3-way'!J55)</f>
        <v>3.6268240093585278</v>
      </c>
      <c r="N56" s="23">
        <f t="shared" si="13"/>
        <v>40.260114257250045</v>
      </c>
      <c r="O56" s="24">
        <f t="shared" si="14"/>
        <v>32.046512351924775</v>
      </c>
      <c r="P56" s="24">
        <f t="shared" si="15"/>
        <v>27.693373390825176</v>
      </c>
      <c r="Q56" t="s">
        <v>173</v>
      </c>
      <c r="R56" t="s">
        <v>170</v>
      </c>
      <c r="S56" s="48" t="s">
        <v>416</v>
      </c>
      <c r="T56" s="35">
        <v>100</v>
      </c>
      <c r="U56" s="35">
        <f t="shared" si="16"/>
        <v>52.830188679245275</v>
      </c>
      <c r="V56" s="35">
        <f t="shared" si="17"/>
        <v>68.652037617554868</v>
      </c>
      <c r="W56" s="35">
        <f t="shared" si="18"/>
        <v>73.958333333333343</v>
      </c>
      <c r="X56" s="35">
        <f t="shared" si="19"/>
        <v>57.389629049111811</v>
      </c>
      <c r="Y56" s="35">
        <f t="shared" si="20"/>
        <v>73.211477987421375</v>
      </c>
      <c r="Z56" s="35">
        <f t="shared" si="21"/>
        <v>78.51777370319985</v>
      </c>
      <c r="AA56" s="35">
        <f t="shared" si="22"/>
        <v>-4.559440369866536</v>
      </c>
      <c r="AB56" s="35">
        <f t="shared" si="23"/>
        <v>-4.5594403698665076</v>
      </c>
      <c r="AC56" s="35">
        <f t="shared" si="24"/>
        <v>-4.5594403698665076</v>
      </c>
      <c r="AF56">
        <v>2.2999999999999998</v>
      </c>
      <c r="AG56">
        <v>1.64</v>
      </c>
      <c r="AJ56" t="s">
        <v>377</v>
      </c>
    </row>
    <row r="57" spans="1:36" ht="15" x14ac:dyDescent="0.25">
      <c r="A57">
        <v>2.12</v>
      </c>
      <c r="B57">
        <v>3.19</v>
      </c>
      <c r="C57">
        <v>3.84</v>
      </c>
      <c r="D57" s="20">
        <f t="shared" si="3"/>
        <v>4.5594403698665298E-2</v>
      </c>
      <c r="E57" s="17">
        <f>IF(OR($A57="",$B57="",$C57=""),"",A57*'MPTO_working_3-way'!$I56)</f>
        <v>2.2166601358411704</v>
      </c>
      <c r="F57" s="21">
        <f>IF(OR($A57="",$B57="",$C57=""),"",B57*'MPTO_working_3-way'!$I56)</f>
        <v>3.3354461477987423</v>
      </c>
      <c r="G57" s="22">
        <f>IF(OR($A57="",$B57="",$C57=""),"",C57*'MPTO_working_3-way'!$I56)</f>
        <v>4.0150825102028742</v>
      </c>
      <c r="H57" s="17">
        <f>IF(OR($A57="",$B57="",$C57=""),"",'MPTO_working_3-way'!E56)</f>
        <v>2.1905806063261739</v>
      </c>
      <c r="I57" s="21">
        <f>IF(OR($A57="",$B57="",$C57=""),"",'MPTO_working_3-way'!F56)</f>
        <v>3.3525379080237707</v>
      </c>
      <c r="J57" s="22">
        <f>IF(OR($A57="",$B57="",$C57=""),"",'MPTO_working_3-way'!G56)</f>
        <v>4.0779952128185242</v>
      </c>
      <c r="K57" s="17">
        <f>IF(OR($A57="",$B57="",$C57=""),"",'OddsRatio_working_3-way'!H56)</f>
        <v>2.2013458320932831</v>
      </c>
      <c r="L57" s="21">
        <f>IF(OR($A57="",$B57="",$C57=""),"",'OddsRatio_working_3-way'!I56)</f>
        <v>3.349060153825258</v>
      </c>
      <c r="M57" s="22">
        <f>IF(OR($A57="",$B57="",$C57=""),"",'OddsRatio_working_3-way'!J56)</f>
        <v>4.0462697885222525</v>
      </c>
      <c r="N57" s="23">
        <f t="shared" si="13"/>
        <v>45.112914868229161</v>
      </c>
      <c r="O57" s="24">
        <f t="shared" si="14"/>
        <v>29.980996714935991</v>
      </c>
      <c r="P57" s="24">
        <f t="shared" si="15"/>
        <v>24.906088416834852</v>
      </c>
      <c r="Q57" t="s">
        <v>175</v>
      </c>
      <c r="R57" t="s">
        <v>168</v>
      </c>
      <c r="S57" s="48" t="s">
        <v>416</v>
      </c>
      <c r="T57" s="35">
        <v>100</v>
      </c>
      <c r="U57" s="35">
        <f t="shared" si="16"/>
        <v>61.977186311787079</v>
      </c>
      <c r="V57" s="35">
        <f t="shared" si="17"/>
        <v>66.777408637873762</v>
      </c>
      <c r="W57" s="35">
        <f t="shared" si="18"/>
        <v>66.88741721854305</v>
      </c>
      <c r="X57" s="35">
        <f t="shared" si="19"/>
        <v>66.335174143583203</v>
      </c>
      <c r="Y57" s="35">
        <f t="shared" si="20"/>
        <v>71.135396469669885</v>
      </c>
      <c r="Z57" s="35">
        <f t="shared" si="21"/>
        <v>71.245405050339187</v>
      </c>
      <c r="AA57" s="35">
        <f t="shared" si="22"/>
        <v>-4.3579878317961231</v>
      </c>
      <c r="AB57" s="35">
        <f t="shared" si="23"/>
        <v>-4.3579878317961231</v>
      </c>
      <c r="AC57" s="35">
        <f t="shared" si="24"/>
        <v>-4.3579878317961374</v>
      </c>
      <c r="AF57">
        <v>2.36</v>
      </c>
      <c r="AG57">
        <v>1.6</v>
      </c>
      <c r="AJ57" t="s">
        <v>377</v>
      </c>
    </row>
    <row r="58" spans="1:36" ht="15" x14ac:dyDescent="0.25">
      <c r="A58">
        <v>2.63</v>
      </c>
      <c r="B58">
        <v>3.01</v>
      </c>
      <c r="C58">
        <v>3.02</v>
      </c>
      <c r="D58" s="20">
        <f t="shared" si="3"/>
        <v>4.3579878317961285E-2</v>
      </c>
      <c r="E58" s="17">
        <f>IF(OR($A58="",$B58="",$C58=""),"",A58*'MPTO_working_3-way'!$I57)</f>
        <v>2.7446150799762381</v>
      </c>
      <c r="F58" s="21">
        <f>IF(OR($A58="",$B58="",$C58=""),"",B58*'MPTO_working_3-way'!$I57)</f>
        <v>3.1411754337370632</v>
      </c>
      <c r="G58" s="22">
        <f>IF(OR($A58="",$B58="",$C58=""),"",C58*'MPTO_working_3-way'!$I57)</f>
        <v>3.151611232520243</v>
      </c>
      <c r="H58" s="17">
        <f>IF(OR($A58="",$B58="",$C58=""),"",'MPTO_working_3-way'!E57)</f>
        <v>2.7344705190789669</v>
      </c>
      <c r="I58" s="21">
        <f>IF(OR($A58="",$B58="",$C58=""),"",'MPTO_working_3-way'!F57)</f>
        <v>3.147630603206558</v>
      </c>
      <c r="J58" s="22">
        <f>IF(OR($A58="",$B58="",$C58=""),"",'MPTO_working_3-way'!G57)</f>
        <v>3.1585676609521651</v>
      </c>
      <c r="K58" s="17">
        <f>IF(OR($A58="",$B58="",$C58=""),"",'OddsRatio_working_3-way'!H57)</f>
        <v>2.7391843992992753</v>
      </c>
      <c r="L58" s="21">
        <f>IF(OR($A58="",$B58="",$C58=""),"",'OddsRatio_working_3-way'!I57)</f>
        <v>3.1446384310377562</v>
      </c>
      <c r="M58" s="22">
        <f>IF(OR($A58="",$B58="",$C58=""),"",'OddsRatio_working_3-way'!J57)</f>
        <v>3.1553082739782421</v>
      </c>
      <c r="N58" s="23">
        <f t="shared" si="13"/>
        <v>36.434981622583578</v>
      </c>
      <c r="O58" s="24">
        <f t="shared" si="14"/>
        <v>31.835216500795621</v>
      </c>
      <c r="P58" s="24">
        <f t="shared" si="15"/>
        <v>31.729801876620801</v>
      </c>
      <c r="Q58" t="s">
        <v>180</v>
      </c>
      <c r="R58" t="s">
        <v>178</v>
      </c>
      <c r="S58" s="48" t="s">
        <v>416</v>
      </c>
      <c r="T58" s="35">
        <v>100</v>
      </c>
      <c r="U58" s="35">
        <f t="shared" si="16"/>
        <v>49.494949494949495</v>
      </c>
      <c r="V58" s="35">
        <f t="shared" si="17"/>
        <v>67.426710097719877</v>
      </c>
      <c r="W58" s="35">
        <f t="shared" si="18"/>
        <v>78.354978354978357</v>
      </c>
      <c r="X58" s="35">
        <f t="shared" si="19"/>
        <v>54.218311547301781</v>
      </c>
      <c r="Y58" s="35">
        <f t="shared" si="20"/>
        <v>72.150072150072148</v>
      </c>
      <c r="Z58" s="35">
        <f t="shared" si="21"/>
        <v>83.078340407330643</v>
      </c>
      <c r="AA58" s="35">
        <f t="shared" si="22"/>
        <v>-4.7233620523522859</v>
      </c>
      <c r="AB58" s="35">
        <f t="shared" si="23"/>
        <v>-4.7233620523522717</v>
      </c>
      <c r="AC58" s="35">
        <f t="shared" si="24"/>
        <v>-4.7233620523522859</v>
      </c>
      <c r="AF58">
        <v>2.2000000000000002</v>
      </c>
      <c r="AG58">
        <v>1.69</v>
      </c>
      <c r="AJ58" t="s">
        <v>377</v>
      </c>
    </row>
    <row r="59" spans="1:36" ht="15" x14ac:dyDescent="0.25">
      <c r="A59">
        <v>1.98</v>
      </c>
      <c r="B59">
        <v>3.07</v>
      </c>
      <c r="C59">
        <v>4.62</v>
      </c>
      <c r="D59" s="20">
        <f t="shared" si="3"/>
        <v>4.7233620523522868E-2</v>
      </c>
      <c r="E59" s="17">
        <f>IF(OR($A59="",$B59="",$C59=""),"",A59*'MPTO_working_3-way'!$I58)</f>
        <v>2.0735225686365752</v>
      </c>
      <c r="F59" s="21">
        <f>IF(OR($A59="",$B59="",$C59=""),"",B59*'MPTO_working_3-way'!$I58)</f>
        <v>3.2150072150072151</v>
      </c>
      <c r="G59" s="22">
        <f>IF(OR($A59="",$B59="",$C59=""),"",C59*'MPTO_working_3-way'!$I58)</f>
        <v>4.8382193268186757</v>
      </c>
      <c r="H59" s="17">
        <f>IF(OR($A59="",$B59="",$C59=""),"",'MPTO_working_3-way'!E58)</f>
        <v>2.043711035187207</v>
      </c>
      <c r="I59" s="21">
        <f>IF(OR($A59="",$B59="",$C59=""),"",'MPTO_working_3-way'!F58)</f>
        <v>3.2259275919757795</v>
      </c>
      <c r="J59" s="22">
        <f>IF(OR($A59="",$B59="",$C59=""),"",'MPTO_working_3-way'!G58)</f>
        <v>4.9824201216227824</v>
      </c>
      <c r="K59" s="17">
        <f>IF(OR($A59="",$B59="",$C59=""),"",'OddsRatio_working_3-way'!H58)</f>
        <v>2.0559646286386508</v>
      </c>
      <c r="L59" s="21">
        <f>IF(OR($A59="",$B59="",$C59=""),"",'OddsRatio_working_3-way'!I58)</f>
        <v>3.230455899267354</v>
      </c>
      <c r="M59" s="22">
        <f>IF(OR($A59="",$B59="",$C59=""),"",'OddsRatio_working_3-way'!J58)</f>
        <v>4.9006040363999137</v>
      </c>
      <c r="N59" s="23">
        <f t="shared" si="13"/>
        <v>48.227109515260317</v>
      </c>
      <c r="O59" s="24">
        <f t="shared" si="14"/>
        <v>31.104129263913823</v>
      </c>
      <c r="P59" s="24">
        <f t="shared" si="15"/>
        <v>20.66876122082585</v>
      </c>
      <c r="Q59" t="s">
        <v>177</v>
      </c>
      <c r="R59" t="s">
        <v>174</v>
      </c>
      <c r="S59" s="48" t="s">
        <v>416</v>
      </c>
      <c r="T59" s="35">
        <v>100</v>
      </c>
      <c r="U59" s="35">
        <f t="shared" si="16"/>
        <v>84</v>
      </c>
      <c r="V59" s="35">
        <f t="shared" si="17"/>
        <v>72.067039106145245</v>
      </c>
      <c r="W59" s="35">
        <f t="shared" si="18"/>
        <v>39.024390243902438</v>
      </c>
      <c r="X59" s="35">
        <f t="shared" si="19"/>
        <v>88.908570649952296</v>
      </c>
      <c r="Y59" s="35">
        <f t="shared" si="20"/>
        <v>76.975609756097569</v>
      </c>
      <c r="Z59" s="35">
        <f t="shared" si="21"/>
        <v>43.932960893854741</v>
      </c>
      <c r="AA59" s="35">
        <f t="shared" si="22"/>
        <v>-4.9085706499522956</v>
      </c>
      <c r="AB59" s="35">
        <f t="shared" si="23"/>
        <v>-4.9085706499523241</v>
      </c>
      <c r="AC59" s="35">
        <f t="shared" si="24"/>
        <v>-4.9085706499523027</v>
      </c>
      <c r="AF59">
        <v>2.38</v>
      </c>
      <c r="AG59">
        <v>1.59</v>
      </c>
      <c r="AJ59" t="s">
        <v>377</v>
      </c>
    </row>
    <row r="60" spans="1:36" ht="15" x14ac:dyDescent="0.25">
      <c r="A60">
        <v>6.25</v>
      </c>
      <c r="B60">
        <v>3.58</v>
      </c>
      <c r="C60">
        <v>1.64</v>
      </c>
      <c r="D60" s="20">
        <f t="shared" si="3"/>
        <v>4.9085706499523152E-2</v>
      </c>
      <c r="E60" s="17">
        <f>IF(OR($A60="",$B60="",$C60=""),"",A60*'MPTO_working_3-way'!$I59)</f>
        <v>6.5567856656220194</v>
      </c>
      <c r="F60" s="21">
        <f>IF(OR($A60="",$B60="",$C60=""),"",B60*'MPTO_working_3-way'!$I59)</f>
        <v>3.7557268292682928</v>
      </c>
      <c r="G60" s="22">
        <f>IF(OR($A60="",$B60="",$C60=""),"",C60*'MPTO_working_3-way'!$I59)</f>
        <v>1.7205005586592179</v>
      </c>
      <c r="H60" s="17">
        <f>IF(OR($A60="",$B60="",$C60=""),"",'MPTO_working_3-way'!E59)</f>
        <v>6.9619412612886098</v>
      </c>
      <c r="I60" s="21">
        <f>IF(OR($A60="",$B60="",$C60=""),"",'MPTO_working_3-way'!F59)</f>
        <v>3.802748300447687</v>
      </c>
      <c r="J60" s="22">
        <f>IF(OR($A60="",$B60="",$C60=""),"",'MPTO_working_3-way'!G59)</f>
        <v>1.6852203944044895</v>
      </c>
      <c r="K60" s="17">
        <f>IF(OR($A60="",$B60="",$C60=""),"",'OddsRatio_working_3-way'!H59)</f>
        <v>6.7238929202028981</v>
      </c>
      <c r="L60" s="21">
        <f>IF(OR($A60="",$B60="",$C60=""),"",'OddsRatio_working_3-way'!I59)</f>
        <v>3.8128845207854254</v>
      </c>
      <c r="M60" s="22">
        <f>IF(OR($A60="",$B60="",$C60=""),"",'OddsRatio_working_3-way'!J59)</f>
        <v>1.6977698036056867</v>
      </c>
      <c r="N60" s="23">
        <f t="shared" si="13"/>
        <v>15.251375460435057</v>
      </c>
      <c r="O60" s="24">
        <f t="shared" si="14"/>
        <v>26.62600464461427</v>
      </c>
      <c r="P60" s="24">
        <f t="shared" si="15"/>
        <v>58.122619894950667</v>
      </c>
      <c r="Q60" t="s">
        <v>166</v>
      </c>
      <c r="R60" t="s">
        <v>162</v>
      </c>
      <c r="S60" s="48" t="s">
        <v>416</v>
      </c>
      <c r="T60" s="35">
        <v>100</v>
      </c>
      <c r="U60" s="35">
        <f t="shared" si="16"/>
        <v>45.355191256830594</v>
      </c>
      <c r="V60" s="35">
        <f t="shared" si="17"/>
        <v>71.428571428571431</v>
      </c>
      <c r="W60" s="35">
        <f t="shared" si="18"/>
        <v>77.27272727272728</v>
      </c>
      <c r="X60" s="35">
        <f t="shared" si="19"/>
        <v>51.298701298701296</v>
      </c>
      <c r="Y60" s="35">
        <f t="shared" si="20"/>
        <v>77.372081470442126</v>
      </c>
      <c r="Z60" s="35">
        <f t="shared" si="21"/>
        <v>83.216237314597961</v>
      </c>
      <c r="AA60" s="35">
        <f t="shared" si="22"/>
        <v>-5.9435100418707023</v>
      </c>
      <c r="AB60" s="35">
        <f t="shared" si="23"/>
        <v>-5.9435100418706952</v>
      </c>
      <c r="AC60" s="35">
        <f t="shared" si="24"/>
        <v>-5.943510041870681</v>
      </c>
      <c r="AF60">
        <v>2.15</v>
      </c>
      <c r="AG60">
        <v>1.72</v>
      </c>
      <c r="AJ60" t="s">
        <v>377</v>
      </c>
    </row>
    <row r="61" spans="1:36" ht="15" x14ac:dyDescent="0.25">
      <c r="A61">
        <v>1.83</v>
      </c>
      <c r="B61">
        <v>3.5</v>
      </c>
      <c r="C61">
        <v>4.4000000000000004</v>
      </c>
      <c r="D61" s="20">
        <f t="shared" si="3"/>
        <v>5.943510041870681E-2</v>
      </c>
      <c r="E61" s="17">
        <f>IF(OR($A61="",$B61="",$C61=""),"",A61*'MPTO_working_3-way'!$I60)</f>
        <v>1.9387662337662335</v>
      </c>
      <c r="F61" s="21">
        <f>IF(OR($A61="",$B61="",$C61=""),"",B61*'MPTO_working_3-way'!$I60)</f>
        <v>3.7080228514654738</v>
      </c>
      <c r="G61" s="22">
        <f>IF(OR($A61="",$B61="",$C61=""),"",C61*'MPTO_working_3-way'!$I60)</f>
        <v>4.6615144418423107</v>
      </c>
      <c r="H61" s="17">
        <f>IF(OR($A61="",$B61="",$C61=""),"",'MPTO_working_3-way'!E60)</f>
        <v>1.8988433464345873</v>
      </c>
      <c r="I61" s="21">
        <f>IF(OR($A61="",$B61="",$C61=""),"",'MPTO_working_3-way'!F60)</f>
        <v>3.7607757662025705</v>
      </c>
      <c r="J61" s="22">
        <f>IF(OR($A61="",$B61="",$C61=""),"",'MPTO_working_3-way'!G60)</f>
        <v>4.8201824401368292</v>
      </c>
      <c r="K61" s="17">
        <f>IF(OR($A61="",$B61="",$C61=""),"",'OddsRatio_working_3-way'!H60)</f>
        <v>1.9135620330734355</v>
      </c>
      <c r="L61" s="21">
        <f>IF(OR($A61="",$B61="",$C61=""),"",'OddsRatio_working_3-way'!I60)</f>
        <v>3.7516928707031183</v>
      </c>
      <c r="M61" s="22">
        <f>IF(OR($A61="",$B61="",$C61=""),"",'OddsRatio_working_3-way'!J60)</f>
        <v>4.7423023041562411</v>
      </c>
      <c r="N61" s="23">
        <f t="shared" si="13"/>
        <v>51.579194158823739</v>
      </c>
      <c r="O61" s="24">
        <f t="shared" si="14"/>
        <v>26.968550088756409</v>
      </c>
      <c r="P61" s="24">
        <f t="shared" si="15"/>
        <v>21.45225575241987</v>
      </c>
      <c r="Q61" t="s">
        <v>298</v>
      </c>
      <c r="R61" t="s">
        <v>299</v>
      </c>
      <c r="S61" s="48" t="s">
        <v>416</v>
      </c>
      <c r="T61" s="35">
        <v>100</v>
      </c>
      <c r="U61" s="35">
        <f t="shared" si="16"/>
        <v>53.917050691244242</v>
      </c>
      <c r="V61" s="35">
        <f t="shared" si="17"/>
        <v>68.847352024922117</v>
      </c>
      <c r="W61" s="35">
        <f t="shared" si="18"/>
        <v>71.751412429378533</v>
      </c>
      <c r="X61" s="35">
        <f t="shared" si="19"/>
        <v>59.40123554569935</v>
      </c>
      <c r="Y61" s="35">
        <f t="shared" si="20"/>
        <v>74.331536879377239</v>
      </c>
      <c r="Z61" s="35">
        <f t="shared" si="21"/>
        <v>77.235597283833641</v>
      </c>
      <c r="AA61" s="35">
        <f t="shared" si="22"/>
        <v>-5.4841848544551084</v>
      </c>
      <c r="AB61" s="35">
        <f t="shared" si="23"/>
        <v>-5.4841848544551226</v>
      </c>
      <c r="AC61" s="35">
        <f t="shared" si="24"/>
        <v>-5.4841848544551084</v>
      </c>
      <c r="AF61">
        <v>2.29</v>
      </c>
      <c r="AG61">
        <v>1.61</v>
      </c>
      <c r="AJ61" t="s">
        <v>378</v>
      </c>
    </row>
    <row r="62" spans="1:36" ht="15" x14ac:dyDescent="0.25">
      <c r="A62">
        <v>2.17</v>
      </c>
      <c r="B62">
        <v>3.21</v>
      </c>
      <c r="C62">
        <v>3.54</v>
      </c>
      <c r="D62" s="20">
        <f t="shared" si="3"/>
        <v>5.4841848544551208E-2</v>
      </c>
      <c r="E62" s="17">
        <f>IF(OR($A62="",$B62="",$C62=""),"",A62*'MPTO_working_3-way'!$I61)</f>
        <v>2.2890068113416762</v>
      </c>
      <c r="F62" s="21">
        <f>IF(OR($A62="",$B62="",$C62=""),"",B62*'MPTO_working_3-way'!$I61)</f>
        <v>3.3860423338280095</v>
      </c>
      <c r="G62" s="22">
        <f>IF(OR($A62="",$B62="",$C62=""),"",C62*'MPTO_working_3-way'!$I61)</f>
        <v>3.7341401438477115</v>
      </c>
      <c r="H62" s="17">
        <f>IF(OR($A62="",$B62="",$C62=""),"",'MPTO_working_3-way'!E61)</f>
        <v>2.2596374144958329</v>
      </c>
      <c r="I62" s="21">
        <f>IF(OR($A62="",$B62="",$C62=""),"",'MPTO_working_3-way'!F61)</f>
        <v>3.4101077772365915</v>
      </c>
      <c r="J62" s="22">
        <f>IF(OR($A62="",$B62="",$C62=""),"",'MPTO_working_3-way'!G61)</f>
        <v>3.7849360069477394</v>
      </c>
      <c r="K62" s="17">
        <f>IF(OR($A62="",$B62="",$C62=""),"",'OddsRatio_working_3-way'!H61)</f>
        <v>2.2717725406206237</v>
      </c>
      <c r="L62" s="21">
        <f>IF(OR($A62="",$B62="",$C62=""),"",'OddsRatio_working_3-way'!I61)</f>
        <v>3.4022370211722897</v>
      </c>
      <c r="M62" s="22">
        <f>IF(OR($A62="",$B62="",$C62=""),"",'OddsRatio_working_3-way'!J61)</f>
        <v>3.7609420967319531</v>
      </c>
      <c r="N62" s="23">
        <f t="shared" si="13"/>
        <v>43.687069651569146</v>
      </c>
      <c r="O62" s="24">
        <f t="shared" si="14"/>
        <v>29.533003471621512</v>
      </c>
      <c r="P62" s="24">
        <f t="shared" si="15"/>
        <v>26.779926876809334</v>
      </c>
      <c r="Q62" t="s">
        <v>301</v>
      </c>
      <c r="R62" t="s">
        <v>297</v>
      </c>
      <c r="S62" s="48" t="s">
        <v>416</v>
      </c>
      <c r="T62" s="35">
        <v>100</v>
      </c>
      <c r="U62" s="35">
        <f t="shared" si="16"/>
        <v>88.726042841037199</v>
      </c>
      <c r="V62" s="35">
        <f t="shared" si="17"/>
        <v>75.786924939467312</v>
      </c>
      <c r="W62" s="35">
        <f t="shared" si="18"/>
        <v>29.078014184397166</v>
      </c>
      <c r="X62" s="35">
        <f t="shared" si="19"/>
        <v>95.135060876135526</v>
      </c>
      <c r="Y62" s="35">
        <f t="shared" si="20"/>
        <v>82.195942974565639</v>
      </c>
      <c r="Z62" s="35">
        <f t="shared" si="21"/>
        <v>35.487032219495482</v>
      </c>
      <c r="AA62" s="35">
        <f t="shared" si="22"/>
        <v>-6.4090180350983275</v>
      </c>
      <c r="AB62" s="35">
        <f t="shared" si="23"/>
        <v>-6.4090180350983275</v>
      </c>
      <c r="AC62" s="35">
        <f t="shared" si="24"/>
        <v>-6.4090180350983168</v>
      </c>
      <c r="AF62">
        <v>2.29</v>
      </c>
      <c r="AG62">
        <v>1.61</v>
      </c>
      <c r="AJ62" t="s">
        <v>378</v>
      </c>
    </row>
    <row r="63" spans="1:36" ht="15" x14ac:dyDescent="0.25">
      <c r="A63">
        <v>8.8699999999999992</v>
      </c>
      <c r="B63">
        <v>4.13</v>
      </c>
      <c r="C63">
        <v>1.41</v>
      </c>
      <c r="D63" s="20">
        <f t="shared" si="3"/>
        <v>6.4090180350983239E-2</v>
      </c>
      <c r="E63" s="17">
        <f>IF(OR($A63="",$B63="",$C63=""),"",A63*'MPTO_working_3-way'!$I62)</f>
        <v>9.4384798997132204</v>
      </c>
      <c r="F63" s="21">
        <f>IF(OR($A63="",$B63="",$C63=""),"",B63*'MPTO_working_3-way'!$I62)</f>
        <v>4.3946924448495608</v>
      </c>
      <c r="G63" s="22">
        <f>IF(OR($A63="",$B63="",$C63=""),"",C63*'MPTO_working_3-way'!$I62)</f>
        <v>1.5003671542948862</v>
      </c>
      <c r="H63" s="17">
        <f>IF(OR($A63="",$B63="",$C63=""),"",'MPTO_working_3-way'!E62)</f>
        <v>10.943771345695048</v>
      </c>
      <c r="I63" s="21">
        <f>IF(OR($A63="",$B63="",$C63=""),"",'MPTO_working_3-way'!F62)</f>
        <v>4.5296551668094098</v>
      </c>
      <c r="J63" s="22">
        <f>IF(OR($A63="",$B63="",$C63=""),"",'MPTO_working_3-way'!G62)</f>
        <v>1.4537916721155624</v>
      </c>
      <c r="K63" s="17">
        <f>IF(OR($A63="",$B63="",$C63=""),"",'OddsRatio_working_3-way'!H62)</f>
        <v>9.9842817790762872</v>
      </c>
      <c r="L63" s="21">
        <f>IF(OR($A63="",$B63="",$C63=""),"",'OddsRatio_working_3-way'!I62)</f>
        <v>4.5731641637241154</v>
      </c>
      <c r="M63" s="22">
        <f>IF(OR($A63="",$B63="",$C63=""),"",'OddsRatio_working_3-way'!J62)</f>
        <v>1.4680502578680152</v>
      </c>
      <c r="N63" s="23">
        <f t="shared" si="13"/>
        <v>10.594926414267027</v>
      </c>
      <c r="O63" s="24">
        <f t="shared" si="14"/>
        <v>22.754720894563807</v>
      </c>
      <c r="P63" s="24">
        <f t="shared" si="15"/>
        <v>66.650352691169161</v>
      </c>
      <c r="Q63" t="s">
        <v>184</v>
      </c>
      <c r="R63" t="s">
        <v>300</v>
      </c>
      <c r="S63" s="48" t="s">
        <v>416</v>
      </c>
      <c r="T63" s="35">
        <v>100</v>
      </c>
      <c r="U63" s="35">
        <f t="shared" si="16"/>
        <v>73.190348525469176</v>
      </c>
      <c r="V63" s="35">
        <f t="shared" si="17"/>
        <v>72.527472527472526</v>
      </c>
      <c r="W63" s="35">
        <f t="shared" si="18"/>
        <v>51.92307692307692</v>
      </c>
      <c r="X63" s="35">
        <f t="shared" si="19"/>
        <v>75.54945054945054</v>
      </c>
      <c r="Y63" s="35">
        <f t="shared" si="20"/>
        <v>74.886574551453904</v>
      </c>
      <c r="Z63" s="35">
        <f t="shared" si="21"/>
        <v>54.282178947058298</v>
      </c>
      <c r="AA63" s="35">
        <f t="shared" si="22"/>
        <v>-2.3591020239813645</v>
      </c>
      <c r="AB63" s="35">
        <f t="shared" si="23"/>
        <v>-2.3591020239813787</v>
      </c>
      <c r="AC63" s="35">
        <f t="shared" si="24"/>
        <v>-2.3591020239813787</v>
      </c>
      <c r="AF63">
        <v>1.94</v>
      </c>
      <c r="AG63">
        <v>1.85</v>
      </c>
      <c r="AJ63" t="s">
        <v>378</v>
      </c>
    </row>
    <row r="64" spans="1:36" ht="15" x14ac:dyDescent="0.25">
      <c r="A64">
        <v>3.73</v>
      </c>
      <c r="B64">
        <v>3.64</v>
      </c>
      <c r="C64">
        <v>2.08</v>
      </c>
      <c r="D64" s="20">
        <f t="shared" si="3"/>
        <v>2.3591020239813743E-2</v>
      </c>
      <c r="E64" s="17">
        <f>IF(OR($A64="",$B64="",$C64=""),"",A64*'MPTO_working_3-way'!$I63)</f>
        <v>3.817994505494505</v>
      </c>
      <c r="F64" s="21">
        <f>IF(OR($A64="",$B64="",$C64=""),"",B64*'MPTO_working_3-way'!$I63)</f>
        <v>3.725871313672922</v>
      </c>
      <c r="G64" s="22">
        <f>IF(OR($A64="",$B64="",$C64=""),"",C64*'MPTO_working_3-way'!$I63)</f>
        <v>2.1290693220988128</v>
      </c>
      <c r="H64" s="17">
        <f>IF(OR($A64="",$B64="",$C64=""),"",'MPTO_working_3-way'!E63)</f>
        <v>3.8427125295998934</v>
      </c>
      <c r="I64" s="21">
        <f>IF(OR($A64="",$B64="",$C64=""),"",'MPTO_working_3-way'!F63)</f>
        <v>3.7472607339668982</v>
      </c>
      <c r="J64" s="22">
        <f>IF(OR($A64="",$B64="",$C64=""),"",'MPTO_working_3-way'!G63)</f>
        <v>2.1145871188130121</v>
      </c>
      <c r="K64" s="17">
        <f>IF(OR($A64="",$B64="",$C64=""),"",'OddsRatio_working_3-way'!H63)</f>
        <v>3.8322545933452519</v>
      </c>
      <c r="L64" s="21">
        <f>IF(OR($A64="",$B64="",$C64=""),"",'OddsRatio_working_3-way'!I63)</f>
        <v>3.7388835627954085</v>
      </c>
      <c r="M64" s="22">
        <f>IF(OR($A64="",$B64="",$C64=""),"",'OddsRatio_working_3-way'!J63)</f>
        <v>2.120452366598121</v>
      </c>
      <c r="N64" s="23">
        <f t="shared" si="13"/>
        <v>26.191761108112971</v>
      </c>
      <c r="O64" s="24">
        <f t="shared" si="14"/>
        <v>26.839359597049832</v>
      </c>
      <c r="P64" s="24">
        <f t="shared" si="15"/>
        <v>46.968879294837194</v>
      </c>
      <c r="Q64" t="s">
        <v>312</v>
      </c>
      <c r="R64" t="s">
        <v>187</v>
      </c>
      <c r="S64" s="48" t="s">
        <v>416</v>
      </c>
      <c r="T64" s="35">
        <v>100</v>
      </c>
      <c r="U64" s="35">
        <f t="shared" si="16"/>
        <v>39.024390243902438</v>
      </c>
      <c r="V64" s="35">
        <f t="shared" si="17"/>
        <v>75.369458128078819</v>
      </c>
      <c r="W64" s="35">
        <f t="shared" si="18"/>
        <v>83.079526226734345</v>
      </c>
      <c r="X64" s="35">
        <f t="shared" si="19"/>
        <v>41.551015645186837</v>
      </c>
      <c r="Y64" s="35">
        <f t="shared" si="20"/>
        <v>77.89608352936321</v>
      </c>
      <c r="Z64" s="35">
        <f t="shared" si="21"/>
        <v>85.60615162801875</v>
      </c>
      <c r="AA64" s="35">
        <f t="shared" si="22"/>
        <v>-2.5266254012843987</v>
      </c>
      <c r="AB64" s="35">
        <f t="shared" si="23"/>
        <v>-2.5266254012843916</v>
      </c>
      <c r="AC64" s="35">
        <f t="shared" si="24"/>
        <v>-2.5266254012844058</v>
      </c>
      <c r="AF64">
        <v>1.78</v>
      </c>
      <c r="AG64">
        <v>2.14</v>
      </c>
      <c r="AJ64" t="s">
        <v>370</v>
      </c>
    </row>
    <row r="65" spans="1:36" ht="15" x14ac:dyDescent="0.25">
      <c r="A65">
        <v>1.64</v>
      </c>
      <c r="B65">
        <v>4.0599999999999996</v>
      </c>
      <c r="C65">
        <v>5.91</v>
      </c>
      <c r="D65" s="20">
        <f t="shared" si="3"/>
        <v>2.5266254012843881E-2</v>
      </c>
      <c r="E65" s="17">
        <f>IF(OR($A65="",$B65="",$C65=""),"",A65*'MPTO_working_3-way'!$I64)</f>
        <v>1.6814366565810639</v>
      </c>
      <c r="F65" s="21">
        <f>IF(OR($A65="",$B65="",$C65=""),"",B65*'MPTO_working_3-way'!$I64)</f>
        <v>4.1625809912921454</v>
      </c>
      <c r="G65" s="22">
        <f>IF(OR($A65="",$B65="",$C65=""),"",C65*'MPTO_working_3-way'!$I64)</f>
        <v>6.0593235612159075</v>
      </c>
      <c r="H65" s="17">
        <f>IF(OR($A65="",$B65="",$C65=""),"",'MPTO_working_3-way'!E64)</f>
        <v>1.6629692958726427</v>
      </c>
      <c r="I65" s="21">
        <f>IF(OR($A65="",$B65="",$C65=""),"",'MPTO_working_3-way'!F64)</f>
        <v>4.2037413171496549</v>
      </c>
      <c r="J65" s="22">
        <f>IF(OR($A65="",$B65="",$C65=""),"",'MPTO_working_3-way'!G64)</f>
        <v>6.2195764341330966</v>
      </c>
      <c r="K65" s="17">
        <f>IF(OR($A65="",$B65="",$C65=""),"",'OddsRatio_working_3-way'!H64)</f>
        <v>1.6694781040664852</v>
      </c>
      <c r="L65" s="21">
        <f>IF(OR($A65="",$B65="",$C65=""),"",'OddsRatio_working_3-way'!I64)</f>
        <v>4.2009421850678823</v>
      </c>
      <c r="M65" s="22">
        <f>IF(OR($A65="",$B65="",$C65=""),"",'OddsRatio_working_3-way'!J64)</f>
        <v>6.1361523296350668</v>
      </c>
      <c r="N65" s="23">
        <f t="shared" si="13"/>
        <v>59.472951067531866</v>
      </c>
      <c r="O65" s="24">
        <f t="shared" si="14"/>
        <v>24.023556588855239</v>
      </c>
      <c r="P65" s="24">
        <f t="shared" si="15"/>
        <v>16.503492343612901</v>
      </c>
      <c r="Q65" t="s">
        <v>188</v>
      </c>
      <c r="R65" t="s">
        <v>313</v>
      </c>
      <c r="S65" s="48" t="s">
        <v>416</v>
      </c>
      <c r="T65" s="35">
        <v>100</v>
      </c>
      <c r="U65" s="35">
        <f t="shared" si="16"/>
        <v>83.606557377049185</v>
      </c>
      <c r="V65" s="35">
        <f t="shared" si="17"/>
        <v>78.494623655913983</v>
      </c>
      <c r="W65" s="35">
        <f t="shared" si="18"/>
        <v>35.483870967741936</v>
      </c>
      <c r="X65" s="35">
        <f t="shared" si="19"/>
        <v>86.021505376344081</v>
      </c>
      <c r="Y65" s="35">
        <f t="shared" si="20"/>
        <v>80.909571655208893</v>
      </c>
      <c r="Z65" s="35">
        <f t="shared" si="21"/>
        <v>37.898818967036839</v>
      </c>
      <c r="AA65" s="35">
        <f t="shared" si="22"/>
        <v>-2.4149479992948955</v>
      </c>
      <c r="AB65" s="35">
        <f t="shared" si="23"/>
        <v>-2.4149479992949097</v>
      </c>
      <c r="AC65" s="35">
        <f t="shared" si="24"/>
        <v>-2.4149479992949026</v>
      </c>
      <c r="AF65">
        <v>1.77</v>
      </c>
      <c r="AG65">
        <v>2.15</v>
      </c>
      <c r="AJ65" t="s">
        <v>370</v>
      </c>
    </row>
    <row r="66" spans="1:36" ht="15" x14ac:dyDescent="0.25">
      <c r="A66">
        <v>6.1</v>
      </c>
      <c r="B66">
        <v>4.6500000000000004</v>
      </c>
      <c r="C66">
        <v>1.55</v>
      </c>
      <c r="D66" s="20">
        <f t="shared" si="3"/>
        <v>2.4149479992948919E-2</v>
      </c>
      <c r="E66" s="17">
        <f>IF(OR($A66="",$B66="",$C66=""),"",A66*'MPTO_working_3-way'!$I65)</f>
        <v>6.2473118279569881</v>
      </c>
      <c r="F66" s="21">
        <f>IF(OR($A66="",$B66="",$C66=""),"",B66*'MPTO_working_3-way'!$I65)</f>
        <v>4.7622950819672125</v>
      </c>
      <c r="G66" s="22">
        <f>IF(OR($A66="",$B66="",$C66=""),"",C66*'MPTO_working_3-way'!$I65)</f>
        <v>1.5874316939890709</v>
      </c>
      <c r="H66" s="17">
        <f>IF(OR($A66="",$B66="",$C66=""),"",'MPTO_working_3-way'!E65)</f>
        <v>6.4150018846588743</v>
      </c>
      <c r="I66" s="21">
        <f>IF(OR($A66="",$B66="",$C66=""),"",'MPTO_working_3-way'!F65)</f>
        <v>4.8308260005676971</v>
      </c>
      <c r="J66" s="22">
        <f>IF(OR($A66="",$B66="",$C66=""),"",'MPTO_working_3-way'!G65)</f>
        <v>1.5695840634510745</v>
      </c>
      <c r="K66" s="17">
        <f>IF(OR($A66="",$B66="",$C66=""),"",'OddsRatio_working_3-way'!H65)</f>
        <v>6.3368402061216447</v>
      </c>
      <c r="L66" s="21">
        <f>IF(OR($A66="",$B66="",$C66=""),"",'OddsRatio_working_3-way'!I65)</f>
        <v>4.8195032847733348</v>
      </c>
      <c r="M66" s="22">
        <f>IF(OR($A66="",$B66="",$C66=""),"",'OddsRatio_working_3-way'!J65)</f>
        <v>1.5755415908562558</v>
      </c>
      <c r="N66" s="23">
        <f t="shared" si="13"/>
        <v>16.006884681583479</v>
      </c>
      <c r="O66" s="24">
        <f t="shared" si="14"/>
        <v>20.998278829604132</v>
      </c>
      <c r="P66" s="24">
        <f t="shared" si="15"/>
        <v>62.994836488812403</v>
      </c>
      <c r="Q66" t="s">
        <v>106</v>
      </c>
      <c r="R66" t="s">
        <v>317</v>
      </c>
      <c r="S66" s="48" t="s">
        <v>416</v>
      </c>
      <c r="T66" s="35">
        <v>100</v>
      </c>
      <c r="U66" s="35">
        <f t="shared" si="16"/>
        <v>69.418960244648318</v>
      </c>
      <c r="V66" s="35">
        <f t="shared" si="17"/>
        <v>69.512195121951223</v>
      </c>
      <c r="W66" s="35">
        <f t="shared" si="18"/>
        <v>58.333333333333336</v>
      </c>
      <c r="X66" s="35">
        <f t="shared" si="19"/>
        <v>72.154471544715449</v>
      </c>
      <c r="Y66" s="35">
        <f t="shared" si="20"/>
        <v>72.247706422018339</v>
      </c>
      <c r="Z66" s="35">
        <f t="shared" si="21"/>
        <v>61.068844633400452</v>
      </c>
      <c r="AA66" s="35">
        <f t="shared" si="22"/>
        <v>-2.7355113000671309</v>
      </c>
      <c r="AB66" s="35">
        <f t="shared" si="23"/>
        <v>-2.7355113000671167</v>
      </c>
      <c r="AC66" s="35">
        <f t="shared" si="24"/>
        <v>-2.7355113000671167</v>
      </c>
      <c r="AF66">
        <v>1.53</v>
      </c>
      <c r="AG66">
        <v>2.64</v>
      </c>
      <c r="AJ66" t="s">
        <v>370</v>
      </c>
    </row>
    <row r="67" spans="1:36" ht="15" x14ac:dyDescent="0.25">
      <c r="A67">
        <v>3.27</v>
      </c>
      <c r="B67">
        <v>3.28</v>
      </c>
      <c r="C67">
        <v>2.4</v>
      </c>
      <c r="D67" s="20">
        <f t="shared" si="3"/>
        <v>2.7355113000671283E-2</v>
      </c>
      <c r="E67" s="17">
        <f>IF(OR($A67="",$B67="",$C67=""),"",A67*'MPTO_working_3-way'!$I66)</f>
        <v>3.3594512195121951</v>
      </c>
      <c r="F67" s="21">
        <f>IF(OR($A67="",$B67="",$C67=""),"",B67*'MPTO_working_3-way'!$I66)</f>
        <v>3.3697247706422018</v>
      </c>
      <c r="G67" s="22">
        <f>IF(OR($A67="",$B67="",$C67=""),"",C67*'MPTO_working_3-way'!$I66)</f>
        <v>2.4656522712016109</v>
      </c>
      <c r="H67" s="17">
        <f>IF(OR($A67="",$B67="",$C67=""),"",'MPTO_working_3-way'!E66)</f>
        <v>3.3704983973351772</v>
      </c>
      <c r="I67" s="21">
        <f>IF(OR($A67="",$B67="",$C67=""),"",'MPTO_working_3-way'!F66)</f>
        <v>3.3811235104974466</v>
      </c>
      <c r="J67" s="22">
        <f>IF(OR($A67="",$B67="",$C67=""),"",'MPTO_working_3-way'!G66)</f>
        <v>2.4536969253294285</v>
      </c>
      <c r="K67" s="17">
        <f>IF(OR($A67="",$B67="",$C67=""),"",'OddsRatio_working_3-way'!H66)</f>
        <v>3.3656231732802757</v>
      </c>
      <c r="L67" s="21">
        <f>IF(OR($A67="",$B67="",$C67=""),"",'OddsRatio_working_3-way'!I66)</f>
        <v>3.3760444207396603</v>
      </c>
      <c r="M67" s="22">
        <f>IF(OR($A67="",$B67="",$C67=""),"",'OddsRatio_working_3-way'!J66)</f>
        <v>2.4589746443138258</v>
      </c>
      <c r="N67" s="23">
        <f t="shared" si="13"/>
        <v>29.766766494237228</v>
      </c>
      <c r="O67" s="24">
        <f t="shared" si="14"/>
        <v>29.676014157364556</v>
      </c>
      <c r="P67" s="24">
        <f t="shared" si="15"/>
        <v>40.557219348398228</v>
      </c>
      <c r="Q67" t="s">
        <v>191</v>
      </c>
      <c r="R67" t="s">
        <v>194</v>
      </c>
      <c r="S67" s="48" t="s">
        <v>416</v>
      </c>
      <c r="T67" s="35">
        <v>100</v>
      </c>
      <c r="U67" s="35">
        <f t="shared" si="16"/>
        <v>58.333333333333336</v>
      </c>
      <c r="V67" s="35">
        <f t="shared" si="17"/>
        <v>68.944099378881987</v>
      </c>
      <c r="W67" s="35">
        <f t="shared" si="18"/>
        <v>70.059880239520965</v>
      </c>
      <c r="X67" s="35">
        <f t="shared" si="19"/>
        <v>60.996020381597063</v>
      </c>
      <c r="Y67" s="35">
        <f t="shared" si="20"/>
        <v>71.606786427145707</v>
      </c>
      <c r="Z67" s="35">
        <f t="shared" si="21"/>
        <v>72.722567287784685</v>
      </c>
      <c r="AA67" s="35">
        <f t="shared" si="22"/>
        <v>-2.6626870482637273</v>
      </c>
      <c r="AB67" s="35">
        <f t="shared" si="23"/>
        <v>-2.6626870482637202</v>
      </c>
      <c r="AC67" s="35">
        <f t="shared" si="24"/>
        <v>-2.6626870482637202</v>
      </c>
      <c r="AF67">
        <v>1.85</v>
      </c>
      <c r="AG67">
        <v>2.04</v>
      </c>
      <c r="AJ67" t="s">
        <v>371</v>
      </c>
    </row>
    <row r="68" spans="1:36" ht="15" x14ac:dyDescent="0.25">
      <c r="A68">
        <v>2.4</v>
      </c>
      <c r="B68">
        <v>3.22</v>
      </c>
      <c r="C68">
        <v>3.34</v>
      </c>
      <c r="D68" s="20">
        <f t="shared" ref="D68:D131" si="25">IF(OR($A68="",$B68="",$C68=""),"",(1/A68)+(1/B68)+(1/C68)-1)</f>
        <v>2.6626870482637344E-2</v>
      </c>
      <c r="E68" s="17">
        <f>IF(OR($A68="",$B68="",$C68=""),"",A68*'MPTO_working_3-way'!$I67)</f>
        <v>2.4639044891583297</v>
      </c>
      <c r="F68" s="21">
        <f>IF(OR($A68="",$B68="",$C68=""),"",B68*'MPTO_working_3-way'!$I67)</f>
        <v>3.3057385229540923</v>
      </c>
      <c r="G68" s="22">
        <f>IF(OR($A68="",$B68="",$C68=""),"",C68*'MPTO_working_3-way'!$I67)</f>
        <v>3.4289337474120085</v>
      </c>
      <c r="H68" s="17">
        <f>IF(OR($A68="",$B68="",$C68=""),"",'MPTO_working_3-way'!E67)</f>
        <v>2.4522363027407188</v>
      </c>
      <c r="I68" s="21">
        <f>IF(OR($A68="",$B68="",$C68=""),"",'MPTO_working_3-way'!F67)</f>
        <v>3.3147334499964045</v>
      </c>
      <c r="J68" s="22">
        <f>IF(OR($A68="",$B68="",$C68=""),"",'MPTO_working_3-way'!G67)</f>
        <v>3.4420377726175198</v>
      </c>
      <c r="K68" s="17">
        <f>IF(OR($A68="",$B68="",$C68=""),"",'OddsRatio_working_3-way'!H67)</f>
        <v>2.4573934978905347</v>
      </c>
      <c r="L68" s="21">
        <f>IF(OR($A68="",$B68="",$C68=""),"",'OddsRatio_working_3-way'!I67)</f>
        <v>3.3110096895121321</v>
      </c>
      <c r="M68" s="22">
        <f>IF(OR($A68="",$B68="",$C68=""),"",'OddsRatio_working_3-way'!J67)</f>
        <v>3.4359291321884631</v>
      </c>
      <c r="N68" s="23">
        <f t="shared" si="13"/>
        <v>40.585988799492803</v>
      </c>
      <c r="O68" s="24">
        <f t="shared" si="14"/>
        <v>30.25042643440457</v>
      </c>
      <c r="P68" s="24">
        <f t="shared" si="15"/>
        <v>29.163584766102613</v>
      </c>
      <c r="Q68" t="s">
        <v>196</v>
      </c>
      <c r="R68" t="s">
        <v>322</v>
      </c>
      <c r="S68" s="48" t="s">
        <v>416</v>
      </c>
      <c r="T68" s="35">
        <v>100</v>
      </c>
      <c r="U68" s="35">
        <f t="shared" si="16"/>
        <v>62.406015037593981</v>
      </c>
      <c r="V68" s="35">
        <f t="shared" si="17"/>
        <v>69.230769230769241</v>
      </c>
      <c r="W68" s="35">
        <f t="shared" si="18"/>
        <v>65.635738831615114</v>
      </c>
      <c r="X68" s="35">
        <f t="shared" si="19"/>
        <v>65.133491937615645</v>
      </c>
      <c r="Y68" s="35">
        <f t="shared" si="20"/>
        <v>71.958246130790897</v>
      </c>
      <c r="Z68" s="35">
        <f t="shared" si="21"/>
        <v>68.363215731636785</v>
      </c>
      <c r="AA68" s="35">
        <f t="shared" si="22"/>
        <v>-2.7274769000216637</v>
      </c>
      <c r="AB68" s="35">
        <f t="shared" si="23"/>
        <v>-2.7274769000216565</v>
      </c>
      <c r="AC68" s="35">
        <f t="shared" si="24"/>
        <v>-2.7274769000216708</v>
      </c>
      <c r="AF68">
        <v>2.08</v>
      </c>
      <c r="AG68">
        <v>1.82</v>
      </c>
      <c r="AJ68" t="s">
        <v>371</v>
      </c>
    </row>
    <row r="69" spans="1:36" ht="15" x14ac:dyDescent="0.25">
      <c r="A69">
        <v>2.66</v>
      </c>
      <c r="B69">
        <v>3.25</v>
      </c>
      <c r="C69">
        <v>2.91</v>
      </c>
      <c r="D69" s="20">
        <f t="shared" si="25"/>
        <v>2.7274769000216637E-2</v>
      </c>
      <c r="E69" s="17">
        <f>IF(OR($A69="",$B69="",$C69=""),"",A69*'MPTO_working_3-way'!$I68)</f>
        <v>2.7325508855405762</v>
      </c>
      <c r="F69" s="21">
        <f>IF(OR($A69="",$B69="",$C69=""),"",B69*'MPTO_working_3-way'!$I68)</f>
        <v>3.3386429992507041</v>
      </c>
      <c r="G69" s="22">
        <f>IF(OR($A69="",$B69="",$C69=""),"",C69*'MPTO_working_3-way'!$I68)</f>
        <v>2.9893695777906304</v>
      </c>
      <c r="H69" s="17">
        <f>IF(OR($A69="",$B69="",$C69=""),"",'MPTO_working_3-way'!E68)</f>
        <v>2.7259227019813013</v>
      </c>
      <c r="I69" s="21">
        <f>IF(OR($A69="",$B69="",$C69=""),"",'MPTO_working_3-way'!F68)</f>
        <v>3.3489537688063136</v>
      </c>
      <c r="J69" s="22">
        <f>IF(OR($A69="",$B69="",$C69=""),"",'MPTO_working_3-way'!G68)</f>
        <v>2.9890806908037395</v>
      </c>
      <c r="K69" s="17">
        <f>IF(OR($A69="",$B69="",$C69=""),"",'OddsRatio_working_3-way'!H68)</f>
        <v>2.7290948559385901</v>
      </c>
      <c r="L69" s="21">
        <f>IF(OR($A69="",$B69="",$C69=""),"",'OddsRatio_working_3-way'!I68)</f>
        <v>3.3436526661818236</v>
      </c>
      <c r="M69" s="22">
        <f>IF(OR($A69="",$B69="",$C69=""),"",'OddsRatio_working_3-way'!J68)</f>
        <v>2.9895007077365707</v>
      </c>
      <c r="N69" s="23">
        <f t="shared" ref="N69:N132" si="26">(1/E69)* 100</f>
        <v>36.595841830121003</v>
      </c>
      <c r="O69" s="24">
        <f t="shared" ref="O69:O132" si="27">(1/F69)* 100</f>
        <v>29.952289005575956</v>
      </c>
      <c r="P69" s="24">
        <f t="shared" ref="P69:P132" si="28">(1/G69)* 100</f>
        <v>33.451869164303041</v>
      </c>
      <c r="Q69" t="s">
        <v>320</v>
      </c>
      <c r="R69" t="s">
        <v>324</v>
      </c>
      <c r="S69" s="48" t="s">
        <v>416</v>
      </c>
      <c r="T69" s="35">
        <v>100</v>
      </c>
      <c r="U69" s="35">
        <f t="shared" ref="U69:U132" si="29">(1/A70)*((T69*A70)-T69)</f>
        <v>53.051643192488264</v>
      </c>
      <c r="V69" s="35">
        <f t="shared" ref="V69:V132" si="30">(1/B70)*((T69*B70)-T69)</f>
        <v>68.35443037974683</v>
      </c>
      <c r="W69" s="35">
        <f t="shared" ref="W69:W132" si="31">(1/C70)*((T69*C70)-T69)</f>
        <v>75.728155339805824</v>
      </c>
      <c r="X69" s="35">
        <f t="shared" ref="X69:X132" si="32">((1/B70)+(1/C70))*T69</f>
        <v>55.917414280447339</v>
      </c>
      <c r="Y69" s="35">
        <f t="shared" ref="Y69:Y132" si="33">((1/A70)+(1/C70))*T69</f>
        <v>71.22020146770592</v>
      </c>
      <c r="Z69" s="35">
        <f t="shared" ref="Z69:Z132" si="34">((1/A70)+(1/B70))*T69</f>
        <v>78.593926427764899</v>
      </c>
      <c r="AA69" s="35">
        <f t="shared" ref="AA69:AA132" si="35">U69-X69</f>
        <v>-2.8657710879590752</v>
      </c>
      <c r="AB69" s="35">
        <f t="shared" ref="AB69:AB132" si="36">V69-Y69</f>
        <v>-2.8657710879590894</v>
      </c>
      <c r="AC69" s="35">
        <f t="shared" ref="AC69:AC132" si="37">W69-Z69</f>
        <v>-2.8657710879590752</v>
      </c>
      <c r="AF69">
        <v>2.2200000000000002</v>
      </c>
      <c r="AG69">
        <v>1.71</v>
      </c>
      <c r="AJ69" t="s">
        <v>371</v>
      </c>
    </row>
    <row r="70" spans="1:36" ht="15" x14ac:dyDescent="0.25">
      <c r="A70">
        <v>2.13</v>
      </c>
      <c r="B70">
        <v>3.16</v>
      </c>
      <c r="C70">
        <v>4.12</v>
      </c>
      <c r="D70" s="20">
        <f t="shared" si="25"/>
        <v>2.8657710879590681E-2</v>
      </c>
      <c r="E70" s="17">
        <f>IF(OR($A70="",$B70="",$C70=""),"",A70*'MPTO_working_3-way'!$I69)</f>
        <v>2.191040924173528</v>
      </c>
      <c r="F70" s="21">
        <f>IF(OR($A70="",$B70="",$C70=""),"",B70*'MPTO_working_3-way'!$I69)</f>
        <v>3.2505583663795066</v>
      </c>
      <c r="G70" s="22">
        <f>IF(OR($A70="",$B70="",$C70=""),"",C70*'MPTO_working_3-way'!$I69)</f>
        <v>4.2380697688239133</v>
      </c>
      <c r="H70" s="17">
        <f>IF(OR($A70="",$B70="",$C70=""),"",'MPTO_working_3-way'!E69)</f>
        <v>2.1742391898407267</v>
      </c>
      <c r="I70" s="21">
        <f>IF(OR($A70="",$B70="",$C70=""),"",'MPTO_working_3-way'!F69)</f>
        <v>3.2583571673864924</v>
      </c>
      <c r="J70" s="22">
        <f>IF(OR($A70="",$B70="",$C70=""),"",'MPTO_working_3-way'!G69)</f>
        <v>4.2887922359438972</v>
      </c>
      <c r="K70" s="17">
        <f>IF(OR($A70="",$B70="",$C70=""),"",'OddsRatio_working_3-way'!H69)</f>
        <v>2.1813454164485315</v>
      </c>
      <c r="L70" s="21">
        <f>IF(OR($A70="",$B70="",$C70=""),"",'OddsRatio_working_3-way'!I69)</f>
        <v>3.2581469907334757</v>
      </c>
      <c r="M70" s="22">
        <f>IF(OR($A70="",$B70="",$C70=""),"",'OddsRatio_working_3-way'!J69)</f>
        <v>4.2617678755039092</v>
      </c>
      <c r="N70" s="23">
        <f t="shared" si="26"/>
        <v>45.640407213169929</v>
      </c>
      <c r="O70" s="24">
        <f t="shared" si="27"/>
        <v>30.763945368370869</v>
      </c>
      <c r="P70" s="24">
        <f t="shared" si="28"/>
        <v>23.595647418459212</v>
      </c>
      <c r="Q70" t="s">
        <v>193</v>
      </c>
      <c r="R70" t="s">
        <v>201</v>
      </c>
      <c r="S70" s="48" t="s">
        <v>416</v>
      </c>
      <c r="T70" s="35">
        <v>100</v>
      </c>
      <c r="U70" s="35">
        <f t="shared" si="29"/>
        <v>37.888198757763973</v>
      </c>
      <c r="V70" s="35">
        <f t="shared" si="30"/>
        <v>75.609756097560975</v>
      </c>
      <c r="W70" s="35">
        <f t="shared" si="31"/>
        <v>83.471074380165291</v>
      </c>
      <c r="X70" s="35">
        <f t="shared" si="32"/>
        <v>40.919169522273734</v>
      </c>
      <c r="Y70" s="35">
        <f t="shared" si="33"/>
        <v>78.640726862070736</v>
      </c>
      <c r="Z70" s="35">
        <f t="shared" si="34"/>
        <v>86.502045144675037</v>
      </c>
      <c r="AA70" s="35">
        <f t="shared" si="35"/>
        <v>-3.0309707645097603</v>
      </c>
      <c r="AB70" s="35">
        <f t="shared" si="36"/>
        <v>-3.0309707645097603</v>
      </c>
      <c r="AC70" s="35">
        <f t="shared" si="37"/>
        <v>-3.0309707645097461</v>
      </c>
      <c r="AF70">
        <v>2.16</v>
      </c>
      <c r="AG70">
        <v>1.75</v>
      </c>
      <c r="AJ70" t="s">
        <v>371</v>
      </c>
    </row>
    <row r="71" spans="1:36" ht="15" x14ac:dyDescent="0.25">
      <c r="A71">
        <v>1.61</v>
      </c>
      <c r="B71">
        <v>4.0999999999999996</v>
      </c>
      <c r="C71">
        <v>6.05</v>
      </c>
      <c r="D71" s="20">
        <f t="shared" si="25"/>
        <v>3.030970764509755E-2</v>
      </c>
      <c r="E71" s="17">
        <f>IF(OR($A71="",$B71="",$C71=""),"",A71*'MPTO_working_3-way'!$I70)</f>
        <v>1.6587986293086072</v>
      </c>
      <c r="F71" s="21">
        <f>IF(OR($A71="",$B71="",$C71=""),"",B71*'MPTO_working_3-way'!$I70)</f>
        <v>4.2242698013448994</v>
      </c>
      <c r="G71" s="22">
        <f>IF(OR($A71="",$B71="",$C71=""),"",C71*'MPTO_working_3-way'!$I70)</f>
        <v>6.2333737312528399</v>
      </c>
      <c r="H71" s="17">
        <f>IF(OR($A71="",$B71="",$C71=""),"",'MPTO_working_3-way'!E70)</f>
        <v>1.6366216307592902</v>
      </c>
      <c r="I71" s="21">
        <f>IF(OR($A71="",$B71="",$C71=""),"",'MPTO_working_3-way'!F70)</f>
        <v>4.2771745436176074</v>
      </c>
      <c r="J71" s="22">
        <f>IF(OR($A71="",$B71="",$C71=""),"",'MPTO_working_3-way'!G70)</f>
        <v>6.4438794033093885</v>
      </c>
      <c r="K71" s="17">
        <f>IF(OR($A71="",$B71="",$C71=""),"",'OddsRatio_working_3-way'!H70)</f>
        <v>1.6442958760011368</v>
      </c>
      <c r="L71" s="21">
        <f>IF(OR($A71="",$B71="",$C71=""),"",'OddsRatio_working_3-way'!I70)</f>
        <v>4.2742905173828269</v>
      </c>
      <c r="M71" s="22">
        <f>IF(OR($A71="",$B71="",$C71=""),"",'OddsRatio_working_3-way'!J70)</f>
        <v>6.3339248750913795</v>
      </c>
      <c r="N71" s="23">
        <f t="shared" si="26"/>
        <v>60.284592857229654</v>
      </c>
      <c r="O71" s="24">
        <f t="shared" si="27"/>
        <v>23.672730365887748</v>
      </c>
      <c r="P71" s="24">
        <f t="shared" si="28"/>
        <v>16.042676776882601</v>
      </c>
      <c r="Q71" t="s">
        <v>319</v>
      </c>
      <c r="R71" t="s">
        <v>321</v>
      </c>
      <c r="S71" s="48" t="s">
        <v>416</v>
      </c>
      <c r="T71" s="35">
        <v>100</v>
      </c>
      <c r="U71" s="35">
        <f t="shared" si="29"/>
        <v>54.128440366972484</v>
      </c>
      <c r="V71" s="35">
        <f t="shared" si="30"/>
        <v>70.588235294117652</v>
      </c>
      <c r="W71" s="35">
        <f t="shared" si="31"/>
        <v>72.602739726027394</v>
      </c>
      <c r="X71" s="35">
        <f t="shared" si="32"/>
        <v>56.809024979854961</v>
      </c>
      <c r="Y71" s="35">
        <f t="shared" si="33"/>
        <v>73.268819907000122</v>
      </c>
      <c r="Z71" s="35">
        <f t="shared" si="34"/>
        <v>75.283324338909878</v>
      </c>
      <c r="AA71" s="35">
        <f t="shared" si="35"/>
        <v>-2.6805846128824768</v>
      </c>
      <c r="AB71" s="35">
        <f t="shared" si="36"/>
        <v>-2.6805846128824697</v>
      </c>
      <c r="AC71" s="35">
        <f t="shared" si="37"/>
        <v>-2.680584612882484</v>
      </c>
      <c r="AF71">
        <v>1.76</v>
      </c>
      <c r="AG71">
        <v>2.15</v>
      </c>
      <c r="AJ71" t="s">
        <v>371</v>
      </c>
    </row>
    <row r="72" spans="1:36" ht="15" x14ac:dyDescent="0.25">
      <c r="A72">
        <v>2.1800000000000002</v>
      </c>
      <c r="B72">
        <v>3.4</v>
      </c>
      <c r="C72">
        <v>3.65</v>
      </c>
      <c r="D72" s="20">
        <f t="shared" si="25"/>
        <v>2.6805846128824751E-2</v>
      </c>
      <c r="E72" s="17">
        <f>IF(OR($A72="",$B72="",$C72=""),"",A72*'MPTO_working_3-way'!$I71)</f>
        <v>2.238436744560838</v>
      </c>
      <c r="F72" s="21">
        <f>IF(OR($A72="",$B72="",$C72=""),"",B72*'MPTO_working_3-way'!$I71)</f>
        <v>3.491139876838004</v>
      </c>
      <c r="G72" s="22">
        <f>IF(OR($A72="",$B72="",$C72=""),"",C72*'MPTO_working_3-way'!$I71)</f>
        <v>3.7478413383702103</v>
      </c>
      <c r="H72" s="17">
        <f>IF(OR($A72="",$B72="",$C72=""),"",'MPTO_working_3-way'!E71)</f>
        <v>2.2233076198198596</v>
      </c>
      <c r="I72" s="21">
        <f>IF(OR($A72="",$B72="",$C72=""),"",'MPTO_working_3-way'!F71)</f>
        <v>3.5065281822188039</v>
      </c>
      <c r="J72" s="22">
        <f>IF(OR($A72="",$B72="",$C72=""),"",'MPTO_working_3-way'!G71)</f>
        <v>3.7730535358982462</v>
      </c>
      <c r="K72" s="17">
        <f>IF(OR($A72="",$B72="",$C72=""),"",'OddsRatio_working_3-way'!H71)</f>
        <v>2.2296237256232736</v>
      </c>
      <c r="L72" s="21">
        <f>IF(OR($A72="",$B72="",$C72=""),"",'OddsRatio_working_3-way'!I71)</f>
        <v>3.5009296114371669</v>
      </c>
      <c r="M72" s="22">
        <f>IF(OR($A72="",$B72="",$C72=""),"",'OddsRatio_working_3-way'!J71)</f>
        <v>3.7614431126285384</v>
      </c>
      <c r="N72" s="23">
        <f t="shared" si="26"/>
        <v>44.67403434248893</v>
      </c>
      <c r="O72" s="24">
        <f t="shared" si="27"/>
        <v>28.643939666654671</v>
      </c>
      <c r="P72" s="24">
        <f t="shared" si="28"/>
        <v>26.682025990856406</v>
      </c>
      <c r="Q72" t="s">
        <v>323</v>
      </c>
      <c r="R72" t="s">
        <v>197</v>
      </c>
      <c r="S72" s="48" t="s">
        <v>416</v>
      </c>
      <c r="T72" s="35">
        <v>100</v>
      </c>
      <c r="U72" s="35">
        <f t="shared" si="29"/>
        <v>57.081545064377686</v>
      </c>
      <c r="V72" s="35">
        <f t="shared" si="30"/>
        <v>71.181556195965413</v>
      </c>
      <c r="W72" s="35">
        <f t="shared" si="31"/>
        <v>68.944099378881987</v>
      </c>
      <c r="X72" s="35">
        <f t="shared" si="32"/>
        <v>59.874344425152593</v>
      </c>
      <c r="Y72" s="35">
        <f t="shared" si="33"/>
        <v>73.974355556740321</v>
      </c>
      <c r="Z72" s="35">
        <f t="shared" si="34"/>
        <v>71.736898739656894</v>
      </c>
      <c r="AA72" s="35">
        <f t="shared" si="35"/>
        <v>-2.7927993607749073</v>
      </c>
      <c r="AB72" s="35">
        <f t="shared" si="36"/>
        <v>-2.7927993607749073</v>
      </c>
      <c r="AC72" s="35">
        <f t="shared" si="37"/>
        <v>-2.7927993607749073</v>
      </c>
      <c r="AF72">
        <v>1.96</v>
      </c>
      <c r="AG72">
        <v>1.93</v>
      </c>
      <c r="AJ72" t="s">
        <v>371</v>
      </c>
    </row>
    <row r="73" spans="1:36" ht="15" x14ac:dyDescent="0.25">
      <c r="A73">
        <v>2.33</v>
      </c>
      <c r="B73">
        <v>3.47</v>
      </c>
      <c r="C73">
        <v>3.22</v>
      </c>
      <c r="D73" s="20">
        <f t="shared" si="25"/>
        <v>2.7927993607749002E-2</v>
      </c>
      <c r="E73" s="17">
        <f>IF(OR($A73="",$B73="",$C73=""),"",A73*'MPTO_working_3-way'!$I72)</f>
        <v>2.3950722251060554</v>
      </c>
      <c r="F73" s="21">
        <f>IF(OR($A73="",$B73="",$C73=""),"",B73*'MPTO_working_3-way'!$I72)</f>
        <v>3.5669101378188892</v>
      </c>
      <c r="G73" s="22">
        <f>IF(OR($A73="",$B73="",$C73=""),"",C73*'MPTO_working_3-way'!$I72)</f>
        <v>3.309928139416952</v>
      </c>
      <c r="H73" s="17">
        <f>IF(OR($A73="",$B73="",$C73=""),"",'MPTO_working_3-way'!E72)</f>
        <v>2.3816599712586073</v>
      </c>
      <c r="I73" s="21">
        <f>IF(OR($A73="",$B73="",$C73=""),"",'MPTO_working_3-way'!F72)</f>
        <v>3.5858345742625057</v>
      </c>
      <c r="J73" s="22">
        <f>IF(OR($A73="",$B73="",$C73=""),"",'MPTO_working_3-way'!G72)</f>
        <v>3.3195056558034852</v>
      </c>
      <c r="K73" s="17">
        <f>IF(OR($A73="",$B73="",$C73=""),"",'OddsRatio_working_3-way'!H72)</f>
        <v>2.3874978881621254</v>
      </c>
      <c r="L73" s="21">
        <f>IF(OR($A73="",$B73="",$C73=""),"",'OddsRatio_working_3-way'!I72)</f>
        <v>3.5767817923010905</v>
      </c>
      <c r="M73" s="22">
        <f>IF(OR($A73="",$B73="",$C73=""),"",'OddsRatio_working_3-way'!J72)</f>
        <v>3.3159739185864057</v>
      </c>
      <c r="N73" s="23">
        <f t="shared" si="26"/>
        <v>41.752394333566258</v>
      </c>
      <c r="O73" s="24">
        <f t="shared" si="27"/>
        <v>28.035469394008473</v>
      </c>
      <c r="P73" s="24">
        <f t="shared" si="28"/>
        <v>30.212136272425276</v>
      </c>
      <c r="Q73" t="s">
        <v>210</v>
      </c>
      <c r="R73" t="s">
        <v>208</v>
      </c>
      <c r="S73" s="48" t="s">
        <v>416</v>
      </c>
      <c r="T73" s="35">
        <v>100</v>
      </c>
      <c r="U73" s="35">
        <f t="shared" si="29"/>
        <v>54.337899543379002</v>
      </c>
      <c r="V73" s="35">
        <f t="shared" si="30"/>
        <v>72.29916897506925</v>
      </c>
      <c r="W73" s="35">
        <f t="shared" si="31"/>
        <v>70.588235294117652</v>
      </c>
      <c r="X73" s="35">
        <f t="shared" si="32"/>
        <v>57.112595730813112</v>
      </c>
      <c r="Y73" s="35">
        <f t="shared" si="33"/>
        <v>75.073865162503367</v>
      </c>
      <c r="Z73" s="35">
        <f t="shared" si="34"/>
        <v>73.362931481551755</v>
      </c>
      <c r="AA73" s="35">
        <f t="shared" si="35"/>
        <v>-2.7746961874341096</v>
      </c>
      <c r="AB73" s="35">
        <f t="shared" si="36"/>
        <v>-2.7746961874341167</v>
      </c>
      <c r="AC73" s="35">
        <f t="shared" si="37"/>
        <v>-2.7746961874341025</v>
      </c>
      <c r="AF73">
        <v>1.91</v>
      </c>
      <c r="AG73">
        <v>1.98</v>
      </c>
      <c r="AJ73" t="s">
        <v>372</v>
      </c>
    </row>
    <row r="74" spans="1:36" ht="15" x14ac:dyDescent="0.25">
      <c r="A74">
        <v>2.19</v>
      </c>
      <c r="B74">
        <v>3.61</v>
      </c>
      <c r="C74">
        <v>3.4</v>
      </c>
      <c r="D74" s="20">
        <f t="shared" si="25"/>
        <v>2.7746961874341114E-2</v>
      </c>
      <c r="E74" s="17">
        <f>IF(OR($A74="",$B74="",$C74=""),"",A74*'MPTO_working_3-way'!$I73)</f>
        <v>2.250765846504807</v>
      </c>
      <c r="F74" s="21">
        <f>IF(OR($A74="",$B74="",$C74=""),"",B74*'MPTO_working_3-way'!$I73)</f>
        <v>3.7101665323663715</v>
      </c>
      <c r="G74" s="22">
        <f>IF(OR($A74="",$B74="",$C74=""),"",C74*'MPTO_working_3-way'!$I73)</f>
        <v>3.4943396703727596</v>
      </c>
      <c r="H74" s="17">
        <f>IF(OR($A74="",$B74="",$C74=""),"",'MPTO_working_3-way'!E73)</f>
        <v>2.2352761491245192</v>
      </c>
      <c r="I74" s="21">
        <f>IF(OR($A74="",$B74="",$C74=""),"",'MPTO_working_3-way'!F73)</f>
        <v>3.7346972234366556</v>
      </c>
      <c r="J74" s="22">
        <f>IF(OR($A74="",$B74="",$C74=""),"",'MPTO_working_3-way'!G73)</f>
        <v>3.5103896680547417</v>
      </c>
      <c r="K74" s="17">
        <f>IF(OR($A74="",$B74="",$C74=""),"",'OddsRatio_working_3-way'!H73)</f>
        <v>2.2417547158428976</v>
      </c>
      <c r="L74" s="21">
        <f>IF(OR($A74="",$B74="",$C74=""),"",'OddsRatio_working_3-way'!I73)</f>
        <v>3.7235124439915666</v>
      </c>
      <c r="M74" s="22">
        <f>IF(OR($A74="",$B74="",$C74=""),"",'OddsRatio_working_3-way'!J73)</f>
        <v>3.5043792588428198</v>
      </c>
      <c r="N74" s="23">
        <f t="shared" si="26"/>
        <v>44.429321759653078</v>
      </c>
      <c r="O74" s="24">
        <f t="shared" si="27"/>
        <v>26.952968048099791</v>
      </c>
      <c r="P74" s="24">
        <f t="shared" si="28"/>
        <v>28.617710192247131</v>
      </c>
      <c r="Q74" t="s">
        <v>206</v>
      </c>
      <c r="R74" t="s">
        <v>332</v>
      </c>
      <c r="S74" s="48" t="s">
        <v>416</v>
      </c>
      <c r="T74" s="35">
        <v>100</v>
      </c>
      <c r="U74" s="35">
        <f t="shared" si="29"/>
        <v>54.337899543379002</v>
      </c>
      <c r="V74" s="35">
        <f t="shared" si="30"/>
        <v>72.375690607734811</v>
      </c>
      <c r="W74" s="35">
        <f t="shared" si="31"/>
        <v>70.501474926253692</v>
      </c>
      <c r="X74" s="35">
        <f t="shared" si="32"/>
        <v>57.122834466011504</v>
      </c>
      <c r="Y74" s="35">
        <f t="shared" si="33"/>
        <v>75.160625530367327</v>
      </c>
      <c r="Z74" s="35">
        <f t="shared" si="34"/>
        <v>73.286409848886208</v>
      </c>
      <c r="AA74" s="35">
        <f t="shared" si="35"/>
        <v>-2.7849349226325018</v>
      </c>
      <c r="AB74" s="35">
        <f t="shared" si="36"/>
        <v>-2.784934922632516</v>
      </c>
      <c r="AC74" s="35">
        <f t="shared" si="37"/>
        <v>-2.784934922632516</v>
      </c>
      <c r="AF74">
        <v>1.92</v>
      </c>
      <c r="AG74">
        <v>1.97</v>
      </c>
      <c r="AJ74" t="s">
        <v>372</v>
      </c>
    </row>
    <row r="75" spans="1:36" ht="15" x14ac:dyDescent="0.25">
      <c r="A75">
        <v>2.19</v>
      </c>
      <c r="B75">
        <v>3.62</v>
      </c>
      <c r="C75">
        <v>3.39</v>
      </c>
      <c r="D75" s="20">
        <f t="shared" si="25"/>
        <v>2.7849349226325204E-2</v>
      </c>
      <c r="E75" s="17">
        <f>IF(OR($A75="",$B75="",$C75=""),"",A75*'MPTO_working_3-way'!$I74)</f>
        <v>2.2509900748056522</v>
      </c>
      <c r="F75" s="21">
        <f>IF(OR($A75="",$B75="",$C75=""),"",B75*'MPTO_working_3-way'!$I74)</f>
        <v>3.7208146441992973</v>
      </c>
      <c r="G75" s="22">
        <f>IF(OR($A75="",$B75="",$C75=""),"",C75*'MPTO_working_3-way'!$I74)</f>
        <v>3.4844092938772424</v>
      </c>
      <c r="H75" s="17">
        <f>IF(OR($A75="",$B75="",$C75=""),"",'MPTO_working_3-way'!E74)</f>
        <v>2.2354466868857363</v>
      </c>
      <c r="I75" s="21">
        <f>IF(OR($A75="",$B75="",$C75=""),"",'MPTO_working_3-way'!F74)</f>
        <v>3.7458798480308491</v>
      </c>
      <c r="J75" s="22">
        <f>IF(OR($A75="",$B75="",$C75=""),"",'MPTO_working_3-way'!G74)</f>
        <v>3.5001488608045985</v>
      </c>
      <c r="K75" s="17">
        <f>IF(OR($A75="",$B75="",$C75=""),"",'OddsRatio_working_3-way'!H74)</f>
        <v>2.241949799734726</v>
      </c>
      <c r="L75" s="21">
        <f>IF(OR($A75="",$B75="",$C75=""),"",'OddsRatio_working_3-way'!I74)</f>
        <v>3.7343768700041871</v>
      </c>
      <c r="M75" s="22">
        <f>IF(OR($A75="",$B75="",$C75=""),"",'OddsRatio_working_3-way'!J74)</f>
        <v>3.4943361524084007</v>
      </c>
      <c r="N75" s="23">
        <f t="shared" si="26"/>
        <v>44.424896013206052</v>
      </c>
      <c r="O75" s="24">
        <f t="shared" si="27"/>
        <v>26.87583488091747</v>
      </c>
      <c r="P75" s="24">
        <f t="shared" si="28"/>
        <v>28.699269105876475</v>
      </c>
      <c r="Q75" t="s">
        <v>207</v>
      </c>
      <c r="R75" t="s">
        <v>327</v>
      </c>
      <c r="S75" s="48" t="s">
        <v>416</v>
      </c>
      <c r="T75" s="35">
        <v>100</v>
      </c>
      <c r="U75" s="35">
        <f t="shared" si="29"/>
        <v>61.977186311787079</v>
      </c>
      <c r="V75" s="35">
        <f t="shared" si="30"/>
        <v>69.230769230769241</v>
      </c>
      <c r="W75" s="35">
        <f t="shared" si="31"/>
        <v>65.986394557823132</v>
      </c>
      <c r="X75" s="35">
        <f t="shared" si="32"/>
        <v>64.782836211407641</v>
      </c>
      <c r="Y75" s="35">
        <f t="shared" si="33"/>
        <v>72.036419130389802</v>
      </c>
      <c r="Z75" s="35">
        <f t="shared" si="34"/>
        <v>68.792044457443708</v>
      </c>
      <c r="AA75" s="35">
        <f t="shared" si="35"/>
        <v>-2.8056498996205619</v>
      </c>
      <c r="AB75" s="35">
        <f t="shared" si="36"/>
        <v>-2.8056498996205619</v>
      </c>
      <c r="AC75" s="35">
        <f t="shared" si="37"/>
        <v>-2.8056498996205761</v>
      </c>
      <c r="AF75">
        <v>1.77</v>
      </c>
      <c r="AG75">
        <v>2.13</v>
      </c>
      <c r="AJ75" t="s">
        <v>372</v>
      </c>
    </row>
    <row r="76" spans="1:36" ht="15" x14ac:dyDescent="0.25">
      <c r="A76">
        <v>2.63</v>
      </c>
      <c r="B76">
        <v>3.25</v>
      </c>
      <c r="C76">
        <v>2.94</v>
      </c>
      <c r="D76" s="20">
        <f t="shared" si="25"/>
        <v>2.805649899620577E-2</v>
      </c>
      <c r="E76" s="17">
        <f>IF(OR($A76="",$B76="",$C76=""),"",A76*'MPTO_working_3-way'!$I75)</f>
        <v>2.7037885923600209</v>
      </c>
      <c r="F76" s="21">
        <f>IF(OR($A76="",$B76="",$C76=""),"",B76*'MPTO_working_3-way'!$I75)</f>
        <v>3.3411836217376689</v>
      </c>
      <c r="G76" s="22">
        <f>IF(OR($A76="",$B76="",$C76=""),"",C76*'MPTO_working_3-way'!$I75)</f>
        <v>3.0224861070488451</v>
      </c>
      <c r="H76" s="17">
        <f>IF(OR($A76="",$B76="",$C76=""),"",'MPTO_working_3-way'!E75)</f>
        <v>2.696319199426322</v>
      </c>
      <c r="I76" s="21">
        <f>IF(OR($A76="",$B76="",$C76=""),"",'MPTO_working_3-way'!F75)</f>
        <v>3.3518788167111655</v>
      </c>
      <c r="J76" s="22">
        <f>IF(OR($A76="",$B76="",$C76=""),"",'MPTO_working_3-way'!G75)</f>
        <v>3.0231218508708793</v>
      </c>
      <c r="K76" s="17">
        <f>IF(OR($A76="",$B76="",$C76=""),"",'OddsRatio_working_3-way'!H75)</f>
        <v>2.6998509943684046</v>
      </c>
      <c r="L76" s="21">
        <f>IF(OR($A76="",$B76="",$C76=""),"",'OddsRatio_working_3-way'!I75)</f>
        <v>3.346420084250866</v>
      </c>
      <c r="M76" s="22">
        <f>IF(OR($A76="",$B76="",$C76=""),"",'OddsRatio_working_3-way'!J75)</f>
        <v>3.0231355393096355</v>
      </c>
      <c r="N76" s="23">
        <f t="shared" si="26"/>
        <v>36.985140140973186</v>
      </c>
      <c r="O76" s="24">
        <f t="shared" si="27"/>
        <v>29.929513406387532</v>
      </c>
      <c r="P76" s="24">
        <f t="shared" si="28"/>
        <v>33.085346452639271</v>
      </c>
      <c r="Q76" t="s">
        <v>393</v>
      </c>
      <c r="R76" t="s">
        <v>396</v>
      </c>
      <c r="S76" s="48" t="s">
        <v>416</v>
      </c>
      <c r="T76" s="35">
        <v>100</v>
      </c>
      <c r="U76" s="35">
        <f t="shared" si="29"/>
        <v>50.495049504950494</v>
      </c>
      <c r="V76" s="35">
        <f t="shared" si="30"/>
        <v>69.512195121951223</v>
      </c>
      <c r="W76" s="35">
        <f t="shared" si="31"/>
        <v>77.116704805491992</v>
      </c>
      <c r="X76" s="35">
        <f t="shared" si="32"/>
        <v>53.371100072556786</v>
      </c>
      <c r="Y76" s="35">
        <f t="shared" si="33"/>
        <v>72.388245689557507</v>
      </c>
      <c r="Z76" s="35">
        <f t="shared" si="34"/>
        <v>79.992755373098291</v>
      </c>
      <c r="AA76" s="35">
        <f t="shared" si="35"/>
        <v>-2.876050567606292</v>
      </c>
      <c r="AB76" s="35">
        <f t="shared" si="36"/>
        <v>-2.8760505676062849</v>
      </c>
      <c r="AC76" s="35">
        <f t="shared" si="37"/>
        <v>-2.8760505676062991</v>
      </c>
      <c r="AF76">
        <v>2.21</v>
      </c>
      <c r="AG76">
        <v>1.72</v>
      </c>
      <c r="AJ76" t="s">
        <v>403</v>
      </c>
    </row>
    <row r="77" spans="1:36" ht="15" x14ac:dyDescent="0.25">
      <c r="A77">
        <v>2.02</v>
      </c>
      <c r="B77">
        <v>3.28</v>
      </c>
      <c r="C77">
        <v>4.37</v>
      </c>
      <c r="D77" s="20">
        <f t="shared" si="25"/>
        <v>2.876050567606292E-2</v>
      </c>
      <c r="E77" s="17">
        <f>IF(OR($A77="",$B77="",$C77=""),"",A77*'MPTO_working_3-way'!$I76)</f>
        <v>2.0780962214656471</v>
      </c>
      <c r="F77" s="21">
        <f>IF(OR($A77="",$B77="",$C77=""),"",B77*'MPTO_working_3-way'!$I76)</f>
        <v>3.3743344586174864</v>
      </c>
      <c r="G77" s="22">
        <f>IF(OR($A77="",$B77="",$C77=""),"",C77*'MPTO_working_3-way'!$I76)</f>
        <v>4.4956834098043954</v>
      </c>
      <c r="H77" s="17">
        <f>IF(OR($A77="",$B77="",$C77=""),"",'MPTO_working_3-way'!E76)</f>
        <v>2.0598906205624008</v>
      </c>
      <c r="I77" s="21">
        <f>IF(OR($A77="",$B77="",$C77=""),"",'MPTO_working_3-way'!F76)</f>
        <v>3.3864874879295761</v>
      </c>
      <c r="J77" s="22">
        <f>IF(OR($A77="",$B77="",$C77=""),"",'MPTO_working_3-way'!G76)</f>
        <v>4.5610842051006735</v>
      </c>
      <c r="K77" s="17">
        <f>IF(OR($A77="",$B77="",$C77=""),"",'OddsRatio_working_3-way'!H76)</f>
        <v>2.0673207709459112</v>
      </c>
      <c r="L77" s="21">
        <f>IF(OR($A77="",$B77="",$C77=""),"",'OddsRatio_working_3-way'!I76)</f>
        <v>3.3857758409379199</v>
      </c>
      <c r="M77" s="22">
        <f>IF(OR($A77="",$B77="",$C77=""),"",'OddsRatio_working_3-way'!J76)</f>
        <v>4.5263441157722761</v>
      </c>
      <c r="N77" s="23">
        <f t="shared" si="26"/>
        <v>48.120967146300686</v>
      </c>
      <c r="O77" s="24">
        <f t="shared" si="27"/>
        <v>29.635473669368107</v>
      </c>
      <c r="P77" s="24">
        <f t="shared" si="28"/>
        <v>22.243559184331207</v>
      </c>
      <c r="Q77" t="s">
        <v>395</v>
      </c>
      <c r="R77" t="s">
        <v>402</v>
      </c>
      <c r="S77" s="48" t="s">
        <v>416</v>
      </c>
      <c r="T77" s="35">
        <v>100</v>
      </c>
      <c r="U77" s="35">
        <f t="shared" si="29"/>
        <v>34.21052631578948</v>
      </c>
      <c r="V77" s="35">
        <f t="shared" si="30"/>
        <v>77.116704805491992</v>
      </c>
      <c r="W77" s="35">
        <f t="shared" si="31"/>
        <v>85.69384835479255</v>
      </c>
      <c r="X77" s="35">
        <f t="shared" si="32"/>
        <v>37.189446839715444</v>
      </c>
      <c r="Y77" s="35">
        <f t="shared" si="33"/>
        <v>80.09562532941797</v>
      </c>
      <c r="Z77" s="35">
        <f t="shared" si="34"/>
        <v>88.672768878718529</v>
      </c>
      <c r="AA77" s="35">
        <f t="shared" si="35"/>
        <v>-2.9789205239259644</v>
      </c>
      <c r="AB77" s="35">
        <f t="shared" si="36"/>
        <v>-2.9789205239259786</v>
      </c>
      <c r="AC77" s="35">
        <f t="shared" si="37"/>
        <v>-2.9789205239259786</v>
      </c>
      <c r="AF77">
        <v>2.54</v>
      </c>
      <c r="AG77">
        <v>1.56</v>
      </c>
      <c r="AJ77" t="s">
        <v>403</v>
      </c>
    </row>
    <row r="78" spans="1:36" ht="15" x14ac:dyDescent="0.25">
      <c r="A78">
        <v>1.52</v>
      </c>
      <c r="B78">
        <v>4.37</v>
      </c>
      <c r="C78">
        <v>6.99</v>
      </c>
      <c r="D78" s="20">
        <f t="shared" si="25"/>
        <v>2.9789205239259653E-2</v>
      </c>
      <c r="E78" s="17">
        <f>IF(OR($A78="",$B78="",$C78=""),"",A78*'MPTO_working_3-way'!$I77)</f>
        <v>1.5652795919636746</v>
      </c>
      <c r="F78" s="21">
        <f>IF(OR($A78="",$B78="",$C78=""),"",B78*'MPTO_working_3-way'!$I77)</f>
        <v>4.5001788268955645</v>
      </c>
      <c r="G78" s="22">
        <f>IF(OR($A78="",$B78="",$C78=""),"",C78*'MPTO_working_3-way'!$I77)</f>
        <v>7.1982265446224254</v>
      </c>
      <c r="H78" s="17">
        <f>IF(OR($A78="",$B78="",$C78=""),"",'MPTO_working_3-way'!E77)</f>
        <v>1.5432932292333292</v>
      </c>
      <c r="I78" s="21">
        <f>IF(OR($A78="",$B78="",$C78=""),"",'MPTO_working_3-way'!F77)</f>
        <v>4.5682288927495192</v>
      </c>
      <c r="J78" s="22">
        <f>IF(OR($A78="",$B78="",$C78=""),"",'MPTO_working_3-way'!G77)</f>
        <v>7.5113544616620409</v>
      </c>
      <c r="K78" s="17">
        <f>IF(OR($A78="",$B78="",$C78=""),"",'OddsRatio_working_3-way'!H77)</f>
        <v>1.5506047998760588</v>
      </c>
      <c r="L78" s="21">
        <f>IF(OR($A78="",$B78="",$C78=""),"",'OddsRatio_working_3-way'!I77)</f>
        <v>4.5683426453506124</v>
      </c>
      <c r="M78" s="22">
        <f>IF(OR($A78="",$B78="",$C78=""),"",'OddsRatio_working_3-way'!J77)</f>
        <v>7.3425437524184467</v>
      </c>
      <c r="N78" s="23">
        <f t="shared" si="26"/>
        <v>63.886350089409902</v>
      </c>
      <c r="O78" s="24">
        <f t="shared" si="27"/>
        <v>22.22133916153388</v>
      </c>
      <c r="P78" s="24">
        <f t="shared" si="28"/>
        <v>13.892310749056231</v>
      </c>
      <c r="Q78" t="s">
        <v>381</v>
      </c>
      <c r="R78" t="s">
        <v>389</v>
      </c>
      <c r="S78" s="48" t="s">
        <v>416</v>
      </c>
      <c r="T78" s="35">
        <v>100</v>
      </c>
      <c r="U78" s="35">
        <f t="shared" si="29"/>
        <v>44.134078212290497</v>
      </c>
      <c r="V78" s="35">
        <f t="shared" si="30"/>
        <v>72.826086956521735</v>
      </c>
      <c r="W78" s="35">
        <f t="shared" si="31"/>
        <v>80.198019801980209</v>
      </c>
      <c r="X78" s="35">
        <f t="shared" si="32"/>
        <v>46.975893241498063</v>
      </c>
      <c r="Y78" s="35">
        <f t="shared" si="33"/>
        <v>75.667901985729301</v>
      </c>
      <c r="Z78" s="35">
        <f t="shared" si="34"/>
        <v>83.039834831187747</v>
      </c>
      <c r="AA78" s="35">
        <f t="shared" si="35"/>
        <v>-2.8418150292075666</v>
      </c>
      <c r="AB78" s="35">
        <f t="shared" si="36"/>
        <v>-2.8418150292075666</v>
      </c>
      <c r="AC78" s="35">
        <f t="shared" si="37"/>
        <v>-2.8418150292075381</v>
      </c>
      <c r="AF78">
        <v>1.95</v>
      </c>
      <c r="AG78">
        <v>1.93</v>
      </c>
      <c r="AJ78" t="s">
        <v>403</v>
      </c>
    </row>
    <row r="79" spans="1:36" ht="15" x14ac:dyDescent="0.25">
      <c r="A79">
        <v>1.79</v>
      </c>
      <c r="B79">
        <v>3.68</v>
      </c>
      <c r="C79">
        <v>5.05</v>
      </c>
      <c r="D79" s="20">
        <f t="shared" si="25"/>
        <v>2.8418150292075506E-2</v>
      </c>
      <c r="E79" s="17">
        <f>IF(OR($A79="",$B79="",$C79=""),"",A79*'MPTO_working_3-way'!$I78)</f>
        <v>1.8408684890228153</v>
      </c>
      <c r="F79" s="21">
        <f>IF(OR($A79="",$B79="",$C79=""),"",B79*'MPTO_working_3-way'!$I78)</f>
        <v>3.784578793074838</v>
      </c>
      <c r="G79" s="22">
        <f>IF(OR($A79="",$B79="",$C79=""),"",C79*'MPTO_working_3-way'!$I78)</f>
        <v>5.1935116589749812</v>
      </c>
      <c r="H79" s="17">
        <f>IF(OR($A79="",$B79="",$C79=""),"",'MPTO_working_3-way'!E78)</f>
        <v>1.8208750542361092</v>
      </c>
      <c r="I79" s="21">
        <f>IF(OR($A79="",$B79="",$C79=""),"",'MPTO_working_3-way'!F78)</f>
        <v>3.8129167437176097</v>
      </c>
      <c r="J79" s="22">
        <f>IF(OR($A79="",$B79="",$C79=""),"",'MPTO_working_3-way'!G78)</f>
        <v>5.3037149784282303</v>
      </c>
      <c r="K79" s="17">
        <f>IF(OR($A79="",$B79="",$C79=""),"",'OddsRatio_working_3-way'!H78)</f>
        <v>1.8283515112811333</v>
      </c>
      <c r="L79" s="21">
        <f>IF(OR($A79="",$B79="",$C79=""),"",'OddsRatio_working_3-way'!I78)</f>
        <v>3.8101038610549853</v>
      </c>
      <c r="M79" s="22">
        <f>IF(OR($A79="",$B79="",$C79=""),"",'OddsRatio_working_3-way'!J78)</f>
        <v>5.2466121780868242</v>
      </c>
      <c r="N79" s="23">
        <f t="shared" si="26"/>
        <v>54.322185748903117</v>
      </c>
      <c r="O79" s="24">
        <f t="shared" si="27"/>
        <v>26.423019698515375</v>
      </c>
      <c r="P79" s="24">
        <f t="shared" si="28"/>
        <v>19.254794552581505</v>
      </c>
      <c r="Q79" t="s">
        <v>333</v>
      </c>
      <c r="R79" t="s">
        <v>214</v>
      </c>
      <c r="S79" s="48" t="s">
        <v>416</v>
      </c>
      <c r="T79" s="35">
        <v>100</v>
      </c>
      <c r="U79" s="35">
        <f t="shared" si="29"/>
        <v>41.176470588235297</v>
      </c>
      <c r="V79" s="35">
        <f t="shared" si="30"/>
        <v>74.293059125964007</v>
      </c>
      <c r="W79" s="35">
        <f t="shared" si="31"/>
        <v>81.481481481481481</v>
      </c>
      <c r="X79" s="35">
        <f t="shared" si="32"/>
        <v>44.225459392554505</v>
      </c>
      <c r="Y79" s="35">
        <f t="shared" si="33"/>
        <v>77.342047930283229</v>
      </c>
      <c r="Z79" s="35">
        <f t="shared" si="34"/>
        <v>84.530470285800703</v>
      </c>
      <c r="AA79" s="35">
        <f t="shared" si="35"/>
        <v>-3.0489888043192082</v>
      </c>
      <c r="AB79" s="35">
        <f t="shared" si="36"/>
        <v>-3.0489888043192224</v>
      </c>
      <c r="AC79" s="35">
        <f t="shared" si="37"/>
        <v>-3.0489888043192224</v>
      </c>
      <c r="AF79">
        <v>2.25</v>
      </c>
      <c r="AG79">
        <v>1.69</v>
      </c>
      <c r="AJ79" t="s">
        <v>379</v>
      </c>
    </row>
    <row r="80" spans="1:36" ht="15" x14ac:dyDescent="0.25">
      <c r="A80">
        <v>1.7</v>
      </c>
      <c r="B80">
        <v>3.89</v>
      </c>
      <c r="C80">
        <v>5.4</v>
      </c>
      <c r="D80" s="20">
        <f t="shared" si="25"/>
        <v>3.0489888043192082E-2</v>
      </c>
      <c r="E80" s="17">
        <f>IF(OR($A80="",$B80="",$C80=""),"",A80*'MPTO_working_3-way'!$I79)</f>
        <v>1.7518328096734266</v>
      </c>
      <c r="F80" s="21">
        <f>IF(OR($A80="",$B80="",$C80=""),"",B80*'MPTO_working_3-way'!$I79)</f>
        <v>4.0086056644880177</v>
      </c>
      <c r="G80" s="22">
        <f>IF(OR($A80="",$B80="",$C80=""),"",C80*'MPTO_working_3-way'!$I79)</f>
        <v>5.5646453954332378</v>
      </c>
      <c r="H80" s="17">
        <f>IF(OR($A80="",$B80="",$C80=""),"",'MPTO_working_3-way'!E79)</f>
        <v>1.7298883240862144</v>
      </c>
      <c r="I80" s="21">
        <f>IF(OR($A80="",$B80="",$C80=""),"",'MPTO_working_3-way'!F79)</f>
        <v>4.0501224897169124</v>
      </c>
      <c r="J80" s="22">
        <f>IF(OR($A80="",$B80="",$C80=""),"",'MPTO_working_3-way'!G79)</f>
        <v>5.7135710552420784</v>
      </c>
      <c r="K80" s="17">
        <f>IF(OR($A80="",$B80="",$C80=""),"",'OddsRatio_working_3-way'!H79)</f>
        <v>1.7377675834480766</v>
      </c>
      <c r="L80" s="21">
        <f>IF(OR($A80="",$B80="",$C80=""),"",'OddsRatio_working_3-way'!I79)</f>
        <v>4.0459261659499148</v>
      </c>
      <c r="M80" s="22">
        <f>IF(OR($A80="",$B80="",$C80=""),"",'OddsRatio_working_3-way'!J79)</f>
        <v>5.6373962388164793</v>
      </c>
      <c r="N80" s="23">
        <f t="shared" si="26"/>
        <v>57.083072909589937</v>
      </c>
      <c r="O80" s="24">
        <f t="shared" si="27"/>
        <v>24.946330063316935</v>
      </c>
      <c r="P80" s="24">
        <f t="shared" si="28"/>
        <v>17.970597027093127</v>
      </c>
      <c r="Q80" t="s">
        <v>213</v>
      </c>
      <c r="R80" t="s">
        <v>211</v>
      </c>
      <c r="S80" s="48" t="s">
        <v>416</v>
      </c>
      <c r="T80" s="35">
        <v>100</v>
      </c>
      <c r="U80" s="35">
        <f t="shared" si="29"/>
        <v>58.677685950413228</v>
      </c>
      <c r="V80" s="35">
        <f t="shared" si="30"/>
        <v>68.253968253968253</v>
      </c>
      <c r="W80" s="35">
        <f t="shared" si="31"/>
        <v>70.326409495548958</v>
      </c>
      <c r="X80" s="35">
        <f t="shared" si="32"/>
        <v>61.419622250482789</v>
      </c>
      <c r="Y80" s="35">
        <f t="shared" si="33"/>
        <v>70.995904554037821</v>
      </c>
      <c r="Z80" s="35">
        <f t="shared" si="34"/>
        <v>73.068345795618512</v>
      </c>
      <c r="AA80" s="35">
        <f t="shared" si="35"/>
        <v>-2.7419363000695611</v>
      </c>
      <c r="AB80" s="35">
        <f t="shared" si="36"/>
        <v>-2.7419363000695682</v>
      </c>
      <c r="AC80" s="35">
        <f t="shared" si="37"/>
        <v>-2.741936300069554</v>
      </c>
      <c r="AF80">
        <v>2.1800000000000002</v>
      </c>
      <c r="AG80">
        <v>1.74</v>
      </c>
      <c r="AJ80" t="s">
        <v>379</v>
      </c>
    </row>
    <row r="81" spans="1:36" ht="15" x14ac:dyDescent="0.25">
      <c r="A81">
        <v>2.42</v>
      </c>
      <c r="B81">
        <v>3.15</v>
      </c>
      <c r="C81">
        <v>3.37</v>
      </c>
      <c r="D81" s="20">
        <f t="shared" si="25"/>
        <v>2.7419363000695585E-2</v>
      </c>
      <c r="E81" s="17">
        <f>IF(OR($A81="",$B81="",$C81=""),"",A81*'MPTO_working_3-way'!$I80)</f>
        <v>2.486354858461683</v>
      </c>
      <c r="F81" s="21">
        <f>IF(OR($A81="",$B81="",$C81=""),"",B81*'MPTO_working_3-way'!$I80)</f>
        <v>3.2363709934521911</v>
      </c>
      <c r="G81" s="22">
        <f>IF(OR($A81="",$B81="",$C81=""),"",C81*'MPTO_working_3-way'!$I80)</f>
        <v>3.4624032533123441</v>
      </c>
      <c r="H81" s="17">
        <f>IF(OR($A81="",$B81="",$C81=""),"",'MPTO_working_3-way'!E80)</f>
        <v>2.474736939789886</v>
      </c>
      <c r="I81" s="21">
        <f>IF(OR($A81="",$B81="",$C81=""),"",'MPTO_working_3-way'!F80)</f>
        <v>3.2433779244931253</v>
      </c>
      <c r="J81" s="22">
        <f>IF(OR($A81="",$B81="",$C81=""),"",'MPTO_working_3-way'!G80)</f>
        <v>3.4770984014607067</v>
      </c>
      <c r="K81" s="17">
        <f>IF(OR($A81="",$B81="",$C81=""),"",'OddsRatio_working_3-way'!H80)</f>
        <v>2.4799102822240924</v>
      </c>
      <c r="L81" s="21">
        <f>IF(OR($A81="",$B81="",$C81=""),"",'OddsRatio_working_3-way'!I80)</f>
        <v>3.2407092301280271</v>
      </c>
      <c r="M81" s="22">
        <f>IF(OR($A81="",$B81="",$C81=""),"",'OddsRatio_working_3-way'!J80)</f>
        <v>3.4699911048388024</v>
      </c>
      <c r="N81" s="23">
        <f t="shared" si="26"/>
        <v>40.21952041949087</v>
      </c>
      <c r="O81" s="24">
        <f t="shared" si="27"/>
        <v>30.898806163545366</v>
      </c>
      <c r="P81" s="24">
        <f t="shared" si="28"/>
        <v>28.881673416963771</v>
      </c>
      <c r="Q81" t="s">
        <v>216</v>
      </c>
      <c r="R81" t="s">
        <v>215</v>
      </c>
      <c r="S81" s="48" t="s">
        <v>416</v>
      </c>
      <c r="T81" s="35">
        <v>100</v>
      </c>
      <c r="U81" s="35">
        <f t="shared" si="29"/>
        <v>70.845481049562679</v>
      </c>
      <c r="V81" s="35">
        <f t="shared" si="30"/>
        <v>67.21311475409837</v>
      </c>
      <c r="W81" s="35">
        <f t="shared" si="31"/>
        <v>56.331877729257641</v>
      </c>
      <c r="X81" s="35">
        <f t="shared" si="32"/>
        <v>76.455007516644002</v>
      </c>
      <c r="Y81" s="35">
        <f t="shared" si="33"/>
        <v>72.82264122117968</v>
      </c>
      <c r="Z81" s="35">
        <f t="shared" si="34"/>
        <v>61.941404196338958</v>
      </c>
      <c r="AA81" s="35">
        <f t="shared" si="35"/>
        <v>-5.6095264670813236</v>
      </c>
      <c r="AB81" s="35">
        <f t="shared" si="36"/>
        <v>-5.6095264670813094</v>
      </c>
      <c r="AC81" s="35">
        <f t="shared" si="37"/>
        <v>-5.6095264670813165</v>
      </c>
      <c r="AF81">
        <v>2.46</v>
      </c>
      <c r="AG81">
        <v>1.6</v>
      </c>
      <c r="AJ81" t="s">
        <v>379</v>
      </c>
    </row>
    <row r="82" spans="1:36" ht="15" x14ac:dyDescent="0.25">
      <c r="A82">
        <v>3.43</v>
      </c>
      <c r="B82">
        <v>3.05</v>
      </c>
      <c r="C82">
        <v>2.29</v>
      </c>
      <c r="D82" s="20">
        <f t="shared" si="25"/>
        <v>5.6095264670813272E-2</v>
      </c>
      <c r="E82" s="17">
        <f>IF(OR($A82="",$B82="",$C82=""),"",A82*'MPTO_working_3-way'!$I81)</f>
        <v>3.6224067578208898</v>
      </c>
      <c r="F82" s="21">
        <f>IF(OR($A82="",$B82="",$C82=""),"",B82*'MPTO_working_3-way'!$I81)</f>
        <v>3.2210905572459803</v>
      </c>
      <c r="G82" s="22">
        <f>IF(OR($A82="",$B82="",$C82=""),"",C82*'MPTO_working_3-way'!$I81)</f>
        <v>2.4184581560961624</v>
      </c>
      <c r="H82" s="17">
        <f>IF(OR($A82="",$B82="",$C82=""),"",'MPTO_working_3-way'!E81)</f>
        <v>3.6650608234166531</v>
      </c>
      <c r="I82" s="21">
        <f>IF(OR($A82="",$B82="",$C82=""),"",'MPTO_working_3-way'!F81)</f>
        <v>3.2344619667613776</v>
      </c>
      <c r="J82" s="22">
        <f>IF(OR($A82="",$B82="",$C82=""),"",'MPTO_working_3-way'!G81)</f>
        <v>2.3924429360431301</v>
      </c>
      <c r="K82" s="17">
        <f>IF(OR($A82="",$B82="",$C82=""),"",'OddsRatio_working_3-way'!H81)</f>
        <v>3.6440472196687184</v>
      </c>
      <c r="L82" s="21">
        <f>IF(OR($A82="",$B82="",$C82=""),"",'OddsRatio_working_3-way'!I81)</f>
        <v>3.2305748149468609</v>
      </c>
      <c r="M82" s="22">
        <f>IF(OR($A82="",$B82="",$C82=""),"",'OddsRatio_working_3-way'!J81)</f>
        <v>2.4036300055031461</v>
      </c>
      <c r="N82" s="23">
        <f t="shared" si="26"/>
        <v>27.60595556644677</v>
      </c>
      <c r="O82" s="24">
        <f t="shared" si="27"/>
        <v>31.045386096036871</v>
      </c>
      <c r="P82" s="24">
        <f t="shared" si="28"/>
        <v>41.348658337516348</v>
      </c>
      <c r="Q82" t="s">
        <v>224</v>
      </c>
      <c r="R82" t="s">
        <v>219</v>
      </c>
      <c r="S82" s="48" t="s">
        <v>416</v>
      </c>
      <c r="T82" s="35">
        <v>100</v>
      </c>
      <c r="U82" s="35">
        <f t="shared" si="29"/>
        <v>53.703703703703695</v>
      </c>
      <c r="V82" s="35">
        <f t="shared" si="30"/>
        <v>70.414201183431956</v>
      </c>
      <c r="W82" s="35">
        <f t="shared" si="31"/>
        <v>70.238095238095241</v>
      </c>
      <c r="X82" s="35">
        <f t="shared" si="32"/>
        <v>59.34770357847281</v>
      </c>
      <c r="Y82" s="35">
        <f t="shared" si="33"/>
        <v>76.05820105820105</v>
      </c>
      <c r="Z82" s="35">
        <f t="shared" si="34"/>
        <v>75.882095112864349</v>
      </c>
      <c r="AA82" s="35">
        <f t="shared" si="35"/>
        <v>-5.6439998747691149</v>
      </c>
      <c r="AB82" s="35">
        <f t="shared" si="36"/>
        <v>-5.6439998747690936</v>
      </c>
      <c r="AC82" s="35">
        <f t="shared" si="37"/>
        <v>-5.6439998747691078</v>
      </c>
      <c r="AF82">
        <v>2.4</v>
      </c>
      <c r="AG82">
        <v>1.56</v>
      </c>
      <c r="AJ82" t="s">
        <v>94</v>
      </c>
    </row>
    <row r="83" spans="1:36" ht="15" x14ac:dyDescent="0.25">
      <c r="A83">
        <v>2.16</v>
      </c>
      <c r="B83">
        <v>3.38</v>
      </c>
      <c r="C83">
        <v>3.36</v>
      </c>
      <c r="D83" s="20">
        <f t="shared" si="25"/>
        <v>5.6439998747691122E-2</v>
      </c>
      <c r="E83" s="17">
        <f>IF(OR($A83="",$B83="",$C83=""),"",A83*'MPTO_working_3-way'!$I82)</f>
        <v>2.2819103972950128</v>
      </c>
      <c r="F83" s="21">
        <f>IF(OR($A83="",$B83="",$C83=""),"",B83*'MPTO_working_3-way'!$I82)</f>
        <v>3.5707671957671958</v>
      </c>
      <c r="G83" s="22">
        <f>IF(OR($A83="",$B83="",$C83=""),"",C83*'MPTO_working_3-way'!$I82)</f>
        <v>3.5496383957922419</v>
      </c>
      <c r="H83" s="17">
        <f>IF(OR($A83="",$B83="",$C83=""),"",'MPTO_working_3-way'!E82)</f>
        <v>2.2514934885660747</v>
      </c>
      <c r="I83" s="21">
        <f>IF(OR($A83="",$B83="",$C83=""),"",'MPTO_working_3-way'!F82)</f>
        <v>3.6095264104568274</v>
      </c>
      <c r="J83" s="22">
        <f>IF(OR($A83="",$B83="",$C83=""),"",'MPTO_working_3-way'!G82)</f>
        <v>3.5867270549483456</v>
      </c>
      <c r="K83" s="17">
        <f>IF(OR($A83="",$B83="",$C83=""),"",'OddsRatio_working_3-way'!H82)</f>
        <v>2.2639480611875342</v>
      </c>
      <c r="L83" s="21">
        <f>IF(OR($A83="",$B83="",$C83=""),"",'OddsRatio_working_3-way'!I82)</f>
        <v>3.5932727462295939</v>
      </c>
      <c r="M83" s="22">
        <f>IF(OR($A83="",$B83="",$C83=""),"",'OddsRatio_working_3-way'!J82)</f>
        <v>3.571480538278085</v>
      </c>
      <c r="N83" s="23">
        <f t="shared" si="26"/>
        <v>43.822930172254118</v>
      </c>
      <c r="O83" s="24">
        <f t="shared" si="27"/>
        <v>28.005186145582517</v>
      </c>
      <c r="P83" s="24">
        <f t="shared" si="28"/>
        <v>28.171883682163362</v>
      </c>
      <c r="Q83" t="s">
        <v>93</v>
      </c>
      <c r="R83" t="s">
        <v>221</v>
      </c>
      <c r="S83" s="48" t="s">
        <v>416</v>
      </c>
      <c r="T83" s="35">
        <v>100</v>
      </c>
      <c r="U83" s="35">
        <f t="shared" si="29"/>
        <v>67.10526315789474</v>
      </c>
      <c r="V83" s="35">
        <f t="shared" si="30"/>
        <v>72.527472527472526</v>
      </c>
      <c r="W83" s="35">
        <f t="shared" si="31"/>
        <v>54.751131221719454</v>
      </c>
      <c r="X83" s="35">
        <f t="shared" si="32"/>
        <v>72.721396250808013</v>
      </c>
      <c r="Y83" s="35">
        <f t="shared" si="33"/>
        <v>78.143605620385799</v>
      </c>
      <c r="Z83" s="35">
        <f t="shared" si="34"/>
        <v>60.367264314632727</v>
      </c>
      <c r="AA83" s="35">
        <f t="shared" si="35"/>
        <v>-5.6161330929132731</v>
      </c>
      <c r="AB83" s="35">
        <f t="shared" si="36"/>
        <v>-5.6161330929132731</v>
      </c>
      <c r="AC83" s="35">
        <f t="shared" si="37"/>
        <v>-5.6161330929132731</v>
      </c>
      <c r="AF83">
        <v>2.21</v>
      </c>
      <c r="AG83">
        <v>1.66</v>
      </c>
      <c r="AJ83" t="s">
        <v>94</v>
      </c>
    </row>
    <row r="84" spans="1:36" ht="15" x14ac:dyDescent="0.25">
      <c r="A84">
        <v>3.04</v>
      </c>
      <c r="B84">
        <v>3.64</v>
      </c>
      <c r="C84">
        <v>2.21</v>
      </c>
      <c r="D84" s="20">
        <f t="shared" si="25"/>
        <v>5.6161330929132669E-2</v>
      </c>
      <c r="E84" s="17">
        <f>IF(OR($A84="",$B84="",$C84=""),"",A84*'MPTO_working_3-way'!$I83)</f>
        <v>3.2107304460245634</v>
      </c>
      <c r="F84" s="21">
        <f>IF(OR($A84="",$B84="",$C84=""),"",B84*'MPTO_working_3-way'!$I83)</f>
        <v>3.8444272445820431</v>
      </c>
      <c r="G84" s="22">
        <f>IF(OR($A84="",$B84="",$C84=""),"",C84*'MPTO_working_3-way'!$I83)</f>
        <v>2.3341165413533833</v>
      </c>
      <c r="H84" s="17">
        <f>IF(OR($A84="",$B84="",$C84=""),"",'MPTO_working_3-way'!E83)</f>
        <v>3.223446838844108</v>
      </c>
      <c r="I84" s="21">
        <f>IF(OR($A84="",$B84="",$C84=""),"",'MPTO_working_3-way'!F83)</f>
        <v>3.906176284926409</v>
      </c>
      <c r="J84" s="22">
        <f>IF(OR($A84="",$B84="",$C84=""),"",'MPTO_working_3-way'!G83)</f>
        <v>2.3053785368340556</v>
      </c>
      <c r="K84" s="17">
        <f>IF(OR($A84="",$B84="",$C84=""),"",'OddsRatio_working_3-way'!H83)</f>
        <v>3.2213548270822963</v>
      </c>
      <c r="L84" s="21">
        <f>IF(OR($A84="",$B84="",$C84=""),"",'OddsRatio_working_3-way'!I83)</f>
        <v>3.874694482106503</v>
      </c>
      <c r="M84" s="22">
        <f>IF(OR($A84="",$B84="",$C84=""),"",'OddsRatio_working_3-way'!J83)</f>
        <v>2.3175683042988133</v>
      </c>
      <c r="N84" s="23">
        <f t="shared" si="26"/>
        <v>31.14556070062412</v>
      </c>
      <c r="O84" s="24">
        <f t="shared" si="27"/>
        <v>26.01167706865311</v>
      </c>
      <c r="P84" s="24">
        <f t="shared" si="28"/>
        <v>42.842762230722776</v>
      </c>
      <c r="Q84" t="s">
        <v>218</v>
      </c>
      <c r="R84" t="s">
        <v>222</v>
      </c>
      <c r="S84" s="48" t="s">
        <v>416</v>
      </c>
      <c r="T84" s="35">
        <v>100</v>
      </c>
      <c r="U84" s="35">
        <f t="shared" si="29"/>
        <v>50</v>
      </c>
      <c r="V84" s="35">
        <f t="shared" si="30"/>
        <v>72.222222222222229</v>
      </c>
      <c r="W84" s="35">
        <f t="shared" si="31"/>
        <v>71.988795518207283</v>
      </c>
      <c r="X84" s="35">
        <f t="shared" si="32"/>
        <v>55.788982259570496</v>
      </c>
      <c r="Y84" s="35">
        <f t="shared" si="33"/>
        <v>78.011204481792717</v>
      </c>
      <c r="Z84" s="35">
        <f t="shared" si="34"/>
        <v>77.777777777777786</v>
      </c>
      <c r="AA84" s="35">
        <f t="shared" si="35"/>
        <v>-5.7889822595704956</v>
      </c>
      <c r="AB84" s="35">
        <f t="shared" si="36"/>
        <v>-5.7889822595704885</v>
      </c>
      <c r="AC84" s="35">
        <f t="shared" si="37"/>
        <v>-5.7889822595705027</v>
      </c>
      <c r="AF84">
        <v>1.96</v>
      </c>
      <c r="AG84">
        <v>1.84</v>
      </c>
      <c r="AJ84" t="s">
        <v>94</v>
      </c>
    </row>
    <row r="85" spans="1:36" ht="15" x14ac:dyDescent="0.25">
      <c r="A85">
        <v>2</v>
      </c>
      <c r="B85">
        <v>3.6</v>
      </c>
      <c r="C85">
        <v>3.57</v>
      </c>
      <c r="D85" s="20">
        <f t="shared" si="25"/>
        <v>5.7889822595704965E-2</v>
      </c>
      <c r="E85" s="17">
        <f>IF(OR($A85="",$B85="",$C85=""),"",A85*'MPTO_working_3-way'!$I84)</f>
        <v>2.1157796451914099</v>
      </c>
      <c r="F85" s="21">
        <f>IF(OR($A85="",$B85="",$C85=""),"",B85*'MPTO_working_3-way'!$I84)</f>
        <v>3.8084033613445381</v>
      </c>
      <c r="G85" s="22">
        <f>IF(OR($A85="",$B85="",$C85=""),"",C85*'MPTO_working_3-way'!$I84)</f>
        <v>3.7766666666666664</v>
      </c>
      <c r="H85" s="17">
        <f>IF(OR($A85="",$B85="",$C85=""),"",'MPTO_working_3-way'!E84)</f>
        <v>2.0802848818387827</v>
      </c>
      <c r="I85" s="21">
        <f>IF(OR($A85="",$B85="",$C85=""),"",'MPTO_working_3-way'!F84)</f>
        <v>3.8687537627934985</v>
      </c>
      <c r="J85" s="22">
        <f>IF(OR($A85="",$B85="",$C85=""),"",'MPTO_working_3-way'!G84)</f>
        <v>3.8341288782816223</v>
      </c>
      <c r="K85" s="17">
        <f>IF(OR($A85="",$B85="",$C85=""),"",'OddsRatio_working_3-way'!H84)</f>
        <v>2.094054961724849</v>
      </c>
      <c r="L85" s="21">
        <f>IF(OR($A85="",$B85="",$C85=""),"",'OddsRatio_working_3-way'!I84)</f>
        <v>3.844542900484607</v>
      </c>
      <c r="M85" s="22">
        <f>IF(OR($A85="",$B85="",$C85=""),"",'OddsRatio_working_3-way'!J84)</f>
        <v>3.8117212516328611</v>
      </c>
      <c r="N85" s="23">
        <f t="shared" si="26"/>
        <v>47.26390114739629</v>
      </c>
      <c r="O85" s="24">
        <f t="shared" si="27"/>
        <v>26.257722859664607</v>
      </c>
      <c r="P85" s="24">
        <f t="shared" si="28"/>
        <v>26.478375992939103</v>
      </c>
      <c r="Q85" t="s">
        <v>220</v>
      </c>
      <c r="R85" t="s">
        <v>223</v>
      </c>
      <c r="S85" s="48" t="s">
        <v>416</v>
      </c>
      <c r="T85" s="35">
        <v>100</v>
      </c>
      <c r="U85" s="35">
        <f t="shared" si="29"/>
        <v>72.375690607734811</v>
      </c>
      <c r="V85" s="35">
        <f t="shared" si="30"/>
        <v>70.059880239520965</v>
      </c>
      <c r="W85" s="35">
        <f t="shared" si="31"/>
        <v>51.92307692307692</v>
      </c>
      <c r="X85" s="35">
        <f t="shared" si="32"/>
        <v>78.017042837402116</v>
      </c>
      <c r="Y85" s="35">
        <f t="shared" si="33"/>
        <v>75.70123246918827</v>
      </c>
      <c r="Z85" s="35">
        <f t="shared" si="34"/>
        <v>57.564429152744246</v>
      </c>
      <c r="AA85" s="35">
        <f t="shared" si="35"/>
        <v>-5.6413522296673051</v>
      </c>
      <c r="AB85" s="35">
        <f t="shared" si="36"/>
        <v>-5.6413522296673051</v>
      </c>
      <c r="AC85" s="35">
        <f t="shared" si="37"/>
        <v>-5.6413522296673264</v>
      </c>
      <c r="AF85">
        <v>2.02</v>
      </c>
      <c r="AG85">
        <v>1.79</v>
      </c>
      <c r="AJ85" t="s">
        <v>94</v>
      </c>
    </row>
    <row r="86" spans="1:36" ht="15" x14ac:dyDescent="0.25">
      <c r="A86">
        <v>3.62</v>
      </c>
      <c r="B86">
        <v>3.34</v>
      </c>
      <c r="C86">
        <v>2.08</v>
      </c>
      <c r="D86" s="20">
        <f t="shared" si="25"/>
        <v>5.6413522296673069E-2</v>
      </c>
      <c r="E86" s="17">
        <f>IF(OR($A86="",$B86="",$C86=""),"",A86*'MPTO_working_3-way'!$I85)</f>
        <v>3.8242169507139567</v>
      </c>
      <c r="F86" s="21">
        <f>IF(OR($A86="",$B86="",$C86=""),"",B86*'MPTO_working_3-way'!$I85)</f>
        <v>3.5284211644708878</v>
      </c>
      <c r="G86" s="22">
        <f>IF(OR($A86="",$B86="",$C86=""),"",C86*'MPTO_working_3-way'!$I85)</f>
        <v>2.19734012637708</v>
      </c>
      <c r="H86" s="17">
        <f>IF(OR($A86="",$B86="",$C86=""),"",'MPTO_working_3-way'!E85)</f>
        <v>3.8844215765501935</v>
      </c>
      <c r="I86" s="21">
        <f>IF(OR($A86="",$B86="",$C86=""),"",'MPTO_working_3-way'!F85)</f>
        <v>3.563833911886142</v>
      </c>
      <c r="J86" s="22">
        <f>IF(OR($A86="",$B86="",$C86=""),"",'MPTO_working_3-way'!G85)</f>
        <v>2.1646674507449202</v>
      </c>
      <c r="K86" s="17">
        <f>IF(OR($A86="",$B86="",$C86=""),"",'OddsRatio_working_3-way'!H85)</f>
        <v>3.8571227564167652</v>
      </c>
      <c r="L86" s="21">
        <f>IF(OR($A86="",$B86="",$C86=""),"",'OddsRatio_working_3-way'!I85)</f>
        <v>3.5517813931355846</v>
      </c>
      <c r="M86" s="22">
        <f>IF(OR($A86="",$B86="",$C86=""),"",'OddsRatio_working_3-way'!J85)</f>
        <v>2.1777452583702708</v>
      </c>
      <c r="N86" s="23">
        <f t="shared" si="26"/>
        <v>26.149144070220871</v>
      </c>
      <c r="O86" s="24">
        <f t="shared" si="27"/>
        <v>28.341287884490885</v>
      </c>
      <c r="P86" s="24">
        <f t="shared" si="28"/>
        <v>45.509568045288248</v>
      </c>
      <c r="Q86" t="s">
        <v>225</v>
      </c>
      <c r="R86" t="s">
        <v>95</v>
      </c>
      <c r="S86" s="48" t="s">
        <v>416</v>
      </c>
      <c r="T86" s="35">
        <v>100</v>
      </c>
      <c r="U86" s="35">
        <f t="shared" si="29"/>
        <v>45.355191256830594</v>
      </c>
      <c r="V86" s="35">
        <f t="shared" si="30"/>
        <v>74.293059125964007</v>
      </c>
      <c r="W86" s="35">
        <f t="shared" si="31"/>
        <v>72.602739726027394</v>
      </c>
      <c r="X86" s="35">
        <f t="shared" si="32"/>
        <v>53.104201148008592</v>
      </c>
      <c r="Y86" s="35">
        <f t="shared" si="33"/>
        <v>82.042069017141998</v>
      </c>
      <c r="Z86" s="35">
        <f t="shared" si="34"/>
        <v>80.351749617205385</v>
      </c>
      <c r="AA86" s="35">
        <f t="shared" si="35"/>
        <v>-7.7490098911779981</v>
      </c>
      <c r="AB86" s="35">
        <f t="shared" si="36"/>
        <v>-7.749009891177991</v>
      </c>
      <c r="AC86" s="35">
        <f t="shared" si="37"/>
        <v>-7.749009891177991</v>
      </c>
      <c r="AF86">
        <v>2.0299999999999998</v>
      </c>
      <c r="AG86">
        <v>1.78</v>
      </c>
      <c r="AJ86" t="s">
        <v>94</v>
      </c>
    </row>
    <row r="87" spans="1:36" ht="15" x14ac:dyDescent="0.25">
      <c r="A87">
        <v>1.83</v>
      </c>
      <c r="B87">
        <v>3.89</v>
      </c>
      <c r="C87">
        <v>3.65</v>
      </c>
      <c r="D87" s="20">
        <f t="shared" si="25"/>
        <v>7.7490098911779715E-2</v>
      </c>
      <c r="E87" s="17">
        <f>IF(OR($A87="",$B87="",$C87=""),"",A87*'MPTO_working_3-way'!$I86)</f>
        <v>1.9718068810085569</v>
      </c>
      <c r="F87" s="21">
        <f>IF(OR($A87="",$B87="",$C87=""),"",B87*'MPTO_working_3-way'!$I86)</f>
        <v>4.1914364847668235</v>
      </c>
      <c r="G87" s="22">
        <f>IF(OR($A87="",$B87="",$C87=""),"",C87*'MPTO_working_3-way'!$I86)</f>
        <v>3.9328388610279958</v>
      </c>
      <c r="H87" s="17">
        <f>IF(OR($A87="",$B87="",$C87=""),"",'MPTO_working_3-way'!E86)</f>
        <v>1.920793932194907</v>
      </c>
      <c r="I87" s="21">
        <f>IF(OR($A87="",$B87="",$C87=""),"",'MPTO_working_3-way'!F86)</f>
        <v>4.3245230042293894</v>
      </c>
      <c r="J87" s="22">
        <f>IF(OR($A87="",$B87="",$C87=""),"",'MPTO_working_3-way'!G86)</f>
        <v>4.0299413394903629</v>
      </c>
      <c r="K87" s="17">
        <f>IF(OR($A87="",$B87="",$C87=""),"",'OddsRatio_working_3-way'!H86)</f>
        <v>1.9391094551503503</v>
      </c>
      <c r="L87" s="21">
        <f>IF(OR($A87="",$B87="",$C87=""),"",'OddsRatio_working_3-way'!I86)</f>
        <v>4.2699112354030264</v>
      </c>
      <c r="M87" s="22">
        <f>IF(OR($A87="",$B87="",$C87=""),"",'OddsRatio_working_3-way'!J86)</f>
        <v>3.9983615134318407</v>
      </c>
      <c r="N87" s="23">
        <f t="shared" si="26"/>
        <v>50.714905685312914</v>
      </c>
      <c r="O87" s="24">
        <f t="shared" si="27"/>
        <v>23.858168998489109</v>
      </c>
      <c r="P87" s="24">
        <f t="shared" si="28"/>
        <v>25.426925316197984</v>
      </c>
      <c r="Q87" t="s">
        <v>226</v>
      </c>
      <c r="R87" t="s">
        <v>232</v>
      </c>
      <c r="S87" s="48" t="s">
        <v>416</v>
      </c>
      <c r="T87" s="35">
        <v>100</v>
      </c>
      <c r="U87" s="35">
        <f t="shared" si="29"/>
        <v>51.92307692307692</v>
      </c>
      <c r="V87" s="35">
        <f t="shared" si="30"/>
        <v>73.474801061007966</v>
      </c>
      <c r="W87" s="35">
        <f t="shared" si="31"/>
        <v>66.666666666666657</v>
      </c>
      <c r="X87" s="35">
        <f t="shared" si="32"/>
        <v>59.858532272325384</v>
      </c>
      <c r="Y87" s="35">
        <f t="shared" si="33"/>
        <v>81.410256410256409</v>
      </c>
      <c r="Z87" s="35">
        <f t="shared" si="34"/>
        <v>74.602122015915114</v>
      </c>
      <c r="AA87" s="35">
        <f t="shared" si="35"/>
        <v>-7.9354553492484641</v>
      </c>
      <c r="AB87" s="35">
        <f t="shared" si="36"/>
        <v>-7.9354553492484428</v>
      </c>
      <c r="AC87" s="35">
        <f t="shared" si="37"/>
        <v>-7.935455349248457</v>
      </c>
      <c r="AF87">
        <v>1.79</v>
      </c>
      <c r="AG87">
        <v>2</v>
      </c>
      <c r="AJ87" t="s">
        <v>380</v>
      </c>
    </row>
    <row r="88" spans="1:36" ht="15" x14ac:dyDescent="0.25">
      <c r="A88">
        <v>2.08</v>
      </c>
      <c r="B88">
        <v>3.77</v>
      </c>
      <c r="C88">
        <v>3</v>
      </c>
      <c r="D88" s="20">
        <f t="shared" si="25"/>
        <v>7.9354553492484436E-2</v>
      </c>
      <c r="E88" s="17">
        <f>IF(OR($A88="",$B88="",$C88=""),"",A88*'MPTO_working_3-way'!$I87)</f>
        <v>2.2450574712643676</v>
      </c>
      <c r="F88" s="21">
        <f>IF(OR($A88="",$B88="",$C88=""),"",B88*'MPTO_working_3-way'!$I87)</f>
        <v>4.0691666666666659</v>
      </c>
      <c r="G88" s="22">
        <f>IF(OR($A88="",$B88="",$C88=""),"",C88*'MPTO_working_3-way'!$I87)</f>
        <v>3.2380636604774535</v>
      </c>
      <c r="H88" s="17">
        <f>IF(OR($A88="",$B88="",$C88=""),"",'MPTO_working_3-way'!E87)</f>
        <v>2.2011028219266948</v>
      </c>
      <c r="I88" s="21">
        <f>IF(OR($A88="",$B88="",$C88=""),"",'MPTO_working_3-way'!F87)</f>
        <v>4.1875964208577594</v>
      </c>
      <c r="J88" s="22">
        <f>IF(OR($A88="",$B88="",$C88=""),"",'MPTO_working_3-way'!G87)</f>
        <v>3.2585834333733494</v>
      </c>
      <c r="K88" s="17">
        <f>IF(OR($A88="",$B88="",$C88=""),"",'OddsRatio_working_3-way'!H87)</f>
        <v>2.2189652310374939</v>
      </c>
      <c r="L88" s="21">
        <f>IF(OR($A88="",$B88="",$C88=""),"",'OddsRatio_working_3-way'!I87)</f>
        <v>4.1264200833091254</v>
      </c>
      <c r="M88" s="22">
        <f>IF(OR($A88="",$B88="",$C88=""),"",'OddsRatio_working_3-way'!J87)</f>
        <v>3.2573430204398024</v>
      </c>
      <c r="N88" s="23">
        <f t="shared" si="26"/>
        <v>44.542289576080286</v>
      </c>
      <c r="O88" s="24">
        <f t="shared" si="27"/>
        <v>24.575056317837397</v>
      </c>
      <c r="P88" s="24">
        <f t="shared" si="28"/>
        <v>30.882654106082324</v>
      </c>
      <c r="Q88" t="s">
        <v>233</v>
      </c>
      <c r="R88" t="s">
        <v>227</v>
      </c>
      <c r="S88" s="48" t="s">
        <v>416</v>
      </c>
      <c r="T88" s="35">
        <v>100</v>
      </c>
      <c r="U88" s="35">
        <f t="shared" si="29"/>
        <v>47.089947089947096</v>
      </c>
      <c r="V88" s="35">
        <f t="shared" si="30"/>
        <v>70.674486803519059</v>
      </c>
      <c r="W88" s="35">
        <f t="shared" si="31"/>
        <v>74.226804123711347</v>
      </c>
      <c r="X88" s="35">
        <f t="shared" si="32"/>
        <v>55.098709072769594</v>
      </c>
      <c r="Y88" s="35">
        <f t="shared" si="33"/>
        <v>78.683248786341579</v>
      </c>
      <c r="Z88" s="35">
        <f t="shared" si="34"/>
        <v>82.235566106533852</v>
      </c>
      <c r="AA88" s="35">
        <f t="shared" si="35"/>
        <v>-8.0087619828224987</v>
      </c>
      <c r="AB88" s="35">
        <f t="shared" si="36"/>
        <v>-8.0087619828225201</v>
      </c>
      <c r="AC88" s="35">
        <f t="shared" si="37"/>
        <v>-8.0087619828225058</v>
      </c>
      <c r="AF88">
        <v>1.66</v>
      </c>
      <c r="AG88">
        <v>2.16</v>
      </c>
      <c r="AJ88" t="s">
        <v>380</v>
      </c>
    </row>
    <row r="89" spans="1:36" ht="15" x14ac:dyDescent="0.25">
      <c r="A89">
        <v>1.89</v>
      </c>
      <c r="B89">
        <v>3.41</v>
      </c>
      <c r="C89">
        <v>3.88</v>
      </c>
      <c r="D89" s="20">
        <f t="shared" si="25"/>
        <v>8.0087619828225209E-2</v>
      </c>
      <c r="E89" s="17">
        <f>IF(OR($A89="",$B89="",$C89=""),"",A89*'MPTO_working_3-way'!$I88)</f>
        <v>2.0413656014753454</v>
      </c>
      <c r="F89" s="21">
        <f>IF(OR($A89="",$B89="",$C89=""),"",B89*'MPTO_working_3-way'!$I88)</f>
        <v>3.6830987836142479</v>
      </c>
      <c r="G89" s="22">
        <f>IF(OR($A89="",$B89="",$C89=""),"",C89*'MPTO_working_3-way'!$I88)</f>
        <v>4.1907399649335133</v>
      </c>
      <c r="H89" s="17">
        <f>IF(OR($A89="",$B89="",$C89=""),"",'MPTO_working_3-way'!E88)</f>
        <v>1.99042741425034</v>
      </c>
      <c r="I89" s="21">
        <f>IF(OR($A89="",$B89="",$C89=""),"",'MPTO_working_3-way'!F88)</f>
        <v>3.7515110333035433</v>
      </c>
      <c r="J89" s="22">
        <f>IF(OR($A89="",$B89="",$C89=""),"",'MPTO_working_3-way'!G88)</f>
        <v>4.3283281825560715</v>
      </c>
      <c r="K89" s="17">
        <f>IF(OR($A89="",$B89="",$C89=""),"",'OddsRatio_working_3-way'!H88)</f>
        <v>2.0092552542155504</v>
      </c>
      <c r="L89" s="21">
        <f>IF(OR($A89="",$B89="",$C89=""),"",'OddsRatio_working_3-way'!I88)</f>
        <v>3.7329271490555929</v>
      </c>
      <c r="M89" s="22">
        <f>IF(OR($A89="",$B89="",$C89=""),"",'OddsRatio_working_3-way'!J88)</f>
        <v>4.2659046428548146</v>
      </c>
      <c r="N89" s="23">
        <f t="shared" si="26"/>
        <v>48.986815457127101</v>
      </c>
      <c r="O89" s="24">
        <f t="shared" si="27"/>
        <v>27.151050209375427</v>
      </c>
      <c r="P89" s="24">
        <f t="shared" si="28"/>
        <v>23.862134333497476</v>
      </c>
      <c r="Q89" t="s">
        <v>230</v>
      </c>
      <c r="R89" t="s">
        <v>228</v>
      </c>
      <c r="S89" s="48" t="s">
        <v>416</v>
      </c>
      <c r="T89" s="35">
        <v>100</v>
      </c>
      <c r="U89" s="35">
        <f t="shared" si="29"/>
        <v>62.121212121212118</v>
      </c>
      <c r="V89" s="35">
        <f t="shared" si="30"/>
        <v>71.671388101982998</v>
      </c>
      <c r="W89" s="35">
        <f t="shared" si="31"/>
        <v>58.333333333333336</v>
      </c>
      <c r="X89" s="35">
        <f t="shared" si="32"/>
        <v>69.995278564683659</v>
      </c>
      <c r="Y89" s="35">
        <f t="shared" si="33"/>
        <v>79.545454545454547</v>
      </c>
      <c r="Z89" s="35">
        <f t="shared" si="34"/>
        <v>66.207399776804877</v>
      </c>
      <c r="AA89" s="35">
        <f t="shared" si="35"/>
        <v>-7.8740664434715413</v>
      </c>
      <c r="AB89" s="35">
        <f t="shared" si="36"/>
        <v>-7.8740664434715484</v>
      </c>
      <c r="AC89" s="35">
        <f t="shared" si="37"/>
        <v>-7.8740664434715413</v>
      </c>
      <c r="AF89">
        <v>1.85</v>
      </c>
      <c r="AG89">
        <v>1.94</v>
      </c>
      <c r="AJ89" t="s">
        <v>380</v>
      </c>
    </row>
    <row r="90" spans="1:36" ht="15" x14ac:dyDescent="0.25">
      <c r="A90">
        <v>2.64</v>
      </c>
      <c r="B90">
        <v>3.53</v>
      </c>
      <c r="C90">
        <v>2.4</v>
      </c>
      <c r="D90" s="20">
        <f t="shared" si="25"/>
        <v>7.8740664434715502E-2</v>
      </c>
      <c r="E90" s="17">
        <f>IF(OR($A90="",$B90="",$C90=""),"",A90*'MPTO_working_3-way'!$I89)</f>
        <v>2.8478753541076491</v>
      </c>
      <c r="F90" s="21">
        <f>IF(OR($A90="",$B90="",$C90=""),"",B90*'MPTO_working_3-way'!$I89)</f>
        <v>3.8079545454545456</v>
      </c>
      <c r="G90" s="22">
        <f>IF(OR($A90="",$B90="",$C90=""),"",C90*'MPTO_working_3-way'!$I89)</f>
        <v>2.5889775946433171</v>
      </c>
      <c r="H90" s="17">
        <f>IF(OR($A90="",$B90="",$C90=""),"",'MPTO_working_3-way'!E89)</f>
        <v>2.8365495830035918</v>
      </c>
      <c r="I90" s="21">
        <f>IF(OR($A90="",$B90="",$C90=""),"",'MPTO_working_3-way'!F89)</f>
        <v>3.8904567086916595</v>
      </c>
      <c r="J90" s="22">
        <f>IF(OR($A90="",$B90="",$C90=""),"",'MPTO_working_3-way'!G89)</f>
        <v>2.5613456464379944</v>
      </c>
      <c r="K90" s="17">
        <f>IF(OR($A90="",$B90="",$C90=""),"",'OddsRatio_working_3-way'!H89)</f>
        <v>2.8445425629666872</v>
      </c>
      <c r="L90" s="21">
        <f>IF(OR($A90="",$B90="",$C90=""),"",'OddsRatio_working_3-way'!I89)</f>
        <v>3.8455443196986074</v>
      </c>
      <c r="M90" s="22">
        <f>IF(OR($A90="",$B90="",$C90=""),"",'OddsRatio_working_3-way'!J89)</f>
        <v>2.5746095049715616</v>
      </c>
      <c r="N90" s="23">
        <f t="shared" si="26"/>
        <v>35.113896349348451</v>
      </c>
      <c r="O90" s="24">
        <f t="shared" si="27"/>
        <v>26.260817666368247</v>
      </c>
      <c r="P90" s="24">
        <f t="shared" si="28"/>
        <v>38.625285984283295</v>
      </c>
      <c r="Q90" t="s">
        <v>337</v>
      </c>
      <c r="R90" t="s">
        <v>229</v>
      </c>
      <c r="S90" s="48" t="s">
        <v>416</v>
      </c>
      <c r="T90" s="35">
        <v>100</v>
      </c>
      <c r="U90" s="35">
        <f t="shared" si="29"/>
        <v>25.925925925925924</v>
      </c>
      <c r="V90" s="35">
        <f t="shared" si="30"/>
        <v>79.757085020242926</v>
      </c>
      <c r="W90" s="35">
        <f t="shared" si="31"/>
        <v>86.41304347826086</v>
      </c>
      <c r="X90" s="35">
        <f t="shared" si="32"/>
        <v>33.829871501496214</v>
      </c>
      <c r="Y90" s="35">
        <f t="shared" si="33"/>
        <v>87.661030595813202</v>
      </c>
      <c r="Z90" s="35">
        <f t="shared" si="34"/>
        <v>94.316989053831151</v>
      </c>
      <c r="AA90" s="35">
        <f t="shared" si="35"/>
        <v>-7.9039455755702903</v>
      </c>
      <c r="AB90" s="35">
        <f t="shared" si="36"/>
        <v>-7.9039455755702761</v>
      </c>
      <c r="AC90" s="35">
        <f t="shared" si="37"/>
        <v>-7.9039455755702903</v>
      </c>
      <c r="AF90">
        <v>1.69</v>
      </c>
      <c r="AG90">
        <v>2.1</v>
      </c>
      <c r="AJ90" t="s">
        <v>380</v>
      </c>
    </row>
    <row r="91" spans="1:36" ht="15" x14ac:dyDescent="0.25">
      <c r="A91">
        <v>1.35</v>
      </c>
      <c r="B91">
        <v>4.9400000000000004</v>
      </c>
      <c r="C91">
        <v>7.36</v>
      </c>
      <c r="D91" s="20">
        <f t="shared" si="25"/>
        <v>7.9039455755702814E-2</v>
      </c>
      <c r="E91" s="17">
        <f>IF(OR($A91="",$B91="",$C91=""),"",A91*'MPTO_working_3-way'!$I90)</f>
        <v>1.456703265270199</v>
      </c>
      <c r="F91" s="21">
        <f>IF(OR($A91="",$B91="",$C91=""),"",B91*'MPTO_working_3-way'!$I90)</f>
        <v>5.3304549114331721</v>
      </c>
      <c r="G91" s="22">
        <f>IF(OR($A91="",$B91="",$C91=""),"",C91*'MPTO_working_3-way'!$I90)</f>
        <v>7.941730394361973</v>
      </c>
      <c r="H91" s="17">
        <f>IF(OR($A91="",$B91="",$C91=""),"",'MPTO_working_3-way'!E90)</f>
        <v>1.3997872915645555</v>
      </c>
      <c r="I91" s="21">
        <f>IF(OR($A91="",$B91="",$C91=""),"",'MPTO_working_3-way'!F90)</f>
        <v>5.6791507703510122</v>
      </c>
      <c r="J91" s="22">
        <f>IF(OR($A91="",$B91="",$C91=""),"",'MPTO_working_3-way'!G90)</f>
        <v>9.1304956025258797</v>
      </c>
      <c r="K91" s="17">
        <f>IF(OR($A91="",$B91="",$C91=""),"",'OddsRatio_working_3-way'!H90)</f>
        <v>1.4150980286666883</v>
      </c>
      <c r="L91" s="21">
        <f>IF(OR($A91="",$B91="",$C91=""),"",'OddsRatio_working_3-way'!I90)</f>
        <v>5.6728178084192891</v>
      </c>
      <c r="M91" s="22">
        <f>IF(OR($A91="",$B91="",$C91=""),"",'OddsRatio_working_3-way'!J90)</f>
        <v>8.5429241780575325</v>
      </c>
      <c r="N91" s="23">
        <f t="shared" si="26"/>
        <v>68.648160805386354</v>
      </c>
      <c r="O91" s="24">
        <f t="shared" si="27"/>
        <v>18.760124916451741</v>
      </c>
      <c r="P91" s="24">
        <f t="shared" si="28"/>
        <v>12.5917142781619</v>
      </c>
      <c r="Q91" t="s">
        <v>336</v>
      </c>
      <c r="R91" t="s">
        <v>231</v>
      </c>
      <c r="S91" s="48" t="s">
        <v>416</v>
      </c>
      <c r="T91" s="35">
        <v>100</v>
      </c>
      <c r="U91" s="35">
        <f t="shared" si="29"/>
        <v>57.446808510638299</v>
      </c>
      <c r="V91" s="35">
        <f t="shared" si="30"/>
        <v>73.045822102425873</v>
      </c>
      <c r="W91" s="35">
        <f t="shared" si="31"/>
        <v>61.685823754789276</v>
      </c>
      <c r="X91" s="35">
        <f t="shared" si="32"/>
        <v>65.268354142784844</v>
      </c>
      <c r="Y91" s="35">
        <f t="shared" si="33"/>
        <v>80.86736773457244</v>
      </c>
      <c r="Z91" s="35">
        <f t="shared" si="34"/>
        <v>69.507369386935821</v>
      </c>
      <c r="AA91" s="35">
        <f t="shared" si="35"/>
        <v>-7.8215456321465453</v>
      </c>
      <c r="AB91" s="35">
        <f t="shared" si="36"/>
        <v>-7.8215456321465666</v>
      </c>
      <c r="AC91" s="35">
        <f t="shared" si="37"/>
        <v>-7.8215456321465453</v>
      </c>
      <c r="AF91">
        <v>1.63</v>
      </c>
      <c r="AG91">
        <v>2.2200000000000002</v>
      </c>
      <c r="AJ91" t="s">
        <v>380</v>
      </c>
    </row>
    <row r="92" spans="1:36" ht="15" x14ac:dyDescent="0.25">
      <c r="A92">
        <v>2.35</v>
      </c>
      <c r="B92">
        <v>3.71</v>
      </c>
      <c r="C92">
        <v>2.61</v>
      </c>
      <c r="D92" s="20">
        <f t="shared" si="25"/>
        <v>7.8215456321465648E-2</v>
      </c>
      <c r="E92" s="17">
        <f>IF(OR($A92="",$B92="",$C92=""),"",A92*'MPTO_working_3-way'!$I91)</f>
        <v>2.5338063223554443</v>
      </c>
      <c r="F92" s="21">
        <f>IF(OR($A92="",$B92="",$C92=""),"",B92*'MPTO_working_3-way'!$I91)</f>
        <v>4.0001793429526371</v>
      </c>
      <c r="G92" s="22">
        <f>IF(OR($A92="",$B92="",$C92=""),"",C92*'MPTO_working_3-way'!$I91)</f>
        <v>2.8141423409990254</v>
      </c>
      <c r="H92" s="17">
        <f>IF(OR($A92="",$B92="",$C92=""),"",'MPTO_working_3-way'!E91)</f>
        <v>2.503378960035366</v>
      </c>
      <c r="I92" s="21">
        <f>IF(OR($A92="",$B92="",$C92=""),"",'MPTO_working_3-way'!F91)</f>
        <v>4.1072828827452064</v>
      </c>
      <c r="J92" s="22">
        <f>IF(OR($A92="",$B92="",$C92=""),"",'MPTO_working_3-way'!G91)</f>
        <v>2.8005717582911007</v>
      </c>
      <c r="K92" s="17">
        <f>IF(OR($A92="",$B92="",$C92=""),"",'OddsRatio_working_3-way'!H91)</f>
        <v>2.5181139508139334</v>
      </c>
      <c r="L92" s="21">
        <f>IF(OR($A92="",$B92="",$C92=""),"",'OddsRatio_working_3-way'!I91)</f>
        <v>4.0474731901524139</v>
      </c>
      <c r="M92" s="22">
        <f>IF(OR($A92="",$B92="",$C92=""),"",'OddsRatio_working_3-way'!J91)</f>
        <v>2.8104914524521725</v>
      </c>
      <c r="N92" s="23">
        <f t="shared" si="26"/>
        <v>39.466315604990399</v>
      </c>
      <c r="O92" s="24">
        <f t="shared" si="27"/>
        <v>24.998879156799848</v>
      </c>
      <c r="P92" s="24">
        <f t="shared" si="28"/>
        <v>35.534805238209742</v>
      </c>
      <c r="Q92" t="s">
        <v>404</v>
      </c>
      <c r="R92" t="s">
        <v>408</v>
      </c>
      <c r="S92" s="48" t="s">
        <v>416</v>
      </c>
      <c r="T92" s="35">
        <v>100</v>
      </c>
      <c r="U92" s="35">
        <f t="shared" si="29"/>
        <v>81.617647058823522</v>
      </c>
      <c r="V92" s="35">
        <f t="shared" si="30"/>
        <v>76.905311778290994</v>
      </c>
      <c r="W92" s="35">
        <f t="shared" si="31"/>
        <v>33.774834437086092</v>
      </c>
      <c r="X92" s="35">
        <f t="shared" si="32"/>
        <v>89.319853784622921</v>
      </c>
      <c r="Y92" s="35">
        <f t="shared" si="33"/>
        <v>84.607518504090379</v>
      </c>
      <c r="Z92" s="35">
        <f t="shared" si="34"/>
        <v>41.477041162885477</v>
      </c>
      <c r="AA92" s="35">
        <f t="shared" si="35"/>
        <v>-7.7022067257993996</v>
      </c>
      <c r="AB92" s="35">
        <f t="shared" si="36"/>
        <v>-7.7022067257993854</v>
      </c>
      <c r="AC92" s="35">
        <f t="shared" si="37"/>
        <v>-7.7022067257993854</v>
      </c>
      <c r="AF92">
        <v>1.77</v>
      </c>
      <c r="AG92">
        <v>2</v>
      </c>
      <c r="AJ92" t="s">
        <v>410</v>
      </c>
    </row>
    <row r="93" spans="1:36" ht="15" x14ac:dyDescent="0.25">
      <c r="A93">
        <v>5.44</v>
      </c>
      <c r="B93">
        <v>4.33</v>
      </c>
      <c r="C93">
        <v>1.51</v>
      </c>
      <c r="D93" s="20">
        <f t="shared" si="25"/>
        <v>7.7022067257993765E-2</v>
      </c>
      <c r="E93" s="17">
        <f>IF(OR($A93="",$B93="",$C93=""),"",A93*'MPTO_working_3-way'!$I92)</f>
        <v>5.8590000458834863</v>
      </c>
      <c r="F93" s="21">
        <f>IF(OR($A93="",$B93="",$C93=""),"",B93*'MPTO_working_3-way'!$I92)</f>
        <v>4.6635055512271135</v>
      </c>
      <c r="G93" s="22">
        <f>IF(OR($A93="",$B93="",$C93=""),"",C93*'MPTO_working_3-way'!$I92)</f>
        <v>1.6263033215595706</v>
      </c>
      <c r="H93" s="17">
        <f>IF(OR($A93="",$B93="",$C93=""),"",'MPTO_working_3-way'!E92)</f>
        <v>6.3231306819555515</v>
      </c>
      <c r="I93" s="21">
        <f>IF(OR($A93="",$B93="",$C93=""),"",'MPTO_working_3-way'!F92)</f>
        <v>4.8715646139739617</v>
      </c>
      <c r="J93" s="22">
        <f>IF(OR($A93="",$B93="",$C93=""),"",'MPTO_working_3-way'!G92)</f>
        <v>1.5709003078818715</v>
      </c>
      <c r="K93" s="17">
        <f>IF(OR($A93="",$B93="",$C93=""),"",'OddsRatio_working_3-way'!H92)</f>
        <v>6.1170307473419356</v>
      </c>
      <c r="L93" s="21">
        <f>IF(OR($A93="",$B93="",$C93=""),"",'OddsRatio_working_3-way'!I92)</f>
        <v>4.8377730605064526</v>
      </c>
      <c r="M93" s="22">
        <f>IF(OR($A93="",$B93="",$C93=""),"",'OddsRatio_working_3-way'!J92)</f>
        <v>1.5877670453027901</v>
      </c>
      <c r="N93" s="23">
        <f t="shared" si="26"/>
        <v>17.067758869580427</v>
      </c>
      <c r="O93" s="24">
        <f t="shared" si="27"/>
        <v>21.443096593653006</v>
      </c>
      <c r="P93" s="24">
        <f t="shared" si="28"/>
        <v>61.489144536766574</v>
      </c>
      <c r="Q93" t="s">
        <v>405</v>
      </c>
      <c r="R93" t="s">
        <v>406</v>
      </c>
      <c r="S93" s="48" t="s">
        <v>416</v>
      </c>
      <c r="T93" s="35">
        <v>100</v>
      </c>
      <c r="U93" s="35">
        <f t="shared" si="29"/>
        <v>41.176470588235297</v>
      </c>
      <c r="V93" s="35">
        <f t="shared" si="30"/>
        <v>73.118279569892465</v>
      </c>
      <c r="W93" s="35">
        <f t="shared" si="31"/>
        <v>75.124378109452735</v>
      </c>
      <c r="X93" s="35">
        <f t="shared" si="32"/>
        <v>51.757342320654786</v>
      </c>
      <c r="Y93" s="35">
        <f t="shared" si="33"/>
        <v>83.699151302311975</v>
      </c>
      <c r="Z93" s="35">
        <f t="shared" si="34"/>
        <v>85.705249841872231</v>
      </c>
      <c r="AA93" s="35">
        <f t="shared" si="35"/>
        <v>-10.580871732419489</v>
      </c>
      <c r="AB93" s="35">
        <f t="shared" si="36"/>
        <v>-10.58087173241951</v>
      </c>
      <c r="AC93" s="35">
        <f t="shared" si="37"/>
        <v>-10.580871732419496</v>
      </c>
      <c r="AF93">
        <v>1.66</v>
      </c>
      <c r="AG93">
        <v>2.17</v>
      </c>
      <c r="AJ93" t="s">
        <v>410</v>
      </c>
    </row>
    <row r="94" spans="1:36" ht="15" x14ac:dyDescent="0.25">
      <c r="A94">
        <v>1.7</v>
      </c>
      <c r="B94">
        <v>3.72</v>
      </c>
      <c r="C94">
        <v>4.0199999999999996</v>
      </c>
      <c r="D94" s="20">
        <f t="shared" si="25"/>
        <v>0.10580871732419506</v>
      </c>
      <c r="E94" s="17">
        <f>IF(OR($A94="",$B94="",$C94=""),"",A94*'MPTO_working_3-way'!$I93)</f>
        <v>1.8798748194511314</v>
      </c>
      <c r="F94" s="21">
        <f>IF(OR($A94="",$B94="",$C94=""),"",B94*'MPTO_working_3-way'!$I93)</f>
        <v>4.1136084284460059</v>
      </c>
      <c r="G94" s="22">
        <f>IF(OR($A94="",$B94="",$C94=""),"",C94*'MPTO_working_3-way'!$I93)</f>
        <v>4.4453510436432637</v>
      </c>
      <c r="H94" s="17">
        <f>IF(OR($A94="",$B94="",$C94=""),"",'MPTO_working_3-way'!E93)</f>
        <v>1.8084303615938813</v>
      </c>
      <c r="I94" s="21">
        <f>IF(OR($A94="",$B94="",$C94=""),"",'MPTO_working_3-way'!F93)</f>
        <v>4.2817818020130165</v>
      </c>
      <c r="J94" s="22">
        <f>IF(OR($A94="",$B94="",$C94=""),"",'MPTO_working_3-way'!G93)</f>
        <v>4.6841337224728044</v>
      </c>
      <c r="K94" s="17">
        <f>IF(OR($A94="",$B94="",$C94=""),"",'OddsRatio_working_3-way'!H93)</f>
        <v>1.8319787720243594</v>
      </c>
      <c r="L94" s="21">
        <f>IF(OR($A94="",$B94="",$C94=""),"",'OddsRatio_working_3-way'!I93)</f>
        <v>4.2328317998660827</v>
      </c>
      <c r="M94" s="22">
        <f>IF(OR($A94="",$B94="",$C94=""),"",'OddsRatio_working_3-way'!J93)</f>
        <v>4.5893941307336643</v>
      </c>
      <c r="N94" s="23">
        <f t="shared" si="26"/>
        <v>53.195031374055581</v>
      </c>
      <c r="O94" s="24">
        <f t="shared" si="27"/>
        <v>24.309557348358727</v>
      </c>
      <c r="P94" s="24">
        <f t="shared" si="28"/>
        <v>22.495411277585692</v>
      </c>
      <c r="Q94" t="s">
        <v>409</v>
      </c>
      <c r="R94" t="s">
        <v>413</v>
      </c>
      <c r="S94" s="48" t="s">
        <v>416</v>
      </c>
      <c r="T94" s="35">
        <v>100</v>
      </c>
      <c r="U94" s="35">
        <f t="shared" si="29"/>
        <v>44.751381215469614</v>
      </c>
      <c r="V94" s="35">
        <f t="shared" si="30"/>
        <v>73.045822102425873</v>
      </c>
      <c r="W94" s="35">
        <f t="shared" si="31"/>
        <v>71.428571428571431</v>
      </c>
      <c r="X94" s="35">
        <f t="shared" si="32"/>
        <v>55.525606469002689</v>
      </c>
      <c r="Y94" s="35">
        <f t="shared" si="33"/>
        <v>83.820047355958962</v>
      </c>
      <c r="Z94" s="35">
        <f t="shared" si="34"/>
        <v>82.202796682104506</v>
      </c>
      <c r="AA94" s="35">
        <f t="shared" si="35"/>
        <v>-10.774225253533075</v>
      </c>
      <c r="AB94" s="35">
        <f t="shared" si="36"/>
        <v>-10.774225253533089</v>
      </c>
      <c r="AC94" s="35">
        <f t="shared" si="37"/>
        <v>-10.774225253533075</v>
      </c>
      <c r="AF94">
        <v>1.67</v>
      </c>
      <c r="AG94">
        <v>2.08</v>
      </c>
      <c r="AJ94" t="s">
        <v>410</v>
      </c>
    </row>
    <row r="95" spans="1:36" ht="15" x14ac:dyDescent="0.25">
      <c r="A95">
        <v>1.81</v>
      </c>
      <c r="B95">
        <v>3.71</v>
      </c>
      <c r="C95">
        <v>3.5</v>
      </c>
      <c r="D95" s="20">
        <f t="shared" si="25"/>
        <v>0.10774225253533087</v>
      </c>
      <c r="E95" s="17">
        <f>IF(OR($A95="",$B95="",$C95=""),"",A95*'MPTO_working_3-way'!$I94)</f>
        <v>2.0050134770889487</v>
      </c>
      <c r="F95" s="21">
        <f>IF(OR($A95="",$B95="",$C95=""),"",B95*'MPTO_working_3-way'!$I94)</f>
        <v>4.1097237569060772</v>
      </c>
      <c r="G95" s="22">
        <f>IF(OR($A95="",$B95="",$C95=""),"",C95*'MPTO_working_3-way'!$I94)</f>
        <v>3.8770978838736578</v>
      </c>
      <c r="H95" s="17">
        <f>IF(OR($A95="",$B95="",$C95=""),"",'MPTO_working_3-way'!E94)</f>
        <v>1.9358381780617884</v>
      </c>
      <c r="I95" s="21">
        <f>IF(OR($A95="",$B95="",$C95=""),"",'MPTO_working_3-way'!F94)</f>
        <v>4.2803144587272923</v>
      </c>
      <c r="J95" s="22">
        <f>IF(OR($A95="",$B95="",$C95=""),"",'MPTO_working_3-way'!G94)</f>
        <v>4.0031993323132564</v>
      </c>
      <c r="K95" s="17">
        <f>IF(OR($A95="",$B95="",$C95=""),"",'OddsRatio_working_3-way'!H94)</f>
        <v>1.9599469911321754</v>
      </c>
      <c r="L95" s="21">
        <f>IF(OR($A95="",$B95="",$C95=""),"",'OddsRatio_working_3-way'!I94)</f>
        <v>4.2116745011953052</v>
      </c>
      <c r="M95" s="22">
        <f>IF(OR($A95="",$B95="",$C95=""),"",'OddsRatio_working_3-way'!J94)</f>
        <v>3.9627993553462217</v>
      </c>
      <c r="N95" s="23">
        <f t="shared" si="26"/>
        <v>49.874976474067701</v>
      </c>
      <c r="O95" s="24">
        <f t="shared" si="27"/>
        <v>24.332535692200146</v>
      </c>
      <c r="P95" s="24">
        <f t="shared" si="28"/>
        <v>25.792487833732153</v>
      </c>
      <c r="Q95" t="s">
        <v>407</v>
      </c>
      <c r="R95" t="s">
        <v>414</v>
      </c>
      <c r="S95" s="48" t="s">
        <v>416</v>
      </c>
      <c r="T95" s="35">
        <v>100</v>
      </c>
      <c r="U95" s="35">
        <f t="shared" si="29"/>
        <v>47.643979057591622</v>
      </c>
      <c r="V95" s="35">
        <f t="shared" si="30"/>
        <v>71.346704871060169</v>
      </c>
      <c r="W95" s="35">
        <f t="shared" si="31"/>
        <v>78.768577494692153</v>
      </c>
      <c r="X95" s="35">
        <f t="shared" si="32"/>
        <v>49.884717634247686</v>
      </c>
      <c r="Y95" s="35">
        <f t="shared" si="33"/>
        <v>73.58744344771624</v>
      </c>
      <c r="Z95" s="35">
        <f t="shared" si="34"/>
        <v>81.009316071348209</v>
      </c>
      <c r="AA95" s="35">
        <f t="shared" si="35"/>
        <v>-2.2407385766560637</v>
      </c>
      <c r="AB95" s="35">
        <f t="shared" si="36"/>
        <v>-2.2407385766560708</v>
      </c>
      <c r="AC95" s="35">
        <f t="shared" si="37"/>
        <v>-2.2407385766560566</v>
      </c>
      <c r="AF95">
        <v>1.8</v>
      </c>
      <c r="AG95">
        <v>2</v>
      </c>
      <c r="AJ95" t="s">
        <v>410</v>
      </c>
    </row>
    <row r="96" spans="1:36" ht="15" x14ac:dyDescent="0.25">
      <c r="A96">
        <v>1.91</v>
      </c>
      <c r="B96">
        <v>3.49</v>
      </c>
      <c r="C96">
        <v>4.71</v>
      </c>
      <c r="D96" s="20">
        <f t="shared" si="25"/>
        <v>2.2407385766560539E-2</v>
      </c>
      <c r="E96" s="17">
        <f>IF(OR($A96="",$B96="",$C96=""),"",A96*'MPTO_working_3-way'!$I95)</f>
        <v>1.9527981068141305</v>
      </c>
      <c r="F96" s="21">
        <f>IF(OR($A96="",$B96="",$C96=""),"",B96*'MPTO_working_3-way'!$I95)</f>
        <v>3.5682017763252967</v>
      </c>
      <c r="G96" s="22">
        <f>IF(OR($A96="",$B96="",$C96=""),"",C96*'MPTO_working_3-way'!$I95)</f>
        <v>4.8155387869605004</v>
      </c>
      <c r="H96" s="17">
        <f>IF(OR($A96="",$B96="",$C96=""),"",'MPTO_working_3-way'!E95)</f>
        <v>1.9376424765598008</v>
      </c>
      <c r="I96" s="21">
        <f>IF(OR($A96="",$B96="",$C96=""),"",'MPTO_working_3-way'!F95)</f>
        <v>3.5834096670892053</v>
      </c>
      <c r="J96" s="22">
        <f>IF(OR($A96="",$B96="",$C96=""),"",'MPTO_working_3-way'!G95)</f>
        <v>4.8817375532083771</v>
      </c>
      <c r="K96" s="17">
        <f>IF(OR($A96="",$B96="",$C96=""),"",'OddsRatio_working_3-way'!H95)</f>
        <v>1.9436022083658826</v>
      </c>
      <c r="L96" s="21">
        <f>IF(OR($A96="",$B96="",$C96=""),"",'OddsRatio_working_3-way'!I95)</f>
        <v>3.5819445042099427</v>
      </c>
      <c r="M96" s="22">
        <f>IF(OR($A96="",$B96="",$C96=""),"",'OddsRatio_working_3-way'!J95)</f>
        <v>4.8469936187224443</v>
      </c>
      <c r="N96" s="23">
        <f t="shared" si="26"/>
        <v>51.208570743211048</v>
      </c>
      <c r="O96" s="24">
        <f t="shared" si="27"/>
        <v>28.025320951155607</v>
      </c>
      <c r="P96" s="24">
        <f t="shared" si="28"/>
        <v>20.766108305633352</v>
      </c>
      <c r="Q96" t="s">
        <v>340</v>
      </c>
      <c r="R96" t="s">
        <v>383</v>
      </c>
      <c r="S96" s="48" t="s">
        <v>416</v>
      </c>
      <c r="T96" s="35">
        <v>100</v>
      </c>
      <c r="U96" s="35">
        <f t="shared" si="29"/>
        <v>70.845481049562679</v>
      </c>
      <c r="V96" s="35">
        <f t="shared" si="30"/>
        <v>73.118279569892465</v>
      </c>
      <c r="W96" s="35">
        <f t="shared" si="31"/>
        <v>53.917050691244242</v>
      </c>
      <c r="X96" s="35">
        <f t="shared" si="32"/>
        <v>72.964669738863279</v>
      </c>
      <c r="Y96" s="35">
        <f t="shared" si="33"/>
        <v>75.237468259193079</v>
      </c>
      <c r="Z96" s="35">
        <f t="shared" si="34"/>
        <v>56.036239380544842</v>
      </c>
      <c r="AA96" s="35">
        <f t="shared" si="35"/>
        <v>-2.1191886893006</v>
      </c>
      <c r="AB96" s="35">
        <f t="shared" si="36"/>
        <v>-2.1191886893006142</v>
      </c>
      <c r="AC96" s="35">
        <f t="shared" si="37"/>
        <v>-2.1191886893006</v>
      </c>
      <c r="AF96">
        <v>2.31</v>
      </c>
      <c r="AG96">
        <v>1.68</v>
      </c>
      <c r="AJ96" t="s">
        <v>373</v>
      </c>
    </row>
    <row r="97" spans="1:36" ht="15" x14ac:dyDescent="0.25">
      <c r="A97">
        <v>3.43</v>
      </c>
      <c r="B97">
        <v>3.72</v>
      </c>
      <c r="C97">
        <v>2.17</v>
      </c>
      <c r="D97" s="20">
        <f t="shared" si="25"/>
        <v>2.1191886893006107E-2</v>
      </c>
      <c r="E97" s="17">
        <f>IF(OR($A97="",$B97="",$C97=""),"",A97*'MPTO_working_3-way'!$I96)</f>
        <v>3.502688172043011</v>
      </c>
      <c r="F97" s="21">
        <f>IF(OR($A97="",$B97="",$C97=""),"",B97*'MPTO_working_3-way'!$I96)</f>
        <v>3.7988338192419828</v>
      </c>
      <c r="G97" s="22">
        <f>IF(OR($A97="",$B97="",$C97=""),"",C97*'MPTO_working_3-way'!$I96)</f>
        <v>2.2159863945578233</v>
      </c>
      <c r="H97" s="17">
        <f>IF(OR($A97="",$B97="",$C97=""),"",'MPTO_working_3-way'!E96)</f>
        <v>3.515170437848957</v>
      </c>
      <c r="I97" s="21">
        <f>IF(OR($A97="",$B97="",$C97=""),"",'MPTO_working_3-way'!F96)</f>
        <v>3.8203920316180286</v>
      </c>
      <c r="J97" s="22">
        <f>IF(OR($A97="",$B97="",$C97=""),"",'MPTO_working_3-way'!G96)</f>
        <v>2.2037813190862199</v>
      </c>
      <c r="K97" s="17">
        <f>IF(OR($A97="",$B97="",$C97=""),"",'OddsRatio_working_3-way'!H96)</f>
        <v>3.5107428502274547</v>
      </c>
      <c r="L97" s="21">
        <f>IF(OR($A97="",$B97="",$C97=""),"",'OddsRatio_working_3-way'!I96)</f>
        <v>3.8103788282381377</v>
      </c>
      <c r="M97" s="22">
        <f>IF(OR($A97="",$B97="",$C97=""),"",'OddsRatio_working_3-way'!J96)</f>
        <v>2.2088761871465521</v>
      </c>
      <c r="N97" s="23">
        <f t="shared" si="26"/>
        <v>28.54950115118956</v>
      </c>
      <c r="O97" s="24">
        <f t="shared" si="27"/>
        <v>26.323867996930161</v>
      </c>
      <c r="P97" s="24">
        <f t="shared" si="28"/>
        <v>45.126630851880272</v>
      </c>
      <c r="Q97" t="s">
        <v>339</v>
      </c>
      <c r="R97" t="s">
        <v>240</v>
      </c>
      <c r="S97" s="48" t="s">
        <v>416</v>
      </c>
      <c r="T97" s="35">
        <v>100</v>
      </c>
      <c r="U97" s="35">
        <f t="shared" si="29"/>
        <v>60.15936254980079</v>
      </c>
      <c r="V97" s="35">
        <f t="shared" si="30"/>
        <v>67.637540453074436</v>
      </c>
      <c r="W97" s="35">
        <f t="shared" si="31"/>
        <v>69.969969969969966</v>
      </c>
      <c r="X97" s="35">
        <f t="shared" si="32"/>
        <v>62.392489576955597</v>
      </c>
      <c r="Y97" s="35">
        <f t="shared" si="33"/>
        <v>69.87066748022923</v>
      </c>
      <c r="Z97" s="35">
        <f t="shared" si="34"/>
        <v>72.203096997124774</v>
      </c>
      <c r="AA97" s="35">
        <f t="shared" si="35"/>
        <v>-2.2331270271548078</v>
      </c>
      <c r="AB97" s="35">
        <f t="shared" si="36"/>
        <v>-2.2331270271547936</v>
      </c>
      <c r="AC97" s="35">
        <f t="shared" si="37"/>
        <v>-2.2331270271548078</v>
      </c>
      <c r="AF97">
        <v>1.83</v>
      </c>
      <c r="AG97">
        <v>2.0699999999999998</v>
      </c>
      <c r="AJ97" t="s">
        <v>373</v>
      </c>
    </row>
    <row r="98" spans="1:36" ht="15" x14ac:dyDescent="0.25">
      <c r="A98">
        <v>2.5099999999999998</v>
      </c>
      <c r="B98">
        <v>3.09</v>
      </c>
      <c r="C98">
        <v>3.33</v>
      </c>
      <c r="D98" s="20">
        <f t="shared" si="25"/>
        <v>2.2331270271548131E-2</v>
      </c>
      <c r="E98" s="17">
        <f>IF(OR($A98="",$B98="",$C98=""),"",A98*'MPTO_working_3-way'!$I97)</f>
        <v>2.5660514883815857</v>
      </c>
      <c r="F98" s="21">
        <f>IF(OR($A98="",$B98="",$C98=""),"",B98*'MPTO_working_3-way'!$I97)</f>
        <v>3.1590036251390834</v>
      </c>
      <c r="G98" s="22">
        <f>IF(OR($A98="",$B98="",$C98=""),"",C98*'MPTO_working_3-way'!$I97)</f>
        <v>3.4043631300042554</v>
      </c>
      <c r="H98" s="17">
        <f>IF(OR($A98="",$B98="",$C98=""),"",'MPTO_working_3-way'!E97)</f>
        <v>2.5577892990595945</v>
      </c>
      <c r="I98" s="21">
        <f>IF(OR($A98="",$B98="",$C98=""),"",'MPTO_working_3-way'!F97)</f>
        <v>3.1627470028651556</v>
      </c>
      <c r="J98" s="22">
        <f>IF(OR($A98="",$B98="",$C98=""),"",'MPTO_working_3-way'!G97)</f>
        <v>3.4146411341932983</v>
      </c>
      <c r="K98" s="17">
        <f>IF(OR($A98="",$B98="",$C98=""),"",'OddsRatio_working_3-way'!H97)</f>
        <v>2.5615582006080437</v>
      </c>
      <c r="L98" s="21">
        <f>IF(OR($A98="",$B98="",$C98=""),"",'OddsRatio_working_3-way'!I97)</f>
        <v>3.1613620127621269</v>
      </c>
      <c r="M98" s="22">
        <f>IF(OR($A98="",$B98="",$C98=""),"",'OddsRatio_working_3-way'!J97)</f>
        <v>3.4095566936534714</v>
      </c>
      <c r="N98" s="23">
        <f t="shared" si="26"/>
        <v>38.97037937577403</v>
      </c>
      <c r="O98" s="24">
        <f t="shared" si="27"/>
        <v>31.65555088452842</v>
      </c>
      <c r="P98" s="24">
        <f t="shared" si="28"/>
        <v>29.374069739697539</v>
      </c>
      <c r="Q98" t="s">
        <v>112</v>
      </c>
      <c r="R98" t="s">
        <v>237</v>
      </c>
      <c r="S98" s="48" t="s">
        <v>416</v>
      </c>
      <c r="T98" s="35">
        <v>100</v>
      </c>
      <c r="U98" s="35">
        <f t="shared" si="29"/>
        <v>28.571428571428573</v>
      </c>
      <c r="V98" s="35">
        <f t="shared" si="30"/>
        <v>82.046678635547579</v>
      </c>
      <c r="W98" s="35">
        <f t="shared" si="31"/>
        <v>87.096774193548384</v>
      </c>
      <c r="X98" s="35">
        <f t="shared" si="32"/>
        <v>30.856547170904037</v>
      </c>
      <c r="Y98" s="35">
        <f t="shared" si="33"/>
        <v>84.331797235023046</v>
      </c>
      <c r="Z98" s="35">
        <f t="shared" si="34"/>
        <v>89.381892793023852</v>
      </c>
      <c r="AA98" s="35">
        <f t="shared" si="35"/>
        <v>-2.2851185994754637</v>
      </c>
      <c r="AB98" s="35">
        <f t="shared" si="36"/>
        <v>-2.2851185994754672</v>
      </c>
      <c r="AC98" s="35">
        <f t="shared" si="37"/>
        <v>-2.2851185994754672</v>
      </c>
      <c r="AF98">
        <v>2.48</v>
      </c>
      <c r="AG98">
        <v>1.6</v>
      </c>
      <c r="AJ98" t="s">
        <v>373</v>
      </c>
    </row>
    <row r="99" spans="1:36" ht="15" x14ac:dyDescent="0.25">
      <c r="A99">
        <v>1.4</v>
      </c>
      <c r="B99">
        <v>5.57</v>
      </c>
      <c r="C99">
        <v>7.75</v>
      </c>
      <c r="D99" s="20">
        <f t="shared" si="25"/>
        <v>2.2851185994754664E-2</v>
      </c>
      <c r="E99" s="17">
        <f>IF(OR($A99="",$B99="",$C99=""),"",A99*'MPTO_working_3-way'!$I98)</f>
        <v>1.4319916603926564</v>
      </c>
      <c r="F99" s="21">
        <f>IF(OR($A99="",$B99="",$C99=""),"",B99*'MPTO_working_3-way'!$I98)</f>
        <v>5.6972811059907835</v>
      </c>
      <c r="G99" s="22">
        <f>IF(OR($A99="",$B99="",$C99=""),"",C99*'MPTO_working_3-way'!$I98)</f>
        <v>7.927096691459349</v>
      </c>
      <c r="H99" s="17">
        <f>IF(OR($A99="",$B99="",$C99=""),"",'MPTO_working_3-way'!E98)</f>
        <v>1.4150903634440744</v>
      </c>
      <c r="I99" s="21">
        <f>IF(OR($A99="",$B99="",$C99=""),"",'MPTO_working_3-way'!F98)</f>
        <v>5.8167891173922817</v>
      </c>
      <c r="J99" s="22">
        <f>IF(OR($A99="",$B99="",$C99=""),"",'MPTO_working_3-way'!G98)</f>
        <v>8.2362013355744335</v>
      </c>
      <c r="K99" s="17">
        <f>IF(OR($A99="",$B99="",$C99=""),"",'OddsRatio_working_3-way'!H98)</f>
        <v>1.4203030850880876</v>
      </c>
      <c r="L99" s="21">
        <f>IF(OR($A99="",$B99="",$C99=""),"",'OddsRatio_working_3-way'!I98)</f>
        <v>5.8019627471314035</v>
      </c>
      <c r="M99" s="22">
        <f>IF(OR($A99="",$B99="",$C99=""),"",'OddsRatio_working_3-way'!J98)</f>
        <v>8.0926145608614828</v>
      </c>
      <c r="N99" s="23">
        <f t="shared" si="26"/>
        <v>69.832808923328301</v>
      </c>
      <c r="O99" s="24">
        <f t="shared" si="27"/>
        <v>17.552232045360793</v>
      </c>
      <c r="P99" s="24">
        <f t="shared" si="28"/>
        <v>12.614959031310915</v>
      </c>
      <c r="Q99" t="s">
        <v>397</v>
      </c>
      <c r="R99" t="s">
        <v>235</v>
      </c>
      <c r="S99" s="48" t="s">
        <v>416</v>
      </c>
      <c r="T99" s="35">
        <v>100</v>
      </c>
      <c r="U99" s="35">
        <f t="shared" si="29"/>
        <v>61.832061068702288</v>
      </c>
      <c r="V99" s="35">
        <f t="shared" si="30"/>
        <v>66.329966329966325</v>
      </c>
      <c r="W99" s="35">
        <f t="shared" si="31"/>
        <v>68.051118210862612</v>
      </c>
      <c r="X99" s="35">
        <f t="shared" si="32"/>
        <v>65.618915459171049</v>
      </c>
      <c r="Y99" s="35">
        <f t="shared" si="33"/>
        <v>70.116820720435086</v>
      </c>
      <c r="Z99" s="35">
        <f t="shared" si="34"/>
        <v>71.837972601331373</v>
      </c>
      <c r="AA99" s="35">
        <f t="shared" si="35"/>
        <v>-3.7868543904687613</v>
      </c>
      <c r="AB99" s="35">
        <f t="shared" si="36"/>
        <v>-3.7868543904687613</v>
      </c>
      <c r="AC99" s="35">
        <f t="shared" si="37"/>
        <v>-3.7868543904687613</v>
      </c>
      <c r="AF99">
        <v>1.58</v>
      </c>
      <c r="AG99">
        <v>2.5299999999999998</v>
      </c>
      <c r="AJ99" t="s">
        <v>373</v>
      </c>
    </row>
    <row r="100" spans="1:36" ht="15" x14ac:dyDescent="0.25">
      <c r="A100">
        <v>2.62</v>
      </c>
      <c r="B100">
        <v>2.97</v>
      </c>
      <c r="C100">
        <v>3.13</v>
      </c>
      <c r="D100" s="20">
        <f t="shared" si="25"/>
        <v>3.7868543904687524E-2</v>
      </c>
      <c r="E100" s="17">
        <f>IF(OR($A100="",$B100="",$C100=""),"",A100*'MPTO_working_3-way'!$I99)</f>
        <v>2.7192155850302813</v>
      </c>
      <c r="F100" s="21">
        <f>IF(OR($A100="",$B100="",$C100=""),"",B100*'MPTO_working_3-way'!$I99)</f>
        <v>3.0824695753969222</v>
      </c>
      <c r="G100" s="22">
        <f>IF(OR($A100="",$B100="",$C100=""),"",C100*'MPTO_working_3-way'!$I99)</f>
        <v>3.2485285424216719</v>
      </c>
      <c r="H100" s="17">
        <f>IF(OR($A100="",$B100="",$C100=""),"",'MPTO_working_3-way'!E99)</f>
        <v>2.7096119102949783</v>
      </c>
      <c r="I100" s="21">
        <f>IF(OR($A100="",$B100="",$C100=""),"",'MPTO_working_3-way'!F99)</f>
        <v>3.0856817729374315</v>
      </c>
      <c r="J100" s="22">
        <f>IF(OR($A100="",$B100="",$C100=""),"",'MPTO_working_3-way'!G99)</f>
        <v>3.258751696222467</v>
      </c>
      <c r="K100" s="17">
        <f>IF(OR($A100="",$B100="",$C100=""),"",'OddsRatio_working_3-way'!H99)</f>
        <v>2.7140880944831056</v>
      </c>
      <c r="L100" s="21">
        <f>IF(OR($A100="",$B100="",$C100=""),"",'OddsRatio_working_3-way'!I99)</f>
        <v>3.0844157692171099</v>
      </c>
      <c r="M100" s="22">
        <f>IF(OR($A100="",$B100="",$C100=""),"",'OddsRatio_working_3-way'!J99)</f>
        <v>3.2537084205240827</v>
      </c>
      <c r="N100" s="23">
        <f t="shared" si="26"/>
        <v>36.775311435590496</v>
      </c>
      <c r="O100" s="24">
        <f t="shared" si="27"/>
        <v>32.441520525672416</v>
      </c>
      <c r="P100" s="24">
        <f t="shared" si="28"/>
        <v>30.783168038737092</v>
      </c>
      <c r="Q100" t="s">
        <v>355</v>
      </c>
      <c r="R100" t="s">
        <v>113</v>
      </c>
      <c r="S100" s="48" t="s">
        <v>416</v>
      </c>
      <c r="T100" s="35">
        <v>100</v>
      </c>
      <c r="U100" s="35">
        <f t="shared" si="29"/>
        <v>53.488372093023258</v>
      </c>
      <c r="V100" s="35">
        <f t="shared" si="30"/>
        <v>67.637540453074436</v>
      </c>
      <c r="W100" s="35">
        <f t="shared" si="31"/>
        <v>75.062344139650875</v>
      </c>
      <c r="X100" s="35">
        <f t="shared" si="32"/>
        <v>57.300115407274696</v>
      </c>
      <c r="Y100" s="35">
        <f t="shared" si="33"/>
        <v>71.449283767325866</v>
      </c>
      <c r="Z100" s="35">
        <f t="shared" si="34"/>
        <v>78.87408745390232</v>
      </c>
      <c r="AA100" s="35">
        <f t="shared" si="35"/>
        <v>-3.8117433142514372</v>
      </c>
      <c r="AB100" s="35">
        <f t="shared" si="36"/>
        <v>-3.8117433142514301</v>
      </c>
      <c r="AC100" s="35">
        <f t="shared" si="37"/>
        <v>-3.8117433142514443</v>
      </c>
      <c r="AF100">
        <v>2.57</v>
      </c>
      <c r="AG100">
        <v>1.53</v>
      </c>
      <c r="AJ100" t="s">
        <v>374</v>
      </c>
    </row>
    <row r="101" spans="1:36" ht="15" x14ac:dyDescent="0.25">
      <c r="A101">
        <v>2.15</v>
      </c>
      <c r="B101">
        <v>3.09</v>
      </c>
      <c r="C101">
        <v>4.01</v>
      </c>
      <c r="D101" s="20">
        <f t="shared" si="25"/>
        <v>3.8117433142514479E-2</v>
      </c>
      <c r="E101" s="17">
        <f>IF(OR($A101="",$B101="",$C101=""),"",A101*'MPTO_working_3-way'!$I100)</f>
        <v>2.231952481256406</v>
      </c>
      <c r="F101" s="21">
        <f>IF(OR($A101="",$B101="",$C101=""),"",B101*'MPTO_working_3-way'!$I100)</f>
        <v>3.2077828684103697</v>
      </c>
      <c r="G101" s="22">
        <f>IF(OR($A101="",$B101="",$C101=""),"",C101*'MPTO_working_3-way'!$I100)</f>
        <v>4.1628509069014825</v>
      </c>
      <c r="H101" s="17">
        <f>IF(OR($A101="",$B101="",$C101=""),"",'MPTO_working_3-way'!E100)</f>
        <v>2.2103820991842986</v>
      </c>
      <c r="I101" s="21">
        <f>IF(OR($A101="",$B101="",$C101=""),"",'MPTO_working_3-way'!F100)</f>
        <v>3.2162739921288699</v>
      </c>
      <c r="J101" s="22">
        <f>IF(OR($A101="",$B101="",$C101=""),"",'MPTO_working_3-way'!G100)</f>
        <v>4.2252792553648462</v>
      </c>
      <c r="K101" s="17">
        <f>IF(OR($A101="",$B101="",$C101=""),"",'OddsRatio_working_3-way'!H100)</f>
        <v>2.2195420187089603</v>
      </c>
      <c r="L101" s="21">
        <f>IF(OR($A101="",$B101="",$C101=""),"",'OddsRatio_working_3-way'!I100)</f>
        <v>3.216385060088458</v>
      </c>
      <c r="M101" s="22">
        <f>IF(OR($A101="",$B101="",$C101=""),"",'OddsRatio_working_3-way'!J100)</f>
        <v>4.1920186750556265</v>
      </c>
      <c r="N101" s="23">
        <f t="shared" si="26"/>
        <v>44.803821246099382</v>
      </c>
      <c r="O101" s="24">
        <f t="shared" si="27"/>
        <v>31.174179831428372</v>
      </c>
      <c r="P101" s="24">
        <f t="shared" si="28"/>
        <v>24.021998922472239</v>
      </c>
      <c r="Q101" t="s">
        <v>246</v>
      </c>
      <c r="R101" t="s">
        <v>352</v>
      </c>
      <c r="S101" s="48" t="s">
        <v>416</v>
      </c>
      <c r="T101" s="35">
        <v>100</v>
      </c>
      <c r="U101" s="35">
        <f t="shared" si="29"/>
        <v>37.5</v>
      </c>
      <c r="V101" s="35">
        <f t="shared" si="30"/>
        <v>75.186104218362274</v>
      </c>
      <c r="W101" s="35">
        <f t="shared" si="31"/>
        <v>82.817869415807564</v>
      </c>
      <c r="X101" s="35">
        <f t="shared" si="32"/>
        <v>41.996026365830154</v>
      </c>
      <c r="Y101" s="35">
        <f t="shared" si="33"/>
        <v>79.68213058419245</v>
      </c>
      <c r="Z101" s="35">
        <f t="shared" si="34"/>
        <v>87.313895781637711</v>
      </c>
      <c r="AA101" s="35">
        <f t="shared" si="35"/>
        <v>-4.4960263658301542</v>
      </c>
      <c r="AB101" s="35">
        <f t="shared" si="36"/>
        <v>-4.4960263658301756</v>
      </c>
      <c r="AC101" s="35">
        <f t="shared" si="37"/>
        <v>-4.4960263658301471</v>
      </c>
      <c r="AF101">
        <v>2.5299999999999998</v>
      </c>
      <c r="AG101">
        <v>1.54</v>
      </c>
      <c r="AJ101" t="s">
        <v>374</v>
      </c>
    </row>
    <row r="102" spans="1:36" ht="15" x14ac:dyDescent="0.25">
      <c r="A102">
        <v>1.6</v>
      </c>
      <c r="B102">
        <v>4.03</v>
      </c>
      <c r="C102">
        <v>5.82</v>
      </c>
      <c r="D102" s="20">
        <f t="shared" si="25"/>
        <v>4.4960263658301525E-2</v>
      </c>
      <c r="E102" s="17">
        <f>IF(OR($A102="",$B102="",$C102=""),"",A102*'MPTO_working_3-way'!$I101)</f>
        <v>1.6719364218532826</v>
      </c>
      <c r="F102" s="21">
        <f>IF(OR($A102="",$B102="",$C102=""),"",B102*'MPTO_working_3-way'!$I101)</f>
        <v>4.2111898625429554</v>
      </c>
      <c r="G102" s="22">
        <f>IF(OR($A102="",$B102="",$C102=""),"",C102*'MPTO_working_3-way'!$I101)</f>
        <v>6.0816687344913154</v>
      </c>
      <c r="H102" s="17">
        <f>IF(OR($A102="",$B102="",$C102=""),"",'MPTO_working_3-way'!E101)</f>
        <v>1.6393086665959975</v>
      </c>
      <c r="I102" s="21">
        <f>IF(OR($A102="",$B102="",$C102=""),"",'MPTO_working_3-way'!F101)</f>
        <v>4.2890437491142439</v>
      </c>
      <c r="J102" s="22">
        <f>IF(OR($A102="",$B102="",$C102=""),"",'MPTO_working_3-way'!G101)</f>
        <v>6.3761460199946089</v>
      </c>
      <c r="K102" s="17">
        <f>IF(OR($A102="",$B102="",$C102=""),"",'OddsRatio_working_3-way'!H101)</f>
        <v>1.6503502800643957</v>
      </c>
      <c r="L102" s="21">
        <f>IF(OR($A102="",$B102="",$C102=""),"",'OddsRatio_working_3-way'!I101)</f>
        <v>4.2842689143251977</v>
      </c>
      <c r="M102" s="22">
        <f>IF(OR($A102="",$B102="",$C102=""),"",'OddsRatio_working_3-way'!J101)</f>
        <v>6.2244805831839782</v>
      </c>
      <c r="N102" s="23">
        <f t="shared" si="26"/>
        <v>59.810886761563289</v>
      </c>
      <c r="O102" s="24">
        <f t="shared" si="27"/>
        <v>23.746257771340264</v>
      </c>
      <c r="P102" s="24">
        <f t="shared" si="28"/>
        <v>16.442855467096436</v>
      </c>
      <c r="Q102" t="s">
        <v>114</v>
      </c>
      <c r="R102" t="s">
        <v>351</v>
      </c>
      <c r="S102" s="48" t="s">
        <v>416</v>
      </c>
      <c r="T102" s="35">
        <v>100</v>
      </c>
      <c r="U102" s="35">
        <f t="shared" si="29"/>
        <v>69.418960244648318</v>
      </c>
      <c r="V102" s="35">
        <f t="shared" si="30"/>
        <v>65.397923875432525</v>
      </c>
      <c r="W102" s="35">
        <f t="shared" si="31"/>
        <v>61.389961389961393</v>
      </c>
      <c r="X102" s="35">
        <f t="shared" si="32"/>
        <v>73.212114734606075</v>
      </c>
      <c r="Y102" s="35">
        <f t="shared" si="33"/>
        <v>69.191078365390297</v>
      </c>
      <c r="Z102" s="35">
        <f t="shared" si="34"/>
        <v>65.183115879919157</v>
      </c>
      <c r="AA102" s="35">
        <f t="shared" si="35"/>
        <v>-3.7931544899577574</v>
      </c>
      <c r="AB102" s="35">
        <f t="shared" si="36"/>
        <v>-3.7931544899577716</v>
      </c>
      <c r="AC102" s="35">
        <f t="shared" si="37"/>
        <v>-3.7931544899577645</v>
      </c>
      <c r="AF102">
        <v>2.02</v>
      </c>
      <c r="AG102">
        <v>1.84</v>
      </c>
      <c r="AJ102" t="s">
        <v>374</v>
      </c>
    </row>
    <row r="103" spans="1:36" ht="15" x14ac:dyDescent="0.25">
      <c r="A103">
        <v>3.27</v>
      </c>
      <c r="B103">
        <v>2.89</v>
      </c>
      <c r="C103">
        <v>2.59</v>
      </c>
      <c r="D103" s="20">
        <f t="shared" si="25"/>
        <v>3.7931544899577618E-2</v>
      </c>
      <c r="E103" s="17">
        <f>IF(OR($A103="",$B103="",$C103=""),"",A103*'MPTO_working_3-way'!$I102)</f>
        <v>3.3940361518216187</v>
      </c>
      <c r="F103" s="21">
        <f>IF(OR($A103="",$B103="",$C103=""),"",B103*'MPTO_working_3-way'!$I102)</f>
        <v>2.9996221647597796</v>
      </c>
      <c r="G103" s="22">
        <f>IF(OR($A103="",$B103="",$C103=""),"",C103*'MPTO_working_3-way'!$I102)</f>
        <v>2.6882427012899059</v>
      </c>
      <c r="H103" s="17">
        <f>IF(OR($A103="",$B103="",$C103=""),"",'MPTO_working_3-way'!E102)</f>
        <v>3.4110303598613023</v>
      </c>
      <c r="I103" s="21">
        <f>IF(OR($A103="",$B103="",$C103=""),"",'MPTO_working_3-way'!F102)</f>
        <v>2.9996078347588879</v>
      </c>
      <c r="J103" s="22">
        <f>IF(OR($A103="",$B103="",$C103=""),"",'MPTO_working_3-way'!G102)</f>
        <v>2.6776877595703699</v>
      </c>
      <c r="K103" s="17">
        <f>IF(OR($A103="",$B103="",$C103=""),"",'OddsRatio_working_3-way'!H102)</f>
        <v>3.4022940772608141</v>
      </c>
      <c r="L103" s="21">
        <f>IF(OR($A103="",$B103="",$C103=""),"",'OddsRatio_working_3-way'!I102)</f>
        <v>3.0001479321686961</v>
      </c>
      <c r="M103" s="22">
        <f>IF(OR($A103="",$B103="",$C103=""),"",'OddsRatio_working_3-way'!J102)</f>
        <v>2.6826641334117594</v>
      </c>
      <c r="N103" s="23">
        <f t="shared" si="26"/>
        <v>29.463445740355134</v>
      </c>
      <c r="O103" s="24">
        <f t="shared" si="27"/>
        <v>33.337532031474488</v>
      </c>
      <c r="P103" s="24">
        <f t="shared" si="28"/>
        <v>37.199022228170378</v>
      </c>
      <c r="Q103" t="s">
        <v>349</v>
      </c>
      <c r="R103" t="s">
        <v>346</v>
      </c>
      <c r="S103" s="48" t="s">
        <v>416</v>
      </c>
      <c r="T103" s="35">
        <v>100</v>
      </c>
      <c r="U103" s="35">
        <f t="shared" si="29"/>
        <v>47.916666666666671</v>
      </c>
      <c r="V103" s="35">
        <f t="shared" si="30"/>
        <v>71.346704871060169</v>
      </c>
      <c r="W103" s="35">
        <f t="shared" si="31"/>
        <v>77.924944812362028</v>
      </c>
      <c r="X103" s="35">
        <f t="shared" si="32"/>
        <v>50.728350316577796</v>
      </c>
      <c r="Y103" s="35">
        <f t="shared" si="33"/>
        <v>74.158388520971315</v>
      </c>
      <c r="Z103" s="35">
        <f t="shared" si="34"/>
        <v>80.73662846227316</v>
      </c>
      <c r="AA103" s="35">
        <f t="shared" si="35"/>
        <v>-2.8116836499111244</v>
      </c>
      <c r="AB103" s="35">
        <f t="shared" si="36"/>
        <v>-2.8116836499111457</v>
      </c>
      <c r="AC103" s="35">
        <f t="shared" si="37"/>
        <v>-2.8116836499111315</v>
      </c>
      <c r="AF103">
        <v>2.5</v>
      </c>
      <c r="AG103">
        <v>1.56</v>
      </c>
      <c r="AJ103" t="s">
        <v>374</v>
      </c>
    </row>
    <row r="104" spans="1:36" ht="15" x14ac:dyDescent="0.25">
      <c r="A104">
        <v>1.92</v>
      </c>
      <c r="B104">
        <v>3.49</v>
      </c>
      <c r="C104">
        <v>4.53</v>
      </c>
      <c r="D104" s="20">
        <f t="shared" si="25"/>
        <v>2.8116836499111342E-2</v>
      </c>
      <c r="E104" s="17">
        <f>IF(OR($A104="",$B104="",$C104=""),"",A104*'MPTO_working_3-way'!$I103)</f>
        <v>1.9739843260782937</v>
      </c>
      <c r="F104" s="21">
        <f>IF(OR($A104="",$B104="",$C104=""),"",B104*'MPTO_working_3-way'!$I103)</f>
        <v>3.5881277593818988</v>
      </c>
      <c r="G104" s="22">
        <f>IF(OR($A104="",$B104="",$C104=""),"",C104*'MPTO_working_3-way'!$I103)</f>
        <v>4.6573692693409745</v>
      </c>
      <c r="H104" s="17">
        <f>IF(OR($A104="",$B104="",$C104=""),"",'MPTO_working_3-way'!E103)</f>
        <v>1.9551830803168628</v>
      </c>
      <c r="I104" s="21">
        <f>IF(OR($A104="",$B104="",$C104=""),"",'MPTO_working_3-way'!F103)</f>
        <v>3.6080154920155549</v>
      </c>
      <c r="J104" s="22">
        <f>IF(OR($A104="",$B104="",$C104=""),"",'MPTO_working_3-way'!G103)</f>
        <v>4.73085518961995</v>
      </c>
      <c r="K104" s="17">
        <f>IF(OR($A104="",$B104="",$C104=""),"",'OddsRatio_working_3-way'!H103)</f>
        <v>1.9625384170119862</v>
      </c>
      <c r="L104" s="21">
        <f>IF(OR($A104="",$B104="",$C104=""),"",'OddsRatio_working_3-way'!I103)</f>
        <v>3.6051311503911361</v>
      </c>
      <c r="M104" s="22">
        <f>IF(OR($A104="",$B104="",$C104=""),"",'OddsRatio_working_3-way'!J103)</f>
        <v>4.6932180565785986</v>
      </c>
      <c r="N104" s="23">
        <f t="shared" si="26"/>
        <v>50.658963538312172</v>
      </c>
      <c r="O104" s="24">
        <f t="shared" si="27"/>
        <v>27.869687677237636</v>
      </c>
      <c r="P104" s="24">
        <f t="shared" si="28"/>
        <v>21.471348784450189</v>
      </c>
      <c r="Q104" t="s">
        <v>256</v>
      </c>
      <c r="R104" t="s">
        <v>252</v>
      </c>
      <c r="S104" s="48" t="s">
        <v>416</v>
      </c>
      <c r="T104" s="35">
        <v>100</v>
      </c>
      <c r="U104" s="35">
        <f t="shared" si="29"/>
        <v>61.240310077519375</v>
      </c>
      <c r="V104" s="35">
        <f t="shared" si="30"/>
        <v>70.326409495548958</v>
      </c>
      <c r="W104" s="35">
        <f t="shared" si="31"/>
        <v>65.753424657534239</v>
      </c>
      <c r="X104" s="35">
        <f t="shared" si="32"/>
        <v>63.920165846916788</v>
      </c>
      <c r="Y104" s="35">
        <f t="shared" si="33"/>
        <v>73.006265264946364</v>
      </c>
      <c r="Z104" s="35">
        <f t="shared" si="34"/>
        <v>68.43328042693166</v>
      </c>
      <c r="AA104" s="35">
        <f t="shared" si="35"/>
        <v>-2.6798557693974132</v>
      </c>
      <c r="AB104" s="35">
        <f t="shared" si="36"/>
        <v>-2.6798557693974061</v>
      </c>
      <c r="AC104" s="35">
        <f t="shared" si="37"/>
        <v>-2.6798557693974203</v>
      </c>
      <c r="AF104">
        <v>2.19</v>
      </c>
      <c r="AG104">
        <v>1.73</v>
      </c>
      <c r="AJ104" t="s">
        <v>375</v>
      </c>
    </row>
    <row r="105" spans="1:36" ht="15" x14ac:dyDescent="0.25">
      <c r="A105">
        <v>2.58</v>
      </c>
      <c r="B105">
        <v>3.37</v>
      </c>
      <c r="C105">
        <v>2.92</v>
      </c>
      <c r="D105" s="20">
        <f t="shared" si="25"/>
        <v>2.679855769397399E-2</v>
      </c>
      <c r="E105" s="17">
        <f>IF(OR($A105="",$B105="",$C105=""),"",A105*'MPTO_working_3-way'!$I104)</f>
        <v>2.649140278850453</v>
      </c>
      <c r="F105" s="21">
        <f>IF(OR($A105="",$B105="",$C105=""),"",B105*'MPTO_working_3-way'!$I104)</f>
        <v>3.4603111394286925</v>
      </c>
      <c r="G105" s="22">
        <f>IF(OR($A105="",$B105="",$C105=""),"",C105*'MPTO_working_3-way'!$I104)</f>
        <v>2.9982517884664039</v>
      </c>
      <c r="H105" s="17">
        <f>IF(OR($A105="",$B105="",$C105=""),"",'MPTO_working_3-way'!E104)</f>
        <v>2.6408633426386587</v>
      </c>
      <c r="I105" s="21">
        <f>IF(OR($A105="",$B105="",$C105=""),"",'MPTO_working_3-way'!F104)</f>
        <v>3.4745983108362091</v>
      </c>
      <c r="J105" s="22">
        <f>IF(OR($A105="",$B105="",$C105=""),"",'MPTO_working_3-way'!G104)</f>
        <v>2.9982049669509219</v>
      </c>
      <c r="K105" s="17">
        <f>IF(OR($A105="",$B105="",$C105=""),"",'OddsRatio_working_3-way'!H104)</f>
        <v>2.6447764284486697</v>
      </c>
      <c r="L105" s="21">
        <f>IF(OR($A105="",$B105="",$C105=""),"",'OddsRatio_working_3-way'!I104)</f>
        <v>3.4671646426730045</v>
      </c>
      <c r="M105" s="22">
        <f>IF(OR($A105="",$B105="",$C105=""),"",'OddsRatio_working_3-way'!J104)</f>
        <v>2.9987156598869906</v>
      </c>
      <c r="N105" s="23">
        <f t="shared" si="26"/>
        <v>37.748095409803369</v>
      </c>
      <c r="O105" s="24">
        <f t="shared" si="27"/>
        <v>28.89913535824709</v>
      </c>
      <c r="P105" s="24">
        <f t="shared" si="28"/>
        <v>33.352769231949551</v>
      </c>
      <c r="Q105" t="s">
        <v>115</v>
      </c>
      <c r="R105" t="s">
        <v>361</v>
      </c>
      <c r="S105" s="48" t="s">
        <v>416</v>
      </c>
      <c r="T105" s="35">
        <v>100</v>
      </c>
      <c r="U105" s="35">
        <f t="shared" si="29"/>
        <v>72.752043596730246</v>
      </c>
      <c r="V105" s="35">
        <f t="shared" si="30"/>
        <v>71.181556195965413</v>
      </c>
      <c r="W105" s="35">
        <f t="shared" si="31"/>
        <v>53.271028037383175</v>
      </c>
      <c r="X105" s="35">
        <f t="shared" si="32"/>
        <v>75.547415766651397</v>
      </c>
      <c r="Y105" s="35">
        <f t="shared" si="33"/>
        <v>73.976928365886579</v>
      </c>
      <c r="Z105" s="35">
        <f t="shared" si="34"/>
        <v>56.066400207304333</v>
      </c>
      <c r="AA105" s="35">
        <f t="shared" si="35"/>
        <v>-2.7953721699211513</v>
      </c>
      <c r="AB105" s="35">
        <f t="shared" si="36"/>
        <v>-2.7953721699211656</v>
      </c>
      <c r="AC105" s="35">
        <f t="shared" si="37"/>
        <v>-2.7953721699211584</v>
      </c>
      <c r="AF105">
        <v>1.93</v>
      </c>
      <c r="AG105">
        <v>1.95</v>
      </c>
      <c r="AJ105" t="s">
        <v>375</v>
      </c>
    </row>
    <row r="106" spans="1:36" ht="15" x14ac:dyDescent="0.25">
      <c r="A106">
        <v>3.67</v>
      </c>
      <c r="B106">
        <v>3.47</v>
      </c>
      <c r="C106">
        <v>2.14</v>
      </c>
      <c r="D106" s="20">
        <f t="shared" si="25"/>
        <v>2.795372169921162E-2</v>
      </c>
      <c r="E106" s="17">
        <f>IF(OR($A106="",$B106="",$C106=""),"",A106*'MPTO_working_3-way'!$I105)</f>
        <v>3.7725901586361066</v>
      </c>
      <c r="F106" s="21">
        <f>IF(OR($A106="",$B106="",$C106=""),"",B106*'MPTO_working_3-way'!$I105)</f>
        <v>3.5669994142962644</v>
      </c>
      <c r="G106" s="22">
        <f>IF(OR($A106="",$B106="",$C106=""),"",C106*'MPTO_working_3-way'!$I105)</f>
        <v>2.1998209644363129</v>
      </c>
      <c r="H106" s="17">
        <f>IF(OR($A106="",$B106="",$C106=""),"",'MPTO_working_3-way'!E105)</f>
        <v>3.7999456765899846</v>
      </c>
      <c r="I106" s="21">
        <f>IF(OR($A106="",$B106="",$C106=""),"",'MPTO_working_3-way'!F105)</f>
        <v>3.5859448500512245</v>
      </c>
      <c r="J106" s="22">
        <f>IF(OR($A106="",$B106="",$C106=""),"",'MPTO_working_3-way'!G105)</f>
        <v>2.1835404995223926</v>
      </c>
      <c r="K106" s="17">
        <f>IF(OR($A106="",$B106="",$C106=""),"",'OddsRatio_working_3-way'!H105)</f>
        <v>3.7876882039014661</v>
      </c>
      <c r="L106" s="21">
        <f>IF(OR($A106="",$B106="",$C106=""),"",'OddsRatio_working_3-way'!I105)</f>
        <v>3.5788726081036035</v>
      </c>
      <c r="M106" s="22">
        <f>IF(OR($A106="",$B106="",$C106=""),"",'OddsRatio_working_3-way'!J105)</f>
        <v>2.1902488960478168</v>
      </c>
      <c r="N106" s="23">
        <f t="shared" si="26"/>
        <v>26.506987452926161</v>
      </c>
      <c r="O106" s="24">
        <f t="shared" si="27"/>
        <v>28.034767709578968</v>
      </c>
      <c r="P106" s="24">
        <f t="shared" si="28"/>
        <v>45.458244837494867</v>
      </c>
      <c r="Q106" t="s">
        <v>356</v>
      </c>
      <c r="R106" t="s">
        <v>118</v>
      </c>
      <c r="S106" s="48" t="s">
        <v>416</v>
      </c>
      <c r="T106" s="35">
        <v>100</v>
      </c>
      <c r="U106" s="35">
        <f t="shared" si="29"/>
        <v>58.847736625514408</v>
      </c>
      <c r="V106" s="35">
        <f t="shared" si="30"/>
        <v>72.527472527472526</v>
      </c>
      <c r="W106" s="35">
        <f t="shared" si="31"/>
        <v>65.870307167235495</v>
      </c>
      <c r="X106" s="35">
        <f t="shared" si="32"/>
        <v>61.602220305291965</v>
      </c>
      <c r="Y106" s="35">
        <f t="shared" si="33"/>
        <v>75.28195620725009</v>
      </c>
      <c r="Z106" s="35">
        <f t="shared" si="34"/>
        <v>68.62479084701306</v>
      </c>
      <c r="AA106" s="35">
        <f t="shared" si="35"/>
        <v>-2.7544836797775574</v>
      </c>
      <c r="AB106" s="35">
        <f t="shared" si="36"/>
        <v>-2.7544836797775645</v>
      </c>
      <c r="AC106" s="35">
        <f t="shared" si="37"/>
        <v>-2.7544836797775645</v>
      </c>
      <c r="AF106">
        <v>1.93</v>
      </c>
      <c r="AG106">
        <v>1.95</v>
      </c>
      <c r="AJ106" t="s">
        <v>375</v>
      </c>
    </row>
    <row r="107" spans="1:36" ht="15" x14ac:dyDescent="0.25">
      <c r="A107">
        <v>2.4300000000000002</v>
      </c>
      <c r="B107">
        <v>3.64</v>
      </c>
      <c r="C107">
        <v>2.93</v>
      </c>
      <c r="D107" s="20">
        <f t="shared" si="25"/>
        <v>2.7544836797775751E-2</v>
      </c>
      <c r="E107" s="17">
        <f>IF(OR($A107="",$B107="",$C107=""),"",A107*'MPTO_working_3-way'!$I106)</f>
        <v>2.496933953418595</v>
      </c>
      <c r="F107" s="21">
        <f>IF(OR($A107="",$B107="",$C107=""),"",B107*'MPTO_working_3-way'!$I106)</f>
        <v>3.7402632059439038</v>
      </c>
      <c r="G107" s="22">
        <f>IF(OR($A107="",$B107="",$C107=""),"",C107*'MPTO_working_3-way'!$I106)</f>
        <v>3.0107063718174829</v>
      </c>
      <c r="H107" s="17">
        <f>IF(OR($A107="",$B107="",$C107=""),"",'MPTO_working_3-way'!E106)</f>
        <v>2.4854537484748289</v>
      </c>
      <c r="I107" s="21">
        <f>IF(OR($A107="",$B107="",$C107=""),"",'MPTO_working_3-way'!F106)</f>
        <v>3.7658590332694688</v>
      </c>
      <c r="J107" s="22">
        <f>IF(OR($A107="",$B107="",$C107=""),"",'MPTO_working_3-way'!G106)</f>
        <v>3.0110023586330525</v>
      </c>
      <c r="K107" s="17">
        <f>IF(OR($A107="",$B107="",$C107=""),"",'OddsRatio_working_3-way'!H106)</f>
        <v>2.4907621611370749</v>
      </c>
      <c r="L107" s="21">
        <f>IF(OR($A107="",$B107="",$C107=""),"",'OddsRatio_working_3-way'!I106)</f>
        <v>3.7521762974838309</v>
      </c>
      <c r="M107" s="22">
        <f>IF(OR($A107="",$B107="",$C107=""),"",'OddsRatio_working_3-way'!J106)</f>
        <v>3.0120076720241644</v>
      </c>
      <c r="N107" s="23">
        <f t="shared" si="26"/>
        <v>40.049116983285955</v>
      </c>
      <c r="O107" s="24">
        <f t="shared" si="27"/>
        <v>26.7360863377431</v>
      </c>
      <c r="P107" s="24">
        <f t="shared" si="28"/>
        <v>33.214796678970949</v>
      </c>
      <c r="Q107" t="s">
        <v>255</v>
      </c>
      <c r="R107" t="s">
        <v>254</v>
      </c>
      <c r="S107" s="48" t="s">
        <v>416</v>
      </c>
      <c r="T107" s="35">
        <v>100</v>
      </c>
      <c r="U107" s="35">
        <f t="shared" si="29"/>
        <v>24.81203007518797</v>
      </c>
      <c r="V107" s="35">
        <f t="shared" si="30"/>
        <v>81.481481481481481</v>
      </c>
      <c r="W107" s="35">
        <f t="shared" si="31"/>
        <v>88.42592592592591</v>
      </c>
      <c r="X107" s="35">
        <f t="shared" si="32"/>
        <v>30.092592592592592</v>
      </c>
      <c r="Y107" s="35">
        <f t="shared" si="33"/>
        <v>86.762043998886099</v>
      </c>
      <c r="Z107" s="35">
        <f t="shared" si="34"/>
        <v>93.706488443330542</v>
      </c>
      <c r="AA107" s="35">
        <f t="shared" si="35"/>
        <v>-5.280562517404622</v>
      </c>
      <c r="AB107" s="35">
        <f t="shared" si="36"/>
        <v>-5.2805625174046185</v>
      </c>
      <c r="AC107" s="35">
        <f t="shared" si="37"/>
        <v>-5.2805625174046327</v>
      </c>
      <c r="AF107">
        <v>1.69</v>
      </c>
      <c r="AG107">
        <v>2.25</v>
      </c>
      <c r="AJ107" t="s">
        <v>375</v>
      </c>
    </row>
    <row r="108" spans="1:36" s="35" customFormat="1" ht="15" x14ac:dyDescent="0.25">
      <c r="A108">
        <v>1.33</v>
      </c>
      <c r="B108">
        <v>5.4</v>
      </c>
      <c r="C108">
        <v>8.64</v>
      </c>
      <c r="D108" s="20">
        <f t="shared" si="25"/>
        <v>5.2805625174046078E-2</v>
      </c>
      <c r="E108" s="17">
        <f>IF(OR($A108="",$B108="",$C108=""),"",A108*'MPTO_working_3-way'!$I107)</f>
        <v>1.4002314814814814</v>
      </c>
      <c r="F108" s="21">
        <f>IF(OR($A108="",$B108="",$C108=""),"",B108*'MPTO_working_3-way'!$I107)</f>
        <v>5.6851503759398492</v>
      </c>
      <c r="G108" s="22">
        <f>IF(OR($A108="",$B108="",$C108=""),"",C108*'MPTO_working_3-way'!$I107)</f>
        <v>9.0962406015037587</v>
      </c>
      <c r="H108" s="17">
        <f>IF(OR($A108="",$B108="",$C108=""),"",'MPTO_working_3-way'!E107)</f>
        <v>1.3618823380686755</v>
      </c>
      <c r="I108" s="21">
        <f>IF(OR($A108="",$B108="",$C108=""),"",'MPTO_working_3-way'!F107)</f>
        <v>5.9671813335179662</v>
      </c>
      <c r="J108" s="22">
        <f>IF(OR($A108="",$B108="",$C108=""),"",'MPTO_working_3-way'!G107)</f>
        <v>10.189642941593753</v>
      </c>
      <c r="K108" s="17">
        <f>IF(OR($A108="",$B108="",$C108=""),"",'OddsRatio_working_3-way'!H107)</f>
        <v>1.3725889641284366</v>
      </c>
      <c r="L108" s="21">
        <f>IF(OR($A108="",$B108="",$C108=""),"",'OddsRatio_working_3-way'!I107)</f>
        <v>5.9678528550458196</v>
      </c>
      <c r="M108" s="22">
        <f>IF(OR($A108="",$B108="",$C108=""),"",'OddsRatio_working_3-way'!J107)</f>
        <v>9.6259990483068343</v>
      </c>
      <c r="N108" s="23">
        <f t="shared" si="26"/>
        <v>71.416763101339072</v>
      </c>
      <c r="O108" s="24">
        <f t="shared" si="27"/>
        <v>17.58968424532981</v>
      </c>
      <c r="P108" s="24">
        <f t="shared" si="28"/>
        <v>10.993552653331131</v>
      </c>
      <c r="Q108" t="s">
        <v>258</v>
      </c>
      <c r="R108" t="s">
        <v>97</v>
      </c>
      <c r="S108" s="48" t="s">
        <v>417</v>
      </c>
      <c r="T108" s="35">
        <v>100</v>
      </c>
      <c r="U108" s="35">
        <f t="shared" si="29"/>
        <v>81.949458483754512</v>
      </c>
      <c r="V108" s="35">
        <f t="shared" si="30"/>
        <v>77.168949771689498</v>
      </c>
      <c r="W108" s="35">
        <f t="shared" si="31"/>
        <v>35.897435897435898</v>
      </c>
      <c r="X108" s="35">
        <f t="shared" si="32"/>
        <v>86.933614330874605</v>
      </c>
      <c r="Y108" s="35">
        <f t="shared" si="33"/>
        <v>82.15310561880959</v>
      </c>
      <c r="Z108" s="35">
        <f t="shared" si="34"/>
        <v>40.88159174455599</v>
      </c>
      <c r="AA108" s="35">
        <f t="shared" si="35"/>
        <v>-4.9841558471200926</v>
      </c>
      <c r="AB108" s="35">
        <f t="shared" si="36"/>
        <v>-4.9841558471200926</v>
      </c>
      <c r="AC108" s="35">
        <f t="shared" si="37"/>
        <v>-4.9841558471200926</v>
      </c>
      <c r="AD108" s="36"/>
      <c r="AE108" s="36"/>
      <c r="AF108">
        <v>1.56</v>
      </c>
      <c r="AG108">
        <v>2.46</v>
      </c>
      <c r="AH108" s="36"/>
      <c r="AI108" s="36"/>
      <c r="AJ108" t="s">
        <v>366</v>
      </c>
    </row>
    <row r="109" spans="1:36" ht="15" x14ac:dyDescent="0.25">
      <c r="A109">
        <v>5.54</v>
      </c>
      <c r="B109">
        <v>4.38</v>
      </c>
      <c r="C109">
        <v>1.56</v>
      </c>
      <c r="D109" s="20">
        <f t="shared" si="25"/>
        <v>4.9841558471200864E-2</v>
      </c>
      <c r="E109" s="17">
        <f>IF(OR($A109="",$B109="",$C109=""),"",A109*'MPTO_working_3-way'!$I108)</f>
        <v>5.8161222339304528</v>
      </c>
      <c r="F109" s="21">
        <f>IF(OR($A109="",$B109="",$C109=""),"",B109*'MPTO_working_3-way'!$I108)</f>
        <v>4.5983060261038595</v>
      </c>
      <c r="G109" s="22">
        <f>IF(OR($A109="",$B109="",$C109=""),"",C109*'MPTO_working_3-way'!$I108)</f>
        <v>1.6377528312150733</v>
      </c>
      <c r="H109" s="17">
        <f>IF(OR($A109="",$B109="",$C109=""),"",'MPTO_working_3-way'!E108)</f>
        <v>6.1015953825204257</v>
      </c>
      <c r="I109" s="21">
        <f>IF(OR($A109="",$B109="",$C109=""),"",'MPTO_working_3-way'!F108)</f>
        <v>4.723740326329156</v>
      </c>
      <c r="J109" s="22">
        <f>IF(OR($A109="",$B109="",$C109=""),"",'MPTO_working_3-way'!G108)</f>
        <v>1.6015072407259612</v>
      </c>
      <c r="K109" s="17">
        <f>IF(OR($A109="",$B109="",$C109=""),"",'OddsRatio_working_3-way'!H108)</f>
        <v>5.9719399709350585</v>
      </c>
      <c r="L109" s="21">
        <f>IF(OR($A109="",$B109="",$C109=""),"",'OddsRatio_working_3-way'!I108)</f>
        <v>4.7015764541322689</v>
      </c>
      <c r="M109" s="22">
        <f>IF(OR($A109="",$B109="",$C109=""),"",'OddsRatio_working_3-way'!J108)</f>
        <v>1.6132789391461746</v>
      </c>
      <c r="N109" s="23">
        <f t="shared" si="26"/>
        <v>17.1935863755775</v>
      </c>
      <c r="O109" s="24">
        <f t="shared" si="27"/>
        <v>21.74713893166652</v>
      </c>
      <c r="P109" s="24">
        <f t="shared" si="28"/>
        <v>61.059274692755992</v>
      </c>
      <c r="Q109" t="s">
        <v>259</v>
      </c>
      <c r="R109" t="s">
        <v>262</v>
      </c>
      <c r="S109" s="48" t="s">
        <v>417</v>
      </c>
      <c r="T109" s="35">
        <v>100</v>
      </c>
      <c r="U109" s="35">
        <f t="shared" si="29"/>
        <v>69.135802469135797</v>
      </c>
      <c r="V109" s="35">
        <f t="shared" si="30"/>
        <v>73.333333333333329</v>
      </c>
      <c r="W109" s="35">
        <f t="shared" si="31"/>
        <v>53.051643192488264</v>
      </c>
      <c r="X109" s="35">
        <f t="shared" si="32"/>
        <v>73.615023474178415</v>
      </c>
      <c r="Y109" s="35">
        <f t="shared" si="33"/>
        <v>77.812554338375932</v>
      </c>
      <c r="Z109" s="35">
        <f t="shared" si="34"/>
        <v>57.53086419753086</v>
      </c>
      <c r="AA109" s="35">
        <f t="shared" si="35"/>
        <v>-4.4792210050426178</v>
      </c>
      <c r="AB109" s="35">
        <f t="shared" si="36"/>
        <v>-4.4792210050426036</v>
      </c>
      <c r="AC109" s="35">
        <f t="shared" si="37"/>
        <v>-4.4792210050425965</v>
      </c>
      <c r="AF109">
        <v>1.62</v>
      </c>
      <c r="AG109">
        <v>2.3199999999999998</v>
      </c>
      <c r="AJ109" t="s">
        <v>366</v>
      </c>
    </row>
    <row r="110" spans="1:36" ht="15" x14ac:dyDescent="0.25">
      <c r="A110">
        <v>3.24</v>
      </c>
      <c r="B110">
        <v>3.75</v>
      </c>
      <c r="C110">
        <v>2.13</v>
      </c>
      <c r="D110" s="20">
        <f t="shared" si="25"/>
        <v>4.4792210050426107E-2</v>
      </c>
      <c r="E110" s="17">
        <f>IF(OR($A110="",$B110="",$C110=""),"",A110*'MPTO_working_3-way'!$I109)</f>
        <v>3.3851267605633808</v>
      </c>
      <c r="F110" s="21">
        <f>IF(OR($A110="",$B110="",$C110=""),"",B110*'MPTO_working_3-way'!$I109)</f>
        <v>3.9179707876890979</v>
      </c>
      <c r="G110" s="22">
        <f>IF(OR($A110="",$B110="",$C110=""),"",C110*'MPTO_working_3-way'!$I109)</f>
        <v>2.2254074074074075</v>
      </c>
      <c r="H110" s="17">
        <f>IF(OR($A110="",$B110="",$C110=""),"",'MPTO_working_3-way'!E109)</f>
        <v>3.4047045822315196</v>
      </c>
      <c r="I110" s="21">
        <f>IF(OR($A110="",$B110="",$C110=""),"",'MPTO_working_3-way'!F109)</f>
        <v>3.9724166513170016</v>
      </c>
      <c r="J110" s="22">
        <f>IF(OR($A110="",$B110="",$C110=""),"",'MPTO_working_3-way'!G109)</f>
        <v>2.1999642966438846</v>
      </c>
      <c r="K110" s="17">
        <f>IF(OR($A110="",$B110="",$C110=""),"",'OddsRatio_working_3-way'!H109)</f>
        <v>3.3994556818779968</v>
      </c>
      <c r="L110" s="21">
        <f>IF(OR($A110="",$B110="",$C110=""),"",'OddsRatio_working_3-way'!I109)</f>
        <v>3.9457603237341479</v>
      </c>
      <c r="M110" s="22">
        <f>IF(OR($A110="",$B110="",$C110=""),"",'OddsRatio_working_3-way'!J109)</f>
        <v>2.2104396966616675</v>
      </c>
      <c r="N110" s="23">
        <f t="shared" si="26"/>
        <v>29.5409912458809</v>
      </c>
      <c r="O110" s="24">
        <f t="shared" si="27"/>
        <v>25.523416436441099</v>
      </c>
      <c r="P110" s="24">
        <f t="shared" si="28"/>
        <v>44.935592317677994</v>
      </c>
      <c r="Q110" t="s">
        <v>261</v>
      </c>
      <c r="R110" t="s">
        <v>257</v>
      </c>
      <c r="S110" s="48" t="s">
        <v>417</v>
      </c>
      <c r="T110" s="35">
        <v>100</v>
      </c>
      <c r="U110" s="35">
        <f t="shared" si="29"/>
        <v>35.483870967741936</v>
      </c>
      <c r="V110" s="35">
        <f t="shared" si="30"/>
        <v>77.116704805491992</v>
      </c>
      <c r="W110" s="35">
        <f t="shared" si="31"/>
        <v>82.363315696649025</v>
      </c>
      <c r="X110" s="35">
        <f t="shared" si="32"/>
        <v>40.519979497858976</v>
      </c>
      <c r="Y110" s="35">
        <f t="shared" si="33"/>
        <v>82.152813335609025</v>
      </c>
      <c r="Z110" s="35">
        <f t="shared" si="34"/>
        <v>87.399424226766072</v>
      </c>
      <c r="AA110" s="35">
        <f t="shared" si="35"/>
        <v>-5.0361085301170405</v>
      </c>
      <c r="AB110" s="35">
        <f t="shared" si="36"/>
        <v>-5.0361085301170334</v>
      </c>
      <c r="AC110" s="35">
        <f t="shared" si="37"/>
        <v>-5.0361085301170476</v>
      </c>
      <c r="AF110">
        <v>1.71</v>
      </c>
      <c r="AG110">
        <v>2.16</v>
      </c>
      <c r="AJ110" t="s">
        <v>366</v>
      </c>
    </row>
    <row r="111" spans="1:36" ht="15" x14ac:dyDescent="0.25">
      <c r="A111">
        <v>1.55</v>
      </c>
      <c r="B111">
        <v>4.37</v>
      </c>
      <c r="C111">
        <v>5.67</v>
      </c>
      <c r="D111" s="20">
        <f t="shared" si="25"/>
        <v>5.036108530117045E-2</v>
      </c>
      <c r="E111" s="17">
        <f>IF(OR($A111="",$B111="",$C111=""),"",A111*'MPTO_working_3-way'!$I110)</f>
        <v>1.6280596822168143</v>
      </c>
      <c r="F111" s="21">
        <f>IF(OR($A111="",$B111="",$C111=""),"",B111*'MPTO_working_3-way'!$I110)</f>
        <v>4.5900779427661149</v>
      </c>
      <c r="G111" s="22">
        <f>IF(OR($A111="",$B111="",$C111=""),"",C111*'MPTO_working_3-way'!$I110)</f>
        <v>5.9555473536576367</v>
      </c>
      <c r="H111" s="17">
        <f>IF(OR($A111="",$B111="",$C111=""),"",'MPTO_working_3-way'!E110)</f>
        <v>1.5914082747343234</v>
      </c>
      <c r="I111" s="21">
        <f>IF(OR($A111="",$B111="",$C111=""),"",'MPTO_working_3-way'!F110)</f>
        <v>4.7159595593283949</v>
      </c>
      <c r="J111" s="22">
        <f>IF(OR($A111="",$B111="",$C111=""),"",'MPTO_working_3-way'!G110)</f>
        <v>6.2664567101291739</v>
      </c>
      <c r="K111" s="17">
        <f>IF(OR($A111="",$B111="",$C111=""),"",'OddsRatio_working_3-way'!H110)</f>
        <v>1.6032603102861711</v>
      </c>
      <c r="L111" s="21">
        <f>IF(OR($A111="",$B111="",$C111=""),"",'OddsRatio_working_3-way'!I110)</f>
        <v>4.69634044666254</v>
      </c>
      <c r="M111" s="22">
        <f>IF(OR($A111="",$B111="",$C111=""),"",'OddsRatio_working_3-way'!J110)</f>
        <v>6.1222284527934914</v>
      </c>
      <c r="N111" s="23">
        <f t="shared" si="26"/>
        <v>61.422809674788482</v>
      </c>
      <c r="O111" s="24">
        <f t="shared" si="27"/>
        <v>21.786122424696146</v>
      </c>
      <c r="P111" s="24">
        <f t="shared" si="28"/>
        <v>16.791067900515369</v>
      </c>
      <c r="Q111" t="s">
        <v>264</v>
      </c>
      <c r="R111" t="s">
        <v>121</v>
      </c>
      <c r="S111" s="48" t="s">
        <v>417</v>
      </c>
      <c r="T111" s="35">
        <v>100</v>
      </c>
      <c r="U111" s="35">
        <f t="shared" si="29"/>
        <v>73.40425531914893</v>
      </c>
      <c r="V111" s="35">
        <f t="shared" si="30"/>
        <v>72.899728997289984</v>
      </c>
      <c r="W111" s="35">
        <f t="shared" si="31"/>
        <v>51.456310679611654</v>
      </c>
      <c r="X111" s="35">
        <f t="shared" si="32"/>
        <v>75.643960323098383</v>
      </c>
      <c r="Y111" s="35">
        <f t="shared" si="33"/>
        <v>75.139434001239408</v>
      </c>
      <c r="Z111" s="35">
        <f t="shared" si="34"/>
        <v>53.696015683561093</v>
      </c>
      <c r="AA111" s="35">
        <f t="shared" si="35"/>
        <v>-2.239705003949453</v>
      </c>
      <c r="AB111" s="35">
        <f t="shared" si="36"/>
        <v>-2.2397050039494246</v>
      </c>
      <c r="AC111" s="35">
        <f t="shared" si="37"/>
        <v>-2.2397050039494388</v>
      </c>
      <c r="AF111">
        <v>1.54</v>
      </c>
      <c r="AG111">
        <v>2.52</v>
      </c>
      <c r="AJ111" t="s">
        <v>366</v>
      </c>
    </row>
    <row r="112" spans="1:36" ht="15" x14ac:dyDescent="0.25">
      <c r="A112">
        <v>3.76</v>
      </c>
      <c r="B112">
        <v>3.69</v>
      </c>
      <c r="C112">
        <v>2.06</v>
      </c>
      <c r="D112" s="20">
        <f t="shared" si="25"/>
        <v>2.2397050039494548E-2</v>
      </c>
      <c r="E112" s="17">
        <f>IF(OR($A112="",$B112="",$C112=""),"",A112*'MPTO_working_3-way'!$I111)</f>
        <v>3.8442129081484993</v>
      </c>
      <c r="F112" s="21">
        <f>IF(OR($A112="",$B112="",$C112=""),"",B112*'MPTO_working_3-way'!$I111)</f>
        <v>3.7726451146457349</v>
      </c>
      <c r="G112" s="22">
        <f>IF(OR($A112="",$B112="",$C112=""),"",C112*'MPTO_working_3-way'!$I111)</f>
        <v>2.1061379230813588</v>
      </c>
      <c r="H112" s="17">
        <f>IF(OR($A112="",$B112="",$C112=""),"",'MPTO_working_3-way'!E111)</f>
        <v>3.8685952179167145</v>
      </c>
      <c r="I112" s="21">
        <f>IF(OR($A112="",$B112="",$C112=""),"",'MPTO_working_3-way'!F111)</f>
        <v>3.794533210742967</v>
      </c>
      <c r="J112" s="22">
        <f>IF(OR($A112="",$B112="",$C112=""),"",'MPTO_working_3-way'!G111)</f>
        <v>2.0921762218656959</v>
      </c>
      <c r="K112" s="17">
        <f>IF(OR($A112="",$B112="",$C112=""),"",'OddsRatio_working_3-way'!H111)</f>
        <v>3.858419381928468</v>
      </c>
      <c r="L112" s="21">
        <f>IF(OR($A112="",$B112="",$C112=""),"",'OddsRatio_working_3-way'!I111)</f>
        <v>3.7859232381839054</v>
      </c>
      <c r="M112" s="22">
        <f>IF(OR($A112="",$B112="",$C112=""),"",'OddsRatio_working_3-way'!J111)</f>
        <v>2.0977987481319476</v>
      </c>
      <c r="N112" s="23">
        <f t="shared" si="26"/>
        <v>26.013127365560855</v>
      </c>
      <c r="O112" s="24">
        <f t="shared" si="27"/>
        <v>26.506601326425148</v>
      </c>
      <c r="P112" s="24">
        <f t="shared" si="28"/>
        <v>47.480271308013982</v>
      </c>
      <c r="Q112" t="s">
        <v>129</v>
      </c>
      <c r="R112" t="s">
        <v>270</v>
      </c>
      <c r="S112" s="48" t="s">
        <v>417</v>
      </c>
      <c r="T112" s="35">
        <v>100</v>
      </c>
      <c r="U112" s="35">
        <f t="shared" si="29"/>
        <v>52.153110047846894</v>
      </c>
      <c r="V112" s="35">
        <f t="shared" si="30"/>
        <v>72.375690607734811</v>
      </c>
      <c r="W112" s="35">
        <f t="shared" si="31"/>
        <v>73.262032085561486</v>
      </c>
      <c r="X112" s="35">
        <f t="shared" si="32"/>
        <v>54.362277306703689</v>
      </c>
      <c r="Y112" s="35">
        <f t="shared" si="33"/>
        <v>74.584857866591619</v>
      </c>
      <c r="Z112" s="35">
        <f t="shared" si="34"/>
        <v>75.471199344418309</v>
      </c>
      <c r="AA112" s="35">
        <f t="shared" si="35"/>
        <v>-2.2091672588567945</v>
      </c>
      <c r="AB112" s="35">
        <f t="shared" si="36"/>
        <v>-2.2091672588568088</v>
      </c>
      <c r="AC112" s="35">
        <f t="shared" si="37"/>
        <v>-2.209167258856823</v>
      </c>
      <c r="AF112">
        <v>1.8</v>
      </c>
      <c r="AG112">
        <v>2.11</v>
      </c>
      <c r="AJ112" t="s">
        <v>367</v>
      </c>
    </row>
    <row r="113" spans="1:36" ht="15" x14ac:dyDescent="0.25">
      <c r="A113">
        <v>2.09</v>
      </c>
      <c r="B113">
        <v>3.62</v>
      </c>
      <c r="C113">
        <v>3.74</v>
      </c>
      <c r="D113" s="20">
        <f t="shared" si="25"/>
        <v>2.2091672588568034E-2</v>
      </c>
      <c r="E113" s="17">
        <f>IF(OR($A113="",$B113="",$C113=""),"",A113*'MPTO_working_3-way'!$I112)</f>
        <v>2.1361715957101071</v>
      </c>
      <c r="F113" s="21">
        <f>IF(OR($A113="",$B113="",$C113=""),"",B113*'MPTO_working_3-way'!$I112)</f>
        <v>3.6999718547706162</v>
      </c>
      <c r="G113" s="22">
        <f>IF(OR($A113="",$B113="",$C113=""),"",C113*'MPTO_working_3-way'!$I112)</f>
        <v>3.8226228554812445</v>
      </c>
      <c r="H113" s="17">
        <f>IF(OR($A113="",$B113="",$C113=""),"",'MPTO_working_3-way'!E112)</f>
        <v>2.1226690050423977</v>
      </c>
      <c r="I113" s="21">
        <f>IF(OR($A113="",$B113="",$C113=""),"",'MPTO_working_3-way'!F112)</f>
        <v>3.7191422342084612</v>
      </c>
      <c r="J113" s="22">
        <f>IF(OR($A113="",$B113="",$C113=""),"",'MPTO_working_3-way'!G112)</f>
        <v>3.8459203058748948</v>
      </c>
      <c r="K113" s="17">
        <f>IF(OR($A113="",$B113="",$C113=""),"",'OddsRatio_working_3-way'!H112)</f>
        <v>2.1281588829324294</v>
      </c>
      <c r="L113" s="21">
        <f>IF(OR($A113="",$B113="",$C113=""),"",'OddsRatio_working_3-way'!I112)</f>
        <v>3.7117213516357479</v>
      </c>
      <c r="M113" s="22">
        <f>IF(OR($A113="",$B113="",$C113=""),"",'OddsRatio_working_3-way'!J112)</f>
        <v>3.8359223295732638</v>
      </c>
      <c r="N113" s="23">
        <f t="shared" si="26"/>
        <v>46.812718697702728</v>
      </c>
      <c r="O113" s="24">
        <f t="shared" si="27"/>
        <v>27.027232618286934</v>
      </c>
      <c r="P113" s="24">
        <f t="shared" si="28"/>
        <v>26.160048684010345</v>
      </c>
      <c r="Q113" t="s">
        <v>98</v>
      </c>
      <c r="R113" t="s">
        <v>266</v>
      </c>
      <c r="S113" s="48" t="s">
        <v>417</v>
      </c>
      <c r="T113" s="35">
        <v>100</v>
      </c>
      <c r="U113" s="35">
        <f t="shared" si="29"/>
        <v>74.226804123711347</v>
      </c>
      <c r="V113" s="35">
        <f t="shared" si="30"/>
        <v>74.160206718346245</v>
      </c>
      <c r="W113" s="35">
        <f t="shared" si="31"/>
        <v>49.238578680203041</v>
      </c>
      <c r="X113" s="35">
        <f t="shared" si="32"/>
        <v>76.601214601450692</v>
      </c>
      <c r="Y113" s="35">
        <f t="shared" si="33"/>
        <v>76.534617196085605</v>
      </c>
      <c r="Z113" s="35">
        <f t="shared" si="34"/>
        <v>51.612989157942415</v>
      </c>
      <c r="AA113" s="35">
        <f t="shared" si="35"/>
        <v>-2.374410477739346</v>
      </c>
      <c r="AB113" s="35">
        <f t="shared" si="36"/>
        <v>-2.3744104777393602</v>
      </c>
      <c r="AC113" s="35">
        <f t="shared" si="37"/>
        <v>-2.3744104777393744</v>
      </c>
      <c r="AF113">
        <v>1.79</v>
      </c>
      <c r="AG113">
        <v>2.13</v>
      </c>
      <c r="AJ113" t="s">
        <v>367</v>
      </c>
    </row>
    <row r="114" spans="1:36" ht="15" x14ac:dyDescent="0.25">
      <c r="A114">
        <v>3.88</v>
      </c>
      <c r="B114">
        <v>3.87</v>
      </c>
      <c r="C114">
        <v>1.97</v>
      </c>
      <c r="D114" s="20">
        <f t="shared" si="25"/>
        <v>2.3744104777393638E-2</v>
      </c>
      <c r="E114" s="17">
        <f>IF(OR($A114="",$B114="",$C114=""),"",A114*'MPTO_working_3-way'!$I113)</f>
        <v>3.9721271265362872</v>
      </c>
      <c r="F114" s="21">
        <f>IF(OR($A114="",$B114="",$C114=""),"",B114*'MPTO_working_3-way'!$I113)</f>
        <v>3.9618896854885133</v>
      </c>
      <c r="G114" s="22">
        <f>IF(OR($A114="",$B114="",$C114=""),"",C114*'MPTO_working_3-way'!$I113)</f>
        <v>2.0167758864114655</v>
      </c>
      <c r="H114" s="17">
        <f>IF(OR($A114="",$B114="",$C114=""),"",'MPTO_working_3-way'!E113)</f>
        <v>4.0029260241129503</v>
      </c>
      <c r="I114" s="21">
        <f>IF(OR($A114="",$B114="",$C114=""),"",'MPTO_working_3-way'!F113)</f>
        <v>3.9922832163780151</v>
      </c>
      <c r="J114" s="22">
        <f>IF(OR($A114="",$B114="",$C114=""),"",'MPTO_working_3-way'!G113)</f>
        <v>2.001202676358556</v>
      </c>
      <c r="K114" s="17">
        <f>IF(OR($A114="",$B114="",$C114=""),"",'OddsRatio_working_3-way'!H113)</f>
        <v>3.9907213929410625</v>
      </c>
      <c r="L114" s="21">
        <f>IF(OR($A114="",$B114="",$C114=""),"",'OddsRatio_working_3-way'!I113)</f>
        <v>3.9803369436600184</v>
      </c>
      <c r="M114" s="22">
        <f>IF(OR($A114="",$B114="",$C114=""),"",'OddsRatio_working_3-way'!J113)</f>
        <v>2.0072915802614002</v>
      </c>
      <c r="N114" s="23">
        <f t="shared" si="26"/>
        <v>25.175427878915961</v>
      </c>
      <c r="O114" s="24">
        <f t="shared" si="27"/>
        <v>25.240480664132804</v>
      </c>
      <c r="P114" s="24">
        <f t="shared" si="28"/>
        <v>49.584091456951235</v>
      </c>
      <c r="Q114" t="s">
        <v>99</v>
      </c>
      <c r="R114" t="s">
        <v>268</v>
      </c>
      <c r="S114" s="48" t="s">
        <v>417</v>
      </c>
      <c r="T114" s="35">
        <v>100</v>
      </c>
      <c r="U114" s="35">
        <f t="shared" si="29"/>
        <v>72.67759562841529</v>
      </c>
      <c r="V114" s="35">
        <f t="shared" si="30"/>
        <v>71.014492753623188</v>
      </c>
      <c r="W114" s="35">
        <f t="shared" si="31"/>
        <v>53.488372093023258</v>
      </c>
      <c r="X114" s="35">
        <f t="shared" si="32"/>
        <v>75.497135153353554</v>
      </c>
      <c r="Y114" s="35">
        <f t="shared" si="33"/>
        <v>73.834032278561452</v>
      </c>
      <c r="Z114" s="35">
        <f t="shared" si="34"/>
        <v>56.307911617961516</v>
      </c>
      <c r="AA114" s="35">
        <f t="shared" si="35"/>
        <v>-2.8195395249382642</v>
      </c>
      <c r="AB114" s="35">
        <f t="shared" si="36"/>
        <v>-2.8195395249382642</v>
      </c>
      <c r="AC114" s="35">
        <f t="shared" si="37"/>
        <v>-2.8195395249382571</v>
      </c>
      <c r="AF114">
        <v>1.78</v>
      </c>
      <c r="AG114">
        <v>2.15</v>
      </c>
      <c r="AJ114" t="s">
        <v>367</v>
      </c>
    </row>
    <row r="115" spans="1:36" ht="15" x14ac:dyDescent="0.25">
      <c r="A115">
        <v>3.66</v>
      </c>
      <c r="B115">
        <v>3.45</v>
      </c>
      <c r="C115">
        <v>2.15</v>
      </c>
      <c r="D115" s="20">
        <f t="shared" si="25"/>
        <v>2.8195395249382527E-2</v>
      </c>
      <c r="E115" s="17">
        <f>IF(OR($A115="",$B115="",$C115=""),"",A115*'MPTO_working_3-way'!$I114)</f>
        <v>3.7631951466127402</v>
      </c>
      <c r="F115" s="21">
        <f>IF(OR($A115="",$B115="",$C115=""),"",B115*'MPTO_working_3-way'!$I114)</f>
        <v>3.5472741136103698</v>
      </c>
      <c r="G115" s="22">
        <f>IF(OR($A115="",$B115="",$C115=""),"",C115*'MPTO_working_3-way'!$I114)</f>
        <v>2.2106200997861722</v>
      </c>
      <c r="H115" s="17">
        <f>IF(OR($A115="",$B115="",$C115=""),"",'MPTO_working_3-way'!E114)</f>
        <v>3.7903830446710929</v>
      </c>
      <c r="I115" s="21">
        <f>IF(OR($A115="",$B115="",$C115=""),"",'MPTO_working_3-way'!F114)</f>
        <v>3.565613979786836</v>
      </c>
      <c r="J115" s="22">
        <f>IF(OR($A115="",$B115="",$C115=""),"",'MPTO_working_3-way'!G114)</f>
        <v>2.1943403775506489</v>
      </c>
      <c r="K115" s="17">
        <f>IF(OR($A115="",$B115="",$C115=""),"",'OddsRatio_working_3-way'!H114)</f>
        <v>3.7781244743801019</v>
      </c>
      <c r="L115" s="21">
        <f>IF(OR($A115="",$B115="",$C115=""),"",'OddsRatio_working_3-way'!I114)</f>
        <v>3.5587988579816718</v>
      </c>
      <c r="M115" s="22">
        <f>IF(OR($A115="",$B115="",$C115=""),"",'OddsRatio_working_3-way'!J114)</f>
        <v>2.2010688517056831</v>
      </c>
      <c r="N115" s="23">
        <f t="shared" si="26"/>
        <v>26.573163523026494</v>
      </c>
      <c r="O115" s="24">
        <f t="shared" si="27"/>
        <v>28.19066043312376</v>
      </c>
      <c r="P115" s="24">
        <f t="shared" si="28"/>
        <v>45.23617604384976</v>
      </c>
      <c r="Q115" t="s">
        <v>100</v>
      </c>
      <c r="R115" t="s">
        <v>103</v>
      </c>
      <c r="S115" s="48" t="s">
        <v>417</v>
      </c>
      <c r="T115" s="35">
        <v>100</v>
      </c>
      <c r="U115" s="35">
        <f t="shared" si="29"/>
        <v>47.916666666666671</v>
      </c>
      <c r="V115" s="35">
        <f t="shared" si="30"/>
        <v>74.811083123425689</v>
      </c>
      <c r="W115" s="35">
        <f t="shared" si="31"/>
        <v>74.358974358974365</v>
      </c>
      <c r="X115" s="35">
        <f t="shared" si="32"/>
        <v>50.82994251759996</v>
      </c>
      <c r="Y115" s="35">
        <f t="shared" si="33"/>
        <v>77.724358974358992</v>
      </c>
      <c r="Z115" s="35">
        <f t="shared" si="34"/>
        <v>77.272250209907639</v>
      </c>
      <c r="AA115" s="35">
        <f t="shared" si="35"/>
        <v>-2.9132758509332888</v>
      </c>
      <c r="AB115" s="35">
        <f t="shared" si="36"/>
        <v>-2.913275850933303</v>
      </c>
      <c r="AC115" s="35">
        <f t="shared" si="37"/>
        <v>-2.9132758509332746</v>
      </c>
      <c r="AF115">
        <v>1.97</v>
      </c>
      <c r="AG115">
        <v>1.92</v>
      </c>
      <c r="AJ115" t="s">
        <v>368</v>
      </c>
    </row>
    <row r="116" spans="1:36" ht="15" x14ac:dyDescent="0.25">
      <c r="A116">
        <v>1.92</v>
      </c>
      <c r="B116">
        <v>3.97</v>
      </c>
      <c r="C116">
        <v>3.9</v>
      </c>
      <c r="D116" s="20">
        <f t="shared" si="25"/>
        <v>2.9132758509332835E-2</v>
      </c>
      <c r="E116" s="17">
        <f>IF(OR($A116="",$B116="",$C116=""),"",A116*'MPTO_working_3-way'!$I115)</f>
        <v>1.9759348963379191</v>
      </c>
      <c r="F116" s="21">
        <f>IF(OR($A116="",$B116="",$C116=""),"",B116*'MPTO_working_3-way'!$I115)</f>
        <v>4.0856570512820518</v>
      </c>
      <c r="G116" s="22">
        <f>IF(OR($A116="",$B116="",$C116=""),"",C116*'MPTO_working_3-way'!$I115)</f>
        <v>4.0136177581863981</v>
      </c>
      <c r="H116" s="17">
        <f>IF(OR($A116="",$B116="",$C116=""),"",'MPTO_working_3-way'!E115)</f>
        <v>1.9564784735348473</v>
      </c>
      <c r="I116" s="21">
        <f>IF(OR($A116="",$B116="",$C116=""),"",'MPTO_working_3-way'!F115)</f>
        <v>4.1291899790535771</v>
      </c>
      <c r="J116" s="22">
        <f>IF(OR($A116="",$B116="",$C116=""),"",'MPTO_working_3-way'!G115)</f>
        <v>4.0535171781851504</v>
      </c>
      <c r="K116" s="17">
        <f>IF(OR($A116="",$B116="",$C116=""),"",'OddsRatio_working_3-way'!H115)</f>
        <v>1.9639343436586225</v>
      </c>
      <c r="L116" s="21">
        <f>IF(OR($A116="",$B116="",$C116=""),"",'OddsRatio_working_3-way'!I115)</f>
        <v>4.1118315224631603</v>
      </c>
      <c r="M116" s="22">
        <f>IF(OR($A116="",$B116="",$C116=""),"",'OddsRatio_working_3-way'!J115)</f>
        <v>4.0384886919673955</v>
      </c>
      <c r="N116" s="23">
        <f t="shared" si="26"/>
        <v>50.608954872619584</v>
      </c>
      <c r="O116" s="24">
        <f t="shared" si="27"/>
        <v>24.475867343936926</v>
      </c>
      <c r="P116" s="24">
        <f t="shared" si="28"/>
        <v>24.915177783443486</v>
      </c>
      <c r="Q116" t="s">
        <v>272</v>
      </c>
      <c r="R116" t="s">
        <v>271</v>
      </c>
      <c r="S116" s="48" t="s">
        <v>417</v>
      </c>
      <c r="T116" s="35">
        <v>100</v>
      </c>
      <c r="U116" s="35">
        <f t="shared" si="29"/>
        <v>29.078014184397166</v>
      </c>
      <c r="V116" s="35">
        <f t="shared" si="30"/>
        <v>79.919678714859444</v>
      </c>
      <c r="W116" s="35">
        <f t="shared" si="31"/>
        <v>88.545246277205038</v>
      </c>
      <c r="X116" s="35">
        <f t="shared" si="32"/>
        <v>31.535075007935522</v>
      </c>
      <c r="Y116" s="35">
        <f t="shared" si="33"/>
        <v>82.3767395383978</v>
      </c>
      <c r="Z116" s="35">
        <f t="shared" si="34"/>
        <v>91.002307100743394</v>
      </c>
      <c r="AA116" s="35">
        <f t="shared" si="35"/>
        <v>-2.457060823538356</v>
      </c>
      <c r="AB116" s="35">
        <f t="shared" si="36"/>
        <v>-2.457060823538356</v>
      </c>
      <c r="AC116" s="35">
        <f t="shared" si="37"/>
        <v>-2.457060823538356</v>
      </c>
      <c r="AF116">
        <v>1.63</v>
      </c>
      <c r="AG116">
        <v>2.37</v>
      </c>
      <c r="AJ116" t="s">
        <v>368</v>
      </c>
    </row>
    <row r="117" spans="1:36" ht="15" x14ac:dyDescent="0.25">
      <c r="A117">
        <v>1.41</v>
      </c>
      <c r="B117">
        <v>4.9800000000000004</v>
      </c>
      <c r="C117">
        <v>8.73</v>
      </c>
      <c r="D117" s="20">
        <f t="shared" si="25"/>
        <v>2.4570608235383595E-2</v>
      </c>
      <c r="E117" s="17">
        <f>IF(OR($A117="",$B117="",$C117=""),"",A117*'MPTO_working_3-way'!$I116)</f>
        <v>1.4446445576118907</v>
      </c>
      <c r="F117" s="21">
        <f>IF(OR($A117="",$B117="",$C117=""),"",B117*'MPTO_working_3-way'!$I116)</f>
        <v>5.1023616290122105</v>
      </c>
      <c r="G117" s="22">
        <f>IF(OR($A117="",$B117="",$C117=""),"",C117*'MPTO_working_3-way'!$I116)</f>
        <v>8.9445014098948992</v>
      </c>
      <c r="H117" s="17">
        <f>IF(OR($A117="",$B117="",$C117=""),"",'MPTO_working_3-way'!E116)</f>
        <v>1.4264731773919912</v>
      </c>
      <c r="I117" s="21">
        <f>IF(OR($A117="",$B117="",$C117=""),"",'MPTO_working_3-way'!F116)</f>
        <v>5.191757293280614</v>
      </c>
      <c r="J117" s="22">
        <f>IF(OR($A117="",$B117="",$C117=""),"",'MPTO_working_3-way'!G116)</f>
        <v>9.4022664714440989</v>
      </c>
      <c r="K117" s="17">
        <f>IF(OR($A117="",$B117="",$C117=""),"",'OddsRatio_working_3-way'!H116)</f>
        <v>1.4322070829121893</v>
      </c>
      <c r="L117" s="21">
        <f>IF(OR($A117="",$B117="",$C117=""),"",'OddsRatio_working_3-way'!I116)</f>
        <v>5.1955711950988155</v>
      </c>
      <c r="M117" s="22">
        <f>IF(OR($A117="",$B117="",$C117=""),"",'OddsRatio_working_3-way'!J116)</f>
        <v>9.1486847583200603</v>
      </c>
      <c r="N117" s="23">
        <f t="shared" si="26"/>
        <v>69.221179336533652</v>
      </c>
      <c r="O117" s="24">
        <f t="shared" si="27"/>
        <v>19.598767643476393</v>
      </c>
      <c r="P117" s="24">
        <f t="shared" si="28"/>
        <v>11.18005301998997</v>
      </c>
      <c r="Q117" t="s">
        <v>156</v>
      </c>
      <c r="R117" t="s">
        <v>152</v>
      </c>
      <c r="S117" s="48" t="s">
        <v>417</v>
      </c>
      <c r="T117" s="35">
        <v>100</v>
      </c>
      <c r="U117" s="35">
        <f t="shared" si="29"/>
        <v>68.253968253968253</v>
      </c>
      <c r="V117" s="35">
        <f t="shared" si="30"/>
        <v>70.059880239520965</v>
      </c>
      <c r="W117" s="35">
        <f t="shared" si="31"/>
        <v>59.349593495934961</v>
      </c>
      <c r="X117" s="35">
        <f t="shared" si="32"/>
        <v>70.590526264544081</v>
      </c>
      <c r="Y117" s="35">
        <f t="shared" si="33"/>
        <v>72.396438250096779</v>
      </c>
      <c r="Z117" s="35">
        <f t="shared" si="34"/>
        <v>61.686151506510789</v>
      </c>
      <c r="AA117" s="35">
        <f t="shared" si="35"/>
        <v>-2.3365580105758283</v>
      </c>
      <c r="AB117" s="35">
        <f t="shared" si="36"/>
        <v>-2.3365580105758141</v>
      </c>
      <c r="AC117" s="35">
        <f t="shared" si="37"/>
        <v>-2.3365580105758283</v>
      </c>
      <c r="AF117">
        <v>1.61</v>
      </c>
      <c r="AG117">
        <v>2.46</v>
      </c>
      <c r="AJ117" t="s">
        <v>376</v>
      </c>
    </row>
    <row r="118" spans="1:36" ht="15" x14ac:dyDescent="0.25">
      <c r="A118">
        <v>3.15</v>
      </c>
      <c r="B118">
        <v>3.34</v>
      </c>
      <c r="C118">
        <v>2.46</v>
      </c>
      <c r="D118" s="20">
        <f t="shared" si="25"/>
        <v>2.3365580105758177E-2</v>
      </c>
      <c r="E118" s="17">
        <f>IF(OR($A118="",$B118="",$C118=""),"",A118*'MPTO_working_3-way'!$I117)</f>
        <v>3.2236015773331381</v>
      </c>
      <c r="F118" s="21">
        <f>IF(OR($A118="",$B118="",$C118=""),"",B118*'MPTO_working_3-way'!$I117)</f>
        <v>3.4180410375532322</v>
      </c>
      <c r="G118" s="22">
        <f>IF(OR($A118="",$B118="",$C118=""),"",C118*'MPTO_working_3-way'!$I117)</f>
        <v>2.517479327060165</v>
      </c>
      <c r="H118" s="17">
        <f>IF(OR($A118="",$B118="",$C118=""),"",'MPTO_working_3-way'!E117)</f>
        <v>3.2292253600205614</v>
      </c>
      <c r="I118" s="21">
        <f>IF(OR($A118="",$B118="",$C118=""),"",'MPTO_working_3-way'!F117)</f>
        <v>3.429206271812089</v>
      </c>
      <c r="J118" s="22">
        <f>IF(OR($A118="",$B118="",$C118=""),"",'MPTO_working_3-way'!G117)</f>
        <v>2.5080537472067226</v>
      </c>
      <c r="K118" s="17">
        <f>IF(OR($A118="",$B118="",$C118=""),"",'OddsRatio_working_3-way'!H117)</f>
        <v>3.2270052559993876</v>
      </c>
      <c r="L118" s="21">
        <f>IF(OR($A118="",$B118="",$C118=""),"",'OddsRatio_working_3-way'!I117)</f>
        <v>3.4238103716458448</v>
      </c>
      <c r="M118" s="22">
        <f>IF(OR($A118="",$B118="",$C118=""),"",'OddsRatio_working_3-way'!J117)</f>
        <v>2.5122919412833049</v>
      </c>
      <c r="N118" s="23">
        <f t="shared" si="26"/>
        <v>31.021203334541504</v>
      </c>
      <c r="O118" s="24">
        <f t="shared" si="27"/>
        <v>29.256524102935849</v>
      </c>
      <c r="P118" s="24">
        <f t="shared" si="28"/>
        <v>39.722272562522662</v>
      </c>
      <c r="Q118" t="s">
        <v>146</v>
      </c>
      <c r="R118" t="s">
        <v>277</v>
      </c>
      <c r="S118" s="48" t="s">
        <v>417</v>
      </c>
      <c r="T118" s="35">
        <v>100</v>
      </c>
      <c r="U118" s="35">
        <f t="shared" si="29"/>
        <v>64.788732394366207</v>
      </c>
      <c r="V118" s="35">
        <f t="shared" si="30"/>
        <v>72.29916897506925</v>
      </c>
      <c r="W118" s="35">
        <f t="shared" si="31"/>
        <v>60.629921259842511</v>
      </c>
      <c r="X118" s="35">
        <f t="shared" si="32"/>
        <v>67.070909765088231</v>
      </c>
      <c r="Y118" s="35">
        <f t="shared" si="33"/>
        <v>74.581346345791275</v>
      </c>
      <c r="Z118" s="35">
        <f t="shared" si="34"/>
        <v>62.91209863056455</v>
      </c>
      <c r="AA118" s="35">
        <f t="shared" si="35"/>
        <v>-2.2821773707220245</v>
      </c>
      <c r="AB118" s="35">
        <f t="shared" si="36"/>
        <v>-2.2821773707220245</v>
      </c>
      <c r="AC118" s="35">
        <f t="shared" si="37"/>
        <v>-2.2821773707220387</v>
      </c>
      <c r="AF118">
        <v>2.04</v>
      </c>
      <c r="AG118">
        <v>1.87</v>
      </c>
      <c r="AJ118" t="s">
        <v>376</v>
      </c>
    </row>
    <row r="119" spans="1:36" ht="15" x14ac:dyDescent="0.25">
      <c r="A119">
        <v>2.84</v>
      </c>
      <c r="B119">
        <v>3.61</v>
      </c>
      <c r="C119">
        <v>2.54</v>
      </c>
      <c r="D119" s="20">
        <f t="shared" si="25"/>
        <v>2.2821773707220272E-2</v>
      </c>
      <c r="E119" s="17">
        <f>IF(OR($A119="",$B119="",$C119=""),"",A119*'MPTO_working_3-way'!$I118)</f>
        <v>2.9048138373285055</v>
      </c>
      <c r="F119" s="21">
        <f>IF(OR($A119="",$B119="",$C119=""),"",B119*'MPTO_working_3-way'!$I118)</f>
        <v>3.6923866030830652</v>
      </c>
      <c r="G119" s="22">
        <f>IF(OR($A119="",$B119="",$C119=""),"",C119*'MPTO_working_3-way'!$I118)</f>
        <v>2.5979673052163395</v>
      </c>
      <c r="H119" s="17">
        <f>IF(OR($A119="",$B119="",$C119=""),"",'MPTO_working_3-way'!E118)</f>
        <v>2.9027119670819861</v>
      </c>
      <c r="I119" s="21">
        <f>IF(OR($A119="",$B119="",$C119=""),"",'MPTO_working_3-way'!F118)</f>
        <v>3.7119379872069915</v>
      </c>
      <c r="J119" s="22">
        <f>IF(OR($A119="",$B119="",$C119=""),"",'MPTO_working_3-way'!G118)</f>
        <v>2.5900459955834481</v>
      </c>
      <c r="K119" s="17">
        <f>IF(OR($A119="",$B119="",$C119=""),"",'OddsRatio_working_3-way'!H118)</f>
        <v>2.9043906481575625</v>
      </c>
      <c r="L119" s="21">
        <f>IF(OR($A119="",$B119="",$C119=""),"",'OddsRatio_working_3-way'!I118)</f>
        <v>3.7013367346148041</v>
      </c>
      <c r="M119" s="22">
        <f>IF(OR($A119="",$B119="",$C119=""),"",'OddsRatio_working_3-way'!J118)</f>
        <v>2.5938921729144826</v>
      </c>
      <c r="N119" s="23">
        <f t="shared" si="26"/>
        <v>34.425614032453055</v>
      </c>
      <c r="O119" s="24">
        <f t="shared" si="27"/>
        <v>27.08275452968606</v>
      </c>
      <c r="P119" s="24">
        <f t="shared" si="28"/>
        <v>38.491631437860896</v>
      </c>
      <c r="Q119" t="s">
        <v>151</v>
      </c>
      <c r="R119" t="s">
        <v>276</v>
      </c>
      <c r="S119" s="48" t="s">
        <v>417</v>
      </c>
      <c r="T119" s="35">
        <v>100</v>
      </c>
      <c r="U119" s="35">
        <f t="shared" si="29"/>
        <v>78.902953586497887</v>
      </c>
      <c r="V119" s="35">
        <f t="shared" si="30"/>
        <v>75.903614457831324</v>
      </c>
      <c r="W119" s="35">
        <f t="shared" si="31"/>
        <v>42.857142857142854</v>
      </c>
      <c r="X119" s="35">
        <f t="shared" si="32"/>
        <v>81.239242685025815</v>
      </c>
      <c r="Y119" s="35">
        <f t="shared" si="33"/>
        <v>78.239903556359252</v>
      </c>
      <c r="Z119" s="35">
        <f t="shared" si="34"/>
        <v>45.193431955670782</v>
      </c>
      <c r="AA119" s="35">
        <f t="shared" si="35"/>
        <v>-2.3362890985279279</v>
      </c>
      <c r="AB119" s="35">
        <f t="shared" si="36"/>
        <v>-2.3362890985279279</v>
      </c>
      <c r="AC119" s="35">
        <f t="shared" si="37"/>
        <v>-2.3362890985279279</v>
      </c>
      <c r="AF119">
        <v>1.67</v>
      </c>
      <c r="AG119">
        <v>2.33</v>
      </c>
      <c r="AJ119" t="s">
        <v>376</v>
      </c>
    </row>
    <row r="120" spans="1:36" ht="15" x14ac:dyDescent="0.25">
      <c r="A120">
        <v>4.74</v>
      </c>
      <c r="B120">
        <v>4.1500000000000004</v>
      </c>
      <c r="C120">
        <v>1.75</v>
      </c>
      <c r="D120" s="20">
        <f t="shared" si="25"/>
        <v>2.3362890985279217E-2</v>
      </c>
      <c r="E120" s="17">
        <f>IF(OR($A120="",$B120="",$C120=""),"",A120*'MPTO_working_3-way'!$I119)</f>
        <v>4.8507401032702235</v>
      </c>
      <c r="F120" s="21">
        <f>IF(OR($A120="",$B120="",$C120=""),"",B120*'MPTO_working_3-way'!$I119)</f>
        <v>4.2469559975889091</v>
      </c>
      <c r="G120" s="22">
        <f>IF(OR($A120="",$B120="",$C120=""),"",C120*'MPTO_working_3-way'!$I119)</f>
        <v>1.7908850592242387</v>
      </c>
      <c r="H120" s="17">
        <f>IF(OR($A120="",$B120="",$C120=""),"",'MPTO_working_3-way'!E119)</f>
        <v>4.9216756222224864</v>
      </c>
      <c r="I120" s="21">
        <f>IF(OR($A120="",$B120="",$C120=""),"",'MPTO_working_3-way'!F119)</f>
        <v>4.2886018915523811</v>
      </c>
      <c r="J120" s="22">
        <f>IF(OR($A120="",$B120="",$C120=""),"",'MPTO_working_3-way'!G119)</f>
        <v>1.7741791397341464</v>
      </c>
      <c r="K120" s="17">
        <f>IF(OR($A120="",$B120="",$C120=""),"",'OddsRatio_working_3-way'!H119)</f>
        <v>4.8907702193626665</v>
      </c>
      <c r="L120" s="21">
        <f>IF(OR($A120="",$B120="",$C120=""),"",'OddsRatio_working_3-way'!I119)</f>
        <v>4.276985612564812</v>
      </c>
      <c r="M120" s="22">
        <f>IF(OR($A120="",$B120="",$C120=""),"",'OddsRatio_working_3-way'!J119)</f>
        <v>1.7802346696582885</v>
      </c>
      <c r="N120" s="23">
        <f t="shared" si="26"/>
        <v>20.615410817945698</v>
      </c>
      <c r="O120" s="24">
        <f t="shared" si="27"/>
        <v>23.546276452304241</v>
      </c>
      <c r="P120" s="24">
        <f t="shared" si="28"/>
        <v>55.838312729750058</v>
      </c>
      <c r="Q120" t="s">
        <v>279</v>
      </c>
      <c r="R120" t="s">
        <v>281</v>
      </c>
      <c r="S120" s="48" t="s">
        <v>417</v>
      </c>
      <c r="T120" s="35">
        <v>100</v>
      </c>
      <c r="U120" s="35">
        <f t="shared" si="29"/>
        <v>29.577464788732396</v>
      </c>
      <c r="V120" s="35">
        <f t="shared" si="30"/>
        <v>80.657640232108321</v>
      </c>
      <c r="W120" s="35">
        <f t="shared" si="31"/>
        <v>87.405541561712852</v>
      </c>
      <c r="X120" s="35">
        <f t="shared" si="32"/>
        <v>31.936818206178842</v>
      </c>
      <c r="Y120" s="35">
        <f t="shared" si="33"/>
        <v>83.016993649554777</v>
      </c>
      <c r="Z120" s="35">
        <f t="shared" si="34"/>
        <v>89.764894979159294</v>
      </c>
      <c r="AA120" s="35">
        <f t="shared" si="35"/>
        <v>-2.3593534174464459</v>
      </c>
      <c r="AB120" s="35">
        <f t="shared" si="36"/>
        <v>-2.3593534174464565</v>
      </c>
      <c r="AC120" s="35">
        <f t="shared" si="37"/>
        <v>-2.3593534174464423</v>
      </c>
      <c r="AF120">
        <v>1.51</v>
      </c>
      <c r="AG120">
        <v>2.68</v>
      </c>
      <c r="AJ120" t="s">
        <v>376</v>
      </c>
    </row>
    <row r="121" spans="1:36" ht="15" x14ac:dyDescent="0.25">
      <c r="A121">
        <v>1.42</v>
      </c>
      <c r="B121">
        <v>5.17</v>
      </c>
      <c r="C121">
        <v>7.94</v>
      </c>
      <c r="D121" s="20">
        <f t="shared" si="25"/>
        <v>2.3593534174464414E-2</v>
      </c>
      <c r="E121" s="17">
        <f>IF(OR($A121="",$B121="",$C121=""),"",A121*'MPTO_working_3-way'!$I120)</f>
        <v>1.4535028185277394</v>
      </c>
      <c r="F121" s="21">
        <f>IF(OR($A121="",$B121="",$C121=""),"",B121*'MPTO_working_3-way'!$I120)</f>
        <v>5.2919785716819812</v>
      </c>
      <c r="G121" s="22">
        <f>IF(OR($A121="",$B121="",$C121=""),"",C121*'MPTO_working_3-way'!$I120)</f>
        <v>8.1273326613452479</v>
      </c>
      <c r="H121" s="17">
        <f>IF(OR($A121="",$B121="",$C121=""),"",'MPTO_working_3-way'!E120)</f>
        <v>1.4360370967505112</v>
      </c>
      <c r="I121" s="21">
        <f>IF(OR($A121="",$B121="",$C121=""),"",'MPTO_working_3-way'!F120)</f>
        <v>5.3891190132883748</v>
      </c>
      <c r="J121" s="22">
        <f>IF(OR($A121="",$B121="",$C121=""),"",'MPTO_working_3-way'!G120)</f>
        <v>8.4688294533233606</v>
      </c>
      <c r="K121" s="17">
        <f>IF(OR($A121="",$B121="",$C121=""),"",'OddsRatio_working_3-way'!H120)</f>
        <v>1.4415249618770454</v>
      </c>
      <c r="L121" s="21">
        <f>IF(OR($A121="",$B121="",$C121=""),"",'OddsRatio_working_3-way'!I120)</f>
        <v>5.3837121214935264</v>
      </c>
      <c r="M121" s="22">
        <f>IF(OR($A121="",$B121="",$C121=""),"",'OddsRatio_working_3-way'!J120)</f>
        <v>8.2956743700635673</v>
      </c>
      <c r="N121" s="23">
        <f t="shared" si="26"/>
        <v>68.799316193477026</v>
      </c>
      <c r="O121" s="24">
        <f t="shared" si="27"/>
        <v>18.896523983508196</v>
      </c>
      <c r="P121" s="24">
        <f t="shared" si="28"/>
        <v>12.304159823014782</v>
      </c>
      <c r="Q121" t="s">
        <v>294</v>
      </c>
      <c r="R121" t="s">
        <v>286</v>
      </c>
      <c r="S121" s="48" t="s">
        <v>417</v>
      </c>
      <c r="T121" s="35">
        <v>100</v>
      </c>
      <c r="U121" s="35">
        <f t="shared" si="29"/>
        <v>60.474308300395251</v>
      </c>
      <c r="V121" s="35">
        <f t="shared" si="30"/>
        <v>69.969969969969966</v>
      </c>
      <c r="W121" s="35">
        <f t="shared" si="31"/>
        <v>67.426710097719877</v>
      </c>
      <c r="X121" s="35">
        <f t="shared" si="32"/>
        <v>62.603319932310164</v>
      </c>
      <c r="Y121" s="35">
        <f t="shared" si="33"/>
        <v>72.098981601884887</v>
      </c>
      <c r="Z121" s="35">
        <f t="shared" si="34"/>
        <v>69.555721729634783</v>
      </c>
      <c r="AA121" s="35">
        <f t="shared" si="35"/>
        <v>-2.1290116319149135</v>
      </c>
      <c r="AB121" s="35">
        <f t="shared" si="36"/>
        <v>-2.1290116319149206</v>
      </c>
      <c r="AC121" s="35">
        <f t="shared" si="37"/>
        <v>-2.1290116319149064</v>
      </c>
      <c r="AF121">
        <v>1.68</v>
      </c>
      <c r="AG121">
        <v>2.29</v>
      </c>
      <c r="AJ121" t="s">
        <v>369</v>
      </c>
    </row>
    <row r="122" spans="1:36" ht="15" x14ac:dyDescent="0.25">
      <c r="A122">
        <v>2.5299999999999998</v>
      </c>
      <c r="B122">
        <v>3.33</v>
      </c>
      <c r="C122">
        <v>3.07</v>
      </c>
      <c r="D122" s="20">
        <f t="shared" si="25"/>
        <v>2.1290116319149011E-2</v>
      </c>
      <c r="E122" s="17">
        <f>IF(OR($A122="",$B122="",$C122=""),"",A122*'MPTO_working_3-way'!$I121)</f>
        <v>2.5838639942874466</v>
      </c>
      <c r="F122" s="21">
        <f>IF(OR($A122="",$B122="",$C122=""),"",B122*'MPTO_working_3-way'!$I121)</f>
        <v>3.4008960873427663</v>
      </c>
      <c r="G122" s="22">
        <f>IF(OR($A122="",$B122="",$C122=""),"",C122*'MPTO_working_3-way'!$I121)</f>
        <v>3.1353606570997874</v>
      </c>
      <c r="H122" s="17">
        <f>IF(OR($A122="",$B122="",$C122=""),"",'MPTO_working_3-way'!E121)</f>
        <v>2.5762558094001777</v>
      </c>
      <c r="I122" s="21">
        <f>IF(OR($A122="",$B122="",$C122=""),"",'MPTO_working_3-way'!F121)</f>
        <v>3.4105993839382913</v>
      </c>
      <c r="J122" s="22">
        <f>IF(OR($A122="",$B122="",$C122=""),"",'MPTO_working_3-way'!G121)</f>
        <v>3.1383754267050898</v>
      </c>
      <c r="K122" s="17">
        <f>IF(OR($A122="",$B122="",$C122=""),"",'OddsRatio_working_3-way'!H121)</f>
        <v>2.5797474637935238</v>
      </c>
      <c r="L122" s="21">
        <f>IF(OR($A122="",$B122="",$C122=""),"",'OddsRatio_working_3-way'!I121)</f>
        <v>3.4057592095679161</v>
      </c>
      <c r="M122" s="22">
        <f>IF(OR($A122="",$B122="",$C122=""),"",'OddsRatio_working_3-way'!J121)</f>
        <v>3.1373053921912386</v>
      </c>
      <c r="N122" s="23">
        <f t="shared" si="26"/>
        <v>38.701727421058422</v>
      </c>
      <c r="O122" s="24">
        <f t="shared" si="27"/>
        <v>29.404015127711041</v>
      </c>
      <c r="P122" s="24">
        <f t="shared" si="28"/>
        <v>31.894257451230544</v>
      </c>
      <c r="Q122" t="s">
        <v>287</v>
      </c>
      <c r="R122" t="s">
        <v>160</v>
      </c>
      <c r="S122" s="48" t="s">
        <v>417</v>
      </c>
      <c r="T122" s="35">
        <v>100</v>
      </c>
      <c r="U122" s="35">
        <f t="shared" si="29"/>
        <v>58.677685950413228</v>
      </c>
      <c r="V122" s="35">
        <f t="shared" si="30"/>
        <v>70.501474926253692</v>
      </c>
      <c r="W122" s="35">
        <f t="shared" si="31"/>
        <v>68.652037617554868</v>
      </c>
      <c r="X122" s="35">
        <f t="shared" si="32"/>
        <v>60.846487456191454</v>
      </c>
      <c r="Y122" s="35">
        <f t="shared" si="33"/>
        <v>72.670276432031926</v>
      </c>
      <c r="Z122" s="35">
        <f t="shared" si="34"/>
        <v>70.820839123333087</v>
      </c>
      <c r="AA122" s="35">
        <f t="shared" si="35"/>
        <v>-2.1688015057782266</v>
      </c>
      <c r="AB122" s="35">
        <f t="shared" si="36"/>
        <v>-2.1688015057782337</v>
      </c>
      <c r="AC122" s="35">
        <f t="shared" si="37"/>
        <v>-2.1688015057782195</v>
      </c>
      <c r="AF122">
        <v>1.96</v>
      </c>
      <c r="AG122">
        <v>1.94</v>
      </c>
      <c r="AJ122" t="s">
        <v>369</v>
      </c>
    </row>
    <row r="123" spans="1:36" ht="15" x14ac:dyDescent="0.25">
      <c r="A123">
        <v>2.42</v>
      </c>
      <c r="B123">
        <v>3.39</v>
      </c>
      <c r="C123">
        <v>3.19</v>
      </c>
      <c r="D123" s="20">
        <f t="shared" si="25"/>
        <v>2.1688015057782284E-2</v>
      </c>
      <c r="E123" s="17">
        <f>IF(OR($A123="",$B123="",$C123=""),"",A123*'MPTO_working_3-way'!$I122)</f>
        <v>2.472484996439833</v>
      </c>
      <c r="F123" s="21">
        <f>IF(OR($A123="",$B123="",$C123=""),"",B123*'MPTO_working_3-way'!$I122)</f>
        <v>3.4635223710458822</v>
      </c>
      <c r="G123" s="22">
        <f>IF(OR($A123="",$B123="",$C123=""),"",C123*'MPTO_working_3-way'!$I122)</f>
        <v>3.2591847680343253</v>
      </c>
      <c r="H123" s="17">
        <f>IF(OR($A123="",$B123="",$C123=""),"",'MPTO_working_3-way'!E122)</f>
        <v>2.4630917879064169</v>
      </c>
      <c r="I123" s="21">
        <f>IF(OR($A123="",$B123="",$C123=""),"",'MPTO_working_3-way'!F122)</f>
        <v>3.4751675185826092</v>
      </c>
      <c r="J123" s="22">
        <f>IF(OR($A123="",$B123="",$C123=""),"",'MPTO_working_3-way'!G122)</f>
        <v>3.2653030786869075</v>
      </c>
      <c r="K123" s="17">
        <f>IF(OR($A123="",$B123="",$C123=""),"",'OddsRatio_working_3-way'!H122)</f>
        <v>2.4672763809600822</v>
      </c>
      <c r="L123" s="21">
        <f>IF(OR($A123="",$B123="",$C123=""),"",'OddsRatio_working_3-way'!I122)</f>
        <v>3.4695708102074634</v>
      </c>
      <c r="M123" s="22">
        <f>IF(OR($A123="",$B123="",$C123=""),"",'OddsRatio_working_3-way'!J122)</f>
        <v>3.2629121650018171</v>
      </c>
      <c r="N123" s="23">
        <f t="shared" si="26"/>
        <v>40.445139260295392</v>
      </c>
      <c r="O123" s="24">
        <f t="shared" si="27"/>
        <v>28.872341300859834</v>
      </c>
      <c r="P123" s="24">
        <f t="shared" si="28"/>
        <v>30.682519438844778</v>
      </c>
      <c r="Q123" t="s">
        <v>291</v>
      </c>
      <c r="R123" t="s">
        <v>158</v>
      </c>
      <c r="S123" s="48" t="s">
        <v>417</v>
      </c>
      <c r="T123" s="35">
        <v>100</v>
      </c>
      <c r="U123" s="35">
        <f t="shared" si="29"/>
        <v>76.133651551312653</v>
      </c>
      <c r="V123" s="35">
        <f t="shared" si="30"/>
        <v>70.674486803519059</v>
      </c>
      <c r="W123" s="35">
        <f t="shared" si="31"/>
        <v>50.980392156862742</v>
      </c>
      <c r="X123" s="35">
        <f t="shared" si="32"/>
        <v>78.345121039618192</v>
      </c>
      <c r="Y123" s="35">
        <f t="shared" si="33"/>
        <v>72.885956291824598</v>
      </c>
      <c r="Z123" s="35">
        <f t="shared" si="34"/>
        <v>53.191861645168281</v>
      </c>
      <c r="AA123" s="35">
        <f t="shared" si="35"/>
        <v>-2.2114694883055392</v>
      </c>
      <c r="AB123" s="35">
        <f t="shared" si="36"/>
        <v>-2.2114694883055392</v>
      </c>
      <c r="AC123" s="35">
        <f t="shared" si="37"/>
        <v>-2.2114694883055392</v>
      </c>
      <c r="AF123">
        <v>2.19</v>
      </c>
      <c r="AG123">
        <v>1.75</v>
      </c>
      <c r="AJ123" t="s">
        <v>369</v>
      </c>
    </row>
    <row r="124" spans="1:36" ht="15" x14ac:dyDescent="0.25">
      <c r="A124">
        <v>4.1900000000000004</v>
      </c>
      <c r="B124">
        <v>3.41</v>
      </c>
      <c r="C124">
        <v>2.04</v>
      </c>
      <c r="D124" s="20">
        <f t="shared" si="25"/>
        <v>2.2114694883055286E-2</v>
      </c>
      <c r="E124" s="17">
        <f>IF(OR($A124="",$B124="",$C124=""),"",A124*'MPTO_working_3-way'!$I123)</f>
        <v>4.2826605715600019</v>
      </c>
      <c r="F124" s="21">
        <f>IF(OR($A124="",$B124="",$C124=""),"",B124*'MPTO_working_3-way'!$I123)</f>
        <v>3.4854111095512188</v>
      </c>
      <c r="G124" s="22">
        <f>IF(OR($A124="",$B124="",$C124=""),"",C124*'MPTO_working_3-way'!$I123)</f>
        <v>2.0851139775614329</v>
      </c>
      <c r="H124" s="17">
        <f>IF(OR($A124="",$B124="",$C124=""),"",'MPTO_working_3-way'!E123)</f>
        <v>4.323540580449091</v>
      </c>
      <c r="I124" s="21">
        <f>IF(OR($A124="",$B124="",$C124=""),"",'MPTO_working_3-way'!F123)</f>
        <v>3.4979275321086911</v>
      </c>
      <c r="J124" s="22">
        <f>IF(OR($A124="",$B124="",$C124=""),"",'MPTO_working_3-way'!G123)</f>
        <v>2.0711458761950392</v>
      </c>
      <c r="K124" s="17">
        <f>IF(OR($A124="",$B124="",$C124=""),"",'OddsRatio_working_3-way'!H123)</f>
        <v>4.3029449852409307</v>
      </c>
      <c r="L124" s="21">
        <f>IF(OR($A124="",$B124="",$C124=""),"",'OddsRatio_working_3-way'!I123)</f>
        <v>3.4953283430817055</v>
      </c>
      <c r="M124" s="22">
        <f>IF(OR($A124="",$B124="",$C124=""),"",'OddsRatio_working_3-way'!J123)</f>
        <v>2.076822189545632</v>
      </c>
      <c r="N124" s="23">
        <f t="shared" si="26"/>
        <v>23.349970965262372</v>
      </c>
      <c r="O124" s="24">
        <f t="shared" si="27"/>
        <v>28.69102004236051</v>
      </c>
      <c r="P124" s="24">
        <f t="shared" si="28"/>
        <v>47.959008992377129</v>
      </c>
      <c r="Q124" t="s">
        <v>105</v>
      </c>
      <c r="R124" t="s">
        <v>289</v>
      </c>
      <c r="S124" s="48" t="s">
        <v>417</v>
      </c>
      <c r="T124" s="35">
        <v>100</v>
      </c>
      <c r="U124" s="35">
        <f t="shared" si="29"/>
        <v>61.240310077519375</v>
      </c>
      <c r="V124" s="35">
        <f t="shared" si="30"/>
        <v>70.845481049562679</v>
      </c>
      <c r="W124" s="35">
        <f t="shared" si="31"/>
        <v>65.635738831615114</v>
      </c>
      <c r="X124" s="35">
        <f t="shared" si="32"/>
        <v>63.518780118822193</v>
      </c>
      <c r="Y124" s="35">
        <f t="shared" si="33"/>
        <v>73.123951090865489</v>
      </c>
      <c r="Z124" s="35">
        <f t="shared" si="34"/>
        <v>67.914208872917925</v>
      </c>
      <c r="AA124" s="35">
        <f t="shared" si="35"/>
        <v>-2.2784700413028176</v>
      </c>
      <c r="AB124" s="35">
        <f t="shared" si="36"/>
        <v>-2.2784700413028105</v>
      </c>
      <c r="AC124" s="35">
        <f t="shared" si="37"/>
        <v>-2.2784700413028105</v>
      </c>
      <c r="AF124">
        <v>2.16</v>
      </c>
      <c r="AG124">
        <v>1.77</v>
      </c>
      <c r="AJ124" t="s">
        <v>369</v>
      </c>
    </row>
    <row r="125" spans="1:36" ht="15" x14ac:dyDescent="0.25">
      <c r="A125">
        <v>2.58</v>
      </c>
      <c r="B125">
        <v>3.43</v>
      </c>
      <c r="C125">
        <v>2.91</v>
      </c>
      <c r="D125" s="20">
        <f t="shared" si="25"/>
        <v>2.2784700413028158E-2</v>
      </c>
      <c r="E125" s="17">
        <f>IF(OR($A125="",$B125="",$C125=""),"",A125*'MPTO_working_3-way'!$I124)</f>
        <v>2.6387845270656127</v>
      </c>
      <c r="F125" s="21">
        <f>IF(OR($A125="",$B125="",$C125=""),"",B125*'MPTO_working_3-way'!$I124)</f>
        <v>3.5081515224166866</v>
      </c>
      <c r="G125" s="22">
        <f>IF(OR($A125="",$B125="",$C125=""),"",C125*'MPTO_working_3-way'!$I124)</f>
        <v>2.976303478201912</v>
      </c>
      <c r="H125" s="17">
        <f>IF(OR($A125="",$B125="",$C125=""),"",'MPTO_working_3-way'!E124)</f>
        <v>2.631565103347552</v>
      </c>
      <c r="I125" s="21">
        <f>IF(OR($A125="",$B125="",$C125=""),"",'MPTO_working_3-way'!F124)</f>
        <v>3.521743197481257</v>
      </c>
      <c r="J125" s="22">
        <f>IF(OR($A125="",$B125="",$C125=""),"",'MPTO_working_3-way'!G124)</f>
        <v>2.9757679211649704</v>
      </c>
      <c r="K125" s="17">
        <f>IF(OR($A125="",$B125="",$C125=""),"",'OddsRatio_working_3-way'!H124)</f>
        <v>2.6350035854581693</v>
      </c>
      <c r="L125" s="21">
        <f>IF(OR($A125="",$B125="",$C125=""),"",'OddsRatio_working_3-way'!I124)</f>
        <v>3.5145941219388308</v>
      </c>
      <c r="M125" s="22">
        <f>IF(OR($A125="",$B125="",$C125=""),"",'OddsRatio_working_3-way'!J124)</f>
        <v>2.9764916760918374</v>
      </c>
      <c r="N125" s="23">
        <f t="shared" si="26"/>
        <v>37.89623554872145</v>
      </c>
      <c r="O125" s="24">
        <f t="shared" si="27"/>
        <v>28.505040150350247</v>
      </c>
      <c r="P125" s="24">
        <f t="shared" si="28"/>
        <v>33.598724300928303</v>
      </c>
      <c r="Q125" t="s">
        <v>295</v>
      </c>
      <c r="R125" t="s">
        <v>288</v>
      </c>
      <c r="S125" s="48" t="s">
        <v>417</v>
      </c>
      <c r="T125" s="35">
        <v>100</v>
      </c>
      <c r="U125" s="35">
        <f t="shared" si="29"/>
        <v>36.30573248407643</v>
      </c>
      <c r="V125" s="35">
        <f t="shared" si="30"/>
        <v>78.354978354978357</v>
      </c>
      <c r="W125" s="35">
        <f t="shared" si="31"/>
        <v>82.668977469670722</v>
      </c>
      <c r="X125" s="35">
        <f t="shared" si="32"/>
        <v>38.976044175350935</v>
      </c>
      <c r="Y125" s="35">
        <f t="shared" si="33"/>
        <v>81.025290046252849</v>
      </c>
      <c r="Z125" s="35">
        <f t="shared" si="34"/>
        <v>85.339289160945214</v>
      </c>
      <c r="AA125" s="35">
        <f t="shared" si="35"/>
        <v>-2.670311691274506</v>
      </c>
      <c r="AB125" s="35">
        <f t="shared" si="36"/>
        <v>-2.6703116912744917</v>
      </c>
      <c r="AC125" s="35">
        <f t="shared" si="37"/>
        <v>-2.6703116912744917</v>
      </c>
      <c r="AF125">
        <v>1.83</v>
      </c>
      <c r="AG125">
        <v>2.0699999999999998</v>
      </c>
      <c r="AJ125" t="s">
        <v>369</v>
      </c>
    </row>
    <row r="126" spans="1:36" ht="15" x14ac:dyDescent="0.25">
      <c r="A126">
        <v>1.57</v>
      </c>
      <c r="B126">
        <v>4.62</v>
      </c>
      <c r="C126">
        <v>5.77</v>
      </c>
      <c r="D126" s="20">
        <f t="shared" si="25"/>
        <v>2.6703116912744962E-2</v>
      </c>
      <c r="E126" s="17">
        <f>IF(OR($A126="",$B126="",$C126=""),"",A126*'MPTO_working_3-way'!$I125)</f>
        <v>1.6119238935530096</v>
      </c>
      <c r="F126" s="21">
        <f>IF(OR($A126="",$B126="",$C126=""),"",B126*'MPTO_working_3-way'!$I125)</f>
        <v>4.7433684001368821</v>
      </c>
      <c r="G126" s="22">
        <f>IF(OR($A126="",$B126="",$C126=""),"",C126*'MPTO_working_3-way'!$I125)</f>
        <v>5.924076984586538</v>
      </c>
      <c r="H126" s="17">
        <f>IF(OR($A126="",$B126="",$C126=""),"",'MPTO_working_3-way'!E125)</f>
        <v>1.5922511221853868</v>
      </c>
      <c r="I126" s="21">
        <f>IF(OR($A126="",$B126="",$C126=""),"",'MPTO_working_3-way'!F125)</f>
        <v>4.8181352108693769</v>
      </c>
      <c r="J126" s="22">
        <f>IF(OR($A126="",$B126="",$C126=""),"",'MPTO_working_3-way'!G125)</f>
        <v>6.0823851897080097</v>
      </c>
      <c r="K126" s="17">
        <f>IF(OR($A126="",$B126="",$C126=""),"",'OddsRatio_working_3-way'!H125)</f>
        <v>1.5988420825125973</v>
      </c>
      <c r="L126" s="21">
        <f>IF(OR($A126="",$B126="",$C126=""),"",'OddsRatio_working_3-way'!I125)</f>
        <v>4.8031725240273708</v>
      </c>
      <c r="M126" s="22">
        <f>IF(OR($A126="",$B126="",$C126=""),"",'OddsRatio_working_3-way'!J125)</f>
        <v>6.0113626905001549</v>
      </c>
      <c r="N126" s="23">
        <f t="shared" si="26"/>
        <v>62.037668403549482</v>
      </c>
      <c r="O126" s="24">
        <f t="shared" si="27"/>
        <v>21.082064803803611</v>
      </c>
      <c r="P126" s="24">
        <f t="shared" si="28"/>
        <v>16.880266792646914</v>
      </c>
      <c r="Q126" t="s">
        <v>159</v>
      </c>
      <c r="R126" t="s">
        <v>157</v>
      </c>
      <c r="S126" s="48" t="s">
        <v>417</v>
      </c>
      <c r="T126" s="35">
        <v>100</v>
      </c>
      <c r="U126" s="35">
        <f t="shared" si="29"/>
        <v>62.962962962962962</v>
      </c>
      <c r="V126" s="35">
        <f t="shared" si="30"/>
        <v>72.222222222222229</v>
      </c>
      <c r="W126" s="35">
        <f t="shared" si="31"/>
        <v>62.686567164179095</v>
      </c>
      <c r="X126" s="35">
        <f t="shared" si="32"/>
        <v>65.091210613598676</v>
      </c>
      <c r="Y126" s="35">
        <f t="shared" si="33"/>
        <v>74.350469872857929</v>
      </c>
      <c r="Z126" s="35">
        <f t="shared" si="34"/>
        <v>64.81481481481481</v>
      </c>
      <c r="AA126" s="35">
        <f t="shared" si="35"/>
        <v>-2.1282476506357142</v>
      </c>
      <c r="AB126" s="35">
        <f t="shared" si="36"/>
        <v>-2.1282476506357</v>
      </c>
      <c r="AC126" s="35">
        <f t="shared" si="37"/>
        <v>-2.1282476506357142</v>
      </c>
      <c r="AF126">
        <v>1.66</v>
      </c>
      <c r="AG126">
        <v>2.35</v>
      </c>
      <c r="AJ126" t="s">
        <v>369</v>
      </c>
    </row>
    <row r="127" spans="1:36" ht="15" x14ac:dyDescent="0.25">
      <c r="A127">
        <v>2.7</v>
      </c>
      <c r="B127">
        <v>3.6</v>
      </c>
      <c r="C127">
        <v>2.68</v>
      </c>
      <c r="D127" s="20">
        <f t="shared" si="25"/>
        <v>2.1282476506357062E-2</v>
      </c>
      <c r="E127" s="17">
        <f>IF(OR($A127="",$B127="",$C127=""),"",A127*'MPTO_working_3-way'!$I126)</f>
        <v>2.7574626865671643</v>
      </c>
      <c r="F127" s="21">
        <f>IF(OR($A127="",$B127="",$C127=""),"",B127*'MPTO_working_3-way'!$I126)</f>
        <v>3.6766169154228856</v>
      </c>
      <c r="G127" s="22">
        <f>IF(OR($A127="",$B127="",$C127=""),"",C127*'MPTO_working_3-way'!$I126)</f>
        <v>2.7370370370370369</v>
      </c>
      <c r="H127" s="17">
        <f>IF(OR($A127="",$B127="",$C127=""),"",'MPTO_working_3-way'!E126)</f>
        <v>2.7527263504945476</v>
      </c>
      <c r="I127" s="21">
        <f>IF(OR($A127="",$B127="",$C127=""),"",'MPTO_working_3-way'!F126)</f>
        <v>3.6943498978897211</v>
      </c>
      <c r="J127" s="22">
        <f>IF(OR($A127="",$B127="",$C127=""),"",'MPTO_working_3-way'!G126)</f>
        <v>2.7319405990435439</v>
      </c>
      <c r="K127" s="17">
        <f>IF(OR($A127="",$B127="",$C127=""),"",'OddsRatio_working_3-way'!H126)</f>
        <v>2.7553427247327726</v>
      </c>
      <c r="L127" s="21">
        <f>IF(OR($A127="",$B127="",$C127=""),"",'OddsRatio_working_3-way'!I126)</f>
        <v>3.6846418142971817</v>
      </c>
      <c r="M127" s="22">
        <f>IF(OR($A127="",$B127="",$C127=""),"",'OddsRatio_working_3-way'!J126)</f>
        <v>2.7346916338535641</v>
      </c>
      <c r="N127" s="23">
        <f t="shared" si="26"/>
        <v>36.265223274695536</v>
      </c>
      <c r="O127" s="24">
        <f t="shared" si="27"/>
        <v>27.198917456021647</v>
      </c>
      <c r="P127" s="24">
        <f t="shared" si="28"/>
        <v>36.535859269282817</v>
      </c>
      <c r="Q127" t="s">
        <v>283</v>
      </c>
      <c r="R127" t="s">
        <v>296</v>
      </c>
      <c r="S127" s="48" t="s">
        <v>417</v>
      </c>
      <c r="T127" s="35">
        <v>100</v>
      </c>
      <c r="U127" s="35">
        <f t="shared" si="29"/>
        <v>44.444444444444443</v>
      </c>
      <c r="V127" s="35">
        <f t="shared" si="30"/>
        <v>71.181556195965413</v>
      </c>
      <c r="W127" s="35">
        <f t="shared" si="31"/>
        <v>78.448275862068954</v>
      </c>
      <c r="X127" s="35">
        <f t="shared" si="32"/>
        <v>50.370167941965619</v>
      </c>
      <c r="Y127" s="35">
        <f t="shared" si="33"/>
        <v>77.107279693486603</v>
      </c>
      <c r="Z127" s="35">
        <f t="shared" si="34"/>
        <v>84.37399935959013</v>
      </c>
      <c r="AA127" s="35">
        <f t="shared" si="35"/>
        <v>-5.9257234975211759</v>
      </c>
      <c r="AB127" s="35">
        <f t="shared" si="36"/>
        <v>-5.9257234975211901</v>
      </c>
      <c r="AC127" s="35">
        <f t="shared" si="37"/>
        <v>-5.9257234975211759</v>
      </c>
      <c r="AF127">
        <v>1.65</v>
      </c>
      <c r="AG127">
        <v>2.37</v>
      </c>
      <c r="AJ127" t="s">
        <v>369</v>
      </c>
    </row>
    <row r="128" spans="1:36" ht="15" x14ac:dyDescent="0.25">
      <c r="A128">
        <v>1.8</v>
      </c>
      <c r="B128">
        <v>3.47</v>
      </c>
      <c r="C128">
        <v>4.6399999999999997</v>
      </c>
      <c r="D128" s="20">
        <f t="shared" si="25"/>
        <v>5.9257234975211626E-2</v>
      </c>
      <c r="E128" s="17">
        <f>IF(OR($A128="",$B128="",$C128=""),"",A128*'MPTO_working_3-way'!$I127)</f>
        <v>1.9066630229553809</v>
      </c>
      <c r="F128" s="21">
        <f>IF(OR($A128="",$B128="",$C128=""),"",B128*'MPTO_working_3-way'!$I127)</f>
        <v>3.6756226053639844</v>
      </c>
      <c r="G128" s="22">
        <f>IF(OR($A128="",$B128="",$C128=""),"",C128*'MPTO_working_3-way'!$I127)</f>
        <v>4.9149535702849816</v>
      </c>
      <c r="H128" s="17">
        <f>IF(OR($A128="",$B128="",$C128=""),"",'MPTO_working_3-way'!E127)</f>
        <v>1.8663570966129899</v>
      </c>
      <c r="I128" s="21">
        <f>IF(OR($A128="",$B128="",$C128=""),"",'MPTO_working_3-way'!F127)</f>
        <v>3.7253378945816888</v>
      </c>
      <c r="J128" s="22">
        <f>IF(OR($A128="",$B128="",$C128=""),"",'MPTO_working_3-way'!G127)</f>
        <v>5.1081698455522222</v>
      </c>
      <c r="K128" s="17">
        <f>IF(OR($A128="",$B128="",$C128=""),"",'OddsRatio_working_3-way'!H127)</f>
        <v>1.8811478459653452</v>
      </c>
      <c r="L128" s="21">
        <f>IF(OR($A128="",$B128="",$C128=""),"",'OddsRatio_working_3-way'!I127)</f>
        <v>3.7205439744180038</v>
      </c>
      <c r="M128" s="22">
        <f>IF(OR($A128="",$B128="",$C128=""),"",'OddsRatio_working_3-way'!J127)</f>
        <v>5.0092226991423194</v>
      </c>
      <c r="N128" s="23">
        <f t="shared" si="26"/>
        <v>52.447652676977604</v>
      </c>
      <c r="O128" s="24">
        <f t="shared" si="27"/>
        <v>27.206275163850052</v>
      </c>
      <c r="P128" s="24">
        <f t="shared" si="28"/>
        <v>20.346072159172348</v>
      </c>
      <c r="Q128" t="s">
        <v>182</v>
      </c>
      <c r="R128" t="s">
        <v>304</v>
      </c>
      <c r="S128" s="48" t="s">
        <v>417</v>
      </c>
      <c r="T128" s="35">
        <v>100</v>
      </c>
      <c r="U128" s="35">
        <f t="shared" si="29"/>
        <v>68.652037617554868</v>
      </c>
      <c r="V128" s="35">
        <f t="shared" si="30"/>
        <v>68.75</v>
      </c>
      <c r="W128" s="35">
        <f t="shared" si="31"/>
        <v>57.081545064377686</v>
      </c>
      <c r="X128" s="35">
        <f t="shared" si="32"/>
        <v>74.168454935622321</v>
      </c>
      <c r="Y128" s="35">
        <f t="shared" si="33"/>
        <v>74.266417318067468</v>
      </c>
      <c r="Z128" s="35">
        <f t="shared" si="34"/>
        <v>62.597962382445147</v>
      </c>
      <c r="AA128" s="35">
        <f t="shared" si="35"/>
        <v>-5.5164173180674538</v>
      </c>
      <c r="AB128" s="35">
        <f t="shared" si="36"/>
        <v>-5.516417318067468</v>
      </c>
      <c r="AC128" s="35">
        <f t="shared" si="37"/>
        <v>-5.5164173180674609</v>
      </c>
      <c r="AF128">
        <v>2.56</v>
      </c>
      <c r="AG128">
        <v>1.5</v>
      </c>
      <c r="AJ128" t="s">
        <v>378</v>
      </c>
    </row>
    <row r="129" spans="1:36" ht="15" x14ac:dyDescent="0.25">
      <c r="A129">
        <v>3.19</v>
      </c>
      <c r="B129">
        <v>3.2</v>
      </c>
      <c r="C129">
        <v>2.33</v>
      </c>
      <c r="D129" s="20">
        <f t="shared" si="25"/>
        <v>5.516417318067468E-2</v>
      </c>
      <c r="E129" s="17">
        <f>IF(OR($A129="",$B129="",$C129=""),"",A129*'MPTO_working_3-way'!$I128)</f>
        <v>3.365973712446352</v>
      </c>
      <c r="F129" s="21">
        <f>IF(OR($A129="",$B129="",$C129=""),"",B129*'MPTO_working_3-way'!$I128)</f>
        <v>3.3765253541781592</v>
      </c>
      <c r="G129" s="22">
        <f>IF(OR($A129="",$B129="",$C129=""),"",C129*'MPTO_working_3-way'!$I128)</f>
        <v>2.4585325235109723</v>
      </c>
      <c r="H129" s="17">
        <f>IF(OR($A129="",$B129="",$C129=""),"",'MPTO_working_3-way'!E128)</f>
        <v>3.3887786534346129</v>
      </c>
      <c r="I129" s="21">
        <f>IF(OR($A129="",$B129="",$C129=""),"",'MPTO_working_3-way'!F128)</f>
        <v>3.4000659486020242</v>
      </c>
      <c r="J129" s="22">
        <f>IF(OR($A129="",$B129="",$C129=""),"",'MPTO_working_3-way'!G128)</f>
        <v>2.4342953758775439</v>
      </c>
      <c r="K129" s="17">
        <f>IF(OR($A129="",$B129="",$C129=""),"",'OddsRatio_working_3-way'!H128)</f>
        <v>3.3789180805226371</v>
      </c>
      <c r="L129" s="21">
        <f>IF(OR($A129="",$B129="",$C129=""),"",'OddsRatio_working_3-way'!I128)</f>
        <v>3.3897807201597279</v>
      </c>
      <c r="M129" s="22">
        <f>IF(OR($A129="",$B129="",$C129=""),"",'OddsRatio_working_3-way'!J128)</f>
        <v>2.4447310717329258</v>
      </c>
      <c r="N129" s="23">
        <f t="shared" si="26"/>
        <v>29.709085258221201</v>
      </c>
      <c r="O129" s="24">
        <f t="shared" si="27"/>
        <v>29.616244366789253</v>
      </c>
      <c r="P129" s="24">
        <f t="shared" si="28"/>
        <v>40.674670374989532</v>
      </c>
      <c r="Q129" t="s">
        <v>181</v>
      </c>
      <c r="R129" t="s">
        <v>183</v>
      </c>
      <c r="S129" s="48" t="s">
        <v>417</v>
      </c>
      <c r="T129" s="35">
        <v>100</v>
      </c>
      <c r="U129" s="35">
        <f t="shared" si="29"/>
        <v>9.9099099099099224</v>
      </c>
      <c r="V129" s="35">
        <f t="shared" si="30"/>
        <v>88.571428571428569</v>
      </c>
      <c r="W129" s="35">
        <f t="shared" si="31"/>
        <v>95.126705653021446</v>
      </c>
      <c r="X129" s="35">
        <f t="shared" si="32"/>
        <v>16.301865775549988</v>
      </c>
      <c r="Y129" s="35">
        <f t="shared" si="33"/>
        <v>94.96338443706864</v>
      </c>
      <c r="Z129" s="35">
        <f t="shared" si="34"/>
        <v>101.51866151866152</v>
      </c>
      <c r="AA129" s="35">
        <f t="shared" si="35"/>
        <v>-6.3919558656400657</v>
      </c>
      <c r="AB129" s="35">
        <f t="shared" si="36"/>
        <v>-6.391955865640071</v>
      </c>
      <c r="AC129" s="35">
        <f t="shared" si="37"/>
        <v>-6.391955865640071</v>
      </c>
      <c r="AF129">
        <v>2.13</v>
      </c>
      <c r="AG129">
        <v>1.7</v>
      </c>
      <c r="AJ129" t="s">
        <v>378</v>
      </c>
    </row>
    <row r="130" spans="1:36" ht="15" x14ac:dyDescent="0.25">
      <c r="A130">
        <v>1.1100000000000001</v>
      </c>
      <c r="B130">
        <v>8.75</v>
      </c>
      <c r="C130">
        <v>20.52</v>
      </c>
      <c r="D130" s="20">
        <f t="shared" si="25"/>
        <v>6.3919558656400755E-2</v>
      </c>
      <c r="E130" s="17">
        <f>IF(OR($A130="",$B130="",$C130=""),"",A130*'MPTO_working_3-way'!$I129)</f>
        <v>1.180950710108605</v>
      </c>
      <c r="F130" s="21">
        <f>IF(OR($A130="",$B130="",$C130=""),"",B130*'MPTO_working_3-way'!$I129)</f>
        <v>9.3092961382435071</v>
      </c>
      <c r="G130" s="22">
        <f>IF(OR($A130="",$B130="",$C130=""),"",C130*'MPTO_working_3-way'!$I129)</f>
        <v>21.831629343629341</v>
      </c>
      <c r="H130" s="17">
        <f>IF(OR($A130="",$B130="",$C130=""),"",'MPTO_working_3-way'!E129)</f>
        <v>1.1368876623184008</v>
      </c>
      <c r="I130" s="21">
        <f>IF(OR($A130="",$B130="",$C130=""),"",'MPTO_working_3-way'!F129)</f>
        <v>10.755094221512293</v>
      </c>
      <c r="J130" s="22">
        <f>IF(OR($A130="",$B130="",$C130=""),"",'MPTO_working_3-way'!G129)</f>
        <v>36.461188049980784</v>
      </c>
      <c r="K130" s="17">
        <f>IF(OR($A130="",$B130="",$C130=""),"",'OddsRatio_working_3-way'!H129)</f>
        <v>1.1449563388493602</v>
      </c>
      <c r="L130" s="21">
        <f>IF(OR($A130="",$B130="",$C130=""),"",'OddsRatio_working_3-way'!I129)</f>
        <v>11.212832964386726</v>
      </c>
      <c r="M130" s="22">
        <f>IF(OR($A130="",$B130="",$C130=""),"",'OddsRatio_working_3-way'!J129)</f>
        <v>26.723161221268242</v>
      </c>
      <c r="N130" s="23">
        <f t="shared" si="26"/>
        <v>84.677539158940505</v>
      </c>
      <c r="O130" s="24">
        <f t="shared" si="27"/>
        <v>10.741950681877025</v>
      </c>
      <c r="P130" s="24">
        <f t="shared" si="28"/>
        <v>4.580510159182456</v>
      </c>
      <c r="Q130" t="s">
        <v>305</v>
      </c>
      <c r="R130" t="s">
        <v>303</v>
      </c>
      <c r="S130" s="48" t="s">
        <v>417</v>
      </c>
      <c r="T130" s="35">
        <v>100</v>
      </c>
      <c r="U130" s="35">
        <f t="shared" si="29"/>
        <v>66.101694915254228</v>
      </c>
      <c r="V130" s="35">
        <f t="shared" si="30"/>
        <v>70.501474926253692</v>
      </c>
      <c r="W130" s="35">
        <f t="shared" si="31"/>
        <v>57.805907172995774</v>
      </c>
      <c r="X130" s="35">
        <f t="shared" si="32"/>
        <v>71.69261790075052</v>
      </c>
      <c r="Y130" s="35">
        <f t="shared" si="33"/>
        <v>76.09239791174997</v>
      </c>
      <c r="Z130" s="35">
        <f t="shared" si="34"/>
        <v>63.396830158492065</v>
      </c>
      <c r="AA130" s="35">
        <f t="shared" si="35"/>
        <v>-5.5909229854962916</v>
      </c>
      <c r="AB130" s="35">
        <f t="shared" si="36"/>
        <v>-5.5909229854962774</v>
      </c>
      <c r="AC130" s="35">
        <f t="shared" si="37"/>
        <v>-5.5909229854962916</v>
      </c>
      <c r="AF130">
        <v>1.65</v>
      </c>
      <c r="AG130">
        <v>2.19</v>
      </c>
      <c r="AJ130" t="s">
        <v>378</v>
      </c>
    </row>
    <row r="131" spans="1:36" ht="15" x14ac:dyDescent="0.25">
      <c r="A131">
        <v>2.95</v>
      </c>
      <c r="B131">
        <v>3.39</v>
      </c>
      <c r="C131">
        <v>2.37</v>
      </c>
      <c r="D131" s="20">
        <f t="shared" si="25"/>
        <v>5.5909229854962827E-2</v>
      </c>
      <c r="E131" s="17">
        <f>IF(OR($A131="",$B131="",$C131=""),"",A131*'MPTO_working_3-way'!$I130)</f>
        <v>3.1149322280721403</v>
      </c>
      <c r="F131" s="21">
        <f>IF(OR($A131="",$B131="",$C131=""),"",B131*'MPTO_working_3-way'!$I130)</f>
        <v>3.5795322892083243</v>
      </c>
      <c r="G131" s="22">
        <f>IF(OR($A131="",$B131="",$C131=""),"",C131*'MPTO_working_3-way'!$I130)</f>
        <v>2.5025048747562622</v>
      </c>
      <c r="H131" s="17">
        <f>IF(OR($A131="",$B131="",$C131=""),"",'MPTO_working_3-way'!E130)</f>
        <v>3.1216184980234027</v>
      </c>
      <c r="I131" s="21">
        <f>IF(OR($A131="",$B131="",$C131=""),"",'MPTO_working_3-way'!F130)</f>
        <v>3.6186147810732998</v>
      </c>
      <c r="J131" s="22">
        <f>IF(OR($A131="",$B131="",$C131=""),"",'MPTO_working_3-way'!G130)</f>
        <v>2.4795159850169397</v>
      </c>
      <c r="K131" s="17">
        <f>IF(OR($A131="",$B131="",$C131=""),"",'OddsRatio_working_3-way'!H130)</f>
        <v>3.1203691712752217</v>
      </c>
      <c r="L131" s="21">
        <f>IF(OR($A131="",$B131="",$C131=""),"",'OddsRatio_working_3-way'!I130)</f>
        <v>3.5988114458193743</v>
      </c>
      <c r="M131" s="22">
        <f>IF(OR($A131="",$B131="",$C131=""),"",'OddsRatio_working_3-way'!J130)</f>
        <v>2.4896952639215666</v>
      </c>
      <c r="N131" s="23">
        <f t="shared" si="26"/>
        <v>32.103427194591291</v>
      </c>
      <c r="O131" s="24">
        <f t="shared" si="27"/>
        <v>27.936610685558794</v>
      </c>
      <c r="P131" s="24">
        <f t="shared" si="28"/>
        <v>39.959962119849919</v>
      </c>
      <c r="Q131" t="s">
        <v>306</v>
      </c>
      <c r="R131" t="s">
        <v>302</v>
      </c>
      <c r="S131" s="48" t="s">
        <v>417</v>
      </c>
      <c r="T131" s="35">
        <v>100</v>
      </c>
      <c r="U131" s="35">
        <f t="shared" si="29"/>
        <v>83.108108108108112</v>
      </c>
      <c r="V131" s="35">
        <f t="shared" si="30"/>
        <v>78.308026030368765</v>
      </c>
      <c r="W131" s="35">
        <f t="shared" si="31"/>
        <v>35.897435897435898</v>
      </c>
      <c r="X131" s="35">
        <f t="shared" si="32"/>
        <v>85.794538072195323</v>
      </c>
      <c r="Y131" s="35">
        <f t="shared" si="33"/>
        <v>80.99445599445599</v>
      </c>
      <c r="Z131" s="35">
        <f t="shared" si="34"/>
        <v>38.583865861523122</v>
      </c>
      <c r="AA131" s="35">
        <f t="shared" si="35"/>
        <v>-2.6864299640872105</v>
      </c>
      <c r="AB131" s="35">
        <f t="shared" si="36"/>
        <v>-2.6864299640872247</v>
      </c>
      <c r="AC131" s="35">
        <f t="shared" si="37"/>
        <v>-2.6864299640872247</v>
      </c>
      <c r="AF131">
        <v>2.09</v>
      </c>
      <c r="AG131">
        <v>1.73</v>
      </c>
      <c r="AJ131" t="s">
        <v>378</v>
      </c>
    </row>
    <row r="132" spans="1:36" ht="15" x14ac:dyDescent="0.25">
      <c r="A132">
        <v>5.92</v>
      </c>
      <c r="B132">
        <v>4.6100000000000003</v>
      </c>
      <c r="C132">
        <v>1.56</v>
      </c>
      <c r="D132" s="20">
        <f t="shared" ref="D132:D166" si="38">IF(OR($A132="",$B132="",$C132=""),"",(1/A132)+(1/B132)+(1/C132)-1)</f>
        <v>2.6864299640872336E-2</v>
      </c>
      <c r="E132" s="17">
        <f>IF(OR($A132="",$B132="",$C132=""),"",A132*'MPTO_working_3-way'!$I131)</f>
        <v>6.0790366538739642</v>
      </c>
      <c r="F132" s="21">
        <f>IF(OR($A132="",$B132="",$C132=""),"",B132*'MPTO_working_3-way'!$I131)</f>
        <v>4.733844421344422</v>
      </c>
      <c r="G132" s="22">
        <f>IF(OR($A132="",$B132="",$C132=""),"",C132*'MPTO_working_3-way'!$I131)</f>
        <v>1.6019083074397609</v>
      </c>
      <c r="H132" s="17">
        <f>IF(OR($A132="",$B132="",$C132=""),"",'MPTO_working_3-way'!E131)</f>
        <v>6.2514006117740664</v>
      </c>
      <c r="I132" s="21">
        <f>IF(OR($A132="",$B132="",$C132=""),"",'MPTO_working_3-way'!F131)</f>
        <v>4.8085020513614412</v>
      </c>
      <c r="J132" s="22">
        <f>IF(OR($A132="",$B132="",$C132=""),"",'MPTO_working_3-way'!G131)</f>
        <v>1.5821010591965265</v>
      </c>
      <c r="K132" s="17">
        <f>IF(OR($A132="",$B132="",$C132=""),"",'OddsRatio_working_3-way'!H131)</f>
        <v>6.1722815729047724</v>
      </c>
      <c r="L132" s="21">
        <f>IF(OR($A132="",$B132="",$C132=""),"",'OddsRatio_working_3-way'!I131)</f>
        <v>4.795109040281754</v>
      </c>
      <c r="M132" s="22">
        <f>IF(OR($A132="",$B132="",$C132=""),"",'OddsRatio_working_3-way'!J131)</f>
        <v>1.5887149757777788</v>
      </c>
      <c r="N132" s="23">
        <f t="shared" si="26"/>
        <v>16.449974838739191</v>
      </c>
      <c r="O132" s="24">
        <f t="shared" si="27"/>
        <v>21.124479619378743</v>
      </c>
      <c r="P132" s="24">
        <f t="shared" si="28"/>
        <v>62.425545541882052</v>
      </c>
      <c r="Q132" t="s">
        <v>107</v>
      </c>
      <c r="R132" t="s">
        <v>315</v>
      </c>
      <c r="S132" s="48" t="s">
        <v>417</v>
      </c>
      <c r="T132" s="35">
        <v>100</v>
      </c>
      <c r="U132" s="35">
        <f t="shared" si="29"/>
        <v>59.183673469387763</v>
      </c>
      <c r="V132" s="35">
        <f t="shared" si="30"/>
        <v>71.988795518207283</v>
      </c>
      <c r="W132" s="35">
        <f t="shared" si="31"/>
        <v>66.555183946488299</v>
      </c>
      <c r="X132" s="35">
        <f t="shared" si="32"/>
        <v>61.456020535304425</v>
      </c>
      <c r="Y132" s="35">
        <f t="shared" si="33"/>
        <v>74.261142584123945</v>
      </c>
      <c r="Z132" s="35">
        <f t="shared" si="34"/>
        <v>68.827531012404947</v>
      </c>
      <c r="AA132" s="35">
        <f t="shared" si="35"/>
        <v>-2.2723470659166622</v>
      </c>
      <c r="AB132" s="35">
        <f t="shared" si="36"/>
        <v>-2.2723470659166622</v>
      </c>
      <c r="AC132" s="35">
        <f t="shared" si="37"/>
        <v>-2.272347065916648</v>
      </c>
      <c r="AF132">
        <v>1.7</v>
      </c>
      <c r="AG132">
        <v>2.27</v>
      </c>
      <c r="AJ132" t="s">
        <v>370</v>
      </c>
    </row>
    <row r="133" spans="1:36" ht="15" x14ac:dyDescent="0.25">
      <c r="A133">
        <v>2.4500000000000002</v>
      </c>
      <c r="B133">
        <v>3.57</v>
      </c>
      <c r="C133">
        <v>2.99</v>
      </c>
      <c r="D133" s="20">
        <f t="shared" si="38"/>
        <v>2.2723470659166578E-2</v>
      </c>
      <c r="E133" s="17">
        <f>IF(OR($A133="",$B133="",$C133=""),"",A133*'MPTO_working_3-way'!$I132)</f>
        <v>2.5056725031149583</v>
      </c>
      <c r="F133" s="21">
        <f>IF(OR($A133="",$B133="",$C133=""),"",B133*'MPTO_working_3-way'!$I132)</f>
        <v>3.6511227902532246</v>
      </c>
      <c r="G133" s="22">
        <f>IF(OR($A133="",$B133="",$C133=""),"",C133*'MPTO_working_3-way'!$I132)</f>
        <v>3.0579431772709085</v>
      </c>
      <c r="H133" s="17">
        <f>IF(OR($A133="",$B133="",$C133=""),"",'MPTO_working_3-way'!E132)</f>
        <v>2.4963255642505633</v>
      </c>
      <c r="I133" s="21">
        <f>IF(OR($A133="",$B133="",$C133=""),"",'MPTO_working_3-way'!F132)</f>
        <v>3.6692190970681966</v>
      </c>
      <c r="J133" s="22">
        <f>IF(OR($A133="",$B133="",$C133=""),"",'MPTO_working_3-way'!G132)</f>
        <v>3.0592858673355892</v>
      </c>
      <c r="K133" s="17">
        <f>IF(OR($A133="",$B133="",$C133=""),"",'OddsRatio_working_3-way'!H132)</f>
        <v>2.500619159939093</v>
      </c>
      <c r="L133" s="21">
        <f>IF(OR($A133="",$B133="",$C133=""),"",'OddsRatio_working_3-way'!I132)</f>
        <v>3.6597180972713566</v>
      </c>
      <c r="M133" s="22">
        <f>IF(OR($A133="",$B133="",$C133=""),"",'OddsRatio_working_3-way'!J132)</f>
        <v>3.0594704332957199</v>
      </c>
      <c r="N133" s="23">
        <f t="shared" ref="N133:N166" si="39">(1/E133)* 100</f>
        <v>39.909445418618652</v>
      </c>
      <c r="O133" s="24">
        <f t="shared" ref="O133:O166" si="40">(1/F133)* 100</f>
        <v>27.388835091208879</v>
      </c>
      <c r="P133" s="24">
        <f t="shared" ref="P133:P166" si="41">(1/G133)* 100</f>
        <v>32.701719490172472</v>
      </c>
      <c r="Q133" t="s">
        <v>309</v>
      </c>
      <c r="R133" t="s">
        <v>307</v>
      </c>
      <c r="S133" s="48" t="s">
        <v>417</v>
      </c>
      <c r="T133" s="35">
        <v>100</v>
      </c>
      <c r="U133" s="35">
        <f t="shared" ref="U133:U166" si="42">(1/A134)*((T133*A134)-T133)</f>
        <v>58.333333333333336</v>
      </c>
      <c r="V133" s="35">
        <f t="shared" ref="V133:V166" si="43">(1/B134)*((T133*B134)-T133)</f>
        <v>72.14484679665739</v>
      </c>
      <c r="W133" s="35">
        <f t="shared" ref="W133:W166" si="44">(1/C134)*((T133*C134)-T133)</f>
        <v>67.21311475409837</v>
      </c>
      <c r="X133" s="35">
        <f t="shared" ref="X133:X166" si="45">((1/B134)+(1/C134))*T133</f>
        <v>60.642038449244261</v>
      </c>
      <c r="Y133" s="35">
        <f t="shared" ref="Y133:Y166" si="46">((1/A134)+(1/C134))*T133</f>
        <v>74.453551912568301</v>
      </c>
      <c r="Z133" s="35">
        <f t="shared" ref="Z133:Z166" si="47">((1/A134)+(1/B134))*T133</f>
        <v>69.521819870009296</v>
      </c>
      <c r="AA133" s="35">
        <f t="shared" ref="AA133:AA166" si="48">U133-X133</f>
        <v>-2.3087051159109251</v>
      </c>
      <c r="AB133" s="35">
        <f t="shared" ref="AB133:AB166" si="49">V133-Y133</f>
        <v>-2.3087051159109109</v>
      </c>
      <c r="AC133" s="35">
        <f t="shared" ref="AC133:AC166" si="50">W133-Z133</f>
        <v>-2.3087051159109251</v>
      </c>
      <c r="AF133">
        <v>1.74</v>
      </c>
      <c r="AG133">
        <v>2.21</v>
      </c>
      <c r="AJ133" t="s">
        <v>370</v>
      </c>
    </row>
    <row r="134" spans="1:36" ht="15" x14ac:dyDescent="0.25">
      <c r="A134">
        <v>2.4</v>
      </c>
      <c r="B134">
        <v>3.59</v>
      </c>
      <c r="C134">
        <v>3.05</v>
      </c>
      <c r="D134" s="20">
        <f t="shared" si="38"/>
        <v>2.3087051159109251E-2</v>
      </c>
      <c r="E134" s="17">
        <f>IF(OR($A134="",$B134="",$C134=""),"",A134*'MPTO_working_3-way'!$I133)</f>
        <v>2.4554089227818623</v>
      </c>
      <c r="F134" s="21">
        <f>IF(OR($A134="",$B134="",$C134=""),"",B134*'MPTO_working_3-way'!$I133)</f>
        <v>3.672882513661202</v>
      </c>
      <c r="G134" s="22">
        <f>IF(OR($A134="",$B134="",$C134=""),"",C134*'MPTO_working_3-way'!$I133)</f>
        <v>3.1204155060352829</v>
      </c>
      <c r="H134" s="17">
        <f>IF(OR($A134="",$B134="",$C134=""),"",'MPTO_working_3-way'!E133)</f>
        <v>2.4451612503024025</v>
      </c>
      <c r="I134" s="21">
        <f>IF(OR($A134="",$B134="",$C134=""),"",'MPTO_working_3-way'!F133)</f>
        <v>3.6920007680311708</v>
      </c>
      <c r="J134" s="22">
        <f>IF(OR($A134="",$B134="",$C134=""),"",'MPTO_working_3-way'!G133)</f>
        <v>3.1233098136783757</v>
      </c>
      <c r="K134" s="17">
        <f>IF(OR($A134="",$B134="",$C134=""),"",'OddsRatio_working_3-way'!H133)</f>
        <v>2.4497812728962658</v>
      </c>
      <c r="L134" s="21">
        <f>IF(OR($A134="",$B134="",$C134=""),"",'OddsRatio_working_3-way'!I133)</f>
        <v>3.6820953548580913</v>
      </c>
      <c r="M134" s="22">
        <f>IF(OR($A134="",$B134="",$C134=""),"",'OddsRatio_working_3-way'!J133)</f>
        <v>3.1228940067409598</v>
      </c>
      <c r="N134" s="23">
        <f t="shared" si="39"/>
        <v>40.726413866210407</v>
      </c>
      <c r="O134" s="24">
        <f t="shared" si="40"/>
        <v>27.226571943984681</v>
      </c>
      <c r="P134" s="24">
        <f t="shared" si="41"/>
        <v>32.047014189804919</v>
      </c>
      <c r="Q134" t="s">
        <v>310</v>
      </c>
      <c r="R134" t="s">
        <v>189</v>
      </c>
      <c r="S134" s="48" t="s">
        <v>417</v>
      </c>
      <c r="T134" s="35">
        <v>100</v>
      </c>
      <c r="U134" s="35">
        <f t="shared" si="42"/>
        <v>24.81203007518797</v>
      </c>
      <c r="V134" s="35">
        <f t="shared" si="43"/>
        <v>83.22147651006712</v>
      </c>
      <c r="W134" s="35">
        <f t="shared" si="44"/>
        <v>89.572471324296146</v>
      </c>
      <c r="X134" s="35">
        <f t="shared" si="45"/>
        <v>27.206052165636745</v>
      </c>
      <c r="Y134" s="35">
        <f t="shared" si="46"/>
        <v>85.615498600515878</v>
      </c>
      <c r="Z134" s="35">
        <f t="shared" si="47"/>
        <v>91.966493414744903</v>
      </c>
      <c r="AA134" s="35">
        <f t="shared" si="48"/>
        <v>-2.3940220904487752</v>
      </c>
      <c r="AB134" s="35">
        <f t="shared" si="49"/>
        <v>-2.3940220904487575</v>
      </c>
      <c r="AC134" s="35">
        <f t="shared" si="50"/>
        <v>-2.3940220904487575</v>
      </c>
      <c r="AF134">
        <v>1.81</v>
      </c>
      <c r="AG134">
        <v>2.1</v>
      </c>
      <c r="AJ134" t="s">
        <v>370</v>
      </c>
    </row>
    <row r="135" spans="1:36" ht="15" x14ac:dyDescent="0.25">
      <c r="A135">
        <v>1.33</v>
      </c>
      <c r="B135">
        <v>5.96</v>
      </c>
      <c r="C135">
        <v>9.59</v>
      </c>
      <c r="D135" s="20">
        <f t="shared" si="38"/>
        <v>2.3940220904487663E-2</v>
      </c>
      <c r="E135" s="17">
        <f>IF(OR($A135="",$B135="",$C135=""),"",A135*'MPTO_working_3-way'!$I134)</f>
        <v>1.3618404938029687</v>
      </c>
      <c r="F135" s="21">
        <f>IF(OR($A135="",$B135="",$C135=""),"",B135*'MPTO_working_3-way'!$I134)</f>
        <v>6.1026837165907466</v>
      </c>
      <c r="G135" s="22">
        <f>IF(OR($A135="",$B135="",$C135=""),"",C135*'MPTO_working_3-way'!$I134)</f>
        <v>9.8195867184740369</v>
      </c>
      <c r="H135" s="17">
        <f>IF(OR($A135="",$B135="",$C135=""),"",'MPTO_working_3-way'!E134)</f>
        <v>1.3442673790507327</v>
      </c>
      <c r="I135" s="21">
        <f>IF(OR($A135="",$B135="",$C135=""),"",'MPTO_working_3-way'!F134)</f>
        <v>6.2576201675042382</v>
      </c>
      <c r="J135" s="22">
        <f>IF(OR($A135="",$B135="",$C135=""),"",'MPTO_working_3-way'!G134)</f>
        <v>10.384732195679224</v>
      </c>
      <c r="K135" s="17">
        <f>IF(OR($A135="",$B135="",$C135=""),"",'OddsRatio_working_3-way'!H134)</f>
        <v>1.349474450423902</v>
      </c>
      <c r="L135" s="21">
        <f>IF(OR($A135="",$B135="",$C135=""),"",'OddsRatio_working_3-way'!I134)</f>
        <v>6.2527068912198613</v>
      </c>
      <c r="M135" s="22">
        <f>IF(OR($A135="",$B135="",$C135=""),"",'OddsRatio_working_3-way'!J134)</f>
        <v>10.096925845882783</v>
      </c>
      <c r="N135" s="23">
        <f t="shared" si="39"/>
        <v>73.430038580177523</v>
      </c>
      <c r="O135" s="24">
        <f t="shared" si="40"/>
        <v>16.386233441549685</v>
      </c>
      <c r="P135" s="24">
        <f t="shared" si="41"/>
        <v>10.183727978272795</v>
      </c>
      <c r="Q135" t="s">
        <v>308</v>
      </c>
      <c r="R135" t="s">
        <v>185</v>
      </c>
      <c r="S135" s="48" t="s">
        <v>417</v>
      </c>
      <c r="T135" s="35">
        <v>100</v>
      </c>
      <c r="U135" s="35">
        <f t="shared" si="42"/>
        <v>29.078014184397166</v>
      </c>
      <c r="V135" s="35">
        <f t="shared" si="43"/>
        <v>80.54474708171206</v>
      </c>
      <c r="W135" s="35">
        <f t="shared" si="44"/>
        <v>87.56218905472636</v>
      </c>
      <c r="X135" s="35">
        <f t="shared" si="45"/>
        <v>31.893063863561572</v>
      </c>
      <c r="Y135" s="35">
        <f t="shared" si="46"/>
        <v>83.359796760876463</v>
      </c>
      <c r="Z135" s="35">
        <f t="shared" si="47"/>
        <v>90.377238733890778</v>
      </c>
      <c r="AA135" s="35">
        <f t="shared" si="48"/>
        <v>-2.8150496791644066</v>
      </c>
      <c r="AB135" s="35">
        <f t="shared" si="49"/>
        <v>-2.8150496791644031</v>
      </c>
      <c r="AC135" s="35">
        <f t="shared" si="50"/>
        <v>-2.8150496791644173</v>
      </c>
      <c r="AF135">
        <v>1.55</v>
      </c>
      <c r="AG135">
        <v>2.6</v>
      </c>
      <c r="AJ135" t="s">
        <v>370</v>
      </c>
    </row>
    <row r="136" spans="1:36" ht="15" x14ac:dyDescent="0.25">
      <c r="A136">
        <v>1.41</v>
      </c>
      <c r="B136">
        <v>5.14</v>
      </c>
      <c r="C136">
        <v>8.0399999999999991</v>
      </c>
      <c r="D136" s="20">
        <f t="shared" si="38"/>
        <v>2.8150496791644164E-2</v>
      </c>
      <c r="E136" s="17">
        <f>IF(OR($A136="",$B136="",$C136=""),"",A136*'MPTO_working_3-way'!$I135)</f>
        <v>1.4496922004762183</v>
      </c>
      <c r="F136" s="21">
        <f>IF(OR($A136="",$B136="",$C136=""),"",B136*'MPTO_working_3-way'!$I135)</f>
        <v>5.2846935535090509</v>
      </c>
      <c r="G136" s="22">
        <f>IF(OR($A136="",$B136="",$C136=""),"",C136*'MPTO_working_3-way'!$I135)</f>
        <v>8.2663299942048187</v>
      </c>
      <c r="H136" s="17">
        <f>IF(OR($A136="",$B136="",$C136=""),"",'MPTO_working_3-way'!E135)</f>
        <v>1.428905467424864</v>
      </c>
      <c r="I136" s="21">
        <f>IF(OR($A136="",$B136="",$C136=""),"",'MPTO_working_3-way'!F135)</f>
        <v>5.4004711189408505</v>
      </c>
      <c r="J136" s="22">
        <f>IF(OR($A136="",$B136="",$C136=""),"",'MPTO_working_3-way'!G135)</f>
        <v>8.6960597149642016</v>
      </c>
      <c r="K136" s="17">
        <f>IF(OR($A136="",$B136="",$C136=""),"",'OddsRatio_working_3-way'!H135)</f>
        <v>1.4353572794535574</v>
      </c>
      <c r="L136" s="21">
        <f>IF(OR($A136="",$B136="",$C136=""),"",'OddsRatio_working_3-way'!I135)</f>
        <v>5.3960466754578693</v>
      </c>
      <c r="M136" s="22">
        <f>IF(OR($A136="",$B136="",$C136=""),"",'OddsRatio_working_3-way'!J135)</f>
        <v>8.4754030423244942</v>
      </c>
      <c r="N136" s="23">
        <f t="shared" si="39"/>
        <v>68.980160041662913</v>
      </c>
      <c r="O136" s="24">
        <f t="shared" si="40"/>
        <v>18.922573085358891</v>
      </c>
      <c r="P136" s="24">
        <f t="shared" si="41"/>
        <v>12.097266872978196</v>
      </c>
      <c r="Q136" t="s">
        <v>314</v>
      </c>
      <c r="R136" t="s">
        <v>311</v>
      </c>
      <c r="S136" s="48" t="s">
        <v>417</v>
      </c>
      <c r="T136" s="35">
        <v>100</v>
      </c>
      <c r="U136" s="35">
        <f t="shared" si="42"/>
        <v>69.969969969969966</v>
      </c>
      <c r="V136" s="35">
        <f t="shared" si="43"/>
        <v>73.190348525469176</v>
      </c>
      <c r="W136" s="35">
        <f t="shared" si="44"/>
        <v>54.751131221719454</v>
      </c>
      <c r="X136" s="35">
        <f t="shared" si="45"/>
        <v>72.058520252811377</v>
      </c>
      <c r="Y136" s="35">
        <f t="shared" si="46"/>
        <v>75.278898808310572</v>
      </c>
      <c r="Z136" s="35">
        <f t="shared" si="47"/>
        <v>56.839681504560872</v>
      </c>
      <c r="AA136" s="35">
        <f t="shared" si="48"/>
        <v>-2.0885502828414104</v>
      </c>
      <c r="AB136" s="35">
        <f t="shared" si="49"/>
        <v>-2.0885502828413962</v>
      </c>
      <c r="AC136" s="35">
        <f t="shared" si="50"/>
        <v>-2.0885502828414175</v>
      </c>
      <c r="AF136">
        <v>1.59</v>
      </c>
      <c r="AG136">
        <v>2.4900000000000002</v>
      </c>
      <c r="AJ136" t="s">
        <v>370</v>
      </c>
    </row>
    <row r="137" spans="1:36" ht="15" x14ac:dyDescent="0.25">
      <c r="A137">
        <v>3.33</v>
      </c>
      <c r="B137">
        <v>3.73</v>
      </c>
      <c r="C137">
        <v>2.21</v>
      </c>
      <c r="D137" s="20">
        <f t="shared" si="38"/>
        <v>2.088550282841406E-2</v>
      </c>
      <c r="E137" s="17">
        <f>IF(OR($A137="",$B137="",$C137=""),"",A137*'MPTO_working_3-way'!$I136)</f>
        <v>3.3995487244186191</v>
      </c>
      <c r="F137" s="21">
        <f>IF(OR($A137="",$B137="",$C137=""),"",B137*'MPTO_working_3-way'!$I136)</f>
        <v>3.8079029255499846</v>
      </c>
      <c r="G137" s="22">
        <f>IF(OR($A137="",$B137="",$C137=""),"",C137*'MPTO_working_3-way'!$I136)</f>
        <v>2.2561569612507952</v>
      </c>
      <c r="H137" s="17">
        <f>IF(OR($A137="",$B137="",$C137=""),"",'MPTO_working_3-way'!E136)</f>
        <v>3.4090312585108773</v>
      </c>
      <c r="I137" s="21">
        <f>IF(OR($A137="",$B137="",$C137=""),"",'MPTO_working_3-way'!F136)</f>
        <v>3.8294415670999338</v>
      </c>
      <c r="J137" s="22">
        <f>IF(OR($A137="",$B137="",$C137=""),"",'MPTO_working_3-way'!G136)</f>
        <v>2.2445336170629608</v>
      </c>
      <c r="K137" s="17">
        <f>IF(OR($A137="",$B137="",$C137=""),"",'OddsRatio_working_3-way'!H136)</f>
        <v>3.405979706977265</v>
      </c>
      <c r="L137" s="21">
        <f>IF(OR($A137="",$B137="",$C137=""),"",'OddsRatio_working_3-way'!I136)</f>
        <v>3.8190234334969668</v>
      </c>
      <c r="M137" s="22">
        <f>IF(OR($A137="",$B137="",$C137=""),"",'OddsRatio_working_3-way'!J136)</f>
        <v>2.2494572727220987</v>
      </c>
      <c r="N137" s="23">
        <f t="shared" si="39"/>
        <v>29.415668992095917</v>
      </c>
      <c r="O137" s="24">
        <f t="shared" si="40"/>
        <v>26.261173657822894</v>
      </c>
      <c r="P137" s="24">
        <f t="shared" si="41"/>
        <v>44.323157350081175</v>
      </c>
      <c r="Q137" t="s">
        <v>318</v>
      </c>
      <c r="R137" t="s">
        <v>190</v>
      </c>
      <c r="S137" s="48" t="s">
        <v>417</v>
      </c>
      <c r="T137" s="35">
        <v>100</v>
      </c>
      <c r="U137" s="35">
        <f t="shared" si="42"/>
        <v>51.92307692307692</v>
      </c>
      <c r="V137" s="35">
        <f t="shared" si="43"/>
        <v>71.181556195965413</v>
      </c>
      <c r="W137" s="35">
        <f t="shared" si="44"/>
        <v>74.093264248704671</v>
      </c>
      <c r="X137" s="35">
        <f t="shared" si="45"/>
        <v>54.725179555329916</v>
      </c>
      <c r="Y137" s="35">
        <f t="shared" si="46"/>
        <v>73.98365882821841</v>
      </c>
      <c r="Z137" s="35">
        <f t="shared" si="47"/>
        <v>76.895366880957667</v>
      </c>
      <c r="AA137" s="35">
        <f t="shared" si="48"/>
        <v>-2.8021026322529963</v>
      </c>
      <c r="AB137" s="35">
        <f t="shared" si="49"/>
        <v>-2.8021026322529963</v>
      </c>
      <c r="AC137" s="35">
        <f t="shared" si="50"/>
        <v>-2.8021026322529963</v>
      </c>
      <c r="AF137">
        <v>1.69</v>
      </c>
      <c r="AG137">
        <v>2.2799999999999998</v>
      </c>
      <c r="AJ137" t="s">
        <v>370</v>
      </c>
    </row>
    <row r="138" spans="1:36" ht="15" x14ac:dyDescent="0.25">
      <c r="A138">
        <v>2.08</v>
      </c>
      <c r="B138">
        <v>3.47</v>
      </c>
      <c r="C138">
        <v>3.86</v>
      </c>
      <c r="D138" s="20">
        <f t="shared" si="38"/>
        <v>2.8021026322530007E-2</v>
      </c>
      <c r="E138" s="17">
        <f>IF(OR($A138="",$B138="",$C138=""),"",A138*'MPTO_working_3-way'!$I137)</f>
        <v>2.1382837347508623</v>
      </c>
      <c r="F138" s="21">
        <f>IF(OR($A138="",$B138="",$C138=""),"",B138*'MPTO_working_3-way'!$I137)</f>
        <v>3.5672329613391791</v>
      </c>
      <c r="G138" s="22">
        <f>IF(OR($A138="",$B138="",$C138=""),"",C138*'MPTO_working_3-way'!$I137)</f>
        <v>3.9681611616049657</v>
      </c>
      <c r="H138" s="17">
        <f>IF(OR($A138="",$B138="",$C138=""),"",'MPTO_working_3-way'!E137)</f>
        <v>2.1212106938095632</v>
      </c>
      <c r="I138" s="21">
        <f>IF(OR($A138="",$B138="",$C138=""),"",'MPTO_working_3-way'!F137)</f>
        <v>3.5862333633230894</v>
      </c>
      <c r="J138" s="22">
        <f>IF(OR($A138="",$B138="",$C138=""),"",'MPTO_working_3-way'!G137)</f>
        <v>4.0043725280440876</v>
      </c>
      <c r="K138" s="17">
        <f>IF(OR($A138="",$B138="",$C138=""),"",'OddsRatio_working_3-way'!H137)</f>
        <v>2.1281412442663665</v>
      </c>
      <c r="L138" s="21">
        <f>IF(OR($A138="",$B138="",$C138=""),"",'OddsRatio_working_3-way'!I137)</f>
        <v>3.5801008086462254</v>
      </c>
      <c r="M138" s="22">
        <f>IF(OR($A138="",$B138="",$C138=""),"",'OddsRatio_working_3-way'!J137)</f>
        <v>3.9874851468535248</v>
      </c>
      <c r="N138" s="23">
        <f t="shared" si="39"/>
        <v>46.766478355900368</v>
      </c>
      <c r="O138" s="24">
        <f t="shared" si="40"/>
        <v>28.032932270971976</v>
      </c>
      <c r="P138" s="24">
        <f t="shared" si="41"/>
        <v>25.200589373127656</v>
      </c>
      <c r="Q138" t="s">
        <v>108</v>
      </c>
      <c r="R138" t="s">
        <v>202</v>
      </c>
      <c r="S138" s="48" t="s">
        <v>417</v>
      </c>
      <c r="T138" s="35">
        <v>100</v>
      </c>
      <c r="U138" s="35">
        <f t="shared" si="42"/>
        <v>61.389961389961393</v>
      </c>
      <c r="V138" s="35">
        <f t="shared" si="43"/>
        <v>68.253968253968253</v>
      </c>
      <c r="W138" s="35">
        <f t="shared" si="44"/>
        <v>67.532467532467535</v>
      </c>
      <c r="X138" s="35">
        <f t="shared" si="45"/>
        <v>64.213564213564212</v>
      </c>
      <c r="Y138" s="35">
        <f t="shared" si="46"/>
        <v>71.077571077571079</v>
      </c>
      <c r="Z138" s="35">
        <f t="shared" si="47"/>
        <v>70.356070356070362</v>
      </c>
      <c r="AA138" s="35">
        <f t="shared" si="48"/>
        <v>-2.823602823602819</v>
      </c>
      <c r="AB138" s="35">
        <f t="shared" si="49"/>
        <v>-2.8236028236028261</v>
      </c>
      <c r="AC138" s="35">
        <f t="shared" si="50"/>
        <v>-2.8236028236028261</v>
      </c>
      <c r="AF138">
        <v>1.81</v>
      </c>
      <c r="AG138">
        <v>2.08</v>
      </c>
      <c r="AJ138" t="s">
        <v>371</v>
      </c>
    </row>
    <row r="139" spans="1:36" ht="15" x14ac:dyDescent="0.25">
      <c r="A139">
        <v>2.59</v>
      </c>
      <c r="B139">
        <v>3.15</v>
      </c>
      <c r="C139">
        <v>3.08</v>
      </c>
      <c r="D139" s="20">
        <f t="shared" si="38"/>
        <v>2.8236028236028332E-2</v>
      </c>
      <c r="E139" s="17">
        <f>IF(OR($A139="",$B139="",$C139=""),"",A139*'MPTO_working_3-way'!$I138)</f>
        <v>2.6631313131313132</v>
      </c>
      <c r="F139" s="21">
        <f>IF(OR($A139="",$B139="",$C139=""),"",B139*'MPTO_working_3-way'!$I138)</f>
        <v>3.2389434889434892</v>
      </c>
      <c r="G139" s="22">
        <f>IF(OR($A139="",$B139="",$C139=""),"",C139*'MPTO_working_3-way'!$I138)</f>
        <v>3.1669669669669673</v>
      </c>
      <c r="H139" s="17">
        <f>IF(OR($A139="",$B139="",$C139=""),"",'MPTO_working_3-way'!E138)</f>
        <v>2.6547142462727775</v>
      </c>
      <c r="I139" s="21">
        <f>IF(OR($A139="",$B139="",$C139=""),"",'MPTO_working_3-way'!F138)</f>
        <v>3.246244091829845</v>
      </c>
      <c r="J139" s="22">
        <f>IF(OR($A139="",$B139="",$C139=""),"",'MPTO_working_3-way'!G138)</f>
        <v>3.1719516720959966</v>
      </c>
      <c r="K139" s="17">
        <f>IF(OR($A139="",$B139="",$C139=""),"",'OddsRatio_working_3-way'!H138)</f>
        <v>2.6586005103029917</v>
      </c>
      <c r="L139" s="21">
        <f>IF(OR($A139="",$B139="",$C139=""),"",'OddsRatio_working_3-way'!I138)</f>
        <v>3.2427616963216561</v>
      </c>
      <c r="M139" s="22">
        <f>IF(OR($A139="",$B139="",$C139=""),"",'OddsRatio_working_3-way'!J138)</f>
        <v>3.1697415480693225</v>
      </c>
      <c r="N139" s="23">
        <f t="shared" si="39"/>
        <v>37.549781907832354</v>
      </c>
      <c r="O139" s="24">
        <f t="shared" si="40"/>
        <v>30.874265124217708</v>
      </c>
      <c r="P139" s="24">
        <f t="shared" si="41"/>
        <v>31.575952967949927</v>
      </c>
      <c r="Q139" t="s">
        <v>195</v>
      </c>
      <c r="R139" t="s">
        <v>109</v>
      </c>
      <c r="S139" s="48" t="s">
        <v>417</v>
      </c>
      <c r="T139" s="35">
        <v>100</v>
      </c>
      <c r="U139" s="35">
        <f t="shared" si="42"/>
        <v>56.896551724137922</v>
      </c>
      <c r="V139" s="35">
        <f t="shared" si="43"/>
        <v>66.442953020134226</v>
      </c>
      <c r="W139" s="35">
        <f t="shared" si="44"/>
        <v>73.333333333333329</v>
      </c>
      <c r="X139" s="35">
        <f t="shared" si="45"/>
        <v>60.223713646532438</v>
      </c>
      <c r="Y139" s="35">
        <f t="shared" si="46"/>
        <v>69.770114942528735</v>
      </c>
      <c r="Z139" s="35">
        <f t="shared" si="47"/>
        <v>76.660495255727852</v>
      </c>
      <c r="AA139" s="35">
        <f t="shared" si="48"/>
        <v>-3.3271619223945166</v>
      </c>
      <c r="AB139" s="35">
        <f t="shared" si="49"/>
        <v>-3.3271619223945095</v>
      </c>
      <c r="AC139" s="35">
        <f t="shared" si="50"/>
        <v>-3.3271619223945237</v>
      </c>
      <c r="AF139">
        <v>2.09</v>
      </c>
      <c r="AG139">
        <v>1.82</v>
      </c>
      <c r="AJ139" t="s">
        <v>371</v>
      </c>
    </row>
    <row r="140" spans="1:36" ht="15" x14ac:dyDescent="0.25">
      <c r="A140">
        <v>2.3199999999999998</v>
      </c>
      <c r="B140">
        <v>2.98</v>
      </c>
      <c r="C140">
        <v>3.75</v>
      </c>
      <c r="D140" s="20">
        <f t="shared" si="38"/>
        <v>3.3271619223945059E-2</v>
      </c>
      <c r="E140" s="17">
        <f>IF(OR($A140="",$B140="",$C140=""),"",A140*'MPTO_working_3-way'!$I139)</f>
        <v>2.3971901565995526</v>
      </c>
      <c r="F140" s="21">
        <f>IF(OR($A140="",$B140="",$C140=""),"",B140*'MPTO_working_3-way'!$I139)</f>
        <v>3.0791494252873561</v>
      </c>
      <c r="G140" s="22">
        <f>IF(OR($A140="",$B140="",$C140=""),"",C140*'MPTO_working_3-way'!$I139)</f>
        <v>3.8747685720897938</v>
      </c>
      <c r="H140" s="17">
        <f>IF(OR($A140="",$B140="",$C140=""),"",'MPTO_working_3-way'!E139)</f>
        <v>2.3812702067208775</v>
      </c>
      <c r="I140" s="21">
        <f>IF(OR($A140="",$B140="",$C140=""),"",'MPTO_working_3-way'!F139)</f>
        <v>3.081854707695721</v>
      </c>
      <c r="J140" s="22">
        <f>IF(OR($A140="",$B140="",$C140=""),"",'MPTO_working_3-way'!G139)</f>
        <v>3.9127285166664985</v>
      </c>
      <c r="K140" s="17">
        <f>IF(OR($A140="",$B140="",$C140=""),"",'OddsRatio_working_3-way'!H139)</f>
        <v>2.3883917541848732</v>
      </c>
      <c r="L140" s="21">
        <f>IF(OR($A140="",$B140="",$C140=""),"",'OddsRatio_working_3-way'!I139)</f>
        <v>3.0825876312773097</v>
      </c>
      <c r="M140" s="22">
        <f>IF(OR($A140="",$B140="",$C140=""),"",'OddsRatio_working_3-way'!J139)</f>
        <v>3.892482821218485</v>
      </c>
      <c r="N140" s="23">
        <f t="shared" si="39"/>
        <v>41.715505849503145</v>
      </c>
      <c r="O140" s="24">
        <f t="shared" si="40"/>
        <v>32.47650119827091</v>
      </c>
      <c r="P140" s="24">
        <f t="shared" si="41"/>
        <v>25.807992952225948</v>
      </c>
      <c r="Q140" t="s">
        <v>198</v>
      </c>
      <c r="R140" t="s">
        <v>199</v>
      </c>
      <c r="S140" s="48" t="s">
        <v>417</v>
      </c>
      <c r="T140" s="35">
        <v>100</v>
      </c>
      <c r="U140" s="35">
        <f t="shared" si="42"/>
        <v>44.134078212290497</v>
      </c>
      <c r="V140" s="35">
        <f t="shared" si="43"/>
        <v>74.025974025974023</v>
      </c>
      <c r="W140" s="35">
        <f t="shared" si="44"/>
        <v>78.768577494692153</v>
      </c>
      <c r="X140" s="35">
        <f t="shared" si="45"/>
        <v>47.205448479333825</v>
      </c>
      <c r="Y140" s="35">
        <f t="shared" si="46"/>
        <v>77.097344293017358</v>
      </c>
      <c r="Z140" s="35">
        <f t="shared" si="47"/>
        <v>81.839947761735459</v>
      </c>
      <c r="AA140" s="35">
        <f t="shared" si="48"/>
        <v>-3.0713702670433278</v>
      </c>
      <c r="AB140" s="35">
        <f t="shared" si="49"/>
        <v>-3.0713702670433349</v>
      </c>
      <c r="AC140" s="35">
        <f t="shared" si="50"/>
        <v>-3.0713702670433065</v>
      </c>
      <c r="AF140">
        <v>2.23</v>
      </c>
      <c r="AG140">
        <v>1.69</v>
      </c>
      <c r="AJ140" t="s">
        <v>371</v>
      </c>
    </row>
    <row r="141" spans="1:36" ht="15" x14ac:dyDescent="0.25">
      <c r="A141">
        <v>1.79</v>
      </c>
      <c r="B141">
        <v>3.85</v>
      </c>
      <c r="C141">
        <v>4.71</v>
      </c>
      <c r="D141" s="20">
        <f t="shared" si="38"/>
        <v>3.0713702670433163E-2</v>
      </c>
      <c r="E141" s="17">
        <f>IF(OR($A141="",$B141="",$C141=""),"",A141*'MPTO_working_3-way'!$I140)</f>
        <v>1.8449775277800753</v>
      </c>
      <c r="F141" s="21">
        <f>IF(OR($A141="",$B141="",$C141=""),"",B141*'MPTO_working_3-way'!$I140)</f>
        <v>3.9682477552811677</v>
      </c>
      <c r="G141" s="22">
        <f>IF(OR($A141="",$B141="",$C141=""),"",C141*'MPTO_working_3-way'!$I140)</f>
        <v>4.8546615395777399</v>
      </c>
      <c r="H141" s="17">
        <f>IF(OR($A141="",$B141="",$C141=""),"",'MPTO_working_3-way'!E140)</f>
        <v>1.8234156277769096</v>
      </c>
      <c r="I141" s="21">
        <f>IF(OR($A141="",$B141="",$C141=""),"",'MPTO_working_3-way'!F140)</f>
        <v>4.0079781394000147</v>
      </c>
      <c r="J141" s="22">
        <f>IF(OR($A141="",$B141="",$C141=""),"",'MPTO_working_3-way'!G140)</f>
        <v>4.9486252491098348</v>
      </c>
      <c r="K141" s="17">
        <f>IF(OR($A141="",$B141="",$C141=""),"",'OddsRatio_working_3-way'!H140)</f>
        <v>1.8313559180097332</v>
      </c>
      <c r="L141" s="21">
        <f>IF(OR($A141="",$B141="",$C141=""),"",'OddsRatio_working_3-way'!I140)</f>
        <v>3.9991954004148589</v>
      </c>
      <c r="M141" s="22">
        <f>IF(OR($A141="",$B141="",$C141=""),"",'OddsRatio_working_3-way'!J140)</f>
        <v>4.9042157668558328</v>
      </c>
      <c r="N141" s="23">
        <f t="shared" si="39"/>
        <v>54.201202179585671</v>
      </c>
      <c r="O141" s="24">
        <f t="shared" si="40"/>
        <v>25.200039454924244</v>
      </c>
      <c r="P141" s="24">
        <f t="shared" si="41"/>
        <v>20.598758365490095</v>
      </c>
      <c r="Q141" t="s">
        <v>110</v>
      </c>
      <c r="R141" t="s">
        <v>203</v>
      </c>
      <c r="S141" s="48" t="s">
        <v>417</v>
      </c>
      <c r="T141" s="35">
        <v>100</v>
      </c>
      <c r="U141" s="35">
        <f t="shared" si="42"/>
        <v>89.304812834224592</v>
      </c>
      <c r="V141" s="35">
        <f t="shared" si="43"/>
        <v>82.30088495575221</v>
      </c>
      <c r="W141" s="35">
        <f t="shared" si="44"/>
        <v>25.373134328358205</v>
      </c>
      <c r="X141" s="35">
        <f t="shared" si="45"/>
        <v>92.325980715889571</v>
      </c>
      <c r="Y141" s="35">
        <f t="shared" si="46"/>
        <v>85.322052837417189</v>
      </c>
      <c r="Z141" s="35">
        <f t="shared" si="47"/>
        <v>28.394302210023188</v>
      </c>
      <c r="AA141" s="35">
        <f t="shared" si="48"/>
        <v>-3.0211678816649794</v>
      </c>
      <c r="AB141" s="35">
        <f t="shared" si="49"/>
        <v>-3.0211678816649794</v>
      </c>
      <c r="AC141" s="35">
        <f t="shared" si="50"/>
        <v>-3.021167881664983</v>
      </c>
      <c r="AF141">
        <v>1.87</v>
      </c>
      <c r="AG141">
        <v>2.02</v>
      </c>
      <c r="AJ141" t="s">
        <v>372</v>
      </c>
    </row>
    <row r="142" spans="1:36" ht="15" x14ac:dyDescent="0.25">
      <c r="A142">
        <v>9.35</v>
      </c>
      <c r="B142">
        <v>5.65</v>
      </c>
      <c r="C142">
        <v>1.34</v>
      </c>
      <c r="D142" s="20">
        <f t="shared" si="38"/>
        <v>3.0211678816649767E-2</v>
      </c>
      <c r="E142" s="17">
        <f>IF(OR($A142="",$B142="",$C142=""),"",A142*'MPTO_working_3-way'!$I141)</f>
        <v>9.6324791969356749</v>
      </c>
      <c r="F142" s="21">
        <f>IF(OR($A142="",$B142="",$C142=""),"",B142*'MPTO_working_3-way'!$I141)</f>
        <v>5.8206959853140718</v>
      </c>
      <c r="G142" s="22">
        <f>IF(OR($A142="",$B142="",$C142=""),"",C142*'MPTO_working_3-way'!$I141)</f>
        <v>1.3804836496143107</v>
      </c>
      <c r="H142" s="17">
        <f>IF(OR($A142="",$B142="",$C142=""),"",'MPTO_working_3-way'!E141)</f>
        <v>10.321908104022725</v>
      </c>
      <c r="I142" s="21">
        <f>IF(OR($A142="",$B142="",$C142=""),"",'MPTO_working_3-way'!F141)</f>
        <v>5.9908726358208497</v>
      </c>
      <c r="J142" s="22">
        <f>IF(OR($A142="",$B142="",$C142=""),"",'MPTO_working_3-way'!G141)</f>
        <v>1.3583300526371842</v>
      </c>
      <c r="K142" s="17">
        <f>IF(OR($A142="",$B142="",$C142=""),"",'OddsRatio_working_3-way'!H141)</f>
        <v>9.960892873206646</v>
      </c>
      <c r="L142" s="21">
        <f>IF(OR($A142="",$B142="",$C142=""),"",'OddsRatio_working_3-way'!I141)</f>
        <v>5.9901978275941214</v>
      </c>
      <c r="M142" s="22">
        <f>IF(OR($A142="",$B142="",$C142=""),"",'OddsRatio_working_3-way'!J141)</f>
        <v>1.364874679867097</v>
      </c>
      <c r="N142" s="23">
        <f t="shared" si="39"/>
        <v>10.381543313564842</v>
      </c>
      <c r="O142" s="24">
        <f t="shared" si="40"/>
        <v>17.180076102978983</v>
      </c>
      <c r="P142" s="24">
        <f t="shared" si="41"/>
        <v>72.43838058345618</v>
      </c>
      <c r="Q142" t="s">
        <v>209</v>
      </c>
      <c r="R142" t="s">
        <v>331</v>
      </c>
      <c r="S142" s="48" t="s">
        <v>417</v>
      </c>
      <c r="T142" s="35">
        <v>100</v>
      </c>
      <c r="U142" s="35">
        <f t="shared" si="42"/>
        <v>48.186528497409334</v>
      </c>
      <c r="V142" s="35">
        <f t="shared" si="43"/>
        <v>74.619289340101517</v>
      </c>
      <c r="W142" s="35">
        <f t="shared" si="44"/>
        <v>74.160206718346245</v>
      </c>
      <c r="X142" s="35">
        <f t="shared" si="45"/>
        <v>51.220503941552224</v>
      </c>
      <c r="Y142" s="35">
        <f t="shared" si="46"/>
        <v>77.653264784244428</v>
      </c>
      <c r="Z142" s="35">
        <f t="shared" si="47"/>
        <v>77.194182162489156</v>
      </c>
      <c r="AA142" s="35">
        <f t="shared" si="48"/>
        <v>-3.0339754441428894</v>
      </c>
      <c r="AB142" s="35">
        <f t="shared" si="49"/>
        <v>-3.0339754441429108</v>
      </c>
      <c r="AC142" s="35">
        <f t="shared" si="50"/>
        <v>-3.0339754441429108</v>
      </c>
      <c r="AF142">
        <v>1.5</v>
      </c>
      <c r="AG142">
        <v>2.69</v>
      </c>
      <c r="AJ142" t="s">
        <v>372</v>
      </c>
    </row>
    <row r="143" spans="1:36" ht="15" x14ac:dyDescent="0.25">
      <c r="A143">
        <v>1.93</v>
      </c>
      <c r="B143">
        <v>3.94</v>
      </c>
      <c r="C143">
        <v>3.87</v>
      </c>
      <c r="D143" s="20">
        <f t="shared" si="38"/>
        <v>3.0339754441429001E-2</v>
      </c>
      <c r="E143" s="17">
        <f>IF(OR($A143="",$B143="",$C143=""),"",A143*'MPTO_working_3-way'!$I142)</f>
        <v>1.988555726071958</v>
      </c>
      <c r="F143" s="21">
        <f>IF(OR($A143="",$B143="",$C143=""),"",B143*'MPTO_working_3-way'!$I142)</f>
        <v>4.0595386324992306</v>
      </c>
      <c r="G143" s="22">
        <f>IF(OR($A143="",$B143="",$C143=""),"",C143*'MPTO_working_3-way'!$I142)</f>
        <v>3.9874148496883302</v>
      </c>
      <c r="H143" s="17">
        <f>IF(OR($A143="",$B143="",$C143=""),"",'MPTO_working_3-way'!E142)</f>
        <v>1.9684207691169209</v>
      </c>
      <c r="I143" s="21">
        <f>IF(OR($A143="",$B143="",$C143=""),"",'MPTO_working_3-way'!F142)</f>
        <v>4.1035092965873083</v>
      </c>
      <c r="J143" s="22">
        <f>IF(OR($A143="",$B143="",$C143=""),"",'MPTO_working_3-way'!G142)</f>
        <v>4.0276347079442587</v>
      </c>
      <c r="K143" s="17">
        <f>IF(OR($A143="",$B143="",$C143=""),"",'OddsRatio_working_3-way'!H142)</f>
        <v>1.9761580470778823</v>
      </c>
      <c r="L143" s="21">
        <f>IF(OR($A143="",$B143="",$C143=""),"",'OddsRatio_working_3-way'!I142)</f>
        <v>4.0859189875365329</v>
      </c>
      <c r="M143" s="22">
        <f>IF(OR($A143="",$B143="",$C143=""),"",'OddsRatio_working_3-way'!J142)</f>
        <v>4.0124447259285176</v>
      </c>
      <c r="N143" s="23">
        <f t="shared" si="39"/>
        <v>50.287753412640043</v>
      </c>
      <c r="O143" s="24">
        <f t="shared" si="40"/>
        <v>24.633341138679</v>
      </c>
      <c r="P143" s="24">
        <f t="shared" si="41"/>
        <v>25.078905448680949</v>
      </c>
      <c r="Q143" t="s">
        <v>330</v>
      </c>
      <c r="R143" t="s">
        <v>328</v>
      </c>
      <c r="S143" s="48" t="s">
        <v>417</v>
      </c>
      <c r="T143" s="35">
        <v>100</v>
      </c>
      <c r="U143" s="35">
        <f t="shared" si="42"/>
        <v>67.532467532467535</v>
      </c>
      <c r="V143" s="35">
        <f t="shared" si="43"/>
        <v>73.474801061007966</v>
      </c>
      <c r="W143" s="35">
        <f t="shared" si="44"/>
        <v>56.331877729257641</v>
      </c>
      <c r="X143" s="35">
        <f t="shared" si="45"/>
        <v>70.193321209734407</v>
      </c>
      <c r="Y143" s="35">
        <f t="shared" si="46"/>
        <v>76.135654738274823</v>
      </c>
      <c r="Z143" s="35">
        <f t="shared" si="47"/>
        <v>58.992731406524513</v>
      </c>
      <c r="AA143" s="35">
        <f t="shared" si="48"/>
        <v>-2.6608536772668714</v>
      </c>
      <c r="AB143" s="35">
        <f t="shared" si="49"/>
        <v>-2.6608536772668572</v>
      </c>
      <c r="AC143" s="35">
        <f t="shared" si="50"/>
        <v>-2.6608536772668714</v>
      </c>
      <c r="AF143">
        <v>1.65</v>
      </c>
      <c r="AG143">
        <v>2.34</v>
      </c>
      <c r="AJ143" t="s">
        <v>372</v>
      </c>
    </row>
    <row r="144" spans="1:36" ht="15" x14ac:dyDescent="0.25">
      <c r="A144">
        <v>3.08</v>
      </c>
      <c r="B144">
        <v>3.77</v>
      </c>
      <c r="C144">
        <v>2.29</v>
      </c>
      <c r="D144" s="20">
        <f t="shared" si="38"/>
        <v>2.6608536772668723E-2</v>
      </c>
      <c r="E144" s="17">
        <f>IF(OR($A144="",$B144="",$C144=""),"",A144*'MPTO_working_3-way'!$I143)</f>
        <v>3.1619542932598197</v>
      </c>
      <c r="F144" s="21">
        <f>IF(OR($A144="",$B144="",$C144=""),"",B144*'MPTO_working_3-way'!$I143)</f>
        <v>3.8703141836329613</v>
      </c>
      <c r="G144" s="22">
        <f>IF(OR($A144="",$B144="",$C144=""),"",C144*'MPTO_working_3-way'!$I143)</f>
        <v>2.3509335492094112</v>
      </c>
      <c r="H144" s="17">
        <f>IF(OR($A144="",$B144="",$C144=""),"",'MPTO_working_3-way'!E143)</f>
        <v>3.1665028339539711</v>
      </c>
      <c r="I144" s="21">
        <f>IF(OR($A144="",$B144="",$C144=""),"",'MPTO_working_3-way'!F143)</f>
        <v>3.9004225685974783</v>
      </c>
      <c r="J144" s="22">
        <f>IF(OR($A144="",$B144="",$C144=""),"",'MPTO_working_3-way'!G143)</f>
        <v>2.3374769216776357</v>
      </c>
      <c r="K144" s="17">
        <f>IF(OR($A144="",$B144="",$C144=""),"",'OddsRatio_working_3-way'!H143)</f>
        <v>3.1660976743304121</v>
      </c>
      <c r="L144" s="21">
        <f>IF(OR($A144="",$B144="",$C144=""),"",'OddsRatio_working_3-way'!I143)</f>
        <v>3.8846589220650181</v>
      </c>
      <c r="M144" s="22">
        <f>IF(OR($A144="",$B144="",$C144=""),"",'OddsRatio_working_3-way'!J143)</f>
        <v>2.3433971153299189</v>
      </c>
      <c r="N144" s="23">
        <f t="shared" si="39"/>
        <v>31.626010601470426</v>
      </c>
      <c r="O144" s="24">
        <f t="shared" si="40"/>
        <v>25.837695663800776</v>
      </c>
      <c r="P144" s="24">
        <f t="shared" si="41"/>
        <v>42.536293734728794</v>
      </c>
      <c r="Q144" t="s">
        <v>329</v>
      </c>
      <c r="R144" t="s">
        <v>326</v>
      </c>
      <c r="S144" s="48" t="s">
        <v>417</v>
      </c>
      <c r="T144" s="35">
        <v>100</v>
      </c>
      <c r="U144" s="35">
        <f t="shared" si="42"/>
        <v>6.5420560747663554</v>
      </c>
      <c r="V144" s="35">
        <f t="shared" si="43"/>
        <v>93.060374739764057</v>
      </c>
      <c r="W144" s="35">
        <f t="shared" si="44"/>
        <v>97.380827658459935</v>
      </c>
      <c r="X144" s="35">
        <f t="shared" si="45"/>
        <v>9.5587976017760194</v>
      </c>
      <c r="Y144" s="35">
        <f t="shared" si="46"/>
        <v>96.077116266773714</v>
      </c>
      <c r="Z144" s="35">
        <f t="shared" si="47"/>
        <v>100.39756918546958</v>
      </c>
      <c r="AA144" s="35">
        <f t="shared" si="48"/>
        <v>-3.016741527009664</v>
      </c>
      <c r="AB144" s="35">
        <f t="shared" si="49"/>
        <v>-3.0167415270096569</v>
      </c>
      <c r="AC144" s="35">
        <f t="shared" si="50"/>
        <v>-3.0167415270096427</v>
      </c>
      <c r="AF144">
        <v>1.68</v>
      </c>
      <c r="AG144">
        <v>2.29</v>
      </c>
      <c r="AJ144" t="s">
        <v>372</v>
      </c>
    </row>
    <row r="145" spans="1:38" ht="15" x14ac:dyDescent="0.25">
      <c r="A145">
        <v>1.07</v>
      </c>
      <c r="B145">
        <v>14.41</v>
      </c>
      <c r="C145">
        <v>38.18</v>
      </c>
      <c r="D145" s="20">
        <f t="shared" si="38"/>
        <v>3.0167415270096587E-2</v>
      </c>
      <c r="E145" s="17">
        <f>IF(OR($A145="",$B145="",$C145=""),"",A145*'MPTO_working_3-way'!$I144)</f>
        <v>1.1022791343390035</v>
      </c>
      <c r="F145" s="21">
        <f>IF(OR($A145="",$B145="",$C145=""),"",B145*'MPTO_working_3-way'!$I144)</f>
        <v>14.844712454042092</v>
      </c>
      <c r="G145" s="22">
        <f>IF(OR($A145="",$B145="",$C145=""),"",C145*'MPTO_working_3-way'!$I144)</f>
        <v>39.331791915012289</v>
      </c>
      <c r="H145" s="17">
        <f>IF(OR($A145="",$B145="",$C145=""),"",'MPTO_working_3-way'!E144)</f>
        <v>1.0816381139959539</v>
      </c>
      <c r="I145" s="21">
        <f>IF(OR($A145="",$B145="",$C145=""),"",'MPTO_working_3-way'!F144)</f>
        <v>16.851912008116585</v>
      </c>
      <c r="J145" s="22">
        <f>IF(OR($A145="",$B145="",$C145=""),"",'MPTO_working_3-way'!G144)</f>
        <v>61.973541253479318</v>
      </c>
      <c r="K145" s="17">
        <f>IF(OR($A145="",$B145="",$C145=""),"",'OddsRatio_working_3-way'!H144)</f>
        <v>1.0856851201246904</v>
      </c>
      <c r="L145" s="21">
        <f>IF(OR($A145="",$B145="",$C145=""),"",'OddsRatio_working_3-way'!I144)</f>
        <v>17.414820869601417</v>
      </c>
      <c r="M145" s="22">
        <f>IF(OR($A145="",$B145="",$C145=""),"",'OddsRatio_working_3-way'!J144)</f>
        <v>46.511039517657032</v>
      </c>
      <c r="N145" s="23">
        <f t="shared" si="39"/>
        <v>90.721122159285315</v>
      </c>
      <c r="O145" s="24">
        <f t="shared" si="40"/>
        <v>6.7364053234167445</v>
      </c>
      <c r="P145" s="24">
        <f t="shared" si="41"/>
        <v>2.5424725172979388</v>
      </c>
      <c r="Q145" t="s">
        <v>325</v>
      </c>
      <c r="R145" t="s">
        <v>204</v>
      </c>
      <c r="S145" s="48" t="s">
        <v>417</v>
      </c>
      <c r="T145" s="35">
        <v>100</v>
      </c>
      <c r="U145" s="35">
        <f t="shared" si="42"/>
        <v>55.55555555555555</v>
      </c>
      <c r="V145" s="35">
        <f t="shared" si="43"/>
        <v>70.238095238095241</v>
      </c>
      <c r="W145" s="35">
        <f t="shared" si="44"/>
        <v>71.346704871060169</v>
      </c>
      <c r="X145" s="35">
        <f t="shared" si="45"/>
        <v>58.415199890844583</v>
      </c>
      <c r="Y145" s="35">
        <f t="shared" si="46"/>
        <v>73.097739573384274</v>
      </c>
      <c r="Z145" s="35">
        <f t="shared" si="47"/>
        <v>74.206349206349216</v>
      </c>
      <c r="AA145" s="35">
        <f t="shared" si="48"/>
        <v>-2.8596443352890333</v>
      </c>
      <c r="AB145" s="35">
        <f t="shared" si="49"/>
        <v>-2.8596443352890333</v>
      </c>
      <c r="AC145" s="35">
        <f t="shared" si="50"/>
        <v>-2.8596443352890475</v>
      </c>
      <c r="AF145">
        <v>1.21</v>
      </c>
      <c r="AG145">
        <v>4.53</v>
      </c>
      <c r="AJ145" t="s">
        <v>372</v>
      </c>
    </row>
    <row r="146" spans="1:38" ht="15" x14ac:dyDescent="0.25">
      <c r="A146">
        <v>2.25</v>
      </c>
      <c r="B146">
        <v>3.36</v>
      </c>
      <c r="C146">
        <v>3.49</v>
      </c>
      <c r="D146" s="20">
        <f t="shared" si="38"/>
        <v>2.8596443352890244E-2</v>
      </c>
      <c r="E146" s="17">
        <f>IF(OR($A146="",$B146="",$C146=""),"",A146*'MPTO_working_3-way'!$I145)</f>
        <v>2.3143419975440032</v>
      </c>
      <c r="F146" s="21">
        <f>IF(OR($A146="",$B146="",$C146=""),"",B146*'MPTO_working_3-way'!$I145)</f>
        <v>3.4560840496657113</v>
      </c>
      <c r="G146" s="22">
        <f>IF(OR($A146="",$B146="",$C146=""),"",C146*'MPTO_working_3-way'!$I145)</f>
        <v>3.5898015873015874</v>
      </c>
      <c r="H146" s="17">
        <f>IF(OR($A146="",$B146="",$C146=""),"",'MPTO_working_3-way'!E145)</f>
        <v>2.2993141552431831</v>
      </c>
      <c r="I146" s="21">
        <f>IF(OR($A146="",$B146="",$C146=""),"",'MPTO_working_3-way'!F145)</f>
        <v>3.4711748454150766</v>
      </c>
      <c r="J146" s="22">
        <f>IF(OR($A146="",$B146="",$C146=""),"",'MPTO_working_3-way'!G145)</f>
        <v>3.6100978312923311</v>
      </c>
      <c r="K146" s="17">
        <f>IF(OR($A146="",$B146="",$C146=""),"",'OddsRatio_working_3-way'!H145)</f>
        <v>2.3056974999523572</v>
      </c>
      <c r="L146" s="21">
        <f>IF(OR($A146="",$B146="",$C146=""),"",'OddsRatio_working_3-way'!I145)</f>
        <v>3.4651568799100505</v>
      </c>
      <c r="M146" s="22">
        <f>IF(OR($A146="",$B146="",$C146=""),"",'OddsRatio_working_3-way'!J145)</f>
        <v>3.6009494199050964</v>
      </c>
      <c r="N146" s="23">
        <f t="shared" si="39"/>
        <v>43.20882570774792</v>
      </c>
      <c r="O146" s="24">
        <f t="shared" si="40"/>
        <v>28.934481500724058</v>
      </c>
      <c r="P146" s="24">
        <f t="shared" si="41"/>
        <v>27.856692791528026</v>
      </c>
      <c r="Q146" t="s">
        <v>386</v>
      </c>
      <c r="R146" t="s">
        <v>382</v>
      </c>
      <c r="S146" s="48" t="s">
        <v>417</v>
      </c>
      <c r="T146" s="35">
        <v>100</v>
      </c>
      <c r="U146" s="35">
        <f t="shared" si="42"/>
        <v>88.123515439429937</v>
      </c>
      <c r="V146" s="35">
        <f t="shared" si="43"/>
        <v>78.213507625272342</v>
      </c>
      <c r="W146" s="35">
        <f t="shared" si="44"/>
        <v>30.555555555555554</v>
      </c>
      <c r="X146" s="35">
        <f t="shared" si="45"/>
        <v>91.230936819172115</v>
      </c>
      <c r="Y146" s="35">
        <f t="shared" si="46"/>
        <v>81.320929005014506</v>
      </c>
      <c r="Z146" s="35">
        <f t="shared" si="47"/>
        <v>33.662976935297742</v>
      </c>
      <c r="AA146" s="35">
        <f t="shared" si="48"/>
        <v>-3.1074213797421777</v>
      </c>
      <c r="AB146" s="35">
        <f t="shared" si="49"/>
        <v>-3.1074213797421635</v>
      </c>
      <c r="AC146" s="35">
        <f t="shared" si="50"/>
        <v>-3.1074213797421883</v>
      </c>
      <c r="AF146">
        <v>2.1800000000000002</v>
      </c>
      <c r="AG146">
        <v>1.74</v>
      </c>
      <c r="AJ146" t="s">
        <v>403</v>
      </c>
    </row>
    <row r="147" spans="1:38" ht="15" x14ac:dyDescent="0.25">
      <c r="A147">
        <v>8.42</v>
      </c>
      <c r="B147">
        <v>4.59</v>
      </c>
      <c r="C147">
        <v>1.44</v>
      </c>
      <c r="D147" s="20">
        <f t="shared" si="38"/>
        <v>3.1074213797421812E-2</v>
      </c>
      <c r="E147" s="17">
        <f>IF(OR($A147="",$B147="",$C147=""),"",A147*'MPTO_working_3-way'!$I146)</f>
        <v>8.6816448801742911</v>
      </c>
      <c r="F147" s="21">
        <f>IF(OR($A147="",$B147="",$C147=""),"",B147*'MPTO_working_3-way'!$I146)</f>
        <v>4.7326306413301662</v>
      </c>
      <c r="G147" s="22">
        <f>IF(OR($A147="",$B147="",$C147=""),"",C147*'MPTO_working_3-way'!$I146)</f>
        <v>1.4847468678682874</v>
      </c>
      <c r="H147" s="17">
        <f>IF(OR($A147="",$B147="",$C147=""),"",'MPTO_working_3-way'!E146)</f>
        <v>9.2245157748596736</v>
      </c>
      <c r="I147" s="21">
        <f>IF(OR($A147="",$B147="",$C147=""),"",'MPTO_working_3-way'!F146)</f>
        <v>4.8191179618480362</v>
      </c>
      <c r="J147" s="22">
        <f>IF(OR($A147="",$B147="",$C147=""),"",'MPTO_working_3-way'!G146)</f>
        <v>1.4618037125245698</v>
      </c>
      <c r="K147" s="17">
        <f>IF(OR($A147="",$B147="",$C147=""),"",'OddsRatio_working_3-way'!H146)</f>
        <v>8.9117620363514014</v>
      </c>
      <c r="L147" s="21">
        <f>IF(OR($A147="",$B147="",$C147=""),"",'OddsRatio_working_3-way'!I146)</f>
        <v>4.8279279933290473</v>
      </c>
      <c r="M147" s="22">
        <f>IF(OR($A147="",$B147="",$C147=""),"",'OddsRatio_working_3-way'!J146)</f>
        <v>1.469161091104396</v>
      </c>
      <c r="N147" s="23">
        <f t="shared" si="39"/>
        <v>11.518554534332948</v>
      </c>
      <c r="O147" s="24">
        <f t="shared" si="40"/>
        <v>21.129897424636908</v>
      </c>
      <c r="P147" s="24">
        <f t="shared" si="41"/>
        <v>67.351548041030156</v>
      </c>
      <c r="Q147" t="s">
        <v>384</v>
      </c>
      <c r="R147" t="s">
        <v>387</v>
      </c>
      <c r="S147" s="48" t="s">
        <v>417</v>
      </c>
      <c r="T147" s="35">
        <v>100</v>
      </c>
      <c r="U147" s="35">
        <f t="shared" si="42"/>
        <v>86.945169712793728</v>
      </c>
      <c r="V147" s="35">
        <f t="shared" si="43"/>
        <v>75.062344139650875</v>
      </c>
      <c r="W147" s="35">
        <f t="shared" si="44"/>
        <v>34.640522875816991</v>
      </c>
      <c r="X147" s="35">
        <f t="shared" si="45"/>
        <v>90.297132984532141</v>
      </c>
      <c r="Y147" s="35">
        <f t="shared" si="46"/>
        <v>78.414307411389274</v>
      </c>
      <c r="Z147" s="35">
        <f t="shared" si="47"/>
        <v>37.992486147555397</v>
      </c>
      <c r="AA147" s="35">
        <f t="shared" si="48"/>
        <v>-3.3519632717384127</v>
      </c>
      <c r="AB147" s="35">
        <f t="shared" si="49"/>
        <v>-3.3519632717383985</v>
      </c>
      <c r="AC147" s="35">
        <f t="shared" si="50"/>
        <v>-3.3519632717384056</v>
      </c>
      <c r="AD147" s="36"/>
      <c r="AE147" s="36"/>
      <c r="AF147">
        <v>1.85</v>
      </c>
      <c r="AG147">
        <v>2.04</v>
      </c>
      <c r="AI147" s="36"/>
      <c r="AJ147" t="s">
        <v>403</v>
      </c>
      <c r="AK147" s="35"/>
      <c r="AL147" s="35"/>
    </row>
    <row r="148" spans="1:38" ht="15" x14ac:dyDescent="0.25">
      <c r="A148">
        <v>7.66</v>
      </c>
      <c r="B148">
        <v>4.01</v>
      </c>
      <c r="C148">
        <v>1.53</v>
      </c>
      <c r="D148" s="20">
        <f t="shared" si="38"/>
        <v>3.3519632717383896E-2</v>
      </c>
      <c r="E148" s="17">
        <f>IF(OR($A148="",$B148="",$C148=""),"",A148*'MPTO_working_3-way'!$I147)</f>
        <v>7.9167603866151603</v>
      </c>
      <c r="F148" s="21">
        <f>IF(OR($A148="",$B148="",$C148=""),"",B148*'MPTO_working_3-way'!$I147)</f>
        <v>4.1444137271967092</v>
      </c>
      <c r="G148" s="22">
        <f>IF(OR($A148="",$B148="",$C148=""),"",C148*'MPTO_working_3-way'!$I147)</f>
        <v>1.5812850380575973</v>
      </c>
      <c r="H148" s="17">
        <f>IF(OR($A148="",$B148="",$C148=""),"",'MPTO_working_3-way'!E147)</f>
        <v>8.3769568971940256</v>
      </c>
      <c r="I148" s="21">
        <f>IF(OR($A148="",$B148="",$C148=""),"",'MPTO_working_3-way'!F147)</f>
        <v>4.1980938121369222</v>
      </c>
      <c r="J148" s="22">
        <f>IF(OR($A148="",$B148="",$C148=""),"",'MPTO_working_3-way'!G147)</f>
        <v>1.5566102723528206</v>
      </c>
      <c r="K148" s="17">
        <f>IF(OR($A148="",$B148="",$C148=""),"",'OddsRatio_working_3-way'!H147)</f>
        <v>8.1003056596471801</v>
      </c>
      <c r="L148" s="21">
        <f>IF(OR($A148="",$B148="",$C148=""),"",'OddsRatio_working_3-way'!I147)</f>
        <v>4.2089970023330343</v>
      </c>
      <c r="M148" s="22">
        <f>IF(OR($A148="",$B148="",$C148=""),"",'OddsRatio_working_3-way'!J147)</f>
        <v>1.5650393392812318</v>
      </c>
      <c r="N148" s="23">
        <f t="shared" si="39"/>
        <v>12.631429412600342</v>
      </c>
      <c r="O148" s="24">
        <f t="shared" si="40"/>
        <v>24.128865162224098</v>
      </c>
      <c r="P148" s="24">
        <f t="shared" si="41"/>
        <v>63.239705425175572</v>
      </c>
      <c r="Q148" t="s">
        <v>391</v>
      </c>
      <c r="R148" t="s">
        <v>388</v>
      </c>
      <c r="S148" s="48" t="s">
        <v>417</v>
      </c>
      <c r="T148" s="35">
        <v>100</v>
      </c>
      <c r="U148" s="35">
        <f t="shared" si="42"/>
        <v>37.106918238993707</v>
      </c>
      <c r="V148" s="35">
        <f t="shared" si="43"/>
        <v>77.477477477477478</v>
      </c>
      <c r="W148" s="35">
        <f t="shared" si="44"/>
        <v>82.363315696649025</v>
      </c>
      <c r="X148" s="35">
        <f t="shared" si="45"/>
        <v>40.15920682587349</v>
      </c>
      <c r="Y148" s="35">
        <f t="shared" si="46"/>
        <v>80.529766064357261</v>
      </c>
      <c r="Z148" s="35">
        <f t="shared" si="47"/>
        <v>85.415604283528808</v>
      </c>
      <c r="AA148" s="35">
        <f t="shared" si="48"/>
        <v>-3.0522885868797829</v>
      </c>
      <c r="AB148" s="35">
        <f t="shared" si="49"/>
        <v>-3.0522885868797829</v>
      </c>
      <c r="AC148" s="35">
        <f t="shared" si="50"/>
        <v>-3.0522885868797829</v>
      </c>
      <c r="AD148" s="36"/>
      <c r="AE148" s="36"/>
      <c r="AF148">
        <v>2.0699999999999998</v>
      </c>
      <c r="AG148">
        <v>1.83</v>
      </c>
      <c r="AI148" s="36"/>
      <c r="AJ148" t="s">
        <v>403</v>
      </c>
      <c r="AK148" s="35"/>
      <c r="AL148" s="35"/>
    </row>
    <row r="149" spans="1:38" ht="15" x14ac:dyDescent="0.25">
      <c r="A149">
        <v>1.59</v>
      </c>
      <c r="B149">
        <v>4.4400000000000004</v>
      </c>
      <c r="C149">
        <v>5.67</v>
      </c>
      <c r="D149" s="20">
        <f t="shared" si="38"/>
        <v>3.0522885868797811E-2</v>
      </c>
      <c r="E149" s="17">
        <f>IF(OR($A149="",$B149="",$C149=""),"",A149*'MPTO_working_3-way'!$I148)</f>
        <v>1.6385313885313886</v>
      </c>
      <c r="F149" s="21">
        <f>IF(OR($A149="",$B149="",$C149=""),"",B149*'MPTO_working_3-way'!$I148)</f>
        <v>4.5755216132574628</v>
      </c>
      <c r="G149" s="22">
        <f>IF(OR($A149="",$B149="",$C149=""),"",C149*'MPTO_working_3-way'!$I148)</f>
        <v>5.8430647628760832</v>
      </c>
      <c r="H149" s="17">
        <f>IF(OR($A149="",$B149="",$C149=""),"",'MPTO_working_3-way'!E148)</f>
        <v>1.6161445801812244</v>
      </c>
      <c r="I149" s="21">
        <f>IF(OR($A149="",$B149="",$C149=""),"",'MPTO_working_3-way'!F148)</f>
        <v>4.6500612682741869</v>
      </c>
      <c r="J149" s="22">
        <f>IF(OR($A149="",$B149="",$C149=""),"",'MPTO_working_3-way'!G148)</f>
        <v>6.0171169741071715</v>
      </c>
      <c r="K149" s="17">
        <f>IF(OR($A149="",$B149="",$C149=""),"",'OddsRatio_working_3-way'!H148)</f>
        <v>1.6237003405293433</v>
      </c>
      <c r="L149" s="21">
        <f>IF(OR($A149="",$B149="",$C149=""),"",'OddsRatio_working_3-way'!I148)</f>
        <v>4.6364901210524394</v>
      </c>
      <c r="M149" s="22">
        <f>IF(OR($A149="",$B149="",$C149=""),"",'OddsRatio_working_3-way'!J148)</f>
        <v>5.9367467631729349</v>
      </c>
      <c r="N149" s="23">
        <f t="shared" si="39"/>
        <v>61.03026203826937</v>
      </c>
      <c r="O149" s="24">
        <f t="shared" si="40"/>
        <v>21.855431675866733</v>
      </c>
      <c r="P149" s="24">
        <f t="shared" si="41"/>
        <v>17.114306285863897</v>
      </c>
      <c r="Q149" t="s">
        <v>394</v>
      </c>
      <c r="R149" t="s">
        <v>400</v>
      </c>
      <c r="S149" s="48" t="s">
        <v>417</v>
      </c>
      <c r="T149" s="35">
        <v>100</v>
      </c>
      <c r="U149" s="35">
        <f t="shared" si="42"/>
        <v>91.349480968858131</v>
      </c>
      <c r="V149" s="35">
        <f t="shared" si="43"/>
        <v>83.108108108108112</v>
      </c>
      <c r="W149" s="35">
        <f t="shared" si="44"/>
        <v>22.480620155038757</v>
      </c>
      <c r="X149" s="35">
        <f t="shared" si="45"/>
        <v>94.411271736853138</v>
      </c>
      <c r="Y149" s="35">
        <f t="shared" si="46"/>
        <v>86.169898876103105</v>
      </c>
      <c r="Z149" s="35">
        <f t="shared" si="47"/>
        <v>25.54241092303376</v>
      </c>
      <c r="AA149" s="35">
        <f t="shared" si="48"/>
        <v>-3.0617907679950065</v>
      </c>
      <c r="AB149" s="35">
        <f t="shared" si="49"/>
        <v>-3.0617907679949923</v>
      </c>
      <c r="AC149" s="35">
        <f t="shared" si="50"/>
        <v>-3.0617907679950029</v>
      </c>
      <c r="AD149" s="36"/>
      <c r="AE149" s="36"/>
      <c r="AF149">
        <v>1.76</v>
      </c>
      <c r="AG149">
        <v>2.14</v>
      </c>
      <c r="AI149" s="36"/>
      <c r="AJ149" t="s">
        <v>403</v>
      </c>
      <c r="AK149" s="35"/>
      <c r="AL149" s="35"/>
    </row>
    <row r="150" spans="1:38" ht="15" x14ac:dyDescent="0.25">
      <c r="A150">
        <v>11.56</v>
      </c>
      <c r="B150">
        <v>5.92</v>
      </c>
      <c r="C150">
        <v>1.29</v>
      </c>
      <c r="D150" s="20">
        <f t="shared" si="38"/>
        <v>3.0617907679949985E-2</v>
      </c>
      <c r="E150" s="17">
        <f>IF(OR($A150="",$B150="",$C150=""),"",A150*'MPTO_working_3-way'!$I149)</f>
        <v>11.913943012780223</v>
      </c>
      <c r="F150" s="21">
        <f>IF(OR($A150="",$B150="",$C150=""),"",B150*'MPTO_working_3-way'!$I149)</f>
        <v>6.1012580134653041</v>
      </c>
      <c r="G150" s="22">
        <f>IF(OR($A150="",$B150="",$C150=""),"",C150*'MPTO_working_3-way'!$I149)</f>
        <v>1.3294971009071355</v>
      </c>
      <c r="H150" s="17">
        <f>IF(OR($A150="",$B150="",$C150=""),"",'MPTO_working_3-way'!E149)</f>
        <v>13.106293691897545</v>
      </c>
      <c r="I150" s="21">
        <f>IF(OR($A150="",$B150="",$C150=""),"",'MPTO_working_3-way'!F149)</f>
        <v>6.3006831007735409</v>
      </c>
      <c r="J150" s="22">
        <f>IF(OR($A150="",$B150="",$C150=""),"",'MPTO_working_3-way'!G149)</f>
        <v>1.3072103395628549</v>
      </c>
      <c r="K150" s="17">
        <f>IF(OR($A150="",$B150="",$C150=""),"",'OddsRatio_working_3-way'!H149)</f>
        <v>12.419492897915053</v>
      </c>
      <c r="L150" s="21">
        <f>IF(OR($A150="",$B150="",$C150=""),"",'OddsRatio_working_3-way'!I149)</f>
        <v>6.320445554710421</v>
      </c>
      <c r="M150" s="22">
        <f>IF(OR($A150="",$B150="",$C150=""),"",'OddsRatio_working_3-way'!J149)</f>
        <v>1.3136034981435005</v>
      </c>
      <c r="N150" s="23">
        <f t="shared" si="39"/>
        <v>8.3935268023968952</v>
      </c>
      <c r="O150" s="24">
        <f t="shared" si="40"/>
        <v>16.39006247224799</v>
      </c>
      <c r="P150" s="24">
        <f t="shared" si="41"/>
        <v>75.216410725355118</v>
      </c>
      <c r="Q150" t="s">
        <v>217</v>
      </c>
      <c r="R150" t="s">
        <v>334</v>
      </c>
      <c r="S150" s="48" t="s">
        <v>417</v>
      </c>
      <c r="T150" s="35">
        <v>100</v>
      </c>
      <c r="U150" s="35">
        <f t="shared" si="42"/>
        <v>11.504424778761051</v>
      </c>
      <c r="V150" s="35">
        <f t="shared" si="43"/>
        <v>89.451476793248929</v>
      </c>
      <c r="W150" s="35">
        <f t="shared" si="44"/>
        <v>96.15384615384616</v>
      </c>
      <c r="X150" s="35">
        <f t="shared" si="45"/>
        <v>14.3946770529049</v>
      </c>
      <c r="Y150" s="35">
        <f t="shared" si="46"/>
        <v>92.341729067392791</v>
      </c>
      <c r="Z150" s="35">
        <f t="shared" si="47"/>
        <v>99.044098427990008</v>
      </c>
      <c r="AA150" s="35">
        <f t="shared" si="48"/>
        <v>-2.8902522741438492</v>
      </c>
      <c r="AB150" s="35">
        <f t="shared" si="49"/>
        <v>-2.8902522741438617</v>
      </c>
      <c r="AC150" s="35">
        <f t="shared" si="50"/>
        <v>-2.8902522741438474</v>
      </c>
      <c r="AD150" s="36"/>
      <c r="AE150" s="36"/>
      <c r="AF150">
        <v>1.63</v>
      </c>
      <c r="AG150">
        <v>2.37</v>
      </c>
      <c r="AI150" s="36"/>
      <c r="AJ150" t="s">
        <v>379</v>
      </c>
      <c r="AK150" s="35"/>
      <c r="AL150" s="35"/>
    </row>
    <row r="151" spans="1:38" ht="15" x14ac:dyDescent="0.25">
      <c r="A151">
        <v>1.1299999999999999</v>
      </c>
      <c r="B151">
        <v>9.48</v>
      </c>
      <c r="C151">
        <v>26</v>
      </c>
      <c r="D151" s="20">
        <f t="shared" si="38"/>
        <v>2.8902522741438563E-2</v>
      </c>
      <c r="E151" s="17">
        <f>IF(OR($A151="",$B151="",$C151=""),"",A151*'MPTO_working_3-way'!$I150)</f>
        <v>1.1626598506978254</v>
      </c>
      <c r="F151" s="21">
        <f>IF(OR($A151="",$B151="",$C151=""),"",B151*'MPTO_working_3-way'!$I150)</f>
        <v>9.7539959155888383</v>
      </c>
      <c r="G151" s="22">
        <f>IF(OR($A151="",$B151="",$C151=""),"",C151*'MPTO_working_3-way'!$I150)</f>
        <v>26.751465591277402</v>
      </c>
      <c r="H151" s="17">
        <f>IF(OR($A151="",$B151="",$C151=""),"",'MPTO_working_3-way'!E150)</f>
        <v>1.1424372769657776</v>
      </c>
      <c r="I151" s="21">
        <f>IF(OR($A151="",$B151="",$C151=""),"",'MPTO_working_3-way'!F150)</f>
        <v>10.432853040329634</v>
      </c>
      <c r="J151" s="22">
        <f>IF(OR($A151="",$B151="",$C151=""),"",'MPTO_working_3-way'!G150)</f>
        <v>34.689262346806672</v>
      </c>
      <c r="K151" s="17">
        <f>IF(OR($A151="",$B151="",$C151=""),"",'OddsRatio_working_3-way'!H150)</f>
        <v>1.1472834118712043</v>
      </c>
      <c r="L151" s="21">
        <f>IF(OR($A151="",$B151="",$C151=""),"",'OddsRatio_working_3-way'!I150)</f>
        <v>10.607410251290865</v>
      </c>
      <c r="M151" s="22">
        <f>IF(OR($A151="",$B151="",$C151=""),"",'OddsRatio_working_3-way'!J150)</f>
        <v>29.323733052154669</v>
      </c>
      <c r="N151" s="23">
        <f t="shared" si="39"/>
        <v>86.009678531498508</v>
      </c>
      <c r="O151" s="24">
        <f t="shared" si="40"/>
        <v>10.25220851694022</v>
      </c>
      <c r="P151" s="24">
        <f t="shared" si="41"/>
        <v>3.7381129515612801</v>
      </c>
      <c r="Q151" t="s">
        <v>335</v>
      </c>
      <c r="R151" t="s">
        <v>212</v>
      </c>
      <c r="S151" s="48" t="s">
        <v>417</v>
      </c>
      <c r="T151" s="35">
        <v>100</v>
      </c>
      <c r="U151" s="35">
        <f t="shared" si="42"/>
        <v>34.640522875816991</v>
      </c>
      <c r="V151" s="35">
        <f t="shared" si="43"/>
        <v>76.580796252927385</v>
      </c>
      <c r="W151" s="35">
        <f t="shared" si="44"/>
        <v>86.282578875171467</v>
      </c>
      <c r="X151" s="35">
        <f t="shared" si="45"/>
        <v>37.136624871901134</v>
      </c>
      <c r="Y151" s="35">
        <f t="shared" si="46"/>
        <v>79.076898249011535</v>
      </c>
      <c r="Z151" s="35">
        <f t="shared" si="47"/>
        <v>88.778680871255617</v>
      </c>
      <c r="AA151" s="35">
        <f t="shared" si="48"/>
        <v>-2.4961019960841426</v>
      </c>
      <c r="AB151" s="35">
        <f t="shared" si="49"/>
        <v>-2.4961019960841497</v>
      </c>
      <c r="AC151" s="35">
        <f t="shared" si="50"/>
        <v>-2.4961019960841497</v>
      </c>
      <c r="AD151" s="36"/>
      <c r="AE151" s="36"/>
      <c r="AF151">
        <v>1.46</v>
      </c>
      <c r="AG151">
        <v>2.8</v>
      </c>
      <c r="AI151" s="36"/>
      <c r="AJ151" t="s">
        <v>379</v>
      </c>
      <c r="AK151" s="35"/>
      <c r="AL151" s="35"/>
    </row>
    <row r="152" spans="1:38" ht="15" x14ac:dyDescent="0.25">
      <c r="A152">
        <v>1.53</v>
      </c>
      <c r="B152">
        <v>4.2699999999999996</v>
      </c>
      <c r="C152">
        <v>7.29</v>
      </c>
      <c r="D152" s="20">
        <f t="shared" si="38"/>
        <v>2.4961019960841435E-2</v>
      </c>
      <c r="E152" s="17">
        <f>IF(OR($A152="",$B152="",$C152=""),"",A152*'MPTO_working_3-way'!$I151)</f>
        <v>1.5681903605400873</v>
      </c>
      <c r="F152" s="21">
        <f>IF(OR($A152="",$B152="",$C152=""),"",B152*'MPTO_working_3-way'!$I151)</f>
        <v>4.3765835552327923</v>
      </c>
      <c r="G152" s="22">
        <f>IF(OR($A152="",$B152="",$C152=""),"",C152*'MPTO_working_3-way'!$I151)</f>
        <v>7.471965835514534</v>
      </c>
      <c r="H152" s="17">
        <f>IF(OR($A152="",$B152="",$C152=""),"",'MPTO_working_3-way'!E151)</f>
        <v>1.5497282265706274</v>
      </c>
      <c r="I152" s="21">
        <f>IF(OR($A152="",$B152="",$C152=""),"",'MPTO_working_3-way'!F151)</f>
        <v>4.4272921802069316</v>
      </c>
      <c r="J152" s="22">
        <f>IF(OR($A152="",$B152="",$C152=""),"",'MPTO_working_3-way'!G151)</f>
        <v>7.7607291904472557</v>
      </c>
      <c r="K152" s="17">
        <f>IF(OR($A152="",$B152="",$C152=""),"",'OddsRatio_working_3-way'!H151)</f>
        <v>1.5559890504592455</v>
      </c>
      <c r="L152" s="21">
        <f>IF(OR($A152="",$B152="",$C152=""),"",'OddsRatio_working_3-way'!I151)</f>
        <v>4.4303475377391202</v>
      </c>
      <c r="M152" s="22">
        <f>IF(OR($A152="",$B152="",$C152=""),"",'OddsRatio_working_3-way'!J151)</f>
        <v>7.5984360894125604</v>
      </c>
      <c r="N152" s="23">
        <f t="shared" si="39"/>
        <v>63.767768579804198</v>
      </c>
      <c r="O152" s="24">
        <f t="shared" si="40"/>
        <v>22.848872582459119</v>
      </c>
      <c r="P152" s="24">
        <f t="shared" si="41"/>
        <v>13.383358837736683</v>
      </c>
      <c r="Q152" t="s">
        <v>343</v>
      </c>
      <c r="R152" t="s">
        <v>341</v>
      </c>
      <c r="S152" s="48" t="s">
        <v>417</v>
      </c>
      <c r="T152" s="35">
        <v>100</v>
      </c>
      <c r="U152" s="35">
        <f t="shared" si="42"/>
        <v>78.81355932203391</v>
      </c>
      <c r="V152" s="35">
        <f t="shared" si="43"/>
        <v>69.230769230769241</v>
      </c>
      <c r="W152" s="35">
        <f t="shared" si="44"/>
        <v>49.494949494949495</v>
      </c>
      <c r="X152" s="35">
        <f t="shared" si="45"/>
        <v>81.274281274281279</v>
      </c>
      <c r="Y152" s="35">
        <f t="shared" si="46"/>
        <v>71.691491183016609</v>
      </c>
      <c r="Z152" s="35">
        <f t="shared" si="47"/>
        <v>51.95567144719687</v>
      </c>
      <c r="AA152" s="35">
        <f t="shared" si="48"/>
        <v>-2.4607219522473684</v>
      </c>
      <c r="AB152" s="35">
        <f t="shared" si="49"/>
        <v>-2.4607219522473684</v>
      </c>
      <c r="AC152" s="35">
        <f t="shared" si="50"/>
        <v>-2.4607219522473756</v>
      </c>
      <c r="AD152" s="36"/>
      <c r="AE152" s="36"/>
      <c r="AF152">
        <v>2.25</v>
      </c>
      <c r="AG152">
        <v>1.71</v>
      </c>
      <c r="AI152" s="36"/>
      <c r="AJ152" t="s">
        <v>373</v>
      </c>
      <c r="AK152" s="35"/>
      <c r="AL152" s="35"/>
    </row>
    <row r="153" spans="1:38" ht="15" x14ac:dyDescent="0.25">
      <c r="A153">
        <v>4.72</v>
      </c>
      <c r="B153">
        <v>3.25</v>
      </c>
      <c r="C153">
        <v>1.98</v>
      </c>
      <c r="D153" s="20">
        <f t="shared" si="38"/>
        <v>2.46072195224738E-2</v>
      </c>
      <c r="E153" s="17">
        <f>IF(OR($A153="",$B153="",$C153=""),"",A153*'MPTO_working_3-way'!$I152)</f>
        <v>4.8361460761460764</v>
      </c>
      <c r="F153" s="21">
        <f>IF(OR($A153="",$B153="",$C153=""),"",B153*'MPTO_working_3-way'!$I152)</f>
        <v>3.3299734634480398</v>
      </c>
      <c r="G153" s="22">
        <f>IF(OR($A153="",$B153="",$C153=""),"",C153*'MPTO_working_3-way'!$I152)</f>
        <v>2.0287222946544983</v>
      </c>
      <c r="H153" s="17">
        <f>IF(OR($A153="",$B153="",$C153=""),"",'MPTO_working_3-way'!E152)</f>
        <v>4.9100961331206623</v>
      </c>
      <c r="I153" s="21">
        <f>IF(OR($A153="",$B153="",$C153=""),"",'MPTO_working_3-way'!F152)</f>
        <v>3.3390107514272942</v>
      </c>
      <c r="J153" s="22">
        <f>IF(OR($A153="",$B153="",$C153=""),"",'MPTO_working_3-way'!G152)</f>
        <v>2.0126875858687154</v>
      </c>
      <c r="K153" s="17">
        <f>IF(OR($A153="",$B153="",$C153=""),"",'OddsRatio_working_3-way'!H152)</f>
        <v>4.8690251884649713</v>
      </c>
      <c r="L153" s="21">
        <f>IF(OR($A153="",$B153="",$C153=""),"",'OddsRatio_working_3-way'!I152)</f>
        <v>3.3401362027005881</v>
      </c>
      <c r="M153" s="22">
        <f>IF(OR($A153="",$B153="",$C153=""),"",'OddsRatio_working_3-way'!J152)</f>
        <v>2.0192593238429226</v>
      </c>
      <c r="N153" s="23">
        <f t="shared" si="39"/>
        <v>20.677621896750061</v>
      </c>
      <c r="O153" s="24">
        <f t="shared" si="40"/>
        <v>30.030269339280093</v>
      </c>
      <c r="P153" s="24">
        <f t="shared" si="41"/>
        <v>49.292108763969836</v>
      </c>
      <c r="Q153" t="s">
        <v>239</v>
      </c>
      <c r="R153" t="s">
        <v>398</v>
      </c>
      <c r="S153" s="48" t="s">
        <v>417</v>
      </c>
      <c r="T153" s="35">
        <v>100</v>
      </c>
      <c r="U153" s="35">
        <f t="shared" si="42"/>
        <v>52.153110047846894</v>
      </c>
      <c r="V153" s="35">
        <f t="shared" si="43"/>
        <v>68.152866242038215</v>
      </c>
      <c r="W153" s="35">
        <f t="shared" si="44"/>
        <v>77.426636568848764</v>
      </c>
      <c r="X153" s="35">
        <f t="shared" si="45"/>
        <v>54.420497189113028</v>
      </c>
      <c r="Y153" s="35">
        <f t="shared" si="46"/>
        <v>70.420253383304356</v>
      </c>
      <c r="Z153" s="35">
        <f t="shared" si="47"/>
        <v>79.694023710114891</v>
      </c>
      <c r="AA153" s="35">
        <f t="shared" si="48"/>
        <v>-2.2673871412661342</v>
      </c>
      <c r="AB153" s="35">
        <f t="shared" si="49"/>
        <v>-2.2673871412661413</v>
      </c>
      <c r="AC153" s="35">
        <f t="shared" si="50"/>
        <v>-2.2673871412661271</v>
      </c>
      <c r="AD153" s="36"/>
      <c r="AE153" s="36"/>
      <c r="AF153">
        <v>2.2400000000000002</v>
      </c>
      <c r="AG153">
        <v>1.71</v>
      </c>
      <c r="AI153" s="36"/>
      <c r="AJ153" t="s">
        <v>373</v>
      </c>
      <c r="AK153" s="35"/>
      <c r="AL153" s="35"/>
    </row>
    <row r="154" spans="1:38" s="35" customFormat="1" ht="15" x14ac:dyDescent="0.25">
      <c r="A154">
        <v>2.09</v>
      </c>
      <c r="B154">
        <v>3.14</v>
      </c>
      <c r="C154">
        <v>4.43</v>
      </c>
      <c r="D154" s="20">
        <f t="shared" si="38"/>
        <v>2.2673871412661306E-2</v>
      </c>
      <c r="E154" s="17">
        <f>IF(OR($A154="",$B154="",$C154=""),"",A154*'MPTO_working_3-way'!$I153)</f>
        <v>2.137388391252462</v>
      </c>
      <c r="F154" s="21">
        <f>IF(OR($A154="",$B154="",$C154=""),"",B154*'MPTO_working_3-way'!$I153)</f>
        <v>3.2111959562357568</v>
      </c>
      <c r="G154" s="22">
        <f>IF(OR($A154="",$B154="",$C154=""),"",C154*'MPTO_working_3-way'!$I153)</f>
        <v>4.5304452503580892</v>
      </c>
      <c r="H154" s="17">
        <f>IF(OR($A154="",$B154="",$C154=""),"",'MPTO_working_3-way'!E153)</f>
        <v>2.1235437744077887</v>
      </c>
      <c r="I154" s="21">
        <f>IF(OR($A154="",$B154="",$C154=""),"",'MPTO_working_3-way'!F153)</f>
        <v>3.216329894127349</v>
      </c>
      <c r="J154" s="22">
        <f>IF(OR($A154="",$B154="",$C154=""),"",'MPTO_working_3-way'!G153)</f>
        <v>4.583462340775351</v>
      </c>
      <c r="K154" s="17">
        <f>IF(OR($A154="",$B154="",$C154=""),"",'OddsRatio_working_3-way'!H153)</f>
        <v>2.1294324396425344</v>
      </c>
      <c r="L154" s="21">
        <f>IF(OR($A154="",$B154="",$C154=""),"",'OddsRatio_working_3-way'!I153)</f>
        <v>3.2174178172798382</v>
      </c>
      <c r="M154" s="22">
        <f>IF(OR($A154="",$B154="",$C154=""),"",'OddsRatio_working_3-way'!J153)</f>
        <v>4.5540855669485252</v>
      </c>
      <c r="N154" s="23">
        <f t="shared" si="39"/>
        <v>46.786068647730531</v>
      </c>
      <c r="O154" s="24">
        <f t="shared" si="40"/>
        <v>31.141045692279228</v>
      </c>
      <c r="P154" s="24">
        <f t="shared" si="41"/>
        <v>22.072885659990249</v>
      </c>
      <c r="Q154" t="s">
        <v>236</v>
      </c>
      <c r="R154" t="s">
        <v>338</v>
      </c>
      <c r="S154" s="48" t="s">
        <v>417</v>
      </c>
      <c r="T154" s="35">
        <v>100</v>
      </c>
      <c r="U154" s="35">
        <f t="shared" si="42"/>
        <v>68.652037617554868</v>
      </c>
      <c r="V154" s="35">
        <f t="shared" si="43"/>
        <v>70.674486803519059</v>
      </c>
      <c r="W154" s="35">
        <f t="shared" si="44"/>
        <v>58.50622406639004</v>
      </c>
      <c r="X154" s="35">
        <f t="shared" si="45"/>
        <v>70.819289130090894</v>
      </c>
      <c r="Y154" s="35">
        <f t="shared" si="46"/>
        <v>72.8417383160551</v>
      </c>
      <c r="Z154" s="35">
        <f t="shared" si="47"/>
        <v>60.673475578926087</v>
      </c>
      <c r="AA154" s="35">
        <f t="shared" si="48"/>
        <v>-2.1672515125360263</v>
      </c>
      <c r="AB154" s="35">
        <f t="shared" si="49"/>
        <v>-2.1672515125360405</v>
      </c>
      <c r="AC154" s="35">
        <f t="shared" si="50"/>
        <v>-2.1672515125360476</v>
      </c>
      <c r="AD154" s="36"/>
      <c r="AE154" s="36"/>
      <c r="AF154">
        <v>2.57</v>
      </c>
      <c r="AG154">
        <v>1.56</v>
      </c>
      <c r="AH154" s="36"/>
      <c r="AI154" s="36"/>
      <c r="AJ154" t="s">
        <v>373</v>
      </c>
    </row>
    <row r="155" spans="1:38" ht="15" x14ac:dyDescent="0.25">
      <c r="A155">
        <v>3.19</v>
      </c>
      <c r="B155">
        <v>3.41</v>
      </c>
      <c r="C155">
        <v>2.41</v>
      </c>
      <c r="D155" s="20">
        <f t="shared" si="38"/>
        <v>2.1672515125360281E-2</v>
      </c>
      <c r="E155" s="17">
        <f>IF(OR($A155="",$B155="",$C155=""),"",A155*'MPTO_working_3-way'!$I154)</f>
        <v>3.2591353232498994</v>
      </c>
      <c r="F155" s="21">
        <f>IF(OR($A155="",$B155="",$C155=""),"",B155*'MPTO_working_3-way'!$I154)</f>
        <v>3.4839032765774789</v>
      </c>
      <c r="G155" s="22">
        <f>IF(OR($A155="",$B155="",$C155=""),"",C155*'MPTO_working_3-way'!$I154)</f>
        <v>2.4622307614521186</v>
      </c>
      <c r="H155" s="17">
        <f>IF(OR($A155="",$B155="",$C155=""),"",'MPTO_working_3-way'!E154)</f>
        <v>3.2652479918014254</v>
      </c>
      <c r="I155" s="21">
        <f>IF(OR($A155="",$B155="",$C155=""),"",'MPTO_working_3-way'!F154)</f>
        <v>3.4961250317229564</v>
      </c>
      <c r="J155" s="22">
        <f>IF(OR($A155="",$B155="",$C155=""),"",'MPTO_working_3-way'!G154)</f>
        <v>2.4527021672706018</v>
      </c>
      <c r="K155" s="17">
        <f>IF(OR($A155="",$B155="",$C155=""),"",'OddsRatio_working_3-way'!H154)</f>
        <v>3.2629052490108257</v>
      </c>
      <c r="L155" s="21">
        <f>IF(OR($A155="",$B155="",$C155=""),"",'OddsRatio_working_3-way'!I154)</f>
        <v>3.49022906397995</v>
      </c>
      <c r="M155" s="22">
        <f>IF(OR($A155="",$B155="",$C155=""),"",'OddsRatio_working_3-way'!J154)</f>
        <v>2.4569389959384766</v>
      </c>
      <c r="N155" s="23">
        <f t="shared" si="39"/>
        <v>30.682984927512425</v>
      </c>
      <c r="O155" s="24">
        <f t="shared" si="40"/>
        <v>28.703437512834203</v>
      </c>
      <c r="P155" s="24">
        <f t="shared" si="41"/>
        <v>40.613577559653372</v>
      </c>
      <c r="Q155" t="s">
        <v>234</v>
      </c>
      <c r="R155" t="s">
        <v>342</v>
      </c>
      <c r="S155" s="48" t="s">
        <v>417</v>
      </c>
      <c r="T155" s="35">
        <v>100</v>
      </c>
      <c r="U155" s="35">
        <f t="shared" si="42"/>
        <v>67.426710097719877</v>
      </c>
      <c r="V155" s="35">
        <f t="shared" si="43"/>
        <v>70.149253731343279</v>
      </c>
      <c r="W155" s="35">
        <f t="shared" si="44"/>
        <v>60.15936254980079</v>
      </c>
      <c r="X155" s="35">
        <f t="shared" si="45"/>
        <v>69.691383718855931</v>
      </c>
      <c r="Y155" s="35">
        <f t="shared" si="46"/>
        <v>72.413927352479334</v>
      </c>
      <c r="Z155" s="35">
        <f t="shared" si="47"/>
        <v>62.424036170936844</v>
      </c>
      <c r="AA155" s="35">
        <f t="shared" si="48"/>
        <v>-2.2646736211360547</v>
      </c>
      <c r="AB155" s="35">
        <f t="shared" si="49"/>
        <v>-2.2646736211360547</v>
      </c>
      <c r="AC155" s="35">
        <f t="shared" si="50"/>
        <v>-2.2646736211360547</v>
      </c>
      <c r="AD155" s="36"/>
      <c r="AE155" s="36"/>
      <c r="AF155">
        <v>2.25</v>
      </c>
      <c r="AG155">
        <v>1.71</v>
      </c>
      <c r="AI155" s="36"/>
      <c r="AJ155" t="s">
        <v>373</v>
      </c>
      <c r="AK155" s="35"/>
      <c r="AL155" s="35"/>
    </row>
    <row r="156" spans="1:38" ht="15" x14ac:dyDescent="0.25">
      <c r="A156">
        <v>3.07</v>
      </c>
      <c r="B156">
        <v>3.35</v>
      </c>
      <c r="C156">
        <v>2.5099999999999998</v>
      </c>
      <c r="D156" s="20">
        <f t="shared" si="38"/>
        <v>2.2646736211360485E-2</v>
      </c>
      <c r="E156" s="17">
        <f>IF(OR($A156="",$B156="",$C156=""),"",A156*'MPTO_working_3-way'!$I155)</f>
        <v>3.1395254801688766</v>
      </c>
      <c r="F156" s="21">
        <f>IF(OR($A156="",$B156="",$C156=""),"",B156*'MPTO_working_3-way'!$I155)</f>
        <v>3.4258665663080579</v>
      </c>
      <c r="G156" s="22">
        <f>IF(OR($A156="",$B156="",$C156=""),"",C156*'MPTO_working_3-way'!$I155)</f>
        <v>2.5668433078905144</v>
      </c>
      <c r="H156" s="17">
        <f>IF(OR($A156="",$B156="",$C156=""),"",'MPTO_working_3-way'!E155)</f>
        <v>3.1428357208616</v>
      </c>
      <c r="I156" s="21">
        <f>IF(OR($A156="",$B156="",$C156=""),"",'MPTO_working_3-way'!F155)</f>
        <v>3.4369156633564106</v>
      </c>
      <c r="J156" s="22">
        <f>IF(OR($A156="",$B156="",$C156=""),"",'MPTO_working_3-way'!G155)</f>
        <v>2.5584774402897756</v>
      </c>
      <c r="K156" s="17">
        <f>IF(OR($A156="",$B156="",$C156=""),"",'OddsRatio_working_3-way'!H155)</f>
        <v>3.1416977159110888</v>
      </c>
      <c r="L156" s="21">
        <f>IF(OR($A156="",$B156="",$C156=""),"",'OddsRatio_working_3-way'!I155)</f>
        <v>3.4313959576768398</v>
      </c>
      <c r="M156" s="22">
        <f>IF(OR($A156="",$B156="",$C156=""),"",'OddsRatio_working_3-way'!J155)</f>
        <v>2.562301232379586</v>
      </c>
      <c r="N156" s="23">
        <f t="shared" si="39"/>
        <v>31.851947254978469</v>
      </c>
      <c r="O156" s="24">
        <f t="shared" si="40"/>
        <v>29.189694947099664</v>
      </c>
      <c r="P156" s="24">
        <f t="shared" si="41"/>
        <v>38.95835779792187</v>
      </c>
      <c r="Q156" t="s">
        <v>344</v>
      </c>
      <c r="R156" t="s">
        <v>345</v>
      </c>
      <c r="S156" s="48" t="s">
        <v>417</v>
      </c>
      <c r="T156" s="35">
        <v>100</v>
      </c>
      <c r="U156" s="35">
        <f t="shared" si="42"/>
        <v>60.15936254980079</v>
      </c>
      <c r="V156" s="35">
        <f t="shared" si="43"/>
        <v>67.426710097719877</v>
      </c>
      <c r="W156" s="35">
        <f t="shared" si="44"/>
        <v>68.55345911949685</v>
      </c>
      <c r="X156" s="35">
        <f t="shared" si="45"/>
        <v>64.019830782783288</v>
      </c>
      <c r="Y156" s="35">
        <f t="shared" si="46"/>
        <v>71.287178330702346</v>
      </c>
      <c r="Z156" s="35">
        <f t="shared" si="47"/>
        <v>72.413927352479334</v>
      </c>
      <c r="AA156" s="35">
        <f t="shared" si="48"/>
        <v>-3.8604682329824982</v>
      </c>
      <c r="AB156" s="35">
        <f t="shared" si="49"/>
        <v>-3.8604682329824698</v>
      </c>
      <c r="AC156" s="35">
        <f t="shared" si="50"/>
        <v>-3.860468232982484</v>
      </c>
      <c r="AD156" s="36"/>
      <c r="AE156" s="36"/>
      <c r="AF156">
        <v>2.1</v>
      </c>
      <c r="AG156">
        <v>1.81</v>
      </c>
      <c r="AI156" s="36"/>
      <c r="AJ156" t="s">
        <v>373</v>
      </c>
      <c r="AK156" s="35"/>
      <c r="AL156" s="35"/>
    </row>
    <row r="157" spans="1:38" ht="15" x14ac:dyDescent="0.25">
      <c r="A157">
        <v>2.5099999999999998</v>
      </c>
      <c r="B157">
        <v>3.07</v>
      </c>
      <c r="C157">
        <v>3.18</v>
      </c>
      <c r="D157" s="20">
        <f t="shared" si="38"/>
        <v>3.8604682329824724E-2</v>
      </c>
      <c r="E157" s="17">
        <f>IF(OR($A157="",$B157="",$C157=""),"",A157*'MPTO_working_3-way'!$I156)</f>
        <v>2.6068977526478601</v>
      </c>
      <c r="F157" s="21">
        <f>IF(OR($A157="",$B157="",$C157=""),"",B157*'MPTO_working_3-way'!$I156)</f>
        <v>3.1885163747525618</v>
      </c>
      <c r="G157" s="22">
        <f>IF(OR($A157="",$B157="",$C157=""),"",C157*'MPTO_working_3-way'!$I156)</f>
        <v>3.3027628898088426</v>
      </c>
      <c r="H157" s="17">
        <f>IF(OR($A157="",$B157="",$C157=""),"",'MPTO_working_3-way'!E156)</f>
        <v>2.5937770558608322</v>
      </c>
      <c r="I157" s="21">
        <f>IF(OR($A157="",$B157="",$C157=""),"",'MPTO_working_3-way'!F156)</f>
        <v>3.1962701156107109</v>
      </c>
      <c r="J157" s="22">
        <f>IF(OR($A157="",$B157="",$C157=""),"",'MPTO_working_3-way'!G156)</f>
        <v>3.3156808544590834</v>
      </c>
      <c r="K157" s="17">
        <f>IF(OR($A157="",$B157="",$C157=""),"",'OddsRatio_working_3-way'!H156)</f>
        <v>2.5997206655459877</v>
      </c>
      <c r="L157" s="21">
        <f>IF(OR($A157="",$B157="",$C157=""),"",'OddsRatio_working_3-way'!I156)</f>
        <v>3.1929945547550953</v>
      </c>
      <c r="M157" s="22">
        <f>IF(OR($A157="",$B157="",$C157=""),"",'OddsRatio_working_3-way'!J156)</f>
        <v>3.3095304972783137</v>
      </c>
      <c r="N157" s="23">
        <f t="shared" si="39"/>
        <v>38.359770688523817</v>
      </c>
      <c r="O157" s="24">
        <f t="shared" si="40"/>
        <v>31.362548673679086</v>
      </c>
      <c r="P157" s="24">
        <f t="shared" si="41"/>
        <v>30.277680637797104</v>
      </c>
      <c r="Q157" t="s">
        <v>247</v>
      </c>
      <c r="R157" t="s">
        <v>241</v>
      </c>
      <c r="S157" s="48" t="s">
        <v>417</v>
      </c>
      <c r="T157" s="35">
        <v>100</v>
      </c>
      <c r="U157" s="35">
        <f t="shared" si="42"/>
        <v>60.784313725490193</v>
      </c>
      <c r="V157" s="35">
        <f t="shared" si="43"/>
        <v>64.285714285714292</v>
      </c>
      <c r="W157" s="35">
        <f t="shared" si="44"/>
        <v>71.098265895953759</v>
      </c>
      <c r="X157" s="35">
        <f t="shared" si="45"/>
        <v>64.616019818331964</v>
      </c>
      <c r="Y157" s="35">
        <f t="shared" si="46"/>
        <v>68.117420378556062</v>
      </c>
      <c r="Z157" s="35">
        <f t="shared" si="47"/>
        <v>74.929971988795515</v>
      </c>
      <c r="AA157" s="35">
        <f t="shared" si="48"/>
        <v>-3.8317060928417703</v>
      </c>
      <c r="AB157" s="35">
        <f t="shared" si="49"/>
        <v>-3.8317060928417703</v>
      </c>
      <c r="AC157" s="35">
        <f t="shared" si="50"/>
        <v>-3.8317060928417561</v>
      </c>
      <c r="AD157" s="36"/>
      <c r="AE157" s="36"/>
      <c r="AF157">
        <v>2.64</v>
      </c>
      <c r="AG157">
        <v>1.51</v>
      </c>
      <c r="AI157" s="36"/>
      <c r="AJ157" t="s">
        <v>374</v>
      </c>
      <c r="AK157" s="35"/>
      <c r="AL157" s="35"/>
    </row>
    <row r="158" spans="1:38" ht="15" x14ac:dyDescent="0.25">
      <c r="A158">
        <v>2.5499999999999998</v>
      </c>
      <c r="B158">
        <v>2.8</v>
      </c>
      <c r="C158">
        <v>3.46</v>
      </c>
      <c r="D158" s="20">
        <f t="shared" si="38"/>
        <v>3.8317060928417579E-2</v>
      </c>
      <c r="E158" s="17">
        <f>IF(OR($A158="",$B158="",$C158=""),"",A158*'MPTO_working_3-way'!$I157)</f>
        <v>2.6477085053674645</v>
      </c>
      <c r="F158" s="21">
        <f>IF(OR($A158="",$B158="",$C158=""),"",B158*'MPTO_working_3-way'!$I157)</f>
        <v>2.9072877705995692</v>
      </c>
      <c r="G158" s="22">
        <f>IF(OR($A158="",$B158="",$C158=""),"",C158*'MPTO_working_3-way'!$I157)</f>
        <v>3.5925770308123246</v>
      </c>
      <c r="H158" s="17">
        <f>IF(OR($A158="",$B158="",$C158=""),"",'MPTO_working_3-way'!E157)</f>
        <v>2.6358482647755479</v>
      </c>
      <c r="I158" s="21">
        <f>IF(OR($A158="",$B158="",$C158=""),"",'MPTO_working_3-way'!F157)</f>
        <v>2.9038491677898626</v>
      </c>
      <c r="J158" s="22">
        <f>IF(OR($A158="",$B158="",$C158=""),"",'MPTO_working_3-way'!G157)</f>
        <v>3.619975187316224</v>
      </c>
      <c r="K158" s="17">
        <f>IF(OR($A158="",$B158="",$C158=""),"",'OddsRatio_working_3-way'!H157)</f>
        <v>2.6415830976773722</v>
      </c>
      <c r="L158" s="21">
        <f>IF(OR($A158="",$B158="",$C158=""),"",'OddsRatio_working_3-way'!I157)</f>
        <v>2.9063545650446909</v>
      </c>
      <c r="M158" s="22">
        <f>IF(OR($A158="",$B158="",$C158=""),"",'OddsRatio_working_3-way'!J157)</f>
        <v>3.6053512388944098</v>
      </c>
      <c r="N158" s="23">
        <f t="shared" si="39"/>
        <v>37.768508050368411</v>
      </c>
      <c r="O158" s="24">
        <f t="shared" si="40"/>
        <v>34.396319831585515</v>
      </c>
      <c r="P158" s="24">
        <f t="shared" si="41"/>
        <v>27.835172118046081</v>
      </c>
      <c r="Q158" t="s">
        <v>245</v>
      </c>
      <c r="R158" t="s">
        <v>242</v>
      </c>
      <c r="S158" s="48" t="s">
        <v>417</v>
      </c>
      <c r="T158" s="35">
        <v>100</v>
      </c>
      <c r="U158" s="35">
        <f t="shared" si="42"/>
        <v>34.21052631578948</v>
      </c>
      <c r="V158" s="35">
        <f t="shared" si="43"/>
        <v>74.937343358395992</v>
      </c>
      <c r="W158" s="35">
        <f t="shared" si="44"/>
        <v>86.46820027063599</v>
      </c>
      <c r="X158" s="35">
        <f t="shared" si="45"/>
        <v>38.594456370968011</v>
      </c>
      <c r="Y158" s="35">
        <f t="shared" si="46"/>
        <v>79.321273413574531</v>
      </c>
      <c r="Z158" s="35">
        <f t="shared" si="47"/>
        <v>90.852130325814542</v>
      </c>
      <c r="AA158" s="35">
        <f t="shared" si="48"/>
        <v>-4.3839300551785314</v>
      </c>
      <c r="AB158" s="35">
        <f t="shared" si="49"/>
        <v>-4.3839300551785385</v>
      </c>
      <c r="AC158" s="35">
        <f t="shared" si="50"/>
        <v>-4.3839300551785527</v>
      </c>
      <c r="AD158" s="36"/>
      <c r="AE158" s="36"/>
      <c r="AF158">
        <v>2.72</v>
      </c>
      <c r="AG158">
        <v>1.48</v>
      </c>
      <c r="AI158" s="36"/>
      <c r="AJ158" t="s">
        <v>374</v>
      </c>
      <c r="AK158" s="35"/>
      <c r="AL158" s="35"/>
    </row>
    <row r="159" spans="1:38" ht="15" x14ac:dyDescent="0.25">
      <c r="A159">
        <v>1.52</v>
      </c>
      <c r="B159">
        <v>3.99</v>
      </c>
      <c r="C159">
        <v>7.39</v>
      </c>
      <c r="D159" s="20">
        <f t="shared" si="38"/>
        <v>4.3839300551785421E-2</v>
      </c>
      <c r="E159" s="17">
        <f>IF(OR($A159="",$B159="",$C159=""),"",A159*'MPTO_working_3-way'!$I158)</f>
        <v>1.5866357368387138</v>
      </c>
      <c r="F159" s="21">
        <f>IF(OR($A159="",$B159="",$C159=""),"",B159*'MPTO_working_3-way'!$I158)</f>
        <v>4.1649188092016241</v>
      </c>
      <c r="G159" s="22">
        <f>IF(OR($A159="",$B159="",$C159=""),"",C159*'MPTO_working_3-way'!$I158)</f>
        <v>7.7139724310776936</v>
      </c>
      <c r="H159" s="17">
        <f>IF(OR($A159="",$B159="",$C159=""),"",'MPTO_working_3-way'!E158)</f>
        <v>1.5545290631875666</v>
      </c>
      <c r="I159" s="21">
        <f>IF(OR($A159="",$B159="",$C159=""),"",'MPTO_working_3-way'!F158)</f>
        <v>4.2370463684327753</v>
      </c>
      <c r="J159" s="22">
        <f>IF(OR($A159="",$B159="",$C159=""),"",'MPTO_working_3-way'!G158)</f>
        <v>8.2846680121940359</v>
      </c>
      <c r="K159" s="17">
        <f>IF(OR($A159="",$B159="",$C159=""),"",'OddsRatio_working_3-way'!H158)</f>
        <v>1.5652586450996193</v>
      </c>
      <c r="L159" s="21">
        <f>IF(OR($A159="",$B159="",$C159=""),"",'OddsRatio_working_3-way'!I158)</f>
        <v>4.2502372093228127</v>
      </c>
      <c r="M159" s="22">
        <f>IF(OR($A159="",$B159="",$C159=""),"",'OddsRatio_working_3-way'!J158)</f>
        <v>7.9461591195895558</v>
      </c>
      <c r="N159" s="23">
        <f t="shared" si="39"/>
        <v>63.026438695528576</v>
      </c>
      <c r="O159" s="24">
        <f t="shared" si="40"/>
        <v>24.010071884010884</v>
      </c>
      <c r="P159" s="24">
        <f t="shared" si="41"/>
        <v>12.963489420460547</v>
      </c>
      <c r="Q159" t="s">
        <v>365</v>
      </c>
      <c r="R159" t="s">
        <v>350</v>
      </c>
      <c r="S159" s="48" t="s">
        <v>417</v>
      </c>
      <c r="T159" s="35">
        <v>100</v>
      </c>
      <c r="U159" s="35">
        <f t="shared" si="42"/>
        <v>59.677419354838712</v>
      </c>
      <c r="V159" s="35">
        <f t="shared" si="43"/>
        <v>67.21311475409837</v>
      </c>
      <c r="W159" s="35">
        <f t="shared" si="44"/>
        <v>69.325153374233125</v>
      </c>
      <c r="X159" s="35">
        <f t="shared" si="45"/>
        <v>63.461731871668512</v>
      </c>
      <c r="Y159" s="35">
        <f t="shared" si="46"/>
        <v>70.997427270928171</v>
      </c>
      <c r="Z159" s="35">
        <f t="shared" si="47"/>
        <v>73.109465891062925</v>
      </c>
      <c r="AA159" s="35">
        <f t="shared" si="48"/>
        <v>-3.7843125168298002</v>
      </c>
      <c r="AB159" s="35">
        <f t="shared" si="49"/>
        <v>-3.7843125168298002</v>
      </c>
      <c r="AC159" s="35">
        <f t="shared" si="50"/>
        <v>-3.7843125168298002</v>
      </c>
      <c r="AD159" s="36"/>
      <c r="AE159" s="36"/>
      <c r="AF159">
        <v>2.0699999999999998</v>
      </c>
      <c r="AG159">
        <v>1.79</v>
      </c>
      <c r="AI159" s="36"/>
      <c r="AJ159" t="s">
        <v>374</v>
      </c>
      <c r="AK159" s="35"/>
      <c r="AL159" s="35"/>
    </row>
    <row r="160" spans="1:38" ht="15" x14ac:dyDescent="0.25">
      <c r="A160">
        <v>2.48</v>
      </c>
      <c r="B160">
        <v>3.05</v>
      </c>
      <c r="C160">
        <v>3.26</v>
      </c>
      <c r="D160" s="20">
        <f t="shared" si="38"/>
        <v>3.784312516829802E-2</v>
      </c>
      <c r="E160" s="17">
        <f>IF(OR($A160="",$B160="",$C160=""),"",A160*'MPTO_working_3-way'!$I159)</f>
        <v>2.5738509504173792</v>
      </c>
      <c r="F160" s="21">
        <f>IF(OR($A160="",$B160="",$C160=""),"",B160*'MPTO_working_3-way'!$I159)</f>
        <v>3.1654215317633088</v>
      </c>
      <c r="G160" s="22">
        <f>IF(OR($A160="",$B160="",$C160=""),"",C160*'MPTO_working_3-way'!$I159)</f>
        <v>3.3833685880486515</v>
      </c>
      <c r="H160" s="17">
        <f>IF(OR($A160="",$B160="",$C160=""),"",'MPTO_working_3-way'!E159)</f>
        <v>2.5600889262952728</v>
      </c>
      <c r="I160" s="21">
        <f>IF(OR($A160="",$B160="",$C160=""),"",'MPTO_working_3-way'!F159)</f>
        <v>3.1720405947539665</v>
      </c>
      <c r="J160" s="22">
        <f>IF(OR($A160="",$B160="",$C160=""),"",'MPTO_working_3-way'!G159)</f>
        <v>3.399809916337452</v>
      </c>
      <c r="K160" s="17">
        <f>IF(OR($A160="",$B160="",$C160=""),"",'OddsRatio_working_3-way'!H159)</f>
        <v>2.5662994467957509</v>
      </c>
      <c r="L160" s="21">
        <f>IF(OR($A160="",$B160="",$C160=""),"",'OddsRatio_working_3-way'!I159)</f>
        <v>3.1695363958995189</v>
      </c>
      <c r="M160" s="22">
        <f>IF(OR($A160="",$B160="",$C160=""),"",'OddsRatio_working_3-way'!J159)</f>
        <v>3.3917815876745925</v>
      </c>
      <c r="N160" s="23">
        <f t="shared" si="39"/>
        <v>38.852288623699778</v>
      </c>
      <c r="O160" s="24">
        <f t="shared" si="40"/>
        <v>31.591369110418182</v>
      </c>
      <c r="P160" s="24">
        <f t="shared" si="41"/>
        <v>29.556342265882041</v>
      </c>
      <c r="Q160" t="s">
        <v>353</v>
      </c>
      <c r="R160" t="s">
        <v>348</v>
      </c>
      <c r="S160" s="48" t="s">
        <v>417</v>
      </c>
      <c r="T160" s="35">
        <v>100</v>
      </c>
      <c r="U160" s="35">
        <f t="shared" si="42"/>
        <v>62.686567164179095</v>
      </c>
      <c r="V160" s="35">
        <f t="shared" si="43"/>
        <v>67.320261437908499</v>
      </c>
      <c r="W160" s="35">
        <f t="shared" si="44"/>
        <v>66.101694915254228</v>
      </c>
      <c r="X160" s="35">
        <f t="shared" si="45"/>
        <v>66.578043646837259</v>
      </c>
      <c r="Y160" s="35">
        <f t="shared" si="46"/>
        <v>71.211737920566648</v>
      </c>
      <c r="Z160" s="35">
        <f t="shared" si="47"/>
        <v>69.993171397912391</v>
      </c>
      <c r="AA160" s="35">
        <f t="shared" si="48"/>
        <v>-3.8914764826581631</v>
      </c>
      <c r="AB160" s="35">
        <f t="shared" si="49"/>
        <v>-3.8914764826581489</v>
      </c>
      <c r="AC160" s="35">
        <f t="shared" si="50"/>
        <v>-3.8914764826581631</v>
      </c>
      <c r="AD160" s="36"/>
      <c r="AE160" s="36"/>
      <c r="AF160">
        <v>2.52</v>
      </c>
      <c r="AG160">
        <v>1.55</v>
      </c>
      <c r="AI160" s="36"/>
      <c r="AJ160" t="s">
        <v>374</v>
      </c>
      <c r="AK160" s="35"/>
      <c r="AL160" s="35"/>
    </row>
    <row r="161" spans="1:38" ht="15" x14ac:dyDescent="0.25">
      <c r="A161">
        <v>2.68</v>
      </c>
      <c r="B161">
        <v>3.06</v>
      </c>
      <c r="C161">
        <v>2.95</v>
      </c>
      <c r="D161" s="20">
        <f t="shared" si="38"/>
        <v>3.8914764826581516E-2</v>
      </c>
      <c r="E161" s="17">
        <f>IF(OR($A161="",$B161="",$C161=""),"",A161*'MPTO_working_3-way'!$I160)</f>
        <v>2.7842915697352386</v>
      </c>
      <c r="F161" s="21">
        <f>IF(OR($A161="",$B161="",$C161=""),"",B161*'MPTO_working_3-way'!$I160)</f>
        <v>3.1790791803693397</v>
      </c>
      <c r="G161" s="22">
        <f>IF(OR($A161="",$B161="",$C161=""),"",C161*'MPTO_working_3-way'!$I160)</f>
        <v>3.0647985562384155</v>
      </c>
      <c r="H161" s="17">
        <f>IF(OR($A161="",$B161="",$C161=""),"",'MPTO_working_3-way'!E160)</f>
        <v>2.7765226346579666</v>
      </c>
      <c r="I161" s="21">
        <f>IF(OR($A161="",$B161="",$C161=""),"",'MPTO_working_3-way'!F160)</f>
        <v>3.1864811894333469</v>
      </c>
      <c r="J161" s="22">
        <f>IF(OR($A161="",$B161="",$C161=""),"",'MPTO_working_3-way'!G160)</f>
        <v>3.0673768097321497</v>
      </c>
      <c r="K161" s="17">
        <f>IF(OR($A161="",$B161="",$C161=""),"",'OddsRatio_working_3-way'!H160)</f>
        <v>2.7801848669967502</v>
      </c>
      <c r="L161" s="21">
        <f>IF(OR($A161="",$B161="",$C161=""),"",'OddsRatio_working_3-way'!I160)</f>
        <v>3.1828457297698245</v>
      </c>
      <c r="M161" s="22">
        <f>IF(OR($A161="",$B161="",$C161=""),"",'OddsRatio_working_3-way'!J160)</f>
        <v>3.0662860063355137</v>
      </c>
      <c r="N161" s="23">
        <f t="shared" si="39"/>
        <v>35.915778752118662</v>
      </c>
      <c r="O161" s="24">
        <f t="shared" si="40"/>
        <v>31.455649364600657</v>
      </c>
      <c r="P161" s="24">
        <f t="shared" si="41"/>
        <v>32.628571883280685</v>
      </c>
      <c r="Q161" t="s">
        <v>248</v>
      </c>
      <c r="R161" t="s">
        <v>347</v>
      </c>
      <c r="S161" s="48" t="s">
        <v>417</v>
      </c>
      <c r="T161" s="35">
        <v>100</v>
      </c>
      <c r="U161" s="35">
        <f t="shared" si="42"/>
        <v>61.089494163424128</v>
      </c>
      <c r="V161" s="35">
        <f t="shared" si="43"/>
        <v>70.414201183431956</v>
      </c>
      <c r="W161" s="35">
        <f t="shared" si="44"/>
        <v>65.870307167235495</v>
      </c>
      <c r="X161" s="35">
        <f t="shared" si="45"/>
        <v>63.715491649332549</v>
      </c>
      <c r="Y161" s="35">
        <f t="shared" si="46"/>
        <v>73.04019866934037</v>
      </c>
      <c r="Z161" s="35">
        <f t="shared" si="47"/>
        <v>68.496304653143923</v>
      </c>
      <c r="AA161" s="35">
        <f t="shared" si="48"/>
        <v>-2.625997485908421</v>
      </c>
      <c r="AB161" s="35">
        <f t="shared" si="49"/>
        <v>-2.6259974859084139</v>
      </c>
      <c r="AC161" s="35">
        <f t="shared" si="50"/>
        <v>-2.6259974859084281</v>
      </c>
      <c r="AD161" s="36"/>
      <c r="AE161" s="36"/>
      <c r="AF161">
        <v>2.46</v>
      </c>
      <c r="AG161">
        <v>1.57</v>
      </c>
      <c r="AI161" s="36"/>
      <c r="AJ161" t="s">
        <v>374</v>
      </c>
      <c r="AK161" s="35"/>
      <c r="AL161" s="35"/>
    </row>
    <row r="162" spans="1:38" ht="15" x14ac:dyDescent="0.25">
      <c r="A162">
        <v>2.57</v>
      </c>
      <c r="B162">
        <v>3.38</v>
      </c>
      <c r="C162">
        <v>2.93</v>
      </c>
      <c r="D162" s="20">
        <f t="shared" si="38"/>
        <v>2.6259974859084156E-2</v>
      </c>
      <c r="E162" s="17">
        <f>IF(OR($A162="",$B162="",$C162=""),"",A162*'MPTO_working_3-way'!$I161)</f>
        <v>2.6374881353878461</v>
      </c>
      <c r="F162" s="21">
        <f>IF(OR($A162="",$B162="",$C162=""),"",B162*'MPTO_working_3-way'!$I161)</f>
        <v>3.4687587150237045</v>
      </c>
      <c r="G162" s="22">
        <f>IF(OR($A162="",$B162="",$C162=""),"",C162*'MPTO_working_3-way'!$I161)</f>
        <v>3.0069417263371165</v>
      </c>
      <c r="H162" s="17">
        <f>IF(OR($A162="",$B162="",$C162=""),"",'MPTO_working_3-way'!E161)</f>
        <v>2.6291453729615868</v>
      </c>
      <c r="I162" s="21">
        <f>IF(OR($A162="",$B162="",$C162=""),"",'MPTO_working_3-way'!F161)</f>
        <v>3.4830503580477234</v>
      </c>
      <c r="J162" s="22">
        <f>IF(OR($A162="",$B162="",$C162=""),"",'MPTO_working_3-way'!G161)</f>
        <v>3.0071244488004183</v>
      </c>
      <c r="K162" s="17">
        <f>IF(OR($A162="",$B162="",$C162=""),"",'OddsRatio_working_3-way'!H161)</f>
        <v>2.6330766566848207</v>
      </c>
      <c r="L162" s="21">
        <f>IF(OR($A162="",$B162="",$C162=""),"",'OddsRatio_working_3-way'!I161)</f>
        <v>3.475619390388454</v>
      </c>
      <c r="M162" s="22">
        <f>IF(OR($A162="",$B162="",$C162=""),"",'OddsRatio_working_3-way'!J161)</f>
        <v>3.0075400938864361</v>
      </c>
      <c r="N162" s="23">
        <f t="shared" si="39"/>
        <v>37.914862500526418</v>
      </c>
      <c r="O162" s="24">
        <f t="shared" si="40"/>
        <v>28.828756398329258</v>
      </c>
      <c r="P162" s="24">
        <f t="shared" si="41"/>
        <v>33.256381101144335</v>
      </c>
      <c r="Q162" t="s">
        <v>251</v>
      </c>
      <c r="R162" t="s">
        <v>249</v>
      </c>
      <c r="S162" s="48" t="s">
        <v>417</v>
      </c>
      <c r="T162" s="35">
        <v>100</v>
      </c>
      <c r="U162" s="35">
        <f t="shared" si="42"/>
        <v>58.677685950413228</v>
      </c>
      <c r="V162" s="35">
        <f t="shared" si="43"/>
        <v>72.451790633608823</v>
      </c>
      <c r="W162" s="35">
        <f t="shared" si="44"/>
        <v>66.101694915254228</v>
      </c>
      <c r="X162" s="35">
        <f t="shared" si="45"/>
        <v>61.446514451136949</v>
      </c>
      <c r="Y162" s="35">
        <f t="shared" si="46"/>
        <v>75.220619134332537</v>
      </c>
      <c r="Z162" s="35">
        <f t="shared" si="47"/>
        <v>68.870523415977971</v>
      </c>
      <c r="AA162" s="35">
        <f t="shared" si="48"/>
        <v>-2.7688285007237212</v>
      </c>
      <c r="AB162" s="35">
        <f t="shared" si="49"/>
        <v>-2.7688285007237141</v>
      </c>
      <c r="AC162" s="35">
        <f t="shared" si="50"/>
        <v>-2.7688285007237425</v>
      </c>
      <c r="AD162" s="36"/>
      <c r="AE162" s="36"/>
      <c r="AF162">
        <v>2.09</v>
      </c>
      <c r="AG162">
        <v>1.81</v>
      </c>
      <c r="AI162" s="36"/>
      <c r="AJ162" t="s">
        <v>375</v>
      </c>
      <c r="AK162" s="35"/>
      <c r="AL162" s="35"/>
    </row>
    <row r="163" spans="1:38" ht="15" x14ac:dyDescent="0.25">
      <c r="A163">
        <v>2.42</v>
      </c>
      <c r="B163">
        <v>3.63</v>
      </c>
      <c r="C163">
        <v>2.95</v>
      </c>
      <c r="D163" s="20">
        <f t="shared" si="38"/>
        <v>2.7688285007237301E-2</v>
      </c>
      <c r="E163" s="17">
        <f>IF(OR($A163="",$B163="",$C163=""),"",A163*'MPTO_working_3-way'!$I162)</f>
        <v>2.4870056497175144</v>
      </c>
      <c r="F163" s="21">
        <f>IF(OR($A163="",$B163="",$C163=""),"",B163*'MPTO_working_3-way'!$I162)</f>
        <v>3.7305084745762711</v>
      </c>
      <c r="G163" s="22">
        <f>IF(OR($A163="",$B163="",$C163=""),"",C163*'MPTO_working_3-way'!$I162)</f>
        <v>3.0316804407713502</v>
      </c>
      <c r="H163" s="17">
        <f>IF(OR($A163="",$B163="",$C163=""),"",'MPTO_working_3-way'!E162)</f>
        <v>2.4752860500057792</v>
      </c>
      <c r="I163" s="21">
        <f>IF(OR($A163="",$B163="",$C163=""),"",'MPTO_working_3-way'!F162)</f>
        <v>3.7558309463962125</v>
      </c>
      <c r="J163" s="22">
        <f>IF(OR($A163="",$B163="",$C163=""),"",'MPTO_working_3-way'!G162)</f>
        <v>3.0325671402274987</v>
      </c>
      <c r="K163" s="17">
        <f>IF(OR($A163="",$B163="",$C163=""),"",'OddsRatio_working_3-way'!H162)</f>
        <v>2.4806695492942299</v>
      </c>
      <c r="L163" s="21">
        <f>IF(OR($A163="",$B163="",$C163=""),"",'OddsRatio_working_3-way'!I162)</f>
        <v>3.7423668412984687</v>
      </c>
      <c r="M163" s="22">
        <f>IF(OR($A163="",$B163="",$C163=""),"",'OddsRatio_working_3-way'!J162)</f>
        <v>3.0333138176927812</v>
      </c>
      <c r="N163" s="23">
        <f t="shared" si="39"/>
        <v>40.208995910949561</v>
      </c>
      <c r="O163" s="24">
        <f t="shared" si="40"/>
        <v>26.80599727396638</v>
      </c>
      <c r="P163" s="24">
        <f t="shared" si="41"/>
        <v>32.985006815084049</v>
      </c>
      <c r="Q163" t="s">
        <v>116</v>
      </c>
      <c r="R163" t="s">
        <v>357</v>
      </c>
      <c r="S163" s="48" t="s">
        <v>417</v>
      </c>
      <c r="T163" s="35">
        <v>100</v>
      </c>
      <c r="U163" s="35">
        <f t="shared" si="42"/>
        <v>71.83098591549296</v>
      </c>
      <c r="V163" s="35">
        <f t="shared" si="43"/>
        <v>71.346704871060169</v>
      </c>
      <c r="W163" s="35">
        <f t="shared" si="44"/>
        <v>54.128440366972484</v>
      </c>
      <c r="X163" s="35">
        <f t="shared" si="45"/>
        <v>74.524854761967347</v>
      </c>
      <c r="Y163" s="35">
        <f t="shared" si="46"/>
        <v>74.040573717534556</v>
      </c>
      <c r="Z163" s="35">
        <f t="shared" si="47"/>
        <v>56.822309213446864</v>
      </c>
      <c r="AA163" s="35">
        <f t="shared" si="48"/>
        <v>-2.6938688464743876</v>
      </c>
      <c r="AB163" s="35">
        <f t="shared" si="49"/>
        <v>-2.6938688464743876</v>
      </c>
      <c r="AC163" s="35">
        <f t="shared" si="50"/>
        <v>-2.6938688464743805</v>
      </c>
      <c r="AD163" s="36"/>
      <c r="AE163" s="36"/>
      <c r="AF163">
        <v>1.74</v>
      </c>
      <c r="AG163">
        <v>2.17</v>
      </c>
      <c r="AI163" s="36"/>
      <c r="AJ163" t="s">
        <v>375</v>
      </c>
      <c r="AK163" s="35"/>
      <c r="AL163" s="35"/>
    </row>
    <row r="164" spans="1:38" ht="15" x14ac:dyDescent="0.25">
      <c r="A164">
        <v>3.55</v>
      </c>
      <c r="B164">
        <v>3.49</v>
      </c>
      <c r="C164">
        <v>2.1800000000000002</v>
      </c>
      <c r="D164" s="20">
        <f t="shared" si="38"/>
        <v>2.6938688464743787E-2</v>
      </c>
      <c r="E164" s="17">
        <f>IF(OR($A164="",$B164="",$C164=""),"",A164*'MPTO_working_3-way'!$I163)</f>
        <v>3.6456323440498402</v>
      </c>
      <c r="F164" s="21">
        <f>IF(OR($A164="",$B164="",$C164=""),"",B164*'MPTO_working_3-way'!$I163)</f>
        <v>3.584016022741956</v>
      </c>
      <c r="G164" s="22">
        <f>IF(OR($A164="",$B164="",$C164=""),"",C164*'MPTO_working_3-way'!$I163)</f>
        <v>2.2387263408531415</v>
      </c>
      <c r="H164" s="17">
        <f>IF(OR($A164="",$B164="",$C164=""),"",'MPTO_working_3-way'!E163)</f>
        <v>3.6668911314245669</v>
      </c>
      <c r="I164" s="21">
        <f>IF(OR($A164="",$B164="",$C164=""),"",'MPTO_working_3-way'!F163)</f>
        <v>3.6029104365121181</v>
      </c>
      <c r="J164" s="22">
        <f>IF(OR($A164="",$B164="",$C164=""),"",'MPTO_working_3-way'!G163)</f>
        <v>2.2235265255450538</v>
      </c>
      <c r="K164" s="17">
        <f>IF(OR($A164="",$B164="",$C164=""),"",'OddsRatio_working_3-way'!H163)</f>
        <v>3.6577422229563052</v>
      </c>
      <c r="L164" s="21">
        <f>IF(OR($A164="",$B164="",$C164=""),"",'OddsRatio_working_3-way'!I163)</f>
        <v>3.5952071118279214</v>
      </c>
      <c r="M164" s="22">
        <f>IF(OR($A164="",$B164="",$C164=""),"",'OddsRatio_working_3-way'!J163)</f>
        <v>2.2298571855248785</v>
      </c>
      <c r="N164" s="23">
        <f t="shared" si="39"/>
        <v>27.430083607638984</v>
      </c>
      <c r="O164" s="24">
        <f t="shared" si="40"/>
        <v>27.901660976251684</v>
      </c>
      <c r="P164" s="24">
        <f t="shared" si="41"/>
        <v>44.668255416109346</v>
      </c>
      <c r="Q164" t="s">
        <v>117</v>
      </c>
      <c r="R164" t="s">
        <v>363</v>
      </c>
      <c r="S164" s="48" t="s">
        <v>417</v>
      </c>
      <c r="T164" s="35">
        <v>100</v>
      </c>
      <c r="U164" s="35">
        <f t="shared" si="42"/>
        <v>31.03448275862069</v>
      </c>
      <c r="V164" s="35">
        <f t="shared" si="43"/>
        <v>79.508196721311478</v>
      </c>
      <c r="W164" s="35">
        <f t="shared" si="44"/>
        <v>86.072423398328695</v>
      </c>
      <c r="X164" s="35">
        <f t="shared" si="45"/>
        <v>34.419379880359834</v>
      </c>
      <c r="Y164" s="35">
        <f t="shared" si="46"/>
        <v>82.893093843050622</v>
      </c>
      <c r="Z164" s="35">
        <f t="shared" si="47"/>
        <v>89.457320520067839</v>
      </c>
      <c r="AA164" s="35">
        <f t="shared" si="48"/>
        <v>-3.3848971217391437</v>
      </c>
      <c r="AB164" s="35">
        <f t="shared" si="49"/>
        <v>-3.3848971217391437</v>
      </c>
      <c r="AC164" s="35">
        <f t="shared" si="50"/>
        <v>-3.3848971217391437</v>
      </c>
      <c r="AD164" s="36"/>
      <c r="AE164" s="36"/>
      <c r="AF164">
        <v>1.68</v>
      </c>
      <c r="AG164">
        <v>2.2799999999999998</v>
      </c>
      <c r="AI164" s="36"/>
      <c r="AJ164" t="s">
        <v>375</v>
      </c>
      <c r="AK164" s="35"/>
      <c r="AL164" s="35"/>
    </row>
    <row r="165" spans="1:38" ht="15" x14ac:dyDescent="0.25">
      <c r="A165">
        <v>1.45</v>
      </c>
      <c r="B165">
        <v>4.88</v>
      </c>
      <c r="C165">
        <v>7.18</v>
      </c>
      <c r="D165" s="20">
        <f t="shared" si="38"/>
        <v>3.3848971217391499E-2</v>
      </c>
      <c r="E165" s="17">
        <f>IF(OR($A165="",$B165="",$C165=""),"",A165*'MPTO_working_3-way'!$I164)</f>
        <v>1.4990810082652177</v>
      </c>
      <c r="F165" s="21">
        <f>IF(OR($A165="",$B165="",$C165=""),"",B165*'MPTO_working_3-way'!$I164)</f>
        <v>5.0451829795408702</v>
      </c>
      <c r="G165" s="22">
        <f>IF(OR($A165="",$B165="",$C165=""),"",C165*'MPTO_working_3-way'!$I164)</f>
        <v>7.423035613340871</v>
      </c>
      <c r="H165" s="17">
        <f>IF(OR($A165="",$B165="",$C165=""),"",'MPTO_working_3-way'!E164)</f>
        <v>1.4741170503778307</v>
      </c>
      <c r="I165" s="21">
        <f>IF(OR($A165="",$B165="",$C165=""),"",'MPTO_working_3-way'!F164)</f>
        <v>5.1643544872003391</v>
      </c>
      <c r="J165" s="22">
        <f>IF(OR($A165="",$B165="",$C165=""),"",'MPTO_working_3-way'!G164)</f>
        <v>7.8129409666049501</v>
      </c>
      <c r="K165" s="17">
        <f>IF(OR($A165="",$B165="",$C165=""),"",'OddsRatio_working_3-way'!H164)</f>
        <v>1.4819594152819759</v>
      </c>
      <c r="L165" s="21">
        <f>IF(OR($A165="",$B165="",$C165=""),"",'OddsRatio_working_3-way'!I164)</f>
        <v>5.155561180653482</v>
      </c>
      <c r="M165" s="22">
        <f>IF(OR($A165="",$B165="",$C165=""),"",'OddsRatio_working_3-way'!J164)</f>
        <v>7.618909303205804</v>
      </c>
      <c r="N165" s="23">
        <f t="shared" si="39"/>
        <v>66.707535782687984</v>
      </c>
      <c r="O165" s="24">
        <f t="shared" si="40"/>
        <v>19.820886656741308</v>
      </c>
      <c r="P165" s="24">
        <f t="shared" si="41"/>
        <v>13.471577560570694</v>
      </c>
      <c r="Q165" t="s">
        <v>358</v>
      </c>
      <c r="R165" t="s">
        <v>253</v>
      </c>
      <c r="S165" s="48" t="s">
        <v>417</v>
      </c>
      <c r="T165" s="35">
        <v>100</v>
      </c>
      <c r="U165" s="35">
        <f t="shared" si="42"/>
        <v>59.839357429718881</v>
      </c>
      <c r="V165" s="35">
        <f t="shared" si="43"/>
        <v>68.847352024922117</v>
      </c>
      <c r="W165" s="35">
        <f t="shared" si="44"/>
        <v>67.426710097719877</v>
      </c>
      <c r="X165" s="35">
        <f t="shared" si="45"/>
        <v>63.725937877358007</v>
      </c>
      <c r="Y165" s="35">
        <f t="shared" si="46"/>
        <v>72.733932472561264</v>
      </c>
      <c r="Z165" s="35">
        <f t="shared" si="47"/>
        <v>71.313290545358996</v>
      </c>
      <c r="AA165" s="35">
        <f t="shared" si="48"/>
        <v>-3.8865804476391261</v>
      </c>
      <c r="AB165" s="35">
        <f t="shared" si="49"/>
        <v>-3.8865804476391475</v>
      </c>
      <c r="AC165" s="35">
        <f t="shared" si="50"/>
        <v>-3.886580447639119</v>
      </c>
      <c r="AD165" s="36"/>
      <c r="AE165" s="36"/>
      <c r="AF165">
        <v>1.68</v>
      </c>
      <c r="AG165">
        <v>2.29</v>
      </c>
      <c r="AI165" s="36"/>
      <c r="AJ165" t="s">
        <v>375</v>
      </c>
      <c r="AK165" s="35"/>
      <c r="AL165" s="35"/>
    </row>
    <row r="166" spans="1:38" ht="15" x14ac:dyDescent="0.25">
      <c r="A166">
        <v>2.4900000000000002</v>
      </c>
      <c r="B166">
        <v>3.21</v>
      </c>
      <c r="C166">
        <v>3.07</v>
      </c>
      <c r="D166" s="20">
        <f t="shared" si="38"/>
        <v>3.8865804476391208E-2</v>
      </c>
      <c r="E166" s="17">
        <f>IF(OR($A166="",$B166="",$C166=""),"",A166*'MPTO_working_3-way'!$I165)</f>
        <v>2.5867758531462144</v>
      </c>
      <c r="F166" s="21">
        <f>IF(OR($A166="",$B166="",$C166=""),"",B166*'MPTO_working_3-way'!$I165)</f>
        <v>3.3347592323692159</v>
      </c>
      <c r="G166" s="22">
        <f>IF(OR($A166="",$B166="",$C166=""),"",C166*'MPTO_working_3-way'!$I165)</f>
        <v>3.189318019742521</v>
      </c>
      <c r="H166" s="17">
        <f>IF(OR($A166="",$B166="",$C166=""),"",'MPTO_working_3-way'!E165)</f>
        <v>2.5730014708286353</v>
      </c>
      <c r="I166" s="21">
        <f>IF(OR($A166="",$B166="",$C166=""),"",'MPTO_working_3-way'!F165)</f>
        <v>3.3492847306610702</v>
      </c>
      <c r="J166" s="22">
        <f>IF(OR($A166="",$B166="",$C166=""),"",'MPTO_working_3-way'!G165)</f>
        <v>3.1971595834319753</v>
      </c>
      <c r="K166" s="17">
        <f>IF(OR($A166="",$B166="",$C166=""),"",'OddsRatio_working_3-way'!H165)</f>
        <v>2.5792158745766431</v>
      </c>
      <c r="L166" s="21">
        <f>IF(OR($A166="",$B166="",$C166=""),"",'OddsRatio_working_3-way'!I165)</f>
        <v>3.3423269012177057</v>
      </c>
      <c r="M166" s="22">
        <f>IF(OR($A166="",$B166="",$C166=""),"",'OddsRatio_working_3-way'!J165)</f>
        <v>3.1939442015930539</v>
      </c>
      <c r="N166" s="23">
        <f t="shared" si="39"/>
        <v>38.658162004401397</v>
      </c>
      <c r="O166" s="24">
        <f t="shared" si="40"/>
        <v>29.987172395937538</v>
      </c>
      <c r="P166" s="24">
        <f t="shared" si="41"/>
        <v>31.354665599661075</v>
      </c>
      <c r="Q166" t="s">
        <v>244</v>
      </c>
      <c r="R166" t="s">
        <v>364</v>
      </c>
      <c r="S166" s="48" t="s">
        <v>418</v>
      </c>
      <c r="T166" s="35">
        <v>100</v>
      </c>
      <c r="U166" s="35" t="e">
        <f t="shared" si="42"/>
        <v>#DIV/0!</v>
      </c>
      <c r="V166" s="35" t="e">
        <f t="shared" si="43"/>
        <v>#DIV/0!</v>
      </c>
      <c r="W166" s="35" t="e">
        <f t="shared" si="44"/>
        <v>#DIV/0!</v>
      </c>
      <c r="X166" s="35" t="e">
        <f t="shared" si="45"/>
        <v>#DIV/0!</v>
      </c>
      <c r="Y166" s="35" t="e">
        <f t="shared" si="46"/>
        <v>#DIV/0!</v>
      </c>
      <c r="Z166" s="35" t="e">
        <f t="shared" si="47"/>
        <v>#DIV/0!</v>
      </c>
      <c r="AA166" s="35" t="e">
        <f t="shared" si="48"/>
        <v>#DIV/0!</v>
      </c>
      <c r="AB166" s="35" t="e">
        <f t="shared" si="49"/>
        <v>#DIV/0!</v>
      </c>
      <c r="AC166" s="35" t="e">
        <f t="shared" si="50"/>
        <v>#DIV/0!</v>
      </c>
      <c r="AD166" s="36"/>
      <c r="AE166" s="36"/>
      <c r="AF166">
        <v>2.42</v>
      </c>
      <c r="AG166">
        <v>1.59</v>
      </c>
      <c r="AI166" s="36"/>
      <c r="AJ166" t="s">
        <v>374</v>
      </c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6"/>
      <c r="AE178" s="36"/>
      <c r="AF178"/>
      <c r="AG178"/>
      <c r="AI178" s="36"/>
      <c r="AJ178"/>
      <c r="AK178" s="35"/>
      <c r="AL178" s="35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50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52"/>
      <c r="AF198"/>
      <c r="AG198"/>
      <c r="AH198" s="51"/>
      <c r="AI198" s="52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53"/>
      <c r="AD201" s="52"/>
      <c r="AE201" s="52"/>
      <c r="AF201" s="53"/>
      <c r="AG201" s="53"/>
      <c r="AH201" s="51"/>
      <c r="AI201" s="52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1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1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1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1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1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1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1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1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1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1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1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2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2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2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2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2021-11-05T16:24:13Z</dcterms:modified>
</cp:coreProperties>
</file>