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2BA584B8-DAF8-4EF9-9940-5D6602C59A88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 s="1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AB64" i="2" s="1"/>
  <c r="W64" i="2"/>
  <c r="X64" i="2"/>
  <c r="AA64" i="2" s="1"/>
  <c r="Y64" i="2"/>
  <c r="Z64" i="2"/>
  <c r="AC64" i="2" s="1"/>
  <c r="U65" i="2"/>
  <c r="V65" i="2"/>
  <c r="W65" i="2"/>
  <c r="AC65" i="2" s="1"/>
  <c r="X65" i="2"/>
  <c r="Y65" i="2"/>
  <c r="AB65" i="2" s="1"/>
  <c r="Z65" i="2"/>
  <c r="AA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AB68" i="2" s="1"/>
  <c r="W68" i="2"/>
  <c r="X68" i="2"/>
  <c r="AA68" i="2" s="1"/>
  <c r="Y68" i="2"/>
  <c r="Z68" i="2"/>
  <c r="AC68" i="2" s="1"/>
  <c r="U69" i="2"/>
  <c r="V69" i="2"/>
  <c r="W69" i="2"/>
  <c r="AC69" i="2" s="1"/>
  <c r="X69" i="2"/>
  <c r="Y69" i="2"/>
  <c r="AB69" i="2" s="1"/>
  <c r="Z69" i="2"/>
  <c r="AA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AB72" i="2" s="1"/>
  <c r="W72" i="2"/>
  <c r="X72" i="2"/>
  <c r="AA72" i="2" s="1"/>
  <c r="Y72" i="2"/>
  <c r="Z72" i="2"/>
  <c r="AC72" i="2" s="1"/>
  <c r="U73" i="2"/>
  <c r="V73" i="2"/>
  <c r="W73" i="2"/>
  <c r="AC73" i="2" s="1"/>
  <c r="X73" i="2"/>
  <c r="Y73" i="2"/>
  <c r="AB73" i="2" s="1"/>
  <c r="Z73" i="2"/>
  <c r="AA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AB76" i="2" s="1"/>
  <c r="W76" i="2"/>
  <c r="X76" i="2"/>
  <c r="AA76" i="2" s="1"/>
  <c r="Y76" i="2"/>
  <c r="Z76" i="2"/>
  <c r="AC76" i="2" s="1"/>
  <c r="U77" i="2"/>
  <c r="V77" i="2"/>
  <c r="W77" i="2"/>
  <c r="AC77" i="2" s="1"/>
  <c r="X77" i="2"/>
  <c r="Y77" i="2"/>
  <c r="AB77" i="2" s="1"/>
  <c r="Z77" i="2"/>
  <c r="AA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AB80" i="2" s="1"/>
  <c r="W80" i="2"/>
  <c r="X80" i="2"/>
  <c r="AA80" i="2" s="1"/>
  <c r="Y80" i="2"/>
  <c r="Z80" i="2"/>
  <c r="AC80" i="2" s="1"/>
  <c r="U81" i="2"/>
  <c r="V81" i="2"/>
  <c r="W81" i="2"/>
  <c r="AC81" i="2" s="1"/>
  <c r="X81" i="2"/>
  <c r="Y81" i="2"/>
  <c r="AB81" i="2" s="1"/>
  <c r="Z81" i="2"/>
  <c r="AA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AB84" i="2" s="1"/>
  <c r="W84" i="2"/>
  <c r="X84" i="2"/>
  <c r="AA84" i="2" s="1"/>
  <c r="Y84" i="2"/>
  <c r="Z84" i="2"/>
  <c r="AC84" i="2" s="1"/>
  <c r="U85" i="2"/>
  <c r="V85" i="2"/>
  <c r="W85" i="2"/>
  <c r="AC85" i="2" s="1"/>
  <c r="X85" i="2"/>
  <c r="Y85" i="2"/>
  <c r="AB85" i="2" s="1"/>
  <c r="Z85" i="2"/>
  <c r="AA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AB88" i="2" s="1"/>
  <c r="W88" i="2"/>
  <c r="X88" i="2"/>
  <c r="AA88" i="2" s="1"/>
  <c r="Y88" i="2"/>
  <c r="Z88" i="2"/>
  <c r="AC88" i="2" s="1"/>
  <c r="U89" i="2"/>
  <c r="V89" i="2"/>
  <c r="W89" i="2"/>
  <c r="AC89" i="2" s="1"/>
  <c r="X89" i="2"/>
  <c r="Y89" i="2"/>
  <c r="AB89" i="2" s="1"/>
  <c r="Z89" i="2"/>
  <c r="AA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AB92" i="2" s="1"/>
  <c r="W92" i="2"/>
  <c r="X92" i="2"/>
  <c r="AA92" i="2" s="1"/>
  <c r="Y92" i="2"/>
  <c r="Z92" i="2"/>
  <c r="AC92" i="2" s="1"/>
  <c r="U93" i="2"/>
  <c r="V93" i="2"/>
  <c r="W93" i="2"/>
  <c r="AC93" i="2" s="1"/>
  <c r="X93" i="2"/>
  <c r="Y93" i="2"/>
  <c r="AB93" i="2" s="1"/>
  <c r="Z93" i="2"/>
  <c r="AA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AB96" i="2" s="1"/>
  <c r="W96" i="2"/>
  <c r="X96" i="2"/>
  <c r="AA96" i="2" s="1"/>
  <c r="Y96" i="2"/>
  <c r="Z96" i="2"/>
  <c r="AC96" i="2" s="1"/>
  <c r="U97" i="2"/>
  <c r="V97" i="2"/>
  <c r="W97" i="2"/>
  <c r="AC97" i="2" s="1"/>
  <c r="X97" i="2"/>
  <c r="Y97" i="2"/>
  <c r="AB97" i="2" s="1"/>
  <c r="Z97" i="2"/>
  <c r="AA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AB100" i="2" s="1"/>
  <c r="W100" i="2"/>
  <c r="X100" i="2"/>
  <c r="AA100" i="2" s="1"/>
  <c r="Y100" i="2"/>
  <c r="Z100" i="2"/>
  <c r="AC100" i="2" s="1"/>
  <c r="U101" i="2"/>
  <c r="V101" i="2"/>
  <c r="W101" i="2"/>
  <c r="AC101" i="2" s="1"/>
  <c r="X101" i="2"/>
  <c r="Y101" i="2"/>
  <c r="AB101" i="2" s="1"/>
  <c r="Z101" i="2"/>
  <c r="AA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AB104" i="2" s="1"/>
  <c r="W104" i="2"/>
  <c r="X104" i="2"/>
  <c r="AA104" i="2" s="1"/>
  <c r="Y104" i="2"/>
  <c r="Z104" i="2"/>
  <c r="AC104" i="2" s="1"/>
  <c r="U105" i="2"/>
  <c r="V105" i="2"/>
  <c r="W105" i="2"/>
  <c r="AC105" i="2" s="1"/>
  <c r="X105" i="2"/>
  <c r="Y105" i="2"/>
  <c r="AB105" i="2" s="1"/>
  <c r="Z105" i="2"/>
  <c r="AA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AB108" i="2" s="1"/>
  <c r="W108" i="2"/>
  <c r="X108" i="2"/>
  <c r="AA108" i="2" s="1"/>
  <c r="Y108" i="2"/>
  <c r="Z108" i="2"/>
  <c r="AC108" i="2" s="1"/>
  <c r="U109" i="2"/>
  <c r="V109" i="2"/>
  <c r="W109" i="2"/>
  <c r="AC109" i="2" s="1"/>
  <c r="X109" i="2"/>
  <c r="Y109" i="2"/>
  <c r="AB109" i="2" s="1"/>
  <c r="Z109" i="2"/>
  <c r="AA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AB112" i="2" s="1"/>
  <c r="W112" i="2"/>
  <c r="X112" i="2"/>
  <c r="AA112" i="2" s="1"/>
  <c r="Y112" i="2"/>
  <c r="Z112" i="2"/>
  <c r="AC112" i="2" s="1"/>
  <c r="U113" i="2"/>
  <c r="V113" i="2"/>
  <c r="W113" i="2"/>
  <c r="AC113" i="2" s="1"/>
  <c r="X113" i="2"/>
  <c r="Y113" i="2"/>
  <c r="AB113" i="2" s="1"/>
  <c r="Z113" i="2"/>
  <c r="AA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AB116" i="2" s="1"/>
  <c r="W116" i="2"/>
  <c r="X116" i="2"/>
  <c r="AA116" i="2" s="1"/>
  <c r="Y116" i="2"/>
  <c r="Z116" i="2"/>
  <c r="AC116" i="2" s="1"/>
  <c r="U117" i="2"/>
  <c r="V117" i="2"/>
  <c r="W117" i="2"/>
  <c r="AC117" i="2" s="1"/>
  <c r="X117" i="2"/>
  <c r="Y117" i="2"/>
  <c r="AB117" i="2" s="1"/>
  <c r="Z117" i="2"/>
  <c r="AA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AB120" i="2" s="1"/>
  <c r="W120" i="2"/>
  <c r="X120" i="2"/>
  <c r="AA120" i="2" s="1"/>
  <c r="Y120" i="2"/>
  <c r="Z120" i="2"/>
  <c r="AC120" i="2" s="1"/>
  <c r="U121" i="2"/>
  <c r="V121" i="2"/>
  <c r="W121" i="2"/>
  <c r="AC121" i="2" s="1"/>
  <c r="X121" i="2"/>
  <c r="Y121" i="2"/>
  <c r="AB121" i="2" s="1"/>
  <c r="Z121" i="2"/>
  <c r="AA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W125" i="2"/>
  <c r="AC125" i="2" s="1"/>
  <c r="X125" i="2"/>
  <c r="Y125" i="2"/>
  <c r="AB125" i="2" s="1"/>
  <c r="Z125" i="2"/>
  <c r="AA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AB128" i="2" s="1"/>
  <c r="W128" i="2"/>
  <c r="X128" i="2"/>
  <c r="AA128" i="2" s="1"/>
  <c r="Y128" i="2"/>
  <c r="Z128" i="2"/>
  <c r="AC128" i="2" s="1"/>
  <c r="U129" i="2"/>
  <c r="V129" i="2"/>
  <c r="W129" i="2"/>
  <c r="AC129" i="2" s="1"/>
  <c r="X129" i="2"/>
  <c r="Y129" i="2"/>
  <c r="AB129" i="2" s="1"/>
  <c r="Z129" i="2"/>
  <c r="AA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AC149" i="2" s="1"/>
  <c r="X149" i="2"/>
  <c r="Y149" i="2"/>
  <c r="AB149" i="2" s="1"/>
  <c r="Z149" i="2"/>
  <c r="AA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AB152" i="2" s="1"/>
  <c r="W152" i="2"/>
  <c r="X152" i="2"/>
  <c r="AA152" i="2" s="1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P11" i="2" s="1"/>
  <c r="H11" i="2"/>
  <c r="I11" i="2"/>
  <c r="J11" i="2"/>
  <c r="K11" i="2"/>
  <c r="L11" i="2"/>
  <c r="M11" i="2"/>
  <c r="N11" i="2"/>
  <c r="O11" i="2"/>
  <c r="E12" i="2"/>
  <c r="N12" i="2" s="1"/>
  <c r="F12" i="2"/>
  <c r="G12" i="2"/>
  <c r="P12" i="2" s="1"/>
  <c r="H12" i="2"/>
  <c r="I12" i="2"/>
  <c r="J12" i="2"/>
  <c r="K12" i="2"/>
  <c r="L12" i="2"/>
  <c r="M12" i="2"/>
  <c r="O12" i="2"/>
  <c r="E13" i="2"/>
  <c r="N13" i="2" s="1"/>
  <c r="F13" i="2"/>
  <c r="G13" i="2"/>
  <c r="P13" i="2" s="1"/>
  <c r="H13" i="2"/>
  <c r="I13" i="2"/>
  <c r="J13" i="2"/>
  <c r="K13" i="2"/>
  <c r="L13" i="2"/>
  <c r="M13" i="2"/>
  <c r="O13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E15" i="2"/>
  <c r="N15" i="2" s="1"/>
  <c r="F15" i="2"/>
  <c r="G15" i="2"/>
  <c r="P15" i="2" s="1"/>
  <c r="H15" i="2"/>
  <c r="I15" i="2"/>
  <c r="J15" i="2"/>
  <c r="K15" i="2"/>
  <c r="L15" i="2"/>
  <c r="M15" i="2"/>
  <c r="O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F90" i="2"/>
  <c r="O90" i="2" s="1"/>
  <c r="G90" i="2"/>
  <c r="H90" i="2"/>
  <c r="I90" i="2"/>
  <c r="J90" i="2"/>
  <c r="K90" i="2"/>
  <c r="L90" i="2"/>
  <c r="M90" i="2"/>
  <c r="N90" i="2"/>
  <c r="P90" i="2"/>
  <c r="E91" i="2"/>
  <c r="F91" i="2"/>
  <c r="O91" i="2" s="1"/>
  <c r="G91" i="2"/>
  <c r="H91" i="2"/>
  <c r="I91" i="2"/>
  <c r="J91" i="2"/>
  <c r="K91" i="2"/>
  <c r="L91" i="2"/>
  <c r="M91" i="2"/>
  <c r="N91" i="2"/>
  <c r="P91" i="2"/>
  <c r="E92" i="2"/>
  <c r="F92" i="2"/>
  <c r="O92" i="2" s="1"/>
  <c r="G92" i="2"/>
  <c r="H92" i="2"/>
  <c r="I92" i="2"/>
  <c r="J92" i="2"/>
  <c r="K92" i="2"/>
  <c r="L92" i="2"/>
  <c r="M92" i="2"/>
  <c r="N92" i="2"/>
  <c r="P92" i="2"/>
  <c r="E93" i="2"/>
  <c r="F93" i="2"/>
  <c r="O93" i="2" s="1"/>
  <c r="G93" i="2"/>
  <c r="H93" i="2"/>
  <c r="I93" i="2"/>
  <c r="J93" i="2"/>
  <c r="K93" i="2"/>
  <c r="L93" i="2"/>
  <c r="M93" i="2"/>
  <c r="N93" i="2"/>
  <c r="P93" i="2"/>
  <c r="E94" i="2"/>
  <c r="F94" i="2"/>
  <c r="O94" i="2" s="1"/>
  <c r="G94" i="2"/>
  <c r="H94" i="2"/>
  <c r="I94" i="2"/>
  <c r="J94" i="2"/>
  <c r="K94" i="2"/>
  <c r="L94" i="2"/>
  <c r="M94" i="2"/>
  <c r="N94" i="2"/>
  <c r="P94" i="2"/>
  <c r="E95" i="2"/>
  <c r="F95" i="2"/>
  <c r="O95" i="2" s="1"/>
  <c r="G95" i="2"/>
  <c r="H95" i="2"/>
  <c r="I95" i="2"/>
  <c r="J95" i="2"/>
  <c r="K95" i="2"/>
  <c r="L95" i="2"/>
  <c r="M95" i="2"/>
  <c r="N95" i="2"/>
  <c r="P95" i="2"/>
  <c r="E96" i="2"/>
  <c r="F96" i="2"/>
  <c r="O96" i="2" s="1"/>
  <c r="G96" i="2"/>
  <c r="H96" i="2"/>
  <c r="I96" i="2"/>
  <c r="J96" i="2"/>
  <c r="K96" i="2"/>
  <c r="L96" i="2"/>
  <c r="M96" i="2"/>
  <c r="N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P108" i="2" s="1"/>
  <c r="H108" i="2"/>
  <c r="I108" i="2"/>
  <c r="J108" i="2"/>
  <c r="K108" i="2"/>
  <c r="L108" i="2"/>
  <c r="M108" i="2"/>
  <c r="N108" i="2"/>
  <c r="O108" i="2"/>
  <c r="E109" i="2"/>
  <c r="F109" i="2"/>
  <c r="G109" i="2"/>
  <c r="P109" i="2" s="1"/>
  <c r="H109" i="2"/>
  <c r="I109" i="2"/>
  <c r="J109" i="2"/>
  <c r="K109" i="2"/>
  <c r="L109" i="2"/>
  <c r="M109" i="2"/>
  <c r="N109" i="2"/>
  <c r="O109" i="2"/>
  <c r="E110" i="2"/>
  <c r="F110" i="2"/>
  <c r="G110" i="2"/>
  <c r="P110" i="2" s="1"/>
  <c r="H110" i="2"/>
  <c r="I110" i="2"/>
  <c r="J110" i="2"/>
  <c r="K110" i="2"/>
  <c r="L110" i="2"/>
  <c r="M110" i="2"/>
  <c r="N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42" i="5" l="1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AB66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A66" i="4" l="1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AO66" i="4" s="1"/>
  <c r="AU66" i="4" s="1"/>
  <c r="Z66" i="4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O20" i="4" s="1"/>
  <c r="AU20" i="4" s="1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M66" i="4" s="1"/>
  <c r="AS66" i="4" s="1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E92" i="4"/>
  <c r="I92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18" i="4" l="1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5" i="4" l="1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6" i="4" l="1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67" i="10"/>
  <c r="D190" i="10"/>
  <c r="D176" i="10"/>
  <c r="D174" i="10"/>
  <c r="D182" i="10"/>
  <c r="D184" i="10"/>
  <c r="D178" i="10"/>
  <c r="D175" i="10"/>
  <c r="D181" i="10"/>
  <c r="D173" i="10"/>
  <c r="D168" i="10"/>
  <c r="D180" i="10"/>
  <c r="D187" i="10"/>
  <c r="D172" i="10"/>
  <c r="D177" i="10"/>
  <c r="D171" i="10"/>
  <c r="D183" i="10"/>
  <c r="D179" i="10"/>
  <c r="D186" i="10"/>
  <c r="D185" i="10"/>
  <c r="D169" i="10"/>
  <c r="D170" i="10"/>
  <c r="D188" i="3"/>
  <c r="D169" i="3"/>
  <c r="D187" i="3"/>
  <c r="D189" i="3"/>
  <c r="D180" i="3"/>
  <c r="D175" i="3"/>
  <c r="D179" i="3"/>
  <c r="D182" i="3"/>
  <c r="D168" i="3"/>
  <c r="D173" i="3"/>
  <c r="D184" i="3"/>
  <c r="D177" i="3"/>
  <c r="D170" i="3"/>
  <c r="D171" i="3"/>
  <c r="D190" i="3"/>
  <c r="D185" i="3"/>
  <c r="D178" i="3"/>
  <c r="D167" i="3"/>
  <c r="D186" i="3"/>
  <c r="D183" i="3"/>
  <c r="D176" i="3"/>
  <c r="D172" i="3"/>
  <c r="D181" i="3"/>
  <c r="D174" i="3"/>
  <c r="D2" i="10"/>
  <c r="D97" i="10"/>
  <c r="D129" i="10"/>
  <c r="D134" i="10"/>
  <c r="D143" i="10"/>
  <c r="D152" i="10"/>
  <c r="D147" i="10"/>
  <c r="D155" i="10"/>
  <c r="D105" i="10"/>
  <c r="D62" i="10"/>
  <c r="D157" i="10"/>
  <c r="D151" i="10"/>
  <c r="D86" i="10"/>
  <c r="D137" i="10"/>
  <c r="D70" i="10"/>
  <c r="D114" i="10"/>
  <c r="D106" i="10"/>
  <c r="D126" i="10"/>
  <c r="D115" i="10"/>
  <c r="D113" i="10"/>
  <c r="D163" i="10"/>
  <c r="D117" i="10"/>
  <c r="D84" i="10"/>
  <c r="D82" i="10"/>
  <c r="D108" i="10"/>
  <c r="D90" i="10"/>
  <c r="D131" i="10"/>
  <c r="D74" i="10"/>
  <c r="D57" i="10"/>
  <c r="D140" i="10"/>
  <c r="D72" i="10"/>
  <c r="D119" i="10"/>
  <c r="D41" i="10"/>
  <c r="D166" i="10"/>
  <c r="D51" i="10"/>
  <c r="D128" i="10"/>
  <c r="D118" i="10"/>
  <c r="D146" i="10"/>
  <c r="D145" i="10"/>
  <c r="D132" i="10"/>
  <c r="D81" i="10"/>
  <c r="D50" i="10"/>
  <c r="D58" i="10"/>
  <c r="D111" i="10"/>
  <c r="D125" i="10"/>
  <c r="D85" i="10"/>
  <c r="D121" i="10"/>
  <c r="D75" i="10"/>
  <c r="D141" i="10"/>
  <c r="D80" i="10"/>
  <c r="D65" i="10"/>
  <c r="D44" i="10"/>
  <c r="D138" i="10"/>
  <c r="D136" i="10"/>
  <c r="D159" i="10"/>
  <c r="D63" i="10"/>
  <c r="D94" i="10"/>
  <c r="D49" i="10"/>
  <c r="D46" i="10"/>
  <c r="D54" i="10"/>
  <c r="D135" i="10"/>
  <c r="D142" i="10"/>
  <c r="D127" i="10"/>
  <c r="D91" i="10"/>
  <c r="D95" i="10"/>
  <c r="D158" i="10"/>
  <c r="D133" i="10"/>
  <c r="D45" i="10"/>
  <c r="D3" i="10"/>
  <c r="D68" i="10"/>
  <c r="D69" i="10"/>
  <c r="D107" i="10"/>
  <c r="D160" i="10"/>
  <c r="D120" i="10"/>
  <c r="D164" i="10"/>
  <c r="D79" i="10"/>
  <c r="D104" i="10"/>
  <c r="D56" i="10"/>
  <c r="D93" i="10"/>
  <c r="D153" i="10"/>
  <c r="D60" i="10"/>
  <c r="D77" i="10"/>
  <c r="D165" i="10"/>
  <c r="D48" i="10"/>
  <c r="D78" i="10"/>
  <c r="D73" i="10"/>
  <c r="D139" i="10"/>
  <c r="D103" i="10"/>
  <c r="D96" i="10"/>
  <c r="D150" i="10"/>
  <c r="D52" i="10"/>
  <c r="D61" i="10"/>
  <c r="D99" i="10"/>
  <c r="D89" i="10"/>
  <c r="D154" i="10"/>
  <c r="D92" i="10"/>
  <c r="D42" i="10"/>
  <c r="D148" i="10"/>
  <c r="D130" i="10"/>
  <c r="D88" i="10"/>
  <c r="D59" i="10"/>
  <c r="D100" i="10"/>
  <c r="D101" i="10"/>
  <c r="D71" i="10"/>
  <c r="D83" i="10"/>
  <c r="D98" i="10"/>
  <c r="D156" i="10"/>
  <c r="D87" i="10"/>
  <c r="D123" i="10"/>
  <c r="D55" i="10"/>
  <c r="D109" i="10"/>
  <c r="D43" i="10"/>
  <c r="D53" i="10"/>
  <c r="D76" i="10"/>
  <c r="D149" i="10"/>
  <c r="D162" i="10"/>
  <c r="D122" i="10"/>
  <c r="D66" i="10"/>
  <c r="D64" i="10"/>
  <c r="D116" i="10"/>
  <c r="D144" i="10"/>
  <c r="D102" i="10"/>
  <c r="D124" i="10"/>
  <c r="D67" i="10"/>
  <c r="D161" i="10"/>
  <c r="D112" i="10"/>
  <c r="D110" i="10"/>
  <c r="D47" i="10"/>
  <c r="D2" i="3"/>
  <c r="D86" i="3"/>
  <c r="D77" i="3"/>
  <c r="D153" i="3"/>
  <c r="D99" i="3"/>
  <c r="D78" i="3"/>
  <c r="D72" i="3"/>
  <c r="D64" i="3"/>
  <c r="D145" i="3"/>
  <c r="D165" i="3"/>
  <c r="D117" i="3"/>
  <c r="D112" i="3"/>
  <c r="D59" i="3"/>
  <c r="D124" i="3"/>
  <c r="D166" i="3"/>
  <c r="D71" i="3"/>
  <c r="D45" i="3"/>
  <c r="D163" i="3"/>
  <c r="D88" i="3"/>
  <c r="D159" i="3"/>
  <c r="D114" i="3"/>
  <c r="D148" i="3"/>
  <c r="D141" i="3"/>
  <c r="D82" i="3"/>
  <c r="D46" i="3"/>
  <c r="D123" i="3"/>
  <c r="D150" i="3"/>
  <c r="D101" i="3"/>
  <c r="D126" i="3"/>
  <c r="D121" i="3"/>
  <c r="D92" i="3"/>
  <c r="D160" i="3"/>
  <c r="D131" i="3"/>
  <c r="D42" i="3"/>
  <c r="D108" i="3"/>
  <c r="D102" i="3"/>
  <c r="D84" i="3"/>
  <c r="D111" i="3"/>
  <c r="D104" i="3"/>
  <c r="D118" i="3"/>
  <c r="D57" i="3"/>
  <c r="D110" i="3"/>
  <c r="D106" i="3"/>
  <c r="D128" i="3"/>
  <c r="D139" i="3"/>
  <c r="D67" i="3"/>
  <c r="D116" i="3"/>
  <c r="D81" i="3"/>
  <c r="D103" i="3"/>
  <c r="D41" i="3"/>
  <c r="D43" i="3"/>
  <c r="D63" i="3"/>
  <c r="D90" i="3"/>
  <c r="D60" i="3"/>
  <c r="D70" i="3"/>
  <c r="D132" i="3"/>
  <c r="D69" i="3"/>
  <c r="D137" i="3"/>
  <c r="D83" i="3"/>
  <c r="D51" i="3"/>
  <c r="D164" i="3"/>
  <c r="D50" i="3"/>
  <c r="D125" i="3"/>
  <c r="D158" i="3"/>
  <c r="D47" i="3"/>
  <c r="D155" i="3"/>
  <c r="D3" i="3"/>
  <c r="D76" i="3"/>
  <c r="D56" i="3"/>
  <c r="D154" i="3"/>
  <c r="D55" i="3"/>
  <c r="D68" i="3"/>
  <c r="D109" i="3"/>
  <c r="D52" i="3"/>
  <c r="D53" i="3"/>
  <c r="D61" i="3"/>
  <c r="D129" i="3"/>
  <c r="D146" i="3"/>
  <c r="D157" i="3"/>
  <c r="D87" i="3"/>
  <c r="D134" i="3"/>
  <c r="D98" i="3"/>
  <c r="D162" i="3"/>
  <c r="D149" i="3"/>
  <c r="D130" i="3"/>
  <c r="D122" i="3"/>
  <c r="D133" i="3"/>
  <c r="D85" i="3"/>
  <c r="D136" i="3"/>
  <c r="D140" i="3"/>
  <c r="D54" i="3"/>
  <c r="D91" i="3"/>
  <c r="D156" i="3"/>
  <c r="D144" i="3"/>
  <c r="D75" i="3"/>
  <c r="D113" i="3"/>
  <c r="D107" i="3"/>
  <c r="D58" i="3"/>
  <c r="D96" i="3"/>
  <c r="D100" i="3"/>
  <c r="D94" i="3"/>
  <c r="D95" i="3"/>
  <c r="D142" i="3"/>
  <c r="D119" i="3"/>
  <c r="D147" i="3"/>
  <c r="D80" i="3"/>
  <c r="D49" i="3"/>
  <c r="D115" i="3"/>
  <c r="D105" i="3"/>
  <c r="D93" i="3"/>
  <c r="D138" i="3"/>
  <c r="D135" i="3"/>
  <c r="D65" i="3"/>
  <c r="D161" i="3"/>
  <c r="D44" i="3"/>
  <c r="D97" i="3"/>
  <c r="D66" i="3"/>
  <c r="D143" i="3"/>
  <c r="D127" i="3"/>
  <c r="D120" i="3"/>
  <c r="D79" i="3"/>
  <c r="D89" i="3"/>
  <c r="D62" i="3"/>
  <c r="D73" i="3"/>
  <c r="D151" i="3"/>
  <c r="D48" i="3"/>
  <c r="D74" i="3"/>
  <c r="D152" i="3"/>
  <c r="D32" i="3"/>
  <c r="D14" i="3"/>
  <c r="D39" i="3"/>
  <c r="D34" i="3"/>
  <c r="D27" i="3"/>
  <c r="D20" i="3"/>
  <c r="D28" i="3"/>
  <c r="D24" i="3"/>
  <c r="D36" i="3"/>
  <c r="D29" i="3"/>
  <c r="D7" i="3"/>
  <c r="D26" i="3"/>
  <c r="D5" i="3"/>
  <c r="D13" i="3"/>
  <c r="D16" i="3"/>
  <c r="D37" i="3"/>
  <c r="D30" i="3"/>
  <c r="D19" i="3"/>
  <c r="D33" i="3"/>
  <c r="D11" i="3"/>
  <c r="D4" i="3"/>
  <c r="D17" i="3"/>
  <c r="D15" i="3"/>
  <c r="D35" i="3"/>
  <c r="D10" i="3"/>
  <c r="D9" i="3"/>
  <c r="D40" i="3"/>
  <c r="D25" i="3"/>
  <c r="D31" i="3"/>
  <c r="D22" i="3"/>
  <c r="D23" i="3"/>
  <c r="D12" i="3"/>
  <c r="D6" i="3"/>
  <c r="D21" i="3"/>
  <c r="D8" i="3"/>
  <c r="D18" i="3"/>
  <c r="D38" i="3"/>
  <c r="D39" i="10"/>
  <c r="D22" i="10"/>
  <c r="D11" i="10"/>
  <c r="D26" i="10"/>
  <c r="D14" i="10"/>
  <c r="D12" i="10"/>
  <c r="D5" i="10"/>
  <c r="D33" i="10"/>
  <c r="D35" i="10"/>
  <c r="D6" i="10"/>
  <c r="D25" i="10"/>
  <c r="D18" i="10"/>
  <c r="D36" i="10"/>
  <c r="D21" i="10"/>
  <c r="D24" i="10"/>
  <c r="D38" i="10"/>
  <c r="D37" i="10"/>
  <c r="D15" i="10"/>
  <c r="D4" i="10"/>
  <c r="D17" i="10"/>
  <c r="D19" i="10"/>
  <c r="D40" i="10"/>
  <c r="D13" i="10"/>
  <c r="D30" i="10"/>
  <c r="D23" i="10"/>
  <c r="D7" i="10"/>
  <c r="D8" i="10"/>
  <c r="D20" i="10"/>
  <c r="D31" i="10"/>
  <c r="D27" i="10"/>
  <c r="D32" i="10"/>
  <c r="D9" i="10"/>
  <c r="D10" i="10"/>
  <c r="D16" i="10"/>
  <c r="D28" i="10"/>
  <c r="D29" i="10"/>
  <c r="D34" i="10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<sst xmlns="http://schemas.openxmlformats.org/spreadsheetml/2006/main" count="1450" uniqueCount="421">
  <si>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</si>
  <si>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</si>
  <si>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</si>
  <si>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</si>
  <si>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</si>
  <si>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</si>
  <si>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</si>
  <si>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</si>
  <si>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</si>
  <si>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</si>
  <si>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</si>
  <si>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</si>
  <si>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</si>
  <si>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</si>
  <si>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</si>
  <si>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</si>
  <si>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</si>
  <si>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</si>
  <si>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</si>
  <si>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</si>
  <si>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</si>
  <si>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</si>
  <si>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</si>
  <si>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</si>
  <si>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</si>
  <si>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</si>
  <si>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</si>
  <si>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</si>
  <si>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</si>
  <si>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</si>
  <si>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</si>
  <si>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</si>
  <si>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</si>
  <si>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</si>
  <si>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</si>
  <si>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</si>
  <si>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</si>
  <si>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</si>
  <si>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</si>
  <si>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</si>
  <si>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</si>
  <si>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</si>
  <si>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</si>
  <si>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</si>
  <si>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</si>
  <si>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</si>
  <si>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</si>
  <si>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</si>
  <si>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</si>
  <si>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</si>
  <si>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</si>
  <si>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</si>
  <si>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</si>
  <si>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</si>
  <si>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</si>
  <si>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</si>
  <si>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</si>
  <si>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</si>
  <si>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</si>
  <si>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</si>
  <si>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</si>
  <si>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</si>
  <si>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</si>
  <si>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</si>
  <si>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</si>
  <si>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</si>
  <si>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</si>
  <si>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</si>
  <si>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</si>
  <si>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</si>
  <si>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</si>
  <si>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</si>
  <si>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</si>
  <si>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</si>
  <si>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</si>
  <si>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</si>
  <si>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</si>
  <si>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</si>
  <si>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</si>
  <si>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</si>
  <si>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</si>
  <si>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</si>
  <si>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</si>
  <si>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</si>
  <si>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</si>
  <si>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</si>
  <si>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</si>
  <si>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</si>
  <si>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Stoke</t>
  </si>
  <si>
    <t>Watford</t>
  </si>
  <si>
    <t>Hull</t>
  </si>
  <si>
    <t>Luton</t>
  </si>
  <si>
    <t>E1</t>
  </si>
  <si>
    <t>Granada</t>
  </si>
  <si>
    <t>Zaragoza</t>
  </si>
  <si>
    <t>Villarreal B</t>
  </si>
  <si>
    <t>Andorra</t>
  </si>
  <si>
    <t>Alaves</t>
  </si>
  <si>
    <t>Sp Gijon</t>
  </si>
  <si>
    <t>Mirandes</t>
  </si>
  <si>
    <t>Huesca</t>
  </si>
  <si>
    <t>Ibiza</t>
  </si>
  <si>
    <t>Levante</t>
  </si>
  <si>
    <t>Santander</t>
  </si>
  <si>
    <t>Ponferradina</t>
  </si>
  <si>
    <t>Lugo</t>
  </si>
  <si>
    <t>Burgos</t>
  </si>
  <si>
    <t>Eibar</t>
  </si>
  <si>
    <t>Albacete</t>
  </si>
  <si>
    <t>Leganes</t>
  </si>
  <si>
    <t>Tenerife</t>
  </si>
  <si>
    <t>Las Palmas</t>
  </si>
  <si>
    <t>Cartagena</t>
  </si>
  <si>
    <t>Oviedo</t>
  </si>
  <si>
    <t>Malaga</t>
  </si>
  <si>
    <t>SP2</t>
  </si>
  <si>
    <t>Genk</t>
  </si>
  <si>
    <t>Charleroi</t>
  </si>
  <si>
    <t>Mgladbach</t>
  </si>
  <si>
    <t>Stuttgart</t>
  </si>
  <si>
    <t>Darmstadt</t>
  </si>
  <si>
    <t>Hannover</t>
  </si>
  <si>
    <t>Hansa Rostock</t>
  </si>
  <si>
    <t>Sandhausen</t>
  </si>
  <si>
    <t>Troyes</t>
  </si>
  <si>
    <t>Auxerre</t>
  </si>
  <si>
    <t>Udinese</t>
  </si>
  <si>
    <t>Lecce</t>
  </si>
  <si>
    <t>Cambuur</t>
  </si>
  <si>
    <t>Nijmegen</t>
  </si>
  <si>
    <t>Gil Vicente</t>
  </si>
  <si>
    <t>Portimonense</t>
  </si>
  <si>
    <t>Aberdeen</t>
  </si>
  <si>
    <t>Hibernian</t>
  </si>
  <si>
    <t>Kilmarnock</t>
  </si>
  <si>
    <t>Livingston</t>
  </si>
  <si>
    <t>Cove Rangers</t>
  </si>
  <si>
    <t>Queens Park</t>
  </si>
  <si>
    <t>Girona</t>
  </si>
  <si>
    <t>Ath Bilbao</t>
  </si>
  <si>
    <t>Kasimpasa</t>
  </si>
  <si>
    <t>Ankaragucu</t>
  </si>
  <si>
    <t>Umraniyespor</t>
  </si>
  <si>
    <t>Alanyaspor</t>
  </si>
  <si>
    <t>Mechelen</t>
  </si>
  <si>
    <t>Waregem</t>
  </si>
  <si>
    <t>Cercle Brugge</t>
  </si>
  <si>
    <t>Oud-Heverlee Leuven</t>
  </si>
  <si>
    <t>Seraing</t>
  </si>
  <si>
    <t>St Truiden</t>
  </si>
  <si>
    <t>Eupen</t>
  </si>
  <si>
    <t>Standard</t>
  </si>
  <si>
    <t>Augsburg</t>
  </si>
  <si>
    <t>Ein Frankfurt</t>
  </si>
  <si>
    <t>Dortmund</t>
  </si>
  <si>
    <t>Bochum</t>
  </si>
  <si>
    <t>Hertha</t>
  </si>
  <si>
    <t>Bayern Munich</t>
  </si>
  <si>
    <t>Hoffenheim</t>
  </si>
  <si>
    <t>RB Leipzig</t>
  </si>
  <si>
    <t>Mainz</t>
  </si>
  <si>
    <t>Wolfsburg</t>
  </si>
  <si>
    <t>Werder Bremen</t>
  </si>
  <si>
    <t>Schalke 04</t>
  </si>
  <si>
    <t>Fortuna Dusseldorf</t>
  </si>
  <si>
    <t>St Pauli</t>
  </si>
  <si>
    <t>Heidenheim</t>
  </si>
  <si>
    <t>Paderborn</t>
  </si>
  <si>
    <t>Karlsruhe</t>
  </si>
  <si>
    <t>Holstein Kiel</t>
  </si>
  <si>
    <t>Bielefeld</t>
  </si>
  <si>
    <t>Kaiserslautern</t>
  </si>
  <si>
    <t>Leeds</t>
  </si>
  <si>
    <t>Bournemouth</t>
  </si>
  <si>
    <t>Man City</t>
  </si>
  <si>
    <t>Fulham</t>
  </si>
  <si>
    <t>Nottm Forest</t>
  </si>
  <si>
    <t>Brentford</t>
  </si>
  <si>
    <t>Wolves</t>
  </si>
  <si>
    <t>Brighton</t>
  </si>
  <si>
    <t>Everton</t>
  </si>
  <si>
    <t>Leicester</t>
  </si>
  <si>
    <t>Ajaccio</t>
  </si>
  <si>
    <t>Strasbourg</t>
  </si>
  <si>
    <t>Angers</t>
  </si>
  <si>
    <t>Lens</t>
  </si>
  <si>
    <t>Nimes</t>
  </si>
  <si>
    <t>Bordeaux</t>
  </si>
  <si>
    <t>Annecy</t>
  </si>
  <si>
    <t>Sochaux</t>
  </si>
  <si>
    <t>Bastia</t>
  </si>
  <si>
    <t>Paris FC</t>
  </si>
  <si>
    <t>Dijon</t>
  </si>
  <si>
    <t>Guingamp</t>
  </si>
  <si>
    <t>Laval</t>
  </si>
  <si>
    <t>Niort</t>
  </si>
  <si>
    <t>Pau FC</t>
  </si>
  <si>
    <t>Amiens</t>
  </si>
  <si>
    <t>Quevilly Rouen</t>
  </si>
  <si>
    <t>Le Havre</t>
  </si>
  <si>
    <t>Rodez</t>
  </si>
  <si>
    <t>Grenoble</t>
  </si>
  <si>
    <t>Valenciennes</t>
  </si>
  <si>
    <t>Caen</t>
  </si>
  <si>
    <t>Lamia</t>
  </si>
  <si>
    <t>Volos NFC</t>
  </si>
  <si>
    <t>OFI Crete</t>
  </si>
  <si>
    <t>Ionikos</t>
  </si>
  <si>
    <t>Atromitos</t>
  </si>
  <si>
    <t>Aris</t>
  </si>
  <si>
    <t>PAOK</t>
  </si>
  <si>
    <t>Giannina</t>
  </si>
  <si>
    <t>Empoli</t>
  </si>
  <si>
    <t>Sassuolo</t>
  </si>
  <si>
    <t>Salernitana</t>
  </si>
  <si>
    <t>Cremonese</t>
  </si>
  <si>
    <t>Atalanta</t>
  </si>
  <si>
    <t>Napoli</t>
  </si>
  <si>
    <t>Milan</t>
  </si>
  <si>
    <t>Spezia</t>
  </si>
  <si>
    <t>Benevento</t>
  </si>
  <si>
    <t>Bari</t>
  </si>
  <si>
    <t>Brescia</t>
  </si>
  <si>
    <t>Ascoli</t>
  </si>
  <si>
    <t>Cittadella</t>
  </si>
  <si>
    <t>Modena</t>
  </si>
  <si>
    <t>Pisa</t>
  </si>
  <si>
    <t>Cosenza</t>
  </si>
  <si>
    <t>Sudtirol</t>
  </si>
  <si>
    <t>Cagliari</t>
  </si>
  <si>
    <t>Ternana</t>
  </si>
  <si>
    <t>Spal</t>
  </si>
  <si>
    <t>Frosinone</t>
  </si>
  <si>
    <t>Perugia</t>
  </si>
  <si>
    <t>Palermo</t>
  </si>
  <si>
    <t>Parma</t>
  </si>
  <si>
    <t>Vitesse</t>
  </si>
  <si>
    <t>Sparta Rotterdam</t>
  </si>
  <si>
    <t>For Sittard</t>
  </si>
  <si>
    <t>FC Emmen</t>
  </si>
  <si>
    <t>Excelsior</t>
  </si>
  <si>
    <t>Heerenveen</t>
  </si>
  <si>
    <t>Vizela</t>
  </si>
  <si>
    <t>Arouca</t>
  </si>
  <si>
    <t>Porto</t>
  </si>
  <si>
    <t>Pacos Ferreira</t>
  </si>
  <si>
    <t>Sp Lisbon</t>
  </si>
  <si>
    <t>Guimaraes</t>
  </si>
  <si>
    <t>Celtic</t>
  </si>
  <si>
    <t>Dundee United</t>
  </si>
  <si>
    <t>Ross County</t>
  </si>
  <si>
    <t>St Mirren</t>
  </si>
  <si>
    <t>Ayr</t>
  </si>
  <si>
    <t>Morton</t>
  </si>
  <si>
    <t>Inverness C</t>
  </si>
  <si>
    <t>Arbroath</t>
  </si>
  <si>
    <t>Partick</t>
  </si>
  <si>
    <t>Dundee</t>
  </si>
  <si>
    <t>Raith Rvs</t>
  </si>
  <si>
    <t>Hamilton</t>
  </si>
  <si>
    <t>Clyde</t>
  </si>
  <si>
    <t>Airdrie Utd</t>
  </si>
  <si>
    <t>Falkirk</t>
  </si>
  <si>
    <t>Dunfermline</t>
  </si>
  <si>
    <t>FC Edinburgh</t>
  </si>
  <si>
    <t>Queen of Sth</t>
  </si>
  <si>
    <t>Kelty Hearts</t>
  </si>
  <si>
    <t>Alloa</t>
  </si>
  <si>
    <t>Montrose</t>
  </si>
  <si>
    <t>Peterhead</t>
  </si>
  <si>
    <t>Albion Rvs</t>
  </si>
  <si>
    <t>Stirling</t>
  </si>
  <si>
    <t>Bonnyrigg Rose</t>
  </si>
  <si>
    <t>Elgin</t>
  </si>
  <si>
    <t>Dumbarton</t>
  </si>
  <si>
    <t>Stranraer</t>
  </si>
  <si>
    <t>Forfar</t>
  </si>
  <si>
    <t>Annan Athletic</t>
  </si>
  <si>
    <t>Stenhousemuir</t>
  </si>
  <si>
    <t>East Fife</t>
  </si>
  <si>
    <t>Getafe</t>
  </si>
  <si>
    <t>Cadiz</t>
  </si>
  <si>
    <t>Valladolid</t>
  </si>
  <si>
    <t>Elche</t>
  </si>
  <si>
    <t>Celta</t>
  </si>
  <si>
    <t>Osasuna</t>
  </si>
  <si>
    <t>Barcelona</t>
  </si>
  <si>
    <t>Almeria</t>
  </si>
  <si>
    <t>Giresunspor</t>
  </si>
  <si>
    <t>Istanbulspor</t>
  </si>
  <si>
    <t>Galatasaray</t>
  </si>
  <si>
    <t>Besiktas</t>
  </si>
  <si>
    <t>Gent</t>
  </si>
  <si>
    <t>Club Brugge</t>
  </si>
  <si>
    <t>St. Gilloise</t>
  </si>
  <si>
    <t>Westerlo</t>
  </si>
  <si>
    <t>Antwerp</t>
  </si>
  <si>
    <t>Anderlecht</t>
  </si>
  <si>
    <t>Oostende</t>
  </si>
  <si>
    <t>Kortrijk</t>
  </si>
  <si>
    <t>Leverkusen</t>
  </si>
  <si>
    <t>Union Berlin</t>
  </si>
  <si>
    <t>Freiburg</t>
  </si>
  <si>
    <t>FC Koln</t>
  </si>
  <si>
    <t>Braunschweig</t>
  </si>
  <si>
    <t>Greuther Furth</t>
  </si>
  <si>
    <t>Hamburg</t>
  </si>
  <si>
    <t>Regensburg</t>
  </si>
  <si>
    <t>Nurnberg</t>
  </si>
  <si>
    <t>Magdeburg</t>
  </si>
  <si>
    <t>Chelsea</t>
  </si>
  <si>
    <t>Arsenal</t>
  </si>
  <si>
    <t>Aston Villa</t>
  </si>
  <si>
    <t>Man United</t>
  </si>
  <si>
    <t>Southampton</t>
  </si>
  <si>
    <t>Newcastle</t>
  </si>
  <si>
    <t>West Ham</t>
  </si>
  <si>
    <t>Crystal Palace</t>
  </si>
  <si>
    <t>Tottenham</t>
  </si>
  <si>
    <t>Liverpool</t>
  </si>
  <si>
    <t>Lorient</t>
  </si>
  <si>
    <t>Paris SG</t>
  </si>
  <si>
    <t>Clermont</t>
  </si>
  <si>
    <t>Montpellier</t>
  </si>
  <si>
    <t>Nice</t>
  </si>
  <si>
    <t>Brest</t>
  </si>
  <si>
    <t>Reims</t>
  </si>
  <si>
    <t>Nantes</t>
  </si>
  <si>
    <t>Toulouse</t>
  </si>
  <si>
    <t>Monaco</t>
  </si>
  <si>
    <t>Lille</t>
  </si>
  <si>
    <t>Rennes</t>
  </si>
  <si>
    <t>Marseille</t>
  </si>
  <si>
    <t>Lyon</t>
  </si>
  <si>
    <t>Panetolikos</t>
  </si>
  <si>
    <t>Levadeiakos</t>
  </si>
  <si>
    <t>Panathinaikos</t>
  </si>
  <si>
    <t>Olympiakos</t>
  </si>
  <si>
    <t>Asteras Tripolis</t>
  </si>
  <si>
    <t>AEK</t>
  </si>
  <si>
    <t>Bologna</t>
  </si>
  <si>
    <t>Torino</t>
  </si>
  <si>
    <t>Monza</t>
  </si>
  <si>
    <t>Verona</t>
  </si>
  <si>
    <t>Sampdoria</t>
  </si>
  <si>
    <t>Fiorentina</t>
  </si>
  <si>
    <t>Roma</t>
  </si>
  <si>
    <t>Lazio</t>
  </si>
  <si>
    <t>Juventus</t>
  </si>
  <si>
    <t>Inter</t>
  </si>
  <si>
    <t>Como</t>
  </si>
  <si>
    <t>Venezia</t>
  </si>
  <si>
    <t>Utrecht</t>
  </si>
  <si>
    <t>Groningen</t>
  </si>
  <si>
    <t>Twente</t>
  </si>
  <si>
    <t>Go Ahead Eagles</t>
  </si>
  <si>
    <t>Volendam</t>
  </si>
  <si>
    <t>Feyenoord</t>
  </si>
  <si>
    <t>Ajax</t>
  </si>
  <si>
    <t>PSV Eindhoven</t>
  </si>
  <si>
    <t>Waalwijk</t>
  </si>
  <si>
    <t>AZ Alkmaar</t>
  </si>
  <si>
    <t>Rio Ave</t>
  </si>
  <si>
    <t>Boavista</t>
  </si>
  <si>
    <t>Maritimo</t>
  </si>
  <si>
    <t>Famalicao</t>
  </si>
  <si>
    <t>Sp Braga</t>
  </si>
  <si>
    <t>Casa Pia</t>
  </si>
  <si>
    <t>Estoril</t>
  </si>
  <si>
    <t>Benfica</t>
  </si>
  <si>
    <t>St Johnstone</t>
  </si>
  <si>
    <t>Rangers</t>
  </si>
  <si>
    <t>Hearts</t>
  </si>
  <si>
    <t>Motherwell</t>
  </si>
  <si>
    <t>Ath Madrid</t>
  </si>
  <si>
    <t>Espanol</t>
  </si>
  <si>
    <t>Sociedad</t>
  </si>
  <si>
    <t>Valencia</t>
  </si>
  <si>
    <t>Villarreal</t>
  </si>
  <si>
    <t>Mallorca</t>
  </si>
  <si>
    <t>Betis</t>
  </si>
  <si>
    <t>Sevilla</t>
  </si>
  <si>
    <t>Gaziantep</t>
  </si>
  <si>
    <t>Kayserispor</t>
  </si>
  <si>
    <t>Antalyaspor</t>
  </si>
  <si>
    <t>Karagumruk</t>
  </si>
  <si>
    <t>Trabzonspor</t>
  </si>
  <si>
    <t>Konyaspor</t>
  </si>
  <si>
    <t>Metz</t>
  </si>
  <si>
    <t>St Etienne</t>
  </si>
  <si>
    <t>Reggina</t>
  </si>
  <si>
    <t>Genoa</t>
  </si>
  <si>
    <t>Chaves</t>
  </si>
  <si>
    <t>Santa Clara</t>
  </si>
  <si>
    <t>Vallecano</t>
  </si>
  <si>
    <t>Real Madrid</t>
  </si>
  <si>
    <t>Fenerbahce</t>
  </si>
  <si>
    <t>Sivasspor</t>
  </si>
  <si>
    <t>Hatayspor</t>
  </si>
  <si>
    <t>Buyuksehyr</t>
  </si>
  <si>
    <t>11/04/2022</t>
  </si>
  <si>
    <t>11/05/2022</t>
  </si>
  <si>
    <t>11/06/2022</t>
  </si>
  <si>
    <t>11/07/2022</t>
  </si>
  <si>
    <t>B1</t>
  </si>
  <si>
    <t>D1</t>
  </si>
  <si>
    <t>D2</t>
  </si>
  <si>
    <t>F1</t>
  </si>
  <si>
    <t>I1</t>
  </si>
  <si>
    <t>N1</t>
  </si>
  <si>
    <t>P1</t>
  </si>
  <si>
    <t>SC0</t>
  </si>
  <si>
    <t>SC1</t>
  </si>
  <si>
    <t>SP1</t>
  </si>
  <si>
    <t>T1</t>
  </si>
  <si>
    <t>E0</t>
  </si>
  <si>
    <t>F2</t>
  </si>
  <si>
    <t>G1</t>
  </si>
  <si>
    <t>I2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</si>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</sst>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1.0693900129254215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1.0459944258216356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1.0543819242504819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1.042106143326367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1.0459944258216356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1.0362637658896696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1.0342024872400046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1.0437075600663159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1.0399586640868308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1.0474390886100067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1.0562131576327949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1.0750214632810238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1.0347781293381613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1.0709971483146155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1.0502085589023142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1.050186013602848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1.0600632093526758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1.0734999847345288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1.0611497315460385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1.0567609363032806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1.0434322558420379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1.0697333647833527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1.1097397291190281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1.0454473653146403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1.038506964435719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1.0429171817048493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1.0517344996321181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1.0510694237812139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1.0494628052164887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1.0431976029859278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1.0349578533419834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1.1301818087096247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1.0376740753093197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1.0434058512320166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1.042708496600167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1.0376740753093197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1.0405693967297653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1.0369265649091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1.0347781293381613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1.0417906511603616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1.0349578533419834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1.041979455975633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1.0423806634244144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1.0401197761406094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1.037952243407696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1.0425703649827001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1.045344963452246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1.0533067630678474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1.0574312850692822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1.0576683492758872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1.0567687035951574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1.0629662593791851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1.0580097445486314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1.0711860529530803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1.0602519614848172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1.059214380982872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1.0739974333492817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1.0765255566793932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1.0754427289104427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1.0633092374354824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1.041979455975633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1.0362637658896696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1.0458219570064358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1.048583109071006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1.0533564937435893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1.0543819242504819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1.050305669221034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1.0502085589023142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1.048153965543114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1.0431976029859278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1.0404319501157899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1.0468011795556451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1.0449864577049268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1.0512018249471584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1.0488545698370915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1.0549077074635693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1.0688796690542866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1.0490547245227648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1.0860030538943568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1.050186013602848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1.0633092374354824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1.0751589264843362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1.0682468217514451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1.0625792095626894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1.08505570062963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1.0769576152392319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1.083062374338202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1.0710498142971454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1.0877663493834375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1.0723310006406619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1.0912509924287455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1.0869608478919779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1.1279261737050679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1.0866214711383286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1.0467303289817578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1.0344490471441554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1.0425381099894757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1.1095757040145462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1.0729375085123927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1.0629164179711093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1.0567687035951574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1.0600632093526758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1.0475117579190587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1.0468011795556451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1.0569383568656741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1.0724288563238225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1.0741642971961383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1.0741047977005509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1.0394138550111416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1.0438817895444492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1.0431976029859278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1.0523293923701496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1.0538644213740753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1.0342024872400046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1.037952243407696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1.038077229388916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1.0401197761406094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1.0427491060172347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1.060680530357947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1.038506964435719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1.0342024872400046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1.038077229388916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1.0459944258216356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1.041979455975633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1.0401197761406094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1.074921319897685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1.0848921818864943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1.0895689534873163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1.0452102388436428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1.0385777255461535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1.0369403410931437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1.038077229388916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1.0356850891989859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1.0437075600663159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1.050305669221034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1.0543967570307606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1.0703004184289373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1.0629114617744848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1.0509930436304777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1.0481397396121741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1.0533218816775407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1.0483511839381512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1.048583109071006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1.0533564937435893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1.042106143326367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1.0359060590701679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1.0407298027485501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1.041979455975633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1.0466798766453527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1.0597968244159457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1.0901942927996273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1.0754427289104427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1.0751104929966842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1.0688060519478177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1.0512018249471584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1.042106143326367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1.0449864577049268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1.0404319501157899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1.0611497315460385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1.0583691873379317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1.0392709482743203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1.0726330476569563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1.0602391541885894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1.0502857379813271</v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1.047051544161709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48.173662975191718</v>
      </c>
      <c r="I2" s="6">
        <f>IF('Log_working_3-way'!$D2="","",'True_Odds_Calculator_3-way'!O3/'True_Odds_Calculator_3-way'!B3-1)</f>
        <v>2.4835106561962643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3.7555575003743069E-2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1.0201103286230149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18.168447661425823</v>
      </c>
      <c r="I3" s="6">
        <f>IF('Log_working_3-way'!$D3="","",'True_Odds_Calculator_3-way'!O4/'True_Odds_Calculator_3-way'!B4-1)</f>
        <v>5.744563848106484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2.1400763909776188E-2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1.0295802414273418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29.324091439235286</v>
      </c>
      <c r="I4" s="6">
        <f>IF('Log_working_3-way'!$D4="","",'True_Odds_Calculator_3-way'!O5/'True_Odds_Calculator_3-way'!B5-1)</f>
        <v>5.2272982778691732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2.9215079186946324E-2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1.0290028805279383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24.540451998454195</v>
      </c>
      <c r="I5" s="6">
        <f>IF('Log_working_3-way'!$D5="","",'True_Odds_Calculator_3-way'!O6/'True_Odds_Calculator_3-way'!B6-1)</f>
        <v>6.5776012549641143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2.967981297046185E-2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1.0259491966030971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15.890409508030537</v>
      </c>
      <c r="I6" s="6">
        <f>IF('Log_working_3-way'!$D6="","",'True_Odds_Calculator_3-way'!O7/'True_Odds_Calculator_3-way'!B7-1)</f>
        <v>8.6207387728190987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2.7867980516208535E-2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1.0220894391919586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23.939642646079193</v>
      </c>
      <c r="I7" s="6">
        <f>IF('Log_working_3-way'!$D7="","",'True_Odds_Calculator_3-way'!O8/'True_Odds_Calculator_3-way'!B8-1)</f>
        <v>6.2989171839774896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2.2773326272464534E-2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1.0256830916776558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34.436198136559049</v>
      </c>
      <c r="I8" s="6">
        <f>IF('Log_working_3-way'!$D8="","",'True_Odds_Calculator_3-way'!O9/'True_Odds_Calculator_3-way'!B9-1)</f>
        <v>5.3223450838206849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2.4086645030426901E-2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1.0255918401510757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12.349046084321321</v>
      </c>
      <c r="I9" s="6">
        <f>IF('Log_working_3-way'!$D9="","",'True_Odds_Calculator_3-way'!O10/'True_Odds_Calculator_3-way'!B10-1)</f>
        <v>6.854027792056951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2.7595607819488333E-2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1.0255688184231979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16.776422483438921</v>
      </c>
      <c r="I10" s="6">
        <f>IF('Log_working_3-way'!$D10="","",'True_Odds_Calculator_3-way'!O11/'True_Odds_Calculator_3-way'!B11-1)</f>
        <v>6.9914433338246926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2.7363002464277031E-2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1.0260736958307419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11.584082458274564</v>
      </c>
      <c r="I11" s="6">
        <f>IF('Log_working_3-way'!$D11="","",'True_Odds_Calculator_3-way'!O12/'True_Odds_Calculator_3-way'!B12-1)</f>
        <v>8.0398965339203876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2.8226642632678711E-2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1.0254548660775753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12.448452320400611</v>
      </c>
      <c r="I12" s="6">
        <f>IF('Log_working_3-way'!$D12="","",'True_Odds_Calculator_3-way'!O13/'True_Odds_Calculator_3-way'!B13-1)</f>
        <v>9.1920115871902119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2.7597720986428875E-2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1.0426167237970021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14.811002802611746</v>
      </c>
      <c r="I13" s="6">
        <f>IF('Log_working_3-way'!$D13="","",'True_Odds_Calculator_3-way'!O14/'True_Odds_Calculator_3-way'!B14-1)</f>
        <v>5.3886294600541653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4.5130134739317151E-2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1.021269866248641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5.302638351317376</v>
      </c>
      <c r="I14" s="6">
        <f>IF('Log_working_3-way'!$D14="","",'True_Odds_Calculator_3-way'!O15/'True_Odds_Calculator_3-way'!B15-1)</f>
        <v>6.3038637097636849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2.2080655265326765E-2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1.0315895554672956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19.368935091084371</v>
      </c>
      <c r="I15" s="6">
        <f>IF('Log_working_3-way'!$D15="","",'True_Odds_Calculator_3-way'!O16/'True_Odds_Calculator_3-way'!B16-1)</f>
        <v>10.199190976776968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3.3043688222769818E-2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1.0243094220340383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13.753714587715347</v>
      </c>
      <c r="I16" s="6">
        <f>IF('Log_working_3-way'!$D16="","",'True_Odds_Calculator_3-way'!O17/'True_Odds_Calculator_3-way'!B17-1)</f>
        <v>6.7760868109739452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2.6200863149987708E-2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1.0259706374083184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13.172647441325932</v>
      </c>
      <c r="I17" s="6">
        <f>IF('Log_working_3-way'!$D17="","",'True_Odds_Calculator_3-way'!O18/'True_Odds_Calculator_3-way'!B18-1)</f>
        <v>6.1064076768617754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2.7889509207307484E-2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1.0357702913939917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29.486982033390614</v>
      </c>
      <c r="I18" s="6">
        <f>IF('Log_working_3-way'!$D18="","",'True_Odds_Calculator_3-way'!O19/'True_Odds_Calculator_3-way'!B19-1)</f>
        <v>4.2731108543647283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3.525076609929112E-2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1.0470823884084506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26.013127455917381</v>
      </c>
      <c r="I19" s="6">
        <f>IF('Log_working_3-way'!$D19="","",'True_Odds_Calculator_3-way'!O20/'True_Odds_Calculator_3-way'!B20-1)</f>
        <v>4.4643436322539776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4.739243730043885E-2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1.0323408000410912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5.9518220216284217</v>
      </c>
      <c r="I20" s="6">
        <f>IF('Log_working_3-way'!$D20="","",'True_Odds_Calculator_3-way'!O21/'True_Odds_Calculator_3-way'!B21-1)</f>
        <v>7.3667824052520849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3.3912275011678927E-2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1.0307935427009787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9.2754375375342093</v>
      </c>
      <c r="I21" s="6">
        <f>IF('Log_working_3-way'!$D21="","",'True_Odds_Calculator_3-way'!O22/'True_Odds_Calculator_3-way'!B22-1)</f>
        <v>5.5677199467981078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3.2578137118039363E-2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1.023741657300274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3.7826508410665607</v>
      </c>
      <c r="I22" s="6">
        <f>IF('Log_working_3-way'!$D22="","",'True_Odds_Calculator_3-way'!O23/'True_Odds_Calculator_3-way'!B23-1)</f>
        <v>4.6462341521430197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2.3421306246701468E-2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1.0527387061779185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60.90738832483197</v>
      </c>
      <c r="I23" s="6">
        <f>IF('Log_working_3-way'!$D23="","",'True_Odds_Calculator_3-way'!O24/'True_Odds_Calculator_3-way'!B24-1)</f>
        <v>1.2824461069593971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3.3802292937766598E-2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1.0449318758476605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-0.22739201390513741</v>
      </c>
      <c r="I24" s="6">
        <f>IF('Log_working_3-way'!$D24="","",'True_Odds_Calculator_3-way'!O25/'True_Odds_Calculator_3-way'!B25-1)</f>
        <v>1.2838902298125503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2.9981873944472825E-2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1.0211951931144676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9.4431308151206927</v>
      </c>
      <c r="I25" s="6">
        <f>IF('Log_working_3-way'!$D25="","",'True_Odds_Calculator_3-way'!O26/'True_Odds_Calculator_3-way'!B26-1)</f>
        <v>5.9536213120330048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2.2648601643804778E-2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1.0226202978864185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21.798622889633528</v>
      </c>
      <c r="I26" s="6">
        <f>IF('Log_working_3-way'!$D26="","",'True_Odds_Calculator_3-way'!O27/'True_Odds_Calculator_3-way'!B27-1)</f>
        <v>6.2136267736731057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2.3648122175471409E-2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1.025743580928635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34.427132683209017</v>
      </c>
      <c r="I27" s="6">
        <f>IF('Log_working_3-way'!$D27="","",'True_Odds_Calculator_3-way'!O28/'True_Odds_Calculator_3-way'!B28-1)</f>
        <v>3.9969803455012576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2.4348698688281045E-2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1.0262276034287385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21.068982160202228</v>
      </c>
      <c r="I28" s="6">
        <f>IF('Log_working_3-way'!$D28="","",'True_Odds_Calculator_3-way'!O29/'True_Odds_Calculator_3-way'!B29-1)</f>
        <v>6.032909247202844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2.7493556197766056E-2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1.0259086693966522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10.332793514020683</v>
      </c>
      <c r="I29" s="6">
        <f>IF('Log_working_3-way'!$D29="","",'True_Odds_Calculator_3-way'!O30/'True_Odds_Calculator_3-way'!B30-1)</f>
        <v>6.7199681839727159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2.7845368767857259E-2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1.0276694486904332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19.826357998118649</v>
      </c>
      <c r="I30" s="6">
        <f>IF('Log_working_3-way'!$D30="","",'True_Odds_Calculator_3-way'!O31/'True_Odds_Calculator_3-way'!B31-1)</f>
        <v>5.7290481908602775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2.9151160730108039E-2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1.0255802445873341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11.236996310921713</v>
      </c>
      <c r="I31" s="6">
        <f>IF('Log_working_3-way'!$D31="","",'True_Odds_Calculator_3-way'!O32/'True_Odds_Calculator_3-way'!B32-1)</f>
        <v>7.1758865333311341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2.7606763993889505E-2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1.0228336898124599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31.312461560681761</v>
      </c>
      <c r="I32" s="6">
        <f>IF('Log_working_3-way'!$D32="","",'True_Odds_Calculator_3-way'!O33/'True_Odds_Calculator_3-way'!B33-1)</f>
        <v>5.1450121934611026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2.2189603794988244E-2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1.0583380203788171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75.332330074816738</v>
      </c>
      <c r="I33" s="6">
        <f>IF('Log_working_3-way'!$D33="","",'True_Odds_Calculator_3-way'!O34/'True_Odds_Calculator_3-way'!B34-1)</f>
        <v>-8.6592099885450358E-2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2.5969838214291219E-2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1.0192373815300186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11.231187651699242</v>
      </c>
      <c r="I34" s="6">
        <f>IF('Log_working_3-way'!$D34="","",'True_Odds_Calculator_3-way'!O35/'True_Odds_Calculator_3-way'!B35-1)</f>
        <v>7.3263231122826422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2.0841929587797292E-2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1.0202082744301924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7.0363995280653491</v>
      </c>
      <c r="I35" s="6">
        <f>IF('Log_working_3-way'!$D35="","",'True_Odds_Calculator_3-way'!O36/'True_Odds_Calculator_3-way'!B36-1)</f>
        <v>7.8272191012443759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2.1615860285350674E-2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1.0197758064267997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14.919109929326147</v>
      </c>
      <c r="I36" s="6">
        <f>IF('Log_working_3-way'!$D36="","",'True_Odds_Calculator_3-way'!O37/'True_Odds_Calculator_3-way'!B37-1)</f>
        <v>7.6724856247632811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2.1357674583481145E-2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1.0259606019775489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14.564684860795065</v>
      </c>
      <c r="I37" s="6">
        <f>IF('Log_working_3-way'!$D37="","",'True_Odds_Calculator_3-way'!O38/'True_Odds_Calculator_3-way'!B38-1)</f>
        <v>7.3170274939271192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2.7968130617371134E-2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1.0279680740505477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25.654537719140016</v>
      </c>
      <c r="I38" s="6">
        <f>IF('Log_working_3-way'!$D38="","",'True_Odds_Calculator_3-way'!O39/'True_Odds_Calculator_3-way'!B39-1)</f>
        <v>6.3794609546399137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2.8400101253133192E-2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1.025982313398208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11.145502641375147</v>
      </c>
      <c r="I39" s="6">
        <f>IF('Log_working_3-way'!$D39="","",'True_Odds_Calculator_3-way'!O40/'True_Odds_Calculator_3-way'!B40-1)</f>
        <v>7.267993446991424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2.8043842415844455E-2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1.0313263149629537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27.956554497215144</v>
      </c>
      <c r="I40" s="6">
        <f>IF('Log_working_3-way'!$D40="","",'True_Odds_Calculator_3-way'!O41/'True_Odds_Calculator_3-way'!B41-1)</f>
        <v>5.9327551085049475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3.1219070923905079E-2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1.0308971437772856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27.971257356615535</v>
      </c>
      <c r="I41" s="6">
        <f>IF('Log_working_3-way'!$D41="","",'True_Odds_Calculator_3-way'!O42/'True_Odds_Calculator_3-way'!B42-1)</f>
        <v>6.5701323118480834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3.0695729157126816E-2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1.026597734273291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12.842730428422184</v>
      </c>
      <c r="I42" s="6">
        <f>IF('Log_working_3-way'!$D42="","",'True_Odds_Calculator_3-way'!O43/'True_Odds_Calculator_3-way'!B43-1)</f>
        <v>7.1200987698883011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2.8694672186210468E-2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1.0285861833030396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4.5340886260643503</v>
      </c>
      <c r="I43" s="6">
        <f>IF('Log_working_3-way'!$D43="","",'True_Odds_Calculator_3-way'!O44/'True_Odds_Calculator_3-way'!B44-1)</f>
        <v>6.4966831271642258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2.9261775085164032E-2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1.0269085499189214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21.266237206882369</v>
      </c>
      <c r="I44" s="6">
        <f>IF('Log_working_3-way'!$D44="","",'True_Odds_Calculator_3-way'!O45/'True_Odds_Calculator_3-way'!B45-1)</f>
        <v>6.9852505926374056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2.8159745547771564E-2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1.026393227911423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17.876202900815198</v>
      </c>
      <c r="I45" s="6">
        <f>IF('Log_working_3-way'!$D45="","",'True_Odds_Calculator_3-way'!O46/'True_Odds_Calculator_3-way'!B46-1)</f>
        <v>8.3811181983344234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2.8095950821721116E-2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1.0290562702081347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25.626950304706458</v>
      </c>
      <c r="I46" s="6">
        <f>IF('Log_working_3-way'!$D46="","",'True_Odds_Calculator_3-way'!O47/'True_Odds_Calculator_3-way'!B47-1)</f>
        <v>6.7078180842372257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2.9465596905925429E-2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1.0300069505354084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25.883081749695467</v>
      </c>
      <c r="I47" s="6">
        <f>IF('Log_working_3-way'!$D47="","",'True_Odds_Calculator_3-way'!O48/'True_Odds_Calculator_3-way'!B48-1)</f>
        <v>6.1274392165451657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3.0418732601017684E-2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1.0198266568437415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10.720537993789501</v>
      </c>
      <c r="I48" s="6">
        <f>IF('Log_working_3-way'!$D48="","",'True_Odds_Calculator_3-way'!O49/'True_Odds_Calculator_3-way'!B49-1)</f>
        <v>8.441293292883115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2.1543271106489792E-2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1.0259802876156232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2.8710383184810011</v>
      </c>
      <c r="I49" s="6">
        <f>IF('Log_working_3-way'!$D49="","",'True_Odds_Calculator_3-way'!O50/'True_Odds_Calculator_3-way'!B50-1)</f>
        <v>4.8316075370812346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2.5097313594317772E-2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1.0320816630599678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5.8783033947467551</v>
      </c>
      <c r="I50" s="6">
        <f>IF('Log_working_3-way'!$D50="","",'True_Odds_Calculator_3-way'!O51/'True_Odds_Calculator_3-way'!B51-1)</f>
        <v>8.3289361414129708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3.3846677444056894E-2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1.0321677552849242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5.1392224800665156</v>
      </c>
      <c r="I51" s="6">
        <f>IF('Log_working_3-way'!$D51="","",'True_Odds_Calculator_3-way'!O52/'True_Odds_Calculator_3-way'!B52-1)</f>
        <v>7.6219355389690673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3.3488418891923777E-2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1.0314970309410274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12.265745201137664</v>
      </c>
      <c r="I52" s="6">
        <f>IF('Log_working_3-way'!$D52="","",'True_Odds_Calculator_3-way'!O53/'True_Odds_Calculator_3-way'!B53-1)</f>
        <v>10.659346368187402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3.4048288795124115E-2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1.0306673203260217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13.31866902085479</v>
      </c>
      <c r="I53" s="6">
        <f>IF('Log_working_3-way'!$D53="","",'True_Odds_Calculator_3-way'!O54/'True_Odds_Calculator_3-way'!B54-1)</f>
        <v>8.8172545114384349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3.3119725495332375E-2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1.0346159252552432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26.342154058895634</v>
      </c>
      <c r="I54" s="6">
        <f>IF('Log_working_3-way'!$D54="","",'True_Odds_Calculator_3-way'!O55/'True_Odds_Calculator_3-way'!B55-1)</f>
        <v>6.9797619653983958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3.4788456835411985E-2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1.0298960117226492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10.055436768799618</v>
      </c>
      <c r="I55" s="6">
        <f>IF('Log_working_3-way'!$D55="","",'True_Odds_Calculator_3-way'!O56/'True_Odds_Calculator_3-way'!B56-1)</f>
        <v>9.6911970942389978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3.2382592038810554E-2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1.0448286377990053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4.0762375618968711</v>
      </c>
      <c r="I56" s="6">
        <f>IF('Log_working_3-way'!$D56="","",'True_Odds_Calculator_3-way'!O57/'True_Odds_Calculator_3-way'!B57-1)</f>
        <v>8.514870306288719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4.5872159792990086E-2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1.0312457656752207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13.646803866612935</v>
      </c>
      <c r="I57" s="6">
        <f>IF('Log_working_3-way'!$D57="","",'True_Odds_Calculator_3-way'!O58/'True_Odds_Calculator_3-way'!B58-1)</f>
        <v>10.041439332837811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3.3691362461265362E-2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1.0302230942281156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7.3787325012068159</v>
      </c>
      <c r="I58" s="6">
        <f>IF('Log_working_3-way'!$D58="","",'True_Odds_Calculator_3-way'!O59/'True_Odds_Calculator_3-way'!B59-1)</f>
        <v>9.3441141990207583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3.2437666424594447E-2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1.0415002695120712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11.750073298232438</v>
      </c>
      <c r="I59" s="6">
        <f>IF('Log_working_3-way'!$D59="","",'True_Odds_Calculator_3-way'!O60/'True_Odds_Calculator_3-way'!B60-1)</f>
        <v>8.9607128297408796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4.4687005953782499E-2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1.0429856400184914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19.318935672954659</v>
      </c>
      <c r="I60" s="6">
        <f>IF('Log_working_3-way'!$D60="","",'True_Odds_Calculator_3-way'!O61/'True_Odds_Calculator_3-way'!B61-1)</f>
        <v>8.1709722311510884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4.5152291032646508E-2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1.0432055379855776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7.0824129870762587</v>
      </c>
      <c r="I61" s="6">
        <f>IF('Log_working_3-way'!$D61="","",'True_Odds_Calculator_3-way'!O62/'True_Odds_Calculator_3-way'!B62-1)</f>
        <v>7.6252055951325737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4.5543429264359503E-2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1.0765594193839219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55.173960965817784</v>
      </c>
      <c r="I62" s="6">
        <f>IF('Log_working_3-way'!$D62="","",'True_Odds_Calculator_3-way'!O63/'True_Odds_Calculator_3-way'!B63-1)</f>
        <v>2.565515670341028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5.3363455518872449E-2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1.0195381331016977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10.725184054341087</v>
      </c>
      <c r="I63" s="6">
        <f>IF('Log_working_3-way'!$D63="","",'True_Odds_Calculator_3-way'!O64/'True_Odds_Calculator_3-way'!B64-1)</f>
        <v>7.1801855842378792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2.1138488386523324E-2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1.0217643837210311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18.654041289310172</v>
      </c>
      <c r="I64" s="6">
        <f>IF('Log_working_3-way'!$D64="","",'True_Odds_Calculator_3-way'!O65/'True_Odds_Calculator_3-way'!B65-1)</f>
        <v>7.1171326003546707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2.3147882603286707E-2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1.0226244147430088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7.0657463221798054</v>
      </c>
      <c r="I65" s="6">
        <f>IF('Log_working_3-way'!$D65="","",'True_Odds_Calculator_3-way'!O66/'True_Odds_Calculator_3-way'!B66-1)</f>
        <v>5.7290397737771368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2.3757162729229897E-2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1.0517296374844232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64.182684408810701</v>
      </c>
      <c r="I66" s="6">
        <f>IF('Log_working_3-way'!$D66="","",'True_Odds_Calculator_3-way'!O67/'True_Odds_Calculator_3-way'!B67-1)</f>
        <v>1.1105347907274092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3.0737547361790574E-2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1.0248875132901512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11.157693728280995</v>
      </c>
      <c r="I67" s="6">
        <f>IF('Log_working_3-way'!$D67="","",'True_Odds_Calculator_3-way'!O68/'True_Odds_Calculator_3-way'!B68-1)</f>
        <v>9.0670747097765396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2.7012974875830542E-2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1.0265070007371007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21.93178219979492</v>
      </c>
      <c r="I68" s="6">
        <f>IF('Log_working_3-way'!$D68="","",'True_Odds_Calculator_3-way'!O69/'True_Odds_Calculator_3-way'!B69-1)</f>
        <v>7.2714949504925439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2.7608649124296836E-2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1.026044100125348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16.030850873943336</v>
      </c>
      <c r="I69" s="6">
        <f>IF('Log_working_3-way'!$D69="","",'True_Odds_Calculator_3-way'!O70/'True_Odds_Calculator_3-way'!B70-1)</f>
        <v>8.9936229533460441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2.7940203394287044E-2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1.0326672016161975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33.786885497068795</v>
      </c>
      <c r="I70" s="6">
        <f>IF('Log_working_3-way'!$D70="","",'True_Odds_Calculator_3-way'!O71/'True_Odds_Calculator_3-way'!B71-1)</f>
        <v>5.5793962241465369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3.0745648497173761E-2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1.0252273842986832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10.337847942196582</v>
      </c>
      <c r="I71" s="6">
        <f>IF('Log_working_3-way'!$D71="","",'True_Odds_Calculator_3-way'!O72/'True_Odds_Calculator_3-way'!B72-1)</f>
        <v>9.5321903998185871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2.7387153891554883E-2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1.0276773147896745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24.575278347657449</v>
      </c>
      <c r="I72" s="6">
        <f>IF('Log_working_3-way'!$D72="","",'True_Odds_Calculator_3-way'!O73/'True_Odds_Calculator_3-way'!B73-1)</f>
        <v>7.0766384503623012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2.8277678133586059E-2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1.0334372787728925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34.193170363343896</v>
      </c>
      <c r="I73" s="6">
        <f>IF('Log_working_3-way'!$D73="","",'True_Odds_Calculator_3-way'!O74/'True_Odds_Calculator_3-way'!B74-1)</f>
        <v>6.0838787621059485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3.1158514212759725E-2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1.0253289337848051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11.414962706204244</v>
      </c>
      <c r="I74" s="6">
        <f>IF('Log_working_3-way'!$D74="","",'True_Odds_Calculator_3-way'!O75/'True_Odds_Calculator_3-way'!B75-1)</f>
        <v>7.6730503556820011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2.7397531725335211E-2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1.0278052906973891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25.106028073628259</v>
      </c>
      <c r="I75" s="6">
        <f>IF('Log_working_3-way'!$D75="","",'True_Odds_Calculator_3-way'!O76/'True_Odds_Calculator_3-way'!B76-1)</f>
        <v>6.3797588181938014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2.8358592727377285E-2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1.0261650530778468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18.218585005279831</v>
      </c>
      <c r="I76" s="6">
        <f>IF('Log_working_3-way'!$D76="","",'True_Odds_Calculator_3-way'!O77/'True_Odds_Calculator_3-way'!B77-1)</f>
        <v>6.3431716119150128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2.7811694478361071E-2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1.0280105583388621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4.8724478622150214</v>
      </c>
      <c r="I77" s="6">
        <f>IF('Log_working_3-way'!$D77="","",'True_Odds_Calculator_3-way'!O78/'True_Odds_Calculator_3-way'!B78-1)</f>
        <v>4.4109843134125581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2.7997389735713085E-2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1.0293434508608228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23.762980749997215</v>
      </c>
      <c r="I78" s="6">
        <f>IF('Log_working_3-way'!$D78="","",'True_Odds_Calculator_3-way'!O79/'True_Odds_Calculator_3-way'!B79-1)</f>
        <v>7.7547718648638799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3.0069906474400998E-2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1.0739234702743925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74.817240823108705</v>
      </c>
      <c r="I79" s="6">
        <f>IF('Log_working_3-way'!$D79="","",'True_Odds_Calculator_3-way'!O80/'True_Odds_Calculator_3-way'!B80-1)</f>
        <v>8.6377778554872719E-2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3.294010026159766E-2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1.0446212256558911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52.096268168927658</v>
      </c>
      <c r="I80" s="6">
        <f>IF('Log_working_3-way'!$D80="","",'True_Odds_Calculator_3-way'!O81/'True_Odds_Calculator_3-way'!B81-1)</f>
        <v>2.4062546856045346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3.3400018335455917E-2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1.0932466239121099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78.787457963493026</v>
      </c>
      <c r="I81" s="6">
        <f>IF('Log_working_3-way'!$D81="","",'True_Odds_Calculator_3-way'!O82/'True_Odds_Calculator_3-way'!B82-1)</f>
        <v>-0.20067275870920309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3.5809765201290311E-2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1.0254877568051699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9.0628057028542308</v>
      </c>
      <c r="I82" s="6">
        <f>IF('Log_working_3-way'!$D82="","",'True_Odds_Calculator_3-way'!O83/'True_Odds_Calculator_3-way'!B83-1)</f>
        <v>7.7246282619111817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2.7448671005569469E-2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1.0463988561910629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25.45899625730279</v>
      </c>
      <c r="I83" s="6">
        <f>IF('Log_working_3-way'!$D83="","",'True_Odds_Calculator_3-way'!O84/'True_Odds_Calculator_3-way'!B84-1)</f>
        <v>6.09166869520622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4.6934311322758937E-2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1.0413783680339335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17.590762793618154</v>
      </c>
      <c r="I84" s="6">
        <f>IF('Log_working_3-way'!$D84="","",'True_Odds_Calculator_3-way'!O85/'True_Odds_Calculator_3-way'!B85-1)</f>
        <v>7.8502823883034125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4.3881199747179078E-2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1.0406303599051665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13.067005411432405</v>
      </c>
      <c r="I85" s="6">
        <f>IF('Log_working_3-way'!$D85="","",'True_Odds_Calculator_3-way'!O86/'True_Odds_Calculator_3-way'!B86-1)</f>
        <v>7.2894331802092278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4.3559775811297108E-2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1.0441164396451799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23.402288050756763</v>
      </c>
      <c r="I86" s="6">
        <f>IF('Log_working_3-way'!$D86="","",'True_Odds_Calculator_3-way'!O87/'True_Odds_Calculator_3-way'!B87-1)</f>
        <v>5.5903879192198183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4.5295474429332572E-2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1.0682544627957404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4.5747104465964146</v>
      </c>
      <c r="I87" s="6">
        <f>IF('Log_working_3-way'!$D87="","",'True_Odds_Calculator_3-way'!O88/'True_Odds_Calculator_3-way'!B88-1)</f>
        <v>5.5585287790995297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6.7111921451749712E-2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1.0613822821898595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14.392236540694785</v>
      </c>
      <c r="I88" s="6">
        <f>IF('Log_working_3-way'!$D88="","",'True_Odds_Calculator_3-way'!O89/'True_Odds_Calculator_3-way'!B89-1)</f>
        <v>6.5789721002651094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6.4889058310110936E-2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1.0607196258031761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10.573099252330435</v>
      </c>
      <c r="I89" s="6">
        <f>IF('Log_working_3-way'!$D89="","",'True_Odds_Calculator_3-way'!O90/'True_Odds_Calculator_3-way'!B90-1)</f>
        <v>6.1733538870191662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6.3801509612531504E-2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1.0625070507859675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18.043695356664273</v>
      </c>
      <c r="I90" s="6">
        <f>IF('Log_working_3-way'!$D90="","",'True_Odds_Calculator_3-way'!O91/'True_Odds_Calculator_3-way'!B91-1)</f>
        <v>6.4473277679654215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6.5473924628854041E-2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1.0816835817570656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47.610487455939762</v>
      </c>
      <c r="I91" s="6">
        <f>IF('Log_working_3-way'!$D91="","",'True_Odds_Calculator_3-way'!O92/'True_Odds_Calculator_3-way'!B92-1)</f>
        <v>3.0093027633708944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6.4732285880698237E-2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1.063656326414939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4.9358330863266495</v>
      </c>
      <c r="I92" s="6">
        <f>IF('Log_working_3-way'!$D92="","",'True_Odds_Calculator_3-way'!O93/'True_Odds_Calculator_3-way'!B93-1)</f>
        <v>5.9430802827156661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6.3535952382358207E-2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1.0610943148026832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18.244596366807194</v>
      </c>
      <c r="I93" s="6">
        <f>IF('Log_working_3-way'!$D93="","",'True_Odds_Calculator_3-way'!O94/'True_Odds_Calculator_3-way'!B94-1)</f>
        <v>6.0939902423562229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6.3914299208416736E-2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1.0618062257829106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20.107395161629434</v>
      </c>
      <c r="I94" s="6">
        <f>IF('Log_working_3-way'!$D94="","",'True_Odds_Calculator_3-way'!O95/'True_Odds_Calculator_3-way'!B95-1)</f>
        <v>5.9391122695453085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6.4144117303500003E-2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1.1035732105020302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19.30419249246286</v>
      </c>
      <c r="I95" s="6">
        <f>IF('Log_working_3-way'!$D95="","",'True_Odds_Calculator_3-way'!O96/'True_Odds_Calculator_3-way'!B96-1)</f>
        <v>6.9595924412202166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0.10624002413226763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1.0633977700539621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21.556969756624493</v>
      </c>
      <c r="I96" s="6">
        <f>IF('Log_working_3-way'!$D96="","",'True_Odds_Calculator_3-way'!O97/'True_Odds_Calculator_3-way'!B97-1)</f>
        <v>5.7111645556899324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6.5268065268065278E-2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1.0215162690890811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18.485264838793331</v>
      </c>
      <c r="I97" s="6">
        <f>IF('Log_working_3-way'!$D97="","",'True_Odds_Calculator_3-way'!O98/'True_Odds_Calculator_3-way'!B98-1)</f>
        <v>9.1737008173912002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2.2816323188846521E-2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1.0226748621905111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28.199516122304264</v>
      </c>
      <c r="I98" s="6">
        <f>IF('Log_working_3-way'!$D98="","",'True_Odds_Calculator_3-way'!O99/'True_Odds_Calculator_3-way'!B99-1)</f>
        <v>5.5971502473931354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2.2638563622169983E-2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1.0210881327796539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19.394726018365702</v>
      </c>
      <c r="I99" s="6">
        <f>IF('Log_working_3-way'!$D99="","",'True_Odds_Calculator_3-way'!O100/'True_Odds_Calculator_3-way'!B100-1)</f>
        <v>7.6641816766478659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2.233656693056596E-2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1.0739308471512217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79.389092195066965</v>
      </c>
      <c r="I100" s="6">
        <f>IF('Log_working_3-way'!$D100="","",'True_Odds_Calculator_3-way'!O101/'True_Odds_Calculator_3-way'!B101-1)</f>
        <v>-0.2966558960095399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2.8057735726551458E-2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1.0301710961102184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14.131103426044604</v>
      </c>
      <c r="I101" s="6">
        <f>IF('Log_working_3-way'!$D101="","",'True_Odds_Calculator_3-way'!O102/'True_Odds_Calculator_3-way'!B102-1)</f>
        <v>10.054222963815842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3.2495952438675868E-2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1.0334210106022816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19.51664483140252</v>
      </c>
      <c r="I102" s="6">
        <f>IF('Log_working_3-way'!$D102="","",'True_Odds_Calculator_3-way'!O103/'True_Odds_Calculator_3-way'!B103-1)</f>
        <v>9.1183302276464779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3.5080654972853509E-2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1.0343083054097866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26.352833223292436</v>
      </c>
      <c r="I103" s="6">
        <f>IF('Log_working_3-way'!$D103="","",'True_Odds_Calculator_3-way'!O104/'True_Odds_Calculator_3-way'!B104-1)</f>
        <v>7.462225915094427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3.4384452030635559E-2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1.0400338436851833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31.557799027575378</v>
      </c>
      <c r="I104" s="6">
        <f>IF('Log_working_3-way'!$D104="","",'True_Odds_Calculator_3-way'!O105/'True_Odds_Calculator_3-way'!B105-1)</f>
        <v>6.6428480573837732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3.8216838193663172E-2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1.0290278136008095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25.626283515187936</v>
      </c>
      <c r="I105" s="6">
        <f>IF('Log_working_3-way'!$D105="","",'True_Odds_Calculator_3-way'!O106/'True_Odds_Calculator_3-way'!B106-1)</f>
        <v>6.172683194393688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2.9491377329592394E-2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1.0281901311005792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20.207079691490563</v>
      </c>
      <c r="I106" s="6">
        <f>IF('Log_working_3-way'!$D106="","",'True_Odds_Calculator_3-way'!O107/'True_Odds_Calculator_3-way'!B107-1)</f>
        <v>5.9432884951778844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2.9654649508016329E-2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1.0325454171618247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10.814145413115469</v>
      </c>
      <c r="I107" s="6">
        <f>IF('Log_working_3-way'!$D107="","",'True_Odds_Calculator_3-way'!O108/'True_Odds_Calculator_3-way'!B108-1)</f>
        <v>6.4151505759715848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3.4821925205779536E-2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1.0554086685887101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38.142041205844201</v>
      </c>
      <c r="I108" s="6">
        <f>IF('Log_working_3-way'!$D108="","",'True_Odds_Calculator_3-way'!O109/'True_Odds_Calculator_3-way'!B109-1)</f>
        <v>4.2000213707825154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4.9801849350108673E-2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1.0432044429359435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18.761535241763369</v>
      </c>
      <c r="I109" s="6">
        <f>IF('Log_working_3-way'!$D109="","",'True_Odds_Calculator_3-way'!O110/'True_Odds_Calculator_3-way'!B110-1)</f>
        <v>6.6756759600137014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4.5523881217932161E-2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1.0411920848690412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18.444802675886521</v>
      </c>
      <c r="I110" s="6">
        <f>IF('Log_working_3-way'!$D110="","",'True_Odds_Calculator_3-way'!O111/'True_Odds_Calculator_3-way'!B111-1)</f>
        <v>6.6472090960323627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4.3495332367845085E-2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1.0207478479289935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19.216122909653276</v>
      </c>
      <c r="I111" s="6">
        <f>IF('Log_working_3-way'!$D111="","",'True_Odds_Calculator_3-way'!O112/'True_Odds_Calculator_3-way'!B112-1)</f>
        <v>7.0795047961026789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2.2013821202462314E-2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1.024626960110967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32.01693880898943</v>
      </c>
      <c r="I112" s="6">
        <f>IF('Log_working_3-way'!$D112="","",'True_Odds_Calculator_3-way'!O113/'True_Odds_Calculator_3-way'!B113-1)</f>
        <v>4.9257268905162928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2.377919892897018E-2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1.0257529124475591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11.588916532318564</v>
      </c>
      <c r="I113" s="6">
        <f>IF('Log_working_3-way'!$D113="","",'True_Odds_Calculator_3-way'!O114/'True_Odds_Calculator_3-way'!B114-1)</f>
        <v>7.4660055628101709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2.7831809311499534E-2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1.038215469127852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45.102315399069134</v>
      </c>
      <c r="I114" s="6">
        <f>IF('Log_working_3-way'!$D114="","",'True_Odds_Calculator_3-way'!O115/'True_Odds_Calculator_3-way'!B115-1)</f>
        <v>3.3693509372272414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3.1671083588791227E-2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1.02850908027294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25.36105568922012</v>
      </c>
      <c r="I115" s="6">
        <f>IF('Log_working_3-way'!$D115="","",'True_Odds_Calculator_3-way'!O116/'True_Odds_Calculator_3-way'!B116-1)</f>
        <v>5.9103925825949188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2.9045893719806815E-2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1.0206787468171978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12.220753379717992</v>
      </c>
      <c r="I116" s="6">
        <f>IF('Log_working_3-way'!$D116="","",'True_Odds_Calculator_3-way'!O117/'True_Odds_Calculator_3-way'!B117-1)</f>
        <v>6.9846874942453558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2.2365034574715281E-2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1.020505270796817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7.5665257600423708</v>
      </c>
      <c r="I117" s="6">
        <f>IF('Log_working_3-way'!$D117="","",'True_Odds_Calculator_3-way'!O118/'True_Odds_Calculator_3-way'!B118-1)</f>
        <v>6.4271958421956654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2.1790532280042907E-2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1.0241323147579944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4.4802754246534189</v>
      </c>
      <c r="I118" s="6">
        <f>IF('Log_working_3-way'!$D118="","",'True_Odds_Calculator_3-way'!O119/'True_Odds_Calculator_3-way'!B119-1)</f>
        <v>6.0905425616202971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2.4643318646197843E-2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1.0235773139921354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24.678753317999611</v>
      </c>
      <c r="I119" s="6">
        <f>IF('Log_working_3-way'!$D119="","",'True_Odds_Calculator_3-way'!O120/'True_Odds_Calculator_3-way'!B120-1)</f>
        <v>6.7044769829956374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2.4134135768786091E-2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1.0216086833351008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7.8163206257609037</v>
      </c>
      <c r="I120" s="6">
        <f>IF('Log_working_3-way'!$D120="","",'True_Odds_Calculator_3-way'!O121/'True_Odds_Calculator_3-way'!B121-1)</f>
        <v>5.9151268805879429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2.287875167502107E-2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1.0511851069111813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-0.11973070505995675</v>
      </c>
      <c r="I121" s="6">
        <f>IF('Log_working_3-way'!$D121="","",'True_Odds_Calculator_3-way'!O122/'True_Odds_Calculator_3-way'!B122-1)</f>
        <v>1.2194749488288092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3.4336573646545299E-2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1.0204360177932459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15.168586314424516</v>
      </c>
      <c r="I122" s="6">
        <f>IF('Log_working_3-way'!$D122="","",'True_Odds_Calculator_3-way'!O123/'True_Odds_Calculator_3-way'!B123-1)</f>
        <v>6.852227121666286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2.2016097642082899E-2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1.0259493300197713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27.477028332019859</v>
      </c>
      <c r="I123" s="6">
        <f>IF('Log_working_3-way'!$D123="","",'True_Odds_Calculator_3-way'!O124/'True_Odds_Calculator_3-way'!B124-1)</f>
        <v>5.6789993055520682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2.6034291785020924E-2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1.021813172359151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20.546512275232423</v>
      </c>
      <c r="I124" s="6">
        <f>IF('Log_working_3-way'!$D124="","",'True_Odds_Calculator_3-way'!O125/'True_Odds_Calculator_3-way'!B125-1)</f>
        <v>6.8006297313592805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2.2972153808432427E-2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1.021075430516529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8.4344702803416194</v>
      </c>
      <c r="I125" s="6">
        <f>IF('Log_working_3-way'!$D125="","",'True_Odds_Calculator_3-way'!O126/'True_Odds_Calculator_3-way'!B126-1)</f>
        <v>5.3658606866080589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2.2282051593716767E-2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1.0202422801792728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15.172423668413494</v>
      </c>
      <c r="I126" s="6">
        <f>IF('Log_working_3-way'!$D126="","",'True_Odds_Calculator_3-way'!O127/'True_Odds_Calculator_3-way'!B127-1)</f>
        <v>6.346146674555909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2.1773596108021431E-2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1.0215123885699937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17.80495611584211</v>
      </c>
      <c r="I127" s="6">
        <f>IF('Log_working_3-way'!$D127="","",'True_Odds_Calculator_3-way'!O128/'True_Odds_Calculator_3-way'!B128-1)</f>
        <v>6.5849569659293161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2.2958420815013092E-2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1.0452677793100174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24.14090278456775</v>
      </c>
      <c r="I128" s="6">
        <f>IF('Log_working_3-way'!$D128="","",'True_Odds_Calculator_3-way'!O129/'True_Odds_Calculator_3-way'!B129-1)</f>
        <v>7.6730914173246187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4.6043893582540241E-2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1.0533200761089883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18.039881685074654</v>
      </c>
      <c r="I129" s="6">
        <f>IF('Log_working_3-way'!$D129="","",'True_Odds_Calculator_3-way'!O130/'True_Odds_Calculator_3-way'!B130-1)</f>
        <v>8.3631015022850885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5.6151034043383508E-2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1.0663495806219583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1.891994402183335</v>
      </c>
      <c r="I130" s="6">
        <f>IF('Log_working_3-way'!$D130="","",'True_Odds_Calculator_3-way'!O131/'True_Odds_Calculator_3-way'!B131-1)</f>
        <v>5.3945091883833607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6.0548015178050196E-2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1.0203427697184546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8.6755820432477346</v>
      </c>
      <c r="I131" s="6">
        <f>IF('Log_working_3-way'!$D131="","",'True_Odds_Calculator_3-way'!O132/'True_Odds_Calculator_3-way'!B132-1)</f>
        <v>8.9236638255241978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2.2041804750408067E-2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1.0218972690428796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18.302818134150932</v>
      </c>
      <c r="I132" s="6">
        <f>IF('Log_working_3-way'!$D132="","",'True_Odds_Calculator_3-way'!O133/'True_Odds_Calculator_3-way'!B133-1)</f>
        <v>7.2578857494033162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2.3326556903394913E-2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1.022578313149396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4.3103695828536335</v>
      </c>
      <c r="I133" s="6">
        <f>IF('Log_working_3-way'!$D133="","",'True_Odds_Calculator_3-way'!O134/'True_Odds_Calculator_3-way'!B134-1)</f>
        <v>6.7988902326755207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2.320032200441724E-2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1.0219522146380962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21.814468124367831</v>
      </c>
      <c r="I134" s="6">
        <f>IF('Log_working_3-way'!$D134="","",'True_Odds_Calculator_3-way'!O135/'True_Odds_Calculator_3-way'!B135-1)</f>
        <v>6.8897948787854872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2.2937172233847392E-2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1.0210749107360553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8.6086684205528456</v>
      </c>
      <c r="I135" s="6">
        <f>IF('Log_working_3-way'!$D135="","",'True_Odds_Calculator_3-way'!O136/'True_Odds_Calculator_3-way'!B136-1)</f>
        <v>7.7649943270095569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2.2716887003012332E-2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1.0246551825232737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11.879607428232843</v>
      </c>
      <c r="I136" s="6">
        <f>IF('Log_working_3-way'!$D136="","",'True_Odds_Calculator_3-way'!O137/'True_Odds_Calculator_3-way'!B137-1)</f>
        <v>7.5764628706786947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2.6672634981240284E-2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1.0309190527189225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32.209127641375723</v>
      </c>
      <c r="I137" s="6">
        <f>IF('Log_working_3-way'!$D137="","",'True_Odds_Calculator_3-way'!O138/'True_Odds_Calculator_3-way'!B138-1)</f>
        <v>4.4788006237917157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2.979389251687814E-2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1.0375387078775165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48.543320413115495</v>
      </c>
      <c r="I138" s="6">
        <f>IF('Log_working_3-way'!$D138="","",'True_Odds_Calculator_3-way'!O139/'True_Odds_Calculator_3-way'!B139-1)</f>
        <v>2.6050099312709092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2.9814064496145321E-2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1.0427669533439521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1.0545467118733756</v>
      </c>
      <c r="I139" s="6">
        <f>IF('Log_working_3-way'!$D139="","",'True_Odds_Calculator_3-way'!O140/'True_Odds_Calculator_3-way'!B140-1)</f>
        <v>1.9345429239785692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3.4274336912465397E-2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1.0308312386901164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29.286694051139342</v>
      </c>
      <c r="I140" s="6">
        <f>IF('Log_working_3-way'!$D140="","",'True_Odds_Calculator_3-way'!O141/'True_Odds_Calculator_3-way'!B141-1)</f>
        <v>4.224002692128896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3.0485932839231955E-2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1.0294683613068245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4.6671315377255693</v>
      </c>
      <c r="I141" s="6">
        <f>IF('Log_working_3-way'!$D141="","",'True_Odds_Calculator_3-way'!O142/'True_Odds_Calculator_3-way'!B142-1)</f>
        <v>4.806539158900363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2.95229320954844E-2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1.0248841490684399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14.334940317494398</v>
      </c>
      <c r="I142" s="6">
        <f>IF('Log_working_3-way'!$D142="","",'True_Odds_Calculator_3-way'!O143/'True_Odds_Calculator_3-way'!B143-1)</f>
        <v>8.3922885876525228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2.6873220927950747E-2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1.0252521805179597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10.338200106274044</v>
      </c>
      <c r="I143" s="6">
        <f>IF('Log_working_3-way'!$D143="","",'True_Odds_Calculator_3-way'!O144/'True_Odds_Calculator_3-way'!B144-1)</f>
        <v>8.4464644260393484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2.7355243284416408E-2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1.0409301903480723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47.00628888528172</v>
      </c>
      <c r="I144" s="6">
        <f>IF('Log_working_3-way'!$D144="","",'True_Odds_Calculator_3-way'!O145/'True_Odds_Calculator_3-way'!B145-1)</f>
        <v>3.0647625347807237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3.3059122198198398E-2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1.0472980879022729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-9.4708288366474713E-2</v>
      </c>
      <c r="I145" s="6">
        <f>IF('Log_working_3-way'!$D145="","",'True_Odds_Calculator_3-way'!O146/'True_Odds_Calculator_3-way'!B146-1)</f>
        <v>1.7066197952015454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3.3166648337786153E-2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1.0472711144096827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-0.21318208098002045</v>
      </c>
      <c r="I146" s="6">
        <f>IF('Log_working_3-way'!$D146="","",'True_Odds_Calculator_3-way'!O147/'True_Odds_Calculator_3-way'!B147-1)</f>
        <v>2.1303129013191988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3.3386219252352856E-2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1.0293085154423389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24.531663695468097</v>
      </c>
      <c r="I147" s="6">
        <f>IF('Log_working_3-way'!$D147="","",'True_Odds_Calculator_3-way'!O148/'True_Odds_Calculator_3-way'!B148-1)</f>
        <v>5.8670885583138181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3.0034241036058784E-2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1.0342317072929335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45.261863042413694</v>
      </c>
      <c r="I148" s="6">
        <f>IF('Log_working_3-way'!$D148="","",'True_Odds_Calculator_3-way'!O149/'True_Odds_Calculator_3-way'!B149-1)</f>
        <v>3.82465697326277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2.8113062375023867E-2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1.0215727679946325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23.954160292506153</v>
      </c>
      <c r="I149" s="6">
        <f>IF('Log_working_3-way'!$D149="","",'True_Odds_Calculator_3-way'!O150/'True_Odds_Calculator_3-way'!B150-1)</f>
        <v>7.2193060290477735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2.2178304787000558E-2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1.0248818435683971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35.790746983822046</v>
      </c>
      <c r="I150" s="6">
        <f>IF('Log_working_3-way'!$D150="","",'True_Odds_Calculator_3-way'!O151/'True_Odds_Calculator_3-way'!B151-1)</f>
        <v>5.0486953083659323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2.3024855600874305E-2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1.0209393658343648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19.397983686584958</v>
      </c>
      <c r="I151" s="6">
        <f>IF('Log_working_3-way'!$D151="","",'True_Odds_Calculator_3-way'!O152/'True_Odds_Calculator_3-way'!B152-1)</f>
        <v>7.8224052484223066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2.2173294256430776E-2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1.0309072216869613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15.124111137330839</v>
      </c>
      <c r="I152" s="6">
        <f>IF('Log_working_3-way'!$D152="","",'True_Odds_Calculator_3-way'!O153/'True_Odds_Calculator_3-way'!B153-1)</f>
        <v>8.6314001633838942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3.3218201775147893E-2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1.0400852063992774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13.743953906273797</v>
      </c>
      <c r="I153" s="6">
        <f>IF('Log_working_3-way'!$D153="","",'True_Odds_Calculator_3-way'!O154/'True_Odds_Calculator_3-way'!B154-1)</f>
        <v>10.167580318413179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4.3051314292557485E-2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1.0441699812438079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21.534623919999831</v>
      </c>
      <c r="I154" s="6">
        <f>IF('Log_working_3-way'!$D154="","",'True_Odds_Calculator_3-way'!O155/'True_Odds_Calculator_3-way'!B155-1)</f>
        <v>8.2805708472269579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4.5719591860134967E-2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1.0401201847684332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12.547719948519296</v>
      </c>
      <c r="I155" s="6">
        <f>IF('Log_working_3-way'!$D155="","",'True_Odds_Calculator_3-way'!O156/'True_Odds_Calculator_3-way'!B156-1)</f>
        <v>9.0395101923673984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4.3207056777164521E-2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1.0409559714231613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13.2787495311517</v>
      </c>
      <c r="I156" s="6">
        <f>IF('Log_working_3-way'!$D156="","",'True_Odds_Calculator_3-way'!O157/'True_Odds_Calculator_3-way'!B157-1)</f>
        <v>8.5317178725948821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4.4023552774254959E-2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1.0255226468310163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16.625818234746387</v>
      </c>
      <c r="I157" s="6">
        <f>IF('Log_working_3-way'!$D157="","",'True_Odds_Calculator_3-way'!O158/'True_Odds_Calculator_3-way'!B158-1)</f>
        <v>7.420292491469457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2.7341869644748273E-2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1.0347319398869994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23.627478191993653</v>
      </c>
      <c r="I158" s="6">
        <f>IF('Log_working_3-way'!$D158="","",'True_Odds_Calculator_3-way'!O159/'True_Odds_Calculator_3-way'!B159-1)</f>
        <v>6.0525613954632513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3.5737441987442109E-2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1.0292438642001021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26.190986700189157</v>
      </c>
      <c r="I159" s="6">
        <f>IF('Log_working_3-way'!$D159="","",'True_Odds_Calculator_3-way'!O160/'True_Odds_Calculator_3-way'!B160-1)</f>
        <v>6.330706103712239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2.9559438137316318E-2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1.0762291534006563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18.138755980861237</v>
      </c>
      <c r="I160" s="6">
        <f>IF('Log_working_3-way'!$D160="","",'True_Odds_Calculator_3-way'!O161/'True_Odds_Calculator_3-way'!B161-1)</f>
        <v>8.0460526315789451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7.9545454545454586E-2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1.0315420372799795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8.2145312805863924</v>
      </c>
      <c r="I161" s="6">
        <f>IF('Log_working_3-way'!$D161="","",'True_Odds_Calculator_3-way'!O162/'True_Odds_Calculator_3-way'!B162-1)</f>
        <v>8.1018163622157147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3.3800483407314896E-2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1.030302654170083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14.874137098058769</v>
      </c>
      <c r="I162" s="6">
        <f>IF('Log_working_3-way'!$D162="","",'True_Odds_Calculator_3-way'!O163/'True_Odds_Calculator_3-way'!B163-1)</f>
        <v>9.8328232370495563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3.2561592095068148E-2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1.0264205222124509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2.1113541110469081</v>
      </c>
      <c r="I163" s="6">
        <f>IF('Log_working_3-way'!$D163="","",'True_Odds_Calculator_3-way'!O164/'True_Odds_Calculator_3-way'!B164-1)</f>
        <v>4.8044060037139227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2.488350615003565E-2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1.0404532695318278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11.951734248750904</v>
      </c>
      <c r="I164" s="6">
        <f>IF('Log_working_3-way'!$D164="","",'True_Odds_Calculator_3-way'!O165/'True_Odds_Calculator_3-way'!B165-1)</f>
        <v>9.5063495752334042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4.3600472844995464E-2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1.0520905621866214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52.620080180442386</v>
      </c>
      <c r="I165" s="6">
        <f>IF('Log_working_3-way'!$D165="","",'True_Odds_Calculator_3-way'!O166/'True_Odds_Calculator_3-way'!B166-1)</f>
        <v>2.3017906711934963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3.8634978021645949E-2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1.0339751764925871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3.7546935365703167</v>
      </c>
      <c r="I166" s="6">
        <f>IF('Log_working_3-way'!$D166="","",'True_Odds_Calculator_3-way'!O167/'True_Odds_Calculator_3-way'!B167-1)</f>
        <v>6.1413443705099438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3.4009160997495957E-2</v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</v>
      </c>
      <c r="B2" s="4">
        <f>IF('True_Odds_Calculator_3-way'!B3="","",'True_Odds_Calculator_3-way'!B3)</f>
        <v>5.26</v>
      </c>
      <c r="C2" s="4">
        <f>IF('True_Odds_Calculator_3-way'!C3="","",'True_Odds_Calculator_3-way'!C3)</f>
        <v>7.51</v>
      </c>
      <c r="D2" s="9">
        <f>(K2/(AR2+K2-(AR2*K2)))</f>
        <v>0.69769530645336708</v>
      </c>
      <c r="E2" s="9">
        <f>(L2/(AR2+L2-(AR2*L2)))</f>
        <v>0.1781088864395447</v>
      </c>
      <c r="F2" s="9">
        <f>(M2/(AR2+M2-(AR2*M2)))</f>
        <v>0.12419580710708825</v>
      </c>
      <c r="G2" s="9">
        <f>AR2</f>
        <v>1.0832260542333119</v>
      </c>
      <c r="H2" s="9">
        <f>IF(A2="","",1/D2)</f>
        <v>1.4332904216933249</v>
      </c>
      <c r="I2" s="9">
        <f>IF(B2="","",1/E2)</f>
        <v>5.6145429910339084</v>
      </c>
      <c r="J2" s="9">
        <f>IF(C2="","",1/F2)</f>
        <v>8.0518016130588581</v>
      </c>
      <c r="K2" s="11">
        <f>1/A2</f>
        <v>0.7142857142857143</v>
      </c>
      <c r="L2" s="11">
        <f>1/B2</f>
        <v>0.19011406844106465</v>
      </c>
      <c r="M2" s="11">
        <f>1/C2</f>
        <v>0.13315579227696406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-0.20058426533949669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0.20197585547714403</v>
      </c>
      <c r="Q2" s="11">
        <f>2*'OddsRatio_working_3-way'!K2*'OddsRatio_working_3-way'!L2*'OddsRatio_working_3-way'!M2</f>
        <v>3.6163984866095622E-2</v>
      </c>
      <c r="R2" s="11">
        <f>O2/N2</f>
        <v>0</v>
      </c>
      <c r="S2" s="11">
        <f>P2/N2</f>
        <v>-1.0069376834483603</v>
      </c>
      <c r="T2" s="11">
        <f>Q2/N2</f>
        <v>-0.18029322890749513</v>
      </c>
      <c r="U2" s="11">
        <f>'OddsRatio_working_3-way'!S2-'OddsRatio_working_3-way'!R2^2/3</f>
        <v>-1.0069376834483603</v>
      </c>
      <c r="V2" s="11">
        <f>'OddsRatio_working_3-way'!S2*'OddsRatio_working_3-way'!R2/3-2*'OddsRatio_working_3-way'!R2^3/27-'OddsRatio_working_3-way'!T2</f>
        <v>0.18029322890749513</v>
      </c>
      <c r="W2" s="11">
        <f>'OddsRatio_working_3-way'!V2^2+4*'OddsRatio_working_3-way'!U2^3/27</f>
        <v>-0.11874735585021994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0.19445629601539671</v>
      </c>
      <c r="Y2" s="11">
        <f>IF('OddsRatio_working_3-way'!W2&gt;=0,IF('OddsRatio_working_3-way'!V2+SQRT('OddsRatio_working_3-way'!W2)&gt;0,0,PI()),ACOS('OddsRatio_working_3-way'!V2/(2*'OddsRatio_working_3-way'!X2)))</f>
        <v>1.0887617201823652</v>
      </c>
      <c r="Z2" s="11">
        <f>'OddsRatio_working_3-way'!X2^(1/3)*COS('OddsRatio_working_3-way'!Y2/3)</f>
        <v>0.54161302711665593</v>
      </c>
      <c r="AA2" s="11">
        <f>'OddsRatio_working_3-way'!X2^(1/3)*COS(('OddsRatio_working_3-way'!Y2+2*PI())/3)</f>
        <v>-0.44892422044127506</v>
      </c>
      <c r="AB2" s="11">
        <f>'OddsRatio_working_3-way'!X2^(1/3)*COS(('OddsRatio_working_3-way'!Y2+4*PI())/3)</f>
        <v>-9.2688806675380833E-2</v>
      </c>
      <c r="AC2" s="11">
        <f>'OddsRatio_working_3-way'!X2^(1/3)*SIN('OddsRatio_working_3-way'!Y2/3)</f>
        <v>0.20567261203261672</v>
      </c>
      <c r="AD2" s="11">
        <f>'OddsRatio_working_3-way'!X2^(1/3)*SIN(('OddsRatio_working_3-way'!Y2+2*PI())/3)</f>
        <v>0.36621433448730578</v>
      </c>
      <c r="AE2" s="11">
        <f>'OddsRatio_working_3-way'!X2^(1/3)*SIN(('OddsRatio_working_3-way'!Y2+4*PI())/3)</f>
        <v>-0.57188694651992245</v>
      </c>
      <c r="AF2" s="11">
        <f>-'OddsRatio_working_3-way'!U2/(3*'OddsRatio_working_3-way'!X2^(1/3))*COS(('OddsRatio_working_3-way'!Y2)/3)</f>
        <v>0.54161302711665593</v>
      </c>
      <c r="AG2" s="11">
        <f>-'OddsRatio_working_3-way'!U2/(3*'OddsRatio_working_3-way'!X2^(1/3))*COS(('OddsRatio_working_3-way'!Y2+2*PI())/3)</f>
        <v>-0.44892422044127506</v>
      </c>
      <c r="AH2" s="11">
        <f>-'OddsRatio_working_3-way'!U2/(3*'OddsRatio_working_3-way'!X2^(1/3))*COS(('OddsRatio_working_3-way'!Y2+4*PI())/3)</f>
        <v>-9.2688806675380833E-2</v>
      </c>
      <c r="AI2" s="11">
        <f>'OddsRatio_working_3-way'!U2/(3*'OddsRatio_working_3-way'!X2^(1/3))*SIN(('OddsRatio_working_3-way'!Y2)/3)</f>
        <v>-0.20567261203261672</v>
      </c>
      <c r="AJ2" s="11">
        <f>'OddsRatio_working_3-way'!U2/(3*'OddsRatio_working_3-way'!X2^(1/3))*SIN(('OddsRatio_working_3-way'!Y2+2*PI())/3)</f>
        <v>-0.36621433448730578</v>
      </c>
      <c r="AK2" s="11">
        <f>'OddsRatio_working_3-way'!U2/(3*'OddsRatio_working_3-way'!X2^(1/3))*SIN(('OddsRatio_working_3-way'!Y2+4*PI())/3)</f>
        <v>0.57188694651992245</v>
      </c>
      <c r="AL2" s="11">
        <f>'OddsRatio_working_3-way'!Z2+'OddsRatio_working_3-way'!AF2</f>
        <v>1.0832260542333119</v>
      </c>
      <c r="AM2" s="11">
        <f>'OddsRatio_working_3-way'!AA2+'OddsRatio_working_3-way'!AG2</f>
        <v>-0.89784844088255011</v>
      </c>
      <c r="AN2" s="11">
        <f>'OddsRatio_working_3-way'!AB2+'OddsRatio_working_3-way'!AH2</f>
        <v>-0.18537761335076167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1.0832260542333119</v>
      </c>
      <c r="AS2" s="11">
        <f>IF(('OddsRatio_working_3-way'!X2=0),IF(Q2&gt;0,-Q2^(1/3),(-Q2)^(1/3)),'OddsRatio_working_3-way'!AM2-'OddsRatio_working_3-way'!R2/3)</f>
        <v>-0.89784844088255011</v>
      </c>
      <c r="AT2" s="11">
        <f>IF(('OddsRatio_working_3-way'!X2=0),IF(Q2&gt;0,-Q2^(1/3),(-Q2)^(1/3)),'OddsRatio_working_3-way'!AN2-'OddsRatio_working_3-way'!R2/3)</f>
        <v>-0.18537761335076167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2.2599999999999998</v>
      </c>
      <c r="B3" s="4">
        <f>IF('True_Odds_Calculator_3-way'!B4="","",'True_Odds_Calculator_3-way'!B4)</f>
        <v>3.81</v>
      </c>
      <c r="C3" s="4">
        <f>IF('True_Odds_Calculator_3-way'!C4="","",'True_Odds_Calculator_3-way'!C4)</f>
        <v>3.16</v>
      </c>
      <c r="D3" s="9">
        <f t="shared" ref="D3" si="0">(K3/(AR3+K3-(AR3*K3)))</f>
        <v>0.4344123432801491</v>
      </c>
      <c r="E3" s="9">
        <f t="shared" ref="E3" si="1">(L3/(AR3+L3-(AR3*L3)))</f>
        <v>0.25617521280619332</v>
      </c>
      <c r="F3" s="9">
        <f t="shared" ref="F3" si="2">(M3/(AR3+M3-(AR3*M3)))</f>
        <v>0.30941244391365769</v>
      </c>
      <c r="G3" s="9">
        <f t="shared" ref="G3" si="3">AR3</f>
        <v>1.0333018837480954</v>
      </c>
      <c r="H3" s="9">
        <f t="shared" ref="H3" si="4">IF(A3="","",1/D3)</f>
        <v>2.3019603735226002</v>
      </c>
      <c r="I3" s="9">
        <f t="shared" ref="I3" si="5">IF(B3="","",1/E3)</f>
        <v>3.9035782933321483</v>
      </c>
      <c r="J3" s="9">
        <f t="shared" ref="J3" si="6">IF(C3="","",1/F3)</f>
        <v>3.2319320688958859</v>
      </c>
      <c r="K3" s="11">
        <f t="shared" ref="K3" si="7">1/A3</f>
        <v>0.44247787610619471</v>
      </c>
      <c r="L3" s="11">
        <f t="shared" ref="L3" si="8">1/B3</f>
        <v>0.26246719160104987</v>
      </c>
      <c r="M3" s="11">
        <f t="shared" ref="M3" si="9">1/C3</f>
        <v>0.31645569620253161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-0.28106716860907677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0.22896418221050474</v>
      </c>
      <c r="Q3" s="11">
        <f>2*'OddsRatio_working_3-way'!K3*'OddsRatio_working_3-way'!L3*'OddsRatio_working_3-way'!M3</f>
        <v>7.3503750308348229E-2</v>
      </c>
      <c r="R3" s="11">
        <f t="shared" ref="R3" si="10">O3/N3</f>
        <v>0</v>
      </c>
      <c r="S3" s="11">
        <f t="shared" ref="S3" si="11">P3/N3</f>
        <v>-0.81462443067820689</v>
      </c>
      <c r="T3" s="11">
        <f t="shared" ref="T3" si="12">Q3/N3</f>
        <v>-0.26151667116475341</v>
      </c>
      <c r="U3" s="11">
        <f>'OddsRatio_working_3-way'!S3-'OddsRatio_working_3-way'!R3^2/3</f>
        <v>-0.81462443067820689</v>
      </c>
      <c r="V3" s="11">
        <f>'OddsRatio_working_3-way'!S3*'OddsRatio_working_3-way'!R3/3-2*'OddsRatio_working_3-way'!R3^3/27-'OddsRatio_working_3-way'!T3</f>
        <v>0.26151667116475341</v>
      </c>
      <c r="W3" s="11">
        <f>'OddsRatio_working_3-way'!V3^2+4*'OddsRatio_working_3-way'!U3^3/27</f>
        <v>-1.1697228069074E-2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0.1414992909577357</v>
      </c>
      <c r="Y3" s="11">
        <f>IF('OddsRatio_working_3-way'!W3&gt;=0,IF('OddsRatio_working_3-way'!V3+SQRT('OddsRatio_working_3-way'!W3)&gt;0,0,PI()),ACOS('OddsRatio_working_3-way'!V3/(2*'OddsRatio_working_3-way'!X3)))</f>
        <v>0.39214400771254931</v>
      </c>
      <c r="Z3" s="11">
        <f>'OddsRatio_working_3-way'!X3^(1/3)*COS('OddsRatio_working_3-way'!Y3/3)</f>
        <v>0.51665094187404781</v>
      </c>
      <c r="AA3" s="11">
        <f>'OddsRatio_working_3-way'!X3^(1/3)*COS(('OddsRatio_working_3-way'!Y3+2*PI())/3)</f>
        <v>-0.31714690295840692</v>
      </c>
      <c r="AB3" s="11">
        <f>'OddsRatio_working_3-way'!X3^(1/3)*COS(('OddsRatio_working_3-way'!Y3+4*PI())/3)</f>
        <v>-0.19950403891564103</v>
      </c>
      <c r="AC3" s="11">
        <f>'OddsRatio_working_3-way'!X3^(1/3)*SIN('OddsRatio_working_3-way'!Y3/3)</f>
        <v>6.7921139223329707E-2</v>
      </c>
      <c r="AD3" s="11">
        <f>'OddsRatio_working_3-way'!X3^(1/3)*SIN(('OddsRatio_working_3-way'!Y3+2*PI())/3)</f>
        <v>0.41347227094041811</v>
      </c>
      <c r="AE3" s="11">
        <f>'OddsRatio_working_3-way'!X3^(1/3)*SIN(('OddsRatio_working_3-way'!Y3+4*PI())/3)</f>
        <v>-0.48139341016374754</v>
      </c>
      <c r="AF3" s="11">
        <f>-'OddsRatio_working_3-way'!U3/(3*'OddsRatio_working_3-way'!X3^(1/3))*COS(('OddsRatio_working_3-way'!Y3)/3)</f>
        <v>0.5166509418740477</v>
      </c>
      <c r="AG3" s="11">
        <f>-'OddsRatio_working_3-way'!U3/(3*'OddsRatio_working_3-way'!X3^(1/3))*COS(('OddsRatio_working_3-way'!Y3+2*PI())/3)</f>
        <v>-0.31714690295840686</v>
      </c>
      <c r="AH3" s="11">
        <f>-'OddsRatio_working_3-way'!U3/(3*'OddsRatio_working_3-way'!X3^(1/3))*COS(('OddsRatio_working_3-way'!Y3+4*PI())/3)</f>
        <v>-0.199504038915641</v>
      </c>
      <c r="AI3" s="11">
        <f>'OddsRatio_working_3-way'!U3/(3*'OddsRatio_working_3-way'!X3^(1/3))*SIN(('OddsRatio_working_3-way'!Y3)/3)</f>
        <v>-6.7921139223329693E-2</v>
      </c>
      <c r="AJ3" s="11">
        <f>'OddsRatio_working_3-way'!U3/(3*'OddsRatio_working_3-way'!X3^(1/3))*SIN(('OddsRatio_working_3-way'!Y3+2*PI())/3)</f>
        <v>-0.413472270940418</v>
      </c>
      <c r="AK3" s="11">
        <f>'OddsRatio_working_3-way'!U3/(3*'OddsRatio_working_3-way'!X3^(1/3))*SIN(('OddsRatio_working_3-way'!Y3+4*PI())/3)</f>
        <v>0.48139341016374743</v>
      </c>
      <c r="AL3" s="11">
        <f>'OddsRatio_working_3-way'!Z3+'OddsRatio_working_3-way'!AF3</f>
        <v>1.0333018837480954</v>
      </c>
      <c r="AM3" s="11">
        <f>'OddsRatio_working_3-way'!AA3+'OddsRatio_working_3-way'!AG3</f>
        <v>-0.63429380591681372</v>
      </c>
      <c r="AN3" s="11">
        <f>'OddsRatio_working_3-way'!AB3+'OddsRatio_working_3-way'!AH3</f>
        <v>-0.399008077831282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1.0333018837480954</v>
      </c>
      <c r="AS3" s="11">
        <f>IF(('OddsRatio_working_3-way'!X3=0),IF(Q3&gt;0,-Q3^(1/3),(-Q3)^(1/3)),'OddsRatio_working_3-way'!AM3-'OddsRatio_working_3-way'!R3/3)</f>
        <v>-0.63429380591681372</v>
      </c>
      <c r="AT3" s="11">
        <f>IF(('OddsRatio_working_3-way'!X3=0),IF(Q3&gt;0,-Q3^(1/3),(-Q3)^(1/3)),'OddsRatio_working_3-way'!AN3-'OddsRatio_working_3-way'!R3/3)</f>
        <v>-0.399008077831282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1.79</v>
      </c>
      <c r="B4" s="4">
        <f>IF('True_Odds_Calculator_3-way'!B5="","",'True_Odds_Calculator_3-way'!B5)</f>
        <v>3.95</v>
      </c>
      <c r="C4" s="4">
        <f>IF('True_Odds_Calculator_3-way'!C5="","",'True_Odds_Calculator_3-way'!C5)</f>
        <v>4.5999999999999996</v>
      </c>
      <c r="D4" s="9">
        <f t="shared" ref="D4:D67" si="13">(K4/(AR4+K4-(AR4*K4)))</f>
        <v>0.54665808273460592</v>
      </c>
      <c r="E4" s="9">
        <f t="shared" ref="E4:E67" si="14">(L4/(AR4+L4-(AR4*L4)))</f>
        <v>0.24409640487074069</v>
      </c>
      <c r="F4" s="9">
        <f t="shared" ref="F4:F67" si="15">(M4/(AR4+M4-(AR4*M4)))</f>
        <v>0.20924551239465317</v>
      </c>
      <c r="G4" s="9">
        <f t="shared" ref="G4:G67" si="16">AR4</f>
        <v>1.0497430593423394</v>
      </c>
      <c r="H4" s="9">
        <f t="shared" ref="H4:H67" si="17">IF(A4="","",1/D4)</f>
        <v>1.8292970168804485</v>
      </c>
      <c r="I4" s="9">
        <f t="shared" ref="I4:I67" si="18">IF(B4="","",1/E4)</f>
        <v>4.0967420250599025</v>
      </c>
      <c r="J4" s="9">
        <f t="shared" ref="J4:J67" si="19">IF(C4="","",1/F4)</f>
        <v>4.7790750136324212</v>
      </c>
      <c r="K4" s="11">
        <f t="shared" ref="K4:K67" si="20">1/A4</f>
        <v>0.55865921787709494</v>
      </c>
      <c r="L4" s="11">
        <f t="shared" ref="L4:L67" si="21">1/B4</f>
        <v>0.25316455696202528</v>
      </c>
      <c r="M4" s="11">
        <f t="shared" ref="M4:M67" si="22">1/C4</f>
        <v>0.21739130434782611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-0.25795482147194548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0.2256774165777588</v>
      </c>
      <c r="Q4" s="11">
        <f>2*'OddsRatio_working_3-way'!K4*'OddsRatio_working_3-way'!L4*'OddsRatio_working_3-way'!M4</f>
        <v>6.1492484081133177E-2</v>
      </c>
      <c r="R4" s="11">
        <f t="shared" ref="R4:R67" si="23">O4/N4</f>
        <v>0</v>
      </c>
      <c r="S4" s="11">
        <f t="shared" ref="S4:S67" si="24">P4/N4</f>
        <v>-0.87487186822093543</v>
      </c>
      <c r="T4" s="11">
        <f t="shared" ref="T4:T67" si="25">Q4/N4</f>
        <v>-0.23838470523731203</v>
      </c>
      <c r="U4" s="11">
        <f>'OddsRatio_working_3-way'!S4-'OddsRatio_working_3-way'!R4^2/3</f>
        <v>-0.87487186822093543</v>
      </c>
      <c r="V4" s="11">
        <f>'OddsRatio_working_3-way'!S4*'OddsRatio_working_3-way'!R4/3-2*'OddsRatio_working_3-way'!R4^3/27-'OddsRatio_working_3-way'!T4</f>
        <v>0.23838470523731203</v>
      </c>
      <c r="W4" s="11">
        <f>'OddsRatio_working_3-way'!V4^2+4*'OddsRatio_working_3-way'!U4^3/27</f>
        <v>-4.2376823481432242E-2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0.15748340481818424</v>
      </c>
      <c r="Y4" s="11">
        <f>IF('OddsRatio_working_3-way'!W4&gt;=0,IF('OddsRatio_working_3-way'!V4+SQRT('OddsRatio_working_3-way'!W4)&gt;0,0,PI()),ACOS('OddsRatio_working_3-way'!V4/(2*'OddsRatio_working_3-way'!X4)))</f>
        <v>0.71230621902399449</v>
      </c>
      <c r="Z4" s="11">
        <f>'OddsRatio_working_3-way'!X4^(1/3)*COS('OddsRatio_working_3-way'!Y4/3)</f>
        <v>0.52487152967116979</v>
      </c>
      <c r="AA4" s="11">
        <f>'OddsRatio_working_3-way'!X4^(1/3)*COS(('OddsRatio_working_3-way'!Y4+2*PI())/3)</f>
        <v>-0.37243746964382252</v>
      </c>
      <c r="AB4" s="11">
        <f>'OddsRatio_working_3-way'!X4^(1/3)*COS(('OddsRatio_working_3-way'!Y4+4*PI())/3)</f>
        <v>-0.15243406002734736</v>
      </c>
      <c r="AC4" s="11">
        <f>'OddsRatio_working_3-way'!X4^(1/3)*SIN('OddsRatio_working_3-way'!Y4/3)</f>
        <v>0.1270190277647075</v>
      </c>
      <c r="AD4" s="11">
        <f>'OddsRatio_working_3-way'!X4^(1/3)*SIN(('OddsRatio_working_3-way'!Y4+2*PI())/3)</f>
        <v>0.391042564536077</v>
      </c>
      <c r="AE4" s="11">
        <f>'OddsRatio_working_3-way'!X4^(1/3)*SIN(('OddsRatio_working_3-way'!Y4+4*PI())/3)</f>
        <v>-0.51806159230078452</v>
      </c>
      <c r="AF4" s="11">
        <f>-'OddsRatio_working_3-way'!U4/(3*'OddsRatio_working_3-way'!X4^(1/3))*COS(('OddsRatio_working_3-way'!Y4)/3)</f>
        <v>0.52487152967116968</v>
      </c>
      <c r="AG4" s="11">
        <f>-'OddsRatio_working_3-way'!U4/(3*'OddsRatio_working_3-way'!X4^(1/3))*COS(('OddsRatio_working_3-way'!Y4+2*PI())/3)</f>
        <v>-0.37243746964382246</v>
      </c>
      <c r="AH4" s="11">
        <f>-'OddsRatio_working_3-way'!U4/(3*'OddsRatio_working_3-way'!X4^(1/3))*COS(('OddsRatio_working_3-way'!Y4+4*PI())/3)</f>
        <v>-0.15243406002734733</v>
      </c>
      <c r="AI4" s="11">
        <f>'OddsRatio_working_3-way'!U4/(3*'OddsRatio_working_3-way'!X4^(1/3))*SIN(('OddsRatio_working_3-way'!Y4)/3)</f>
        <v>-0.12701902776470747</v>
      </c>
      <c r="AJ4" s="11">
        <f>'OddsRatio_working_3-way'!U4/(3*'OddsRatio_working_3-way'!X4^(1/3))*SIN(('OddsRatio_working_3-way'!Y4+2*PI())/3)</f>
        <v>-0.39104256453607694</v>
      </c>
      <c r="AK4" s="11">
        <f>'OddsRatio_working_3-way'!U4/(3*'OddsRatio_working_3-way'!X4^(1/3))*SIN(('OddsRatio_working_3-way'!Y4+4*PI())/3)</f>
        <v>0.51806159230078441</v>
      </c>
      <c r="AL4" s="11">
        <f>'OddsRatio_working_3-way'!Z4+'OddsRatio_working_3-way'!AF4</f>
        <v>1.0497430593423394</v>
      </c>
      <c r="AM4" s="11">
        <f>'OddsRatio_working_3-way'!AA4+'OddsRatio_working_3-way'!AG4</f>
        <v>-0.74487493928764503</v>
      </c>
      <c r="AN4" s="11">
        <f>'OddsRatio_working_3-way'!AB4+'OddsRatio_working_3-way'!AH4</f>
        <v>-0.30486812005469466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1.0497430593423394</v>
      </c>
      <c r="AS4" s="11">
        <f>IF(('OddsRatio_working_3-way'!X4=0),IF(Q4&gt;0,-Q4^(1/3),(-Q4)^(1/3)),'OddsRatio_working_3-way'!AM4-'OddsRatio_working_3-way'!R4/3)</f>
        <v>-0.74487493928764503</v>
      </c>
      <c r="AT4" s="11">
        <f>IF(('OddsRatio_working_3-way'!X4=0),IF(Q4&gt;0,-Q4^(1/3),(-Q4)^(1/3)),'OddsRatio_working_3-way'!AN4-'OddsRatio_working_3-way'!R4/3)</f>
        <v>-0.30486812005469466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1.95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4.21</v>
      </c>
      <c r="D5" s="9">
        <f t="shared" si="13"/>
        <v>0.50100788442018063</v>
      </c>
      <c r="E5" s="9">
        <f t="shared" si="14"/>
        <v>0.26991553618752578</v>
      </c>
      <c r="F5" s="9">
        <f t="shared" si="15"/>
        <v>0.22907657939229348</v>
      </c>
      <c r="G5" s="9">
        <f t="shared" si="16"/>
        <v>1.0483963922303414</v>
      </c>
      <c r="H5" s="9">
        <f t="shared" si="17"/>
        <v>1.9959765726188239</v>
      </c>
      <c r="I5" s="9">
        <f t="shared" si="18"/>
        <v>3.7048626919542813</v>
      </c>
      <c r="J5" s="9">
        <f t="shared" si="19"/>
        <v>4.3653524190593957</v>
      </c>
      <c r="K5" s="11">
        <f t="shared" si="20"/>
        <v>0.51282051282051289</v>
      </c>
      <c r="L5" s="11">
        <f t="shared" si="21"/>
        <v>0.27932960893854747</v>
      </c>
      <c r="M5" s="11">
        <f t="shared" si="22"/>
        <v>0.23752969121140144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-0.26770014709079704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0.22932962595113104</v>
      </c>
      <c r="Q5" s="11">
        <f>2*'OddsRatio_working_3-way'!K5*'OddsRatio_working_3-way'!L5*'OddsRatio_working_3-way'!M5</f>
        <v>6.8050334110127911E-2</v>
      </c>
      <c r="R5" s="11">
        <f t="shared" si="23"/>
        <v>0</v>
      </c>
      <c r="S5" s="11">
        <f t="shared" si="24"/>
        <v>-0.85666604386791134</v>
      </c>
      <c r="T5" s="11">
        <f t="shared" si="25"/>
        <v>-0.25420357384804493</v>
      </c>
      <c r="U5" s="11">
        <f>'OddsRatio_working_3-way'!S5-'OddsRatio_working_3-way'!R5^2/3</f>
        <v>-0.85666604386791134</v>
      </c>
      <c r="V5" s="11">
        <f>'OddsRatio_working_3-way'!S5*'OddsRatio_working_3-way'!R5/3-2*'OddsRatio_working_3-way'!R5^3/27-'OddsRatio_working_3-way'!T5</f>
        <v>0.25420357384804493</v>
      </c>
      <c r="W5" s="11">
        <f>'OddsRatio_working_3-way'!V5^2+4*'OddsRatio_working_3-way'!U5^3/27</f>
        <v>-2.8519396147492951E-2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0.15259329368013802</v>
      </c>
      <c r="Y5" s="11">
        <f>IF('OddsRatio_working_3-way'!W5&gt;=0,IF('OddsRatio_working_3-way'!V5+SQRT('OddsRatio_working_3-way'!W5)&gt;0,0,PI()),ACOS('OddsRatio_working_3-way'!V5/(2*'OddsRatio_working_3-way'!X5)))</f>
        <v>0.58638809693641547</v>
      </c>
      <c r="Z5" s="11">
        <f>'OddsRatio_working_3-way'!X5^(1/3)*COS('OddsRatio_working_3-way'!Y5/3)</f>
        <v>0.52419819611517071</v>
      </c>
      <c r="AA5" s="11">
        <f>'OddsRatio_working_3-way'!X5^(1/3)*COS(('OddsRatio_working_3-way'!Y5+2*PI())/3)</f>
        <v>-0.35198068326378112</v>
      </c>
      <c r="AB5" s="11">
        <f>'OddsRatio_working_3-way'!X5^(1/3)*COS(('OddsRatio_working_3-way'!Y5+4*PI())/3)</f>
        <v>-0.17221751285138973</v>
      </c>
      <c r="AC5" s="11">
        <f>'OddsRatio_working_3-way'!X5^(1/3)*SIN('OddsRatio_working_3-way'!Y5/3)</f>
        <v>0.10378631482797475</v>
      </c>
      <c r="AD5" s="11">
        <f>'OddsRatio_working_3-way'!X5^(1/3)*SIN(('OddsRatio_working_3-way'!Y5+2*PI())/3)</f>
        <v>0.40207579703972768</v>
      </c>
      <c r="AE5" s="11">
        <f>'OddsRatio_working_3-way'!X5^(1/3)*SIN(('OddsRatio_working_3-way'!Y5+4*PI())/3)</f>
        <v>-0.50586211186770247</v>
      </c>
      <c r="AF5" s="11">
        <f>-'OddsRatio_working_3-way'!U5/(3*'OddsRatio_working_3-way'!X5^(1/3))*COS(('OddsRatio_working_3-way'!Y5)/3)</f>
        <v>0.5241981961151706</v>
      </c>
      <c r="AG5" s="11">
        <f>-'OddsRatio_working_3-way'!U5/(3*'OddsRatio_working_3-way'!X5^(1/3))*COS(('OddsRatio_working_3-way'!Y5+2*PI())/3)</f>
        <v>-0.35198068326378101</v>
      </c>
      <c r="AH5" s="11">
        <f>-'OddsRatio_working_3-way'!U5/(3*'OddsRatio_working_3-way'!X5^(1/3))*COS(('OddsRatio_working_3-way'!Y5+4*PI())/3)</f>
        <v>-0.1722175128513897</v>
      </c>
      <c r="AI5" s="11">
        <f>'OddsRatio_working_3-way'!U5/(3*'OddsRatio_working_3-way'!X5^(1/3))*SIN(('OddsRatio_working_3-way'!Y5)/3)</f>
        <v>-0.10378631482797473</v>
      </c>
      <c r="AJ5" s="11">
        <f>'OddsRatio_working_3-way'!U5/(3*'OddsRatio_working_3-way'!X5^(1/3))*SIN(('OddsRatio_working_3-way'!Y5+2*PI())/3)</f>
        <v>-0.40207579703972757</v>
      </c>
      <c r="AK5" s="11">
        <f>'OddsRatio_working_3-way'!U5/(3*'OddsRatio_working_3-way'!X5^(1/3))*SIN(('OddsRatio_working_3-way'!Y5+4*PI())/3)</f>
        <v>0.50586211186770236</v>
      </c>
      <c r="AL5" s="11">
        <f>'OddsRatio_working_3-way'!Z5+'OddsRatio_working_3-way'!AF5</f>
        <v>1.0483963922303414</v>
      </c>
      <c r="AM5" s="11">
        <f>'OddsRatio_working_3-way'!AA5+'OddsRatio_working_3-way'!AG5</f>
        <v>-0.70396136652756214</v>
      </c>
      <c r="AN5" s="11">
        <f>'OddsRatio_working_3-way'!AB5+'OddsRatio_working_3-way'!AH5</f>
        <v>-0.3444350257027794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1.0483963922303414</v>
      </c>
      <c r="AS5" s="11">
        <f>IF(('OddsRatio_working_3-way'!X5=0),IF(Q5&gt;0,-Q5^(1/3),(-Q5)^(1/3)),'OddsRatio_working_3-way'!AM5-'OddsRatio_working_3-way'!R5/3)</f>
        <v>-0.70396136652756214</v>
      </c>
      <c r="AT5" s="11">
        <f>IF(('OddsRatio_working_3-way'!X5=0),IF(Q5&gt;0,-Q5^(1/3),(-Q5)^(1/3)),'OddsRatio_working_3-way'!AN5-'OddsRatio_working_3-way'!R5/3)</f>
        <v>-0.3444350257027794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3.18</v>
      </c>
      <c r="C6" s="4">
        <f>IF('True_Odds_Calculator_3-way'!C7="","",'True_Odds_Calculator_3-way'!C7)</f>
        <v>3.37</v>
      </c>
      <c r="D6" s="9">
        <f t="shared" si="13"/>
        <v>0.40648642478091829</v>
      </c>
      <c r="E6" s="9">
        <f t="shared" si="14"/>
        <v>0.30547458043162656</v>
      </c>
      <c r="F6" s="9">
        <f t="shared" si="15"/>
        <v>0.28803899478745504</v>
      </c>
      <c r="G6" s="9">
        <f t="shared" si="16"/>
        <v>1.0429333974489245</v>
      </c>
      <c r="H6" s="9">
        <f t="shared" si="17"/>
        <v>2.4601067564284942</v>
      </c>
      <c r="I6" s="9">
        <f t="shared" si="18"/>
        <v>3.2735948064386551</v>
      </c>
      <c r="J6" s="9">
        <f t="shared" si="19"/>
        <v>3.4717521519539511</v>
      </c>
      <c r="K6" s="11">
        <f t="shared" si="20"/>
        <v>0.41666666666666669</v>
      </c>
      <c r="L6" s="11">
        <f t="shared" si="21"/>
        <v>0.31446540880503143</v>
      </c>
      <c r="M6" s="11">
        <f t="shared" si="22"/>
        <v>0.29673590504451036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-0.281231920571823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0.23133891968223746</v>
      </c>
      <c r="Q6" s="11">
        <f>2*'OddsRatio_working_3-way'!K6*'OddsRatio_working_3-way'!L6*'OddsRatio_working_3-way'!M6</f>
        <v>7.7760981405794127E-2</v>
      </c>
      <c r="R6" s="11">
        <f t="shared" si="23"/>
        <v>0</v>
      </c>
      <c r="S6" s="11">
        <f t="shared" si="24"/>
        <v>-0.82259125924205501</v>
      </c>
      <c r="T6" s="11">
        <f t="shared" si="25"/>
        <v>-0.27650126361077487</v>
      </c>
      <c r="U6" s="11">
        <f>'OddsRatio_working_3-way'!S6-'OddsRatio_working_3-way'!R6^2/3</f>
        <v>-0.82259125924205501</v>
      </c>
      <c r="V6" s="11">
        <f>'OddsRatio_working_3-way'!S6*'OddsRatio_working_3-way'!R6/3-2*'OddsRatio_working_3-way'!R6^3/27-'OddsRatio_working_3-way'!T6</f>
        <v>0.27650126361077487</v>
      </c>
      <c r="W6" s="11">
        <f>'OddsRatio_working_3-way'!V6^2+4*'OddsRatio_working_3-way'!U6^3/27</f>
        <v>-6.0080324836561116E-3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0.1435801006947092</v>
      </c>
      <c r="Y6" s="11">
        <f>IF('OddsRatio_working_3-way'!W6&gt;=0,IF('OddsRatio_working_3-way'!V6+SQRT('OddsRatio_working_3-way'!W6)&gt;0,0,PI()),ACOS('OddsRatio_working_3-way'!V6/(2*'OddsRatio_working_3-way'!X6)))</f>
        <v>0.2733143498247983</v>
      </c>
      <c r="Z6" s="11">
        <f>'OddsRatio_working_3-way'!X6^(1/3)*COS('OddsRatio_working_3-way'!Y6/3)</f>
        <v>0.52146669872446227</v>
      </c>
      <c r="AA6" s="11">
        <f>'OddsRatio_working_3-way'!X6^(1/3)*COS(('OddsRatio_working_3-way'!Y6+2*PI())/3)</f>
        <v>-0.30199078992235229</v>
      </c>
      <c r="AB6" s="11">
        <f>'OddsRatio_working_3-way'!X6^(1/3)*COS(('OddsRatio_working_3-way'!Y6+4*PI())/3)</f>
        <v>-0.21947590880211026</v>
      </c>
      <c r="AC6" s="11">
        <f>'OddsRatio_working_3-way'!X6^(1/3)*SIN('OddsRatio_working_3-way'!Y6/3)</f>
        <v>4.7639988826921886E-2</v>
      </c>
      <c r="AD6" s="11">
        <f>'OddsRatio_working_3-way'!X6^(1/3)*SIN(('OddsRatio_working_3-way'!Y6+2*PI())/3)</f>
        <v>0.42778341390952962</v>
      </c>
      <c r="AE6" s="11">
        <f>'OddsRatio_working_3-way'!X6^(1/3)*SIN(('OddsRatio_working_3-way'!Y6+4*PI())/3)</f>
        <v>-0.47542340273645145</v>
      </c>
      <c r="AF6" s="11">
        <f>-'OddsRatio_working_3-way'!U6/(3*'OddsRatio_working_3-way'!X6^(1/3))*COS(('OddsRatio_working_3-way'!Y6)/3)</f>
        <v>0.52146669872446239</v>
      </c>
      <c r="AG6" s="11">
        <f>-'OddsRatio_working_3-way'!U6/(3*'OddsRatio_working_3-way'!X6^(1/3))*COS(('OddsRatio_working_3-way'!Y6+2*PI())/3)</f>
        <v>-0.30199078992235234</v>
      </c>
      <c r="AH6" s="11">
        <f>-'OddsRatio_working_3-way'!U6/(3*'OddsRatio_working_3-way'!X6^(1/3))*COS(('OddsRatio_working_3-way'!Y6+4*PI())/3)</f>
        <v>-0.21947590880211032</v>
      </c>
      <c r="AI6" s="11">
        <f>'OddsRatio_working_3-way'!U6/(3*'OddsRatio_working_3-way'!X6^(1/3))*SIN(('OddsRatio_working_3-way'!Y6)/3)</f>
        <v>-4.7639988826921893E-2</v>
      </c>
      <c r="AJ6" s="11">
        <f>'OddsRatio_working_3-way'!U6/(3*'OddsRatio_working_3-way'!X6^(1/3))*SIN(('OddsRatio_working_3-way'!Y6+2*PI())/3)</f>
        <v>-0.42778341390952973</v>
      </c>
      <c r="AK6" s="11">
        <f>'OddsRatio_working_3-way'!U6/(3*'OddsRatio_working_3-way'!X6^(1/3))*SIN(('OddsRatio_working_3-way'!Y6+4*PI())/3)</f>
        <v>0.47542340273645151</v>
      </c>
      <c r="AL6" s="11">
        <f>'OddsRatio_working_3-way'!Z6+'OddsRatio_working_3-way'!AF6</f>
        <v>1.0429333974489245</v>
      </c>
      <c r="AM6" s="11">
        <f>'OddsRatio_working_3-way'!AA6+'OddsRatio_working_3-way'!AG6</f>
        <v>-0.60398157984470457</v>
      </c>
      <c r="AN6" s="11">
        <f>'OddsRatio_working_3-way'!AB6+'OddsRatio_working_3-way'!AH6</f>
        <v>-0.43895181760422058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1.0429333974489245</v>
      </c>
      <c r="AS6" s="11">
        <f>IF(('OddsRatio_working_3-way'!X6=0),IF(Q6&gt;0,-Q6^(1/3),(-Q6)^(1/3)),'OddsRatio_working_3-way'!AM6-'OddsRatio_working_3-way'!R6/3)</f>
        <v>-0.60398157984470457</v>
      </c>
      <c r="AT6" s="11">
        <f>IF(('OddsRatio_working_3-way'!X6=0),IF(Q6&gt;0,-Q6^(1/3),(-Q6)^(1/3)),'OddsRatio_working_3-way'!AN6-'OddsRatio_working_3-way'!R6/3)</f>
        <v>-0.43895181760422058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1.98</v>
      </c>
      <c r="B7" s="4">
        <f>IF('True_Odds_Calculator_3-way'!B8="","",'True_Odds_Calculator_3-way'!B8)</f>
        <v>3.66</v>
      </c>
      <c r="C7" s="4">
        <f>IF('True_Odds_Calculator_3-way'!C8="","",'True_Odds_Calculator_3-way'!C8)</f>
        <v>4.09</v>
      </c>
      <c r="D7" s="9">
        <f t="shared" si="13"/>
        <v>0.49601284275794</v>
      </c>
      <c r="E7" s="9">
        <f t="shared" si="14"/>
        <v>0.26610445351675194</v>
      </c>
      <c r="F7" s="9">
        <f t="shared" si="15"/>
        <v>0.23788270372530801</v>
      </c>
      <c r="G7" s="9">
        <f t="shared" si="16"/>
        <v>1.0368130925223733</v>
      </c>
      <c r="H7" s="9">
        <f t="shared" si="17"/>
        <v>2.0160768306719259</v>
      </c>
      <c r="I7" s="9">
        <f t="shared" si="18"/>
        <v>3.757922826109513</v>
      </c>
      <c r="J7" s="9">
        <f t="shared" si="19"/>
        <v>4.2037524558941328</v>
      </c>
      <c r="K7" s="11">
        <f t="shared" si="20"/>
        <v>0.50505050505050508</v>
      </c>
      <c r="L7" s="11">
        <f t="shared" si="21"/>
        <v>0.27322404371584696</v>
      </c>
      <c r="M7" s="11">
        <f t="shared" si="22"/>
        <v>0.24449877750611249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-0.2717669297892954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0.22706253416903144</v>
      </c>
      <c r="Q7" s="11">
        <f>2*'OddsRatio_working_3-way'!K7*'OddsRatio_working_3-way'!L7*'OddsRatio_working_3-way'!M7</f>
        <v>6.7477721892728507E-2</v>
      </c>
      <c r="R7" s="11">
        <f t="shared" si="23"/>
        <v>0</v>
      </c>
      <c r="S7" s="11">
        <f t="shared" si="24"/>
        <v>-0.83550465225874282</v>
      </c>
      <c r="T7" s="11">
        <f t="shared" si="25"/>
        <v>-0.24829261582726384</v>
      </c>
      <c r="U7" s="11">
        <f>'OddsRatio_working_3-way'!S7-'OddsRatio_working_3-way'!R7^2/3</f>
        <v>-0.83550465225874282</v>
      </c>
      <c r="V7" s="11">
        <f>'OddsRatio_working_3-way'!S7*'OddsRatio_working_3-way'!R7/3-2*'OddsRatio_working_3-way'!R7^3/27-'OddsRatio_working_3-way'!T7</f>
        <v>0.24829261582726384</v>
      </c>
      <c r="W7" s="11">
        <f>'OddsRatio_working_3-way'!V7^2+4*'OddsRatio_working_3-way'!U7^3/27</f>
        <v>-2.4756566792314444E-2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0.14697430886609034</v>
      </c>
      <c r="Y7" s="11">
        <f>IF('OddsRatio_working_3-way'!W7&gt;=0,IF('OddsRatio_working_3-way'!V7+SQRT('OddsRatio_working_3-way'!W7)&gt;0,0,PI()),ACOS('OddsRatio_working_3-way'!V7/(2*'OddsRatio_working_3-way'!X7)))</f>
        <v>0.56482865031648588</v>
      </c>
      <c r="Z7" s="11">
        <f>'OddsRatio_working_3-way'!X7^(1/3)*COS('OddsRatio_working_3-way'!Y7/3)</f>
        <v>0.51840654626118676</v>
      </c>
      <c r="AA7" s="11">
        <f>'OddsRatio_working_3-way'!X7^(1/3)*COS(('OddsRatio_working_3-way'!Y7+2*PI())/3)</f>
        <v>-0.34474363003800179</v>
      </c>
      <c r="AB7" s="11">
        <f>'OddsRatio_working_3-way'!X7^(1/3)*COS(('OddsRatio_working_3-way'!Y7+4*PI())/3)</f>
        <v>-0.17366291622318497</v>
      </c>
      <c r="AC7" s="11">
        <f>'OddsRatio_working_3-way'!X7^(1/3)*SIN('OddsRatio_working_3-way'!Y7/3)</f>
        <v>9.8773496174137956E-2</v>
      </c>
      <c r="AD7" s="11">
        <f>'OddsRatio_working_3-way'!X7^(1/3)*SIN(('OddsRatio_working_3-way'!Y7+2*PI())/3)</f>
        <v>0.39956649046327153</v>
      </c>
      <c r="AE7" s="11">
        <f>'OddsRatio_working_3-way'!X7^(1/3)*SIN(('OddsRatio_working_3-way'!Y7+4*PI())/3)</f>
        <v>-0.49833998663740942</v>
      </c>
      <c r="AF7" s="11">
        <f>-'OddsRatio_working_3-way'!U7/(3*'OddsRatio_working_3-way'!X7^(1/3))*COS(('OddsRatio_working_3-way'!Y7)/3)</f>
        <v>0.51840654626118665</v>
      </c>
      <c r="AG7" s="11">
        <f>-'OddsRatio_working_3-way'!U7/(3*'OddsRatio_working_3-way'!X7^(1/3))*COS(('OddsRatio_working_3-way'!Y7+2*PI())/3)</f>
        <v>-0.34474363003800174</v>
      </c>
      <c r="AH7" s="11">
        <f>-'OddsRatio_working_3-way'!U7/(3*'OddsRatio_working_3-way'!X7^(1/3))*COS(('OddsRatio_working_3-way'!Y7+4*PI())/3)</f>
        <v>-0.17366291622318494</v>
      </c>
      <c r="AI7" s="11">
        <f>'OddsRatio_working_3-way'!U7/(3*'OddsRatio_working_3-way'!X7^(1/3))*SIN(('OddsRatio_working_3-way'!Y7)/3)</f>
        <v>-9.8773496174137942E-2</v>
      </c>
      <c r="AJ7" s="11">
        <f>'OddsRatio_working_3-way'!U7/(3*'OddsRatio_working_3-way'!X7^(1/3))*SIN(('OddsRatio_working_3-way'!Y7+2*PI())/3)</f>
        <v>-0.39956649046327142</v>
      </c>
      <c r="AK7" s="11">
        <f>'OddsRatio_working_3-way'!U7/(3*'OddsRatio_working_3-way'!X7^(1/3))*SIN(('OddsRatio_working_3-way'!Y7+4*PI())/3)</f>
        <v>0.4983399866374093</v>
      </c>
      <c r="AL7" s="11">
        <f>'OddsRatio_working_3-way'!Z7+'OddsRatio_working_3-way'!AF7</f>
        <v>1.0368130925223733</v>
      </c>
      <c r="AM7" s="11">
        <f>'OddsRatio_working_3-way'!AA7+'OddsRatio_working_3-way'!AG7</f>
        <v>-0.68948726007600358</v>
      </c>
      <c r="AN7" s="11">
        <f>'OddsRatio_working_3-way'!AB7+'OddsRatio_working_3-way'!AH7</f>
        <v>-0.34732583244636994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1.0368130925223733</v>
      </c>
      <c r="AS7" s="11">
        <f>IF(('OddsRatio_working_3-way'!X7=0),IF(Q7&gt;0,-Q7^(1/3),(-Q7)^(1/3)),'OddsRatio_working_3-way'!AM7-'OddsRatio_working_3-way'!R7/3)</f>
        <v>-0.68948726007600358</v>
      </c>
      <c r="AT7" s="11">
        <f>IF(('OddsRatio_working_3-way'!X7=0),IF(Q7&gt;0,-Q7^(1/3),(-Q7)^(1/3)),'OddsRatio_working_3-way'!AN7-'OddsRatio_working_3-way'!R7/3)</f>
        <v>-0.34732583244636994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1.66</v>
      </c>
      <c r="B8" s="4">
        <f>IF('True_Odds_Calculator_3-way'!B9="","",'True_Odds_Calculator_3-way'!B9)</f>
        <v>3.93</v>
      </c>
      <c r="C8" s="4">
        <f>IF('True_Odds_Calculator_3-way'!C9="","",'True_Odds_Calculator_3-way'!C9)</f>
        <v>5.98</v>
      </c>
      <c r="D8" s="9">
        <f t="shared" si="13"/>
        <v>0.59216543745786476</v>
      </c>
      <c r="E8" s="9">
        <f t="shared" si="14"/>
        <v>0.24645795146006078</v>
      </c>
      <c r="F8" s="9">
        <f t="shared" si="15"/>
        <v>0.16137661108207449</v>
      </c>
      <c r="G8" s="9">
        <f t="shared" si="16"/>
        <v>1.0435110127663276</v>
      </c>
      <c r="H8" s="9">
        <f t="shared" si="17"/>
        <v>1.6887172684257759</v>
      </c>
      <c r="I8" s="9">
        <f t="shared" si="18"/>
        <v>4.0574872674053406</v>
      </c>
      <c r="J8" s="9">
        <f t="shared" si="19"/>
        <v>6.1966848435763113</v>
      </c>
      <c r="K8" s="11">
        <f t="shared" si="20"/>
        <v>0.60240963855421692</v>
      </c>
      <c r="L8" s="11">
        <f t="shared" si="21"/>
        <v>0.2544529262086514</v>
      </c>
      <c r="M8" s="11">
        <f t="shared" si="22"/>
        <v>0.16722408026755853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-0.24685337894763715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0.21967417270501494</v>
      </c>
      <c r="Q8" s="11">
        <f>2*'OddsRatio_working_3-way'!K8*'OddsRatio_working_3-way'!L8*'OddsRatio_working_3-way'!M8</f>
        <v>5.1265851273049001E-2</v>
      </c>
      <c r="R8" s="11">
        <f t="shared" si="23"/>
        <v>0</v>
      </c>
      <c r="S8" s="11">
        <f t="shared" si="24"/>
        <v>-0.88989737001579594</v>
      </c>
      <c r="T8" s="11">
        <f t="shared" si="25"/>
        <v>-0.20767733255911225</v>
      </c>
      <c r="U8" s="11">
        <f>'OddsRatio_working_3-way'!S8-'OddsRatio_working_3-way'!R8^2/3</f>
        <v>-0.88989737001579594</v>
      </c>
      <c r="V8" s="11">
        <f>'OddsRatio_working_3-way'!S8*'OddsRatio_working_3-way'!R8/3-2*'OddsRatio_working_3-way'!R8^3/27-'OddsRatio_working_3-way'!T8</f>
        <v>0.20767733255911225</v>
      </c>
      <c r="W8" s="11">
        <f>'OddsRatio_working_3-way'!V8^2+4*'OddsRatio_working_3-way'!U8^3/27</f>
        <v>-6.1273851243403642E-2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0.16155782687808082</v>
      </c>
      <c r="Y8" s="11">
        <f>IF('OddsRatio_working_3-way'!W8&gt;=0,IF('OddsRatio_working_3-way'!V8+SQRT('OddsRatio_working_3-way'!W8)&gt;0,0,PI()),ACOS('OddsRatio_working_3-way'!V8/(2*'OddsRatio_working_3-way'!X8)))</f>
        <v>0.87273494593388545</v>
      </c>
      <c r="Z8" s="11">
        <f>'OddsRatio_working_3-way'!X8^(1/3)*COS('OddsRatio_working_3-way'!Y8/3)</f>
        <v>0.5217555063831637</v>
      </c>
      <c r="AA8" s="11">
        <f>'OddsRatio_working_3-way'!X8^(1/3)*COS(('OddsRatio_working_3-way'!Y8+2*PI())/3)</f>
        <v>-0.39616535858500007</v>
      </c>
      <c r="AB8" s="11">
        <f>'OddsRatio_working_3-way'!X8^(1/3)*COS(('OddsRatio_working_3-way'!Y8+4*PI())/3)</f>
        <v>-0.12559014779816352</v>
      </c>
      <c r="AC8" s="11">
        <f>'OddsRatio_working_3-way'!X8^(1/3)*SIN('OddsRatio_working_3-way'!Y8/3)</f>
        <v>0.15621667078381984</v>
      </c>
      <c r="AD8" s="11">
        <f>'OddsRatio_working_3-way'!X8^(1/3)*SIN(('OddsRatio_working_3-way'!Y8+2*PI())/3)</f>
        <v>0.37374518770032378</v>
      </c>
      <c r="AE8" s="11">
        <f>'OddsRatio_working_3-way'!X8^(1/3)*SIN(('OddsRatio_working_3-way'!Y8+4*PI())/3)</f>
        <v>-0.52996185848414357</v>
      </c>
      <c r="AF8" s="11">
        <f>-'OddsRatio_working_3-way'!U8/(3*'OddsRatio_working_3-way'!X8^(1/3))*COS(('OddsRatio_working_3-way'!Y8)/3)</f>
        <v>0.52175550638316381</v>
      </c>
      <c r="AG8" s="11">
        <f>-'OddsRatio_working_3-way'!U8/(3*'OddsRatio_working_3-way'!X8^(1/3))*COS(('OddsRatio_working_3-way'!Y8+2*PI())/3)</f>
        <v>-0.39616535858500018</v>
      </c>
      <c r="AH8" s="11">
        <f>-'OddsRatio_working_3-way'!U8/(3*'OddsRatio_working_3-way'!X8^(1/3))*COS(('OddsRatio_working_3-way'!Y8+4*PI())/3)</f>
        <v>-0.12559014779816355</v>
      </c>
      <c r="AI8" s="11">
        <f>'OddsRatio_working_3-way'!U8/(3*'OddsRatio_working_3-way'!X8^(1/3))*SIN(('OddsRatio_working_3-way'!Y8)/3)</f>
        <v>-0.15621667078381987</v>
      </c>
      <c r="AJ8" s="11">
        <f>'OddsRatio_working_3-way'!U8/(3*'OddsRatio_working_3-way'!X8^(1/3))*SIN(('OddsRatio_working_3-way'!Y8+2*PI())/3)</f>
        <v>-0.37374518770032383</v>
      </c>
      <c r="AK8" s="11">
        <f>'OddsRatio_working_3-way'!U8/(3*'OddsRatio_working_3-way'!X8^(1/3))*SIN(('OddsRatio_working_3-way'!Y8+4*PI())/3)</f>
        <v>0.52996185848414368</v>
      </c>
      <c r="AL8" s="11">
        <f>'OddsRatio_working_3-way'!Z8+'OddsRatio_working_3-way'!AF8</f>
        <v>1.0435110127663276</v>
      </c>
      <c r="AM8" s="11">
        <f>'OddsRatio_working_3-way'!AA8+'OddsRatio_working_3-way'!AG8</f>
        <v>-0.79233071717000025</v>
      </c>
      <c r="AN8" s="11">
        <f>'OddsRatio_working_3-way'!AB8+'OddsRatio_working_3-way'!AH8</f>
        <v>-0.25118029559632704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1.0435110127663276</v>
      </c>
      <c r="AS8" s="11">
        <f>IF(('OddsRatio_working_3-way'!X8=0),IF(Q8&gt;0,-Q8^(1/3),(-Q8)^(1/3)),'OddsRatio_working_3-way'!AM8-'OddsRatio_working_3-way'!R8/3)</f>
        <v>-0.79233071717000025</v>
      </c>
      <c r="AT8" s="11">
        <f>IF(('OddsRatio_working_3-way'!X8=0),IF(Q8&gt;0,-Q8^(1/3),(-Q8)^(1/3)),'OddsRatio_working_3-way'!AN8-'OddsRatio_working_3-way'!R8/3)</f>
        <v>-0.25118029559632704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</v>
      </c>
      <c r="B9" s="4">
        <f>IF('True_Odds_Calculator_3-way'!B10="","",'True_Odds_Calculator_3-way'!B10)</f>
        <v>3.52</v>
      </c>
      <c r="C9" s="4">
        <f>IF('True_Odds_Calculator_3-way'!C10="","",'True_Odds_Calculator_3-way'!C10)</f>
        <v>2.68</v>
      </c>
      <c r="D9" s="9">
        <f t="shared" si="13"/>
        <v>0.36076260890973505</v>
      </c>
      <c r="E9" s="9">
        <f t="shared" si="14"/>
        <v>0.27574113039988524</v>
      </c>
      <c r="F9" s="9">
        <f t="shared" si="15"/>
        <v>0.36349626069037955</v>
      </c>
      <c r="G9" s="9">
        <f t="shared" si="16"/>
        <v>1.0422975814909421</v>
      </c>
      <c r="H9" s="9">
        <f t="shared" si="17"/>
        <v>2.7719058885346013</v>
      </c>
      <c r="I9" s="9">
        <f t="shared" si="18"/>
        <v>3.6265899053571742</v>
      </c>
      <c r="J9" s="9">
        <f t="shared" si="19"/>
        <v>2.7510599369047828</v>
      </c>
      <c r="K9" s="11">
        <f t="shared" si="20"/>
        <v>0.37037037037037035</v>
      </c>
      <c r="L9" s="11">
        <f t="shared" si="21"/>
        <v>0.28409090909090912</v>
      </c>
      <c r="M9" s="11">
        <f t="shared" si="22"/>
        <v>0.37313432835820892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-0.2825644504748982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0.23163852454897232</v>
      </c>
      <c r="Q9" s="11">
        <f>2*'OddsRatio_working_3-way'!K9*'OddsRatio_working_3-way'!L9*'OddsRatio_working_3-way'!M9</f>
        <v>7.8521533745414346E-2</v>
      </c>
      <c r="R9" s="11">
        <f t="shared" si="23"/>
        <v>0</v>
      </c>
      <c r="S9" s="11">
        <f t="shared" si="24"/>
        <v>-0.8197723533857989</v>
      </c>
      <c r="T9" s="11">
        <f t="shared" si="25"/>
        <v>-0.27788893335111825</v>
      </c>
      <c r="U9" s="11">
        <f>'OddsRatio_working_3-way'!S9-'OddsRatio_working_3-way'!R9^2/3</f>
        <v>-0.8197723533857989</v>
      </c>
      <c r="V9" s="11">
        <f>'OddsRatio_working_3-way'!S9*'OddsRatio_working_3-way'!R9/3-2*'OddsRatio_working_3-way'!R9^3/27-'OddsRatio_working_3-way'!T9</f>
        <v>0.27788893335111825</v>
      </c>
      <c r="W9" s="11">
        <f>'OddsRatio_working_3-way'!V9^2+4*'OddsRatio_working_3-way'!U9^3/27</f>
        <v>-4.3938768280250839E-3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0.14284268979111892</v>
      </c>
      <c r="Y9" s="11">
        <f>IF('OddsRatio_working_3-way'!W9&gt;=0,IF('OddsRatio_working_3-way'!V9+SQRT('OddsRatio_working_3-way'!W9)&gt;0,0,PI()),ACOS('OddsRatio_working_3-way'!V9/(2*'OddsRatio_working_3-way'!X9)))</f>
        <v>0.23415960834188931</v>
      </c>
      <c r="Z9" s="11">
        <f>'OddsRatio_working_3-way'!X9^(1/3)*COS('OddsRatio_working_3-way'!Y9/3)</f>
        <v>0.52114879074547094</v>
      </c>
      <c r="AA9" s="11">
        <f>'OddsRatio_working_3-way'!X9^(1/3)*COS(('OddsRatio_working_3-way'!Y9+2*PI())/3)</f>
        <v>-0.29587371229034365</v>
      </c>
      <c r="AB9" s="11">
        <f>'OddsRatio_working_3-way'!X9^(1/3)*COS(('OddsRatio_working_3-way'!Y9+4*PI())/3)</f>
        <v>-0.22527507845512718</v>
      </c>
      <c r="AC9" s="11">
        <f>'OddsRatio_working_3-way'!X9^(1/3)*SIN('OddsRatio_working_3-way'!Y9/3)</f>
        <v>4.0760140249182127E-2</v>
      </c>
      <c r="AD9" s="11">
        <f>'OddsRatio_working_3-way'!X9^(1/3)*SIN(('OddsRatio_working_3-way'!Y9+2*PI())/3)</f>
        <v>0.43094802181252739</v>
      </c>
      <c r="AE9" s="11">
        <f>'OddsRatio_working_3-way'!X9^(1/3)*SIN(('OddsRatio_working_3-way'!Y9+4*PI())/3)</f>
        <v>-0.47170816206170946</v>
      </c>
      <c r="AF9" s="11">
        <f>-'OddsRatio_working_3-way'!U9/(3*'OddsRatio_working_3-way'!X9^(1/3))*COS(('OddsRatio_working_3-way'!Y9)/3)</f>
        <v>0.52114879074547105</v>
      </c>
      <c r="AG9" s="11">
        <f>-'OddsRatio_working_3-way'!U9/(3*'OddsRatio_working_3-way'!X9^(1/3))*COS(('OddsRatio_working_3-way'!Y9+2*PI())/3)</f>
        <v>-0.2958737122903437</v>
      </c>
      <c r="AH9" s="11">
        <f>-'OddsRatio_working_3-way'!U9/(3*'OddsRatio_working_3-way'!X9^(1/3))*COS(('OddsRatio_working_3-way'!Y9+4*PI())/3)</f>
        <v>-0.2252750784551272</v>
      </c>
      <c r="AI9" s="11">
        <f>'OddsRatio_working_3-way'!U9/(3*'OddsRatio_working_3-way'!X9^(1/3))*SIN(('OddsRatio_working_3-way'!Y9)/3)</f>
        <v>-4.0760140249182134E-2</v>
      </c>
      <c r="AJ9" s="11">
        <f>'OddsRatio_working_3-way'!U9/(3*'OddsRatio_working_3-way'!X9^(1/3))*SIN(('OddsRatio_working_3-way'!Y9+2*PI())/3)</f>
        <v>-0.43094802181252745</v>
      </c>
      <c r="AK9" s="11">
        <f>'OddsRatio_working_3-way'!U9/(3*'OddsRatio_working_3-way'!X9^(1/3))*SIN(('OddsRatio_working_3-way'!Y9+4*PI())/3)</f>
        <v>0.47170816206170957</v>
      </c>
      <c r="AL9" s="11">
        <f>'OddsRatio_working_3-way'!Z9+'OddsRatio_working_3-way'!AF9</f>
        <v>1.0422975814909421</v>
      </c>
      <c r="AM9" s="11">
        <f>'OddsRatio_working_3-way'!AA9+'OddsRatio_working_3-way'!AG9</f>
        <v>-0.5917474245806873</v>
      </c>
      <c r="AN9" s="11">
        <f>'OddsRatio_working_3-way'!AB9+'OddsRatio_working_3-way'!AH9</f>
        <v>-0.45055015691025435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1.0422975814909421</v>
      </c>
      <c r="AS9" s="11">
        <f>IF(('OddsRatio_working_3-way'!X9=0),IF(Q9&gt;0,-Q9^(1/3),(-Q9)^(1/3)),'OddsRatio_working_3-way'!AM9-'OddsRatio_working_3-way'!R9/3)</f>
        <v>-0.5917474245806873</v>
      </c>
      <c r="AT9" s="11">
        <f>IF(('OddsRatio_working_3-way'!X9=0),IF(Q9&gt;0,-Q9^(1/3),(-Q9)^(1/3)),'OddsRatio_working_3-way'!AN9-'OddsRatio_working_3-way'!R9/3)</f>
        <v>-0.45055015691025435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2.34</v>
      </c>
      <c r="B10" s="4">
        <f>IF('True_Odds_Calculator_3-way'!B11="","",'True_Odds_Calculator_3-way'!B11)</f>
        <v>3.49</v>
      </c>
      <c r="C10" s="4">
        <f>IF('True_Odds_Calculator_3-way'!C11="","",'True_Odds_Calculator_3-way'!C11)</f>
        <v>3.19</v>
      </c>
      <c r="D10" s="9">
        <f t="shared" si="13"/>
        <v>0.41723777404576812</v>
      </c>
      <c r="E10" s="9">
        <f t="shared" si="14"/>
        <v>0.27813408453224708</v>
      </c>
      <c r="F10" s="9">
        <f t="shared" si="15"/>
        <v>0.30462814142198463</v>
      </c>
      <c r="G10" s="9">
        <f t="shared" si="16"/>
        <v>1.0423245703065922</v>
      </c>
      <c r="H10" s="9">
        <f t="shared" si="17"/>
        <v>2.3967149242108334</v>
      </c>
      <c r="I10" s="9">
        <f t="shared" si="18"/>
        <v>3.5953881800634155</v>
      </c>
      <c r="J10" s="9">
        <f t="shared" si="19"/>
        <v>3.2826908089714366</v>
      </c>
      <c r="K10" s="11">
        <f t="shared" si="20"/>
        <v>0.42735042735042739</v>
      </c>
      <c r="L10" s="11">
        <f t="shared" si="21"/>
        <v>0.28653295128939826</v>
      </c>
      <c r="M10" s="11">
        <f t="shared" si="22"/>
        <v>0.31347962382445144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-0.28048929629801078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0.23108115193877476</v>
      </c>
      <c r="Q10" s="11">
        <f>2*'OddsRatio_working_3-way'!K10*'OddsRatio_working_3-way'!L10*'OddsRatio_working_3-way'!M10</f>
        <v>7.6771146823513201E-2</v>
      </c>
      <c r="R10" s="11">
        <f t="shared" si="23"/>
        <v>0</v>
      </c>
      <c r="S10" s="11">
        <f t="shared" si="24"/>
        <v>-0.82385016108870879</v>
      </c>
      <c r="T10" s="11">
        <f t="shared" si="25"/>
        <v>-0.27370437245472051</v>
      </c>
      <c r="U10" s="11">
        <f>'OddsRatio_working_3-way'!S10-'OddsRatio_working_3-way'!R10^2/3</f>
        <v>-0.82385016108870879</v>
      </c>
      <c r="V10" s="11">
        <f>'OddsRatio_working_3-way'!S10*'OddsRatio_working_3-way'!R10/3-2*'OddsRatio_working_3-way'!R10^3/27-'OddsRatio_working_3-way'!T10</f>
        <v>0.27370437245472051</v>
      </c>
      <c r="W10" s="11">
        <f>'OddsRatio_working_3-way'!V10^2+4*'OddsRatio_working_3-way'!U10^3/27</f>
        <v>-7.9260747841065904E-3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0.14390983139186406</v>
      </c>
      <c r="Y10" s="11">
        <f>IF('OddsRatio_working_3-way'!W10&gt;=0,IF('OddsRatio_working_3-way'!V10+SQRT('OddsRatio_working_3-way'!W10)&gt;0,0,PI()),ACOS('OddsRatio_working_3-way'!V10/(2*'OddsRatio_working_3-way'!X10)))</f>
        <v>0.31447834616602166</v>
      </c>
      <c r="Z10" s="11">
        <f>'OddsRatio_working_3-way'!X10^(1/3)*COS('OddsRatio_working_3-way'!Y10/3)</f>
        <v>0.5211622851532961</v>
      </c>
      <c r="AA10" s="11">
        <f>'OddsRatio_working_3-way'!X10^(1/3)*COS(('OddsRatio_working_3-way'!Y10+2*PI())/3)</f>
        <v>-0.30806740029952023</v>
      </c>
      <c r="AB10" s="11">
        <f>'OddsRatio_working_3-way'!X10^(1/3)*COS(('OddsRatio_working_3-way'!Y10+4*PI())/3)</f>
        <v>-0.21309488485377598</v>
      </c>
      <c r="AC10" s="11">
        <f>'OddsRatio_working_3-way'!X10^(1/3)*SIN('OddsRatio_working_3-way'!Y10/3)</f>
        <v>5.4832407358216546E-2</v>
      </c>
      <c r="AD10" s="11">
        <f>'OddsRatio_working_3-way'!X10^(1/3)*SIN(('OddsRatio_working_3-way'!Y10+2*PI())/3)</f>
        <v>0.42392357475799586</v>
      </c>
      <c r="AE10" s="11">
        <f>'OddsRatio_working_3-way'!X10^(1/3)*SIN(('OddsRatio_working_3-way'!Y10+4*PI())/3)</f>
        <v>-0.47875598211621218</v>
      </c>
      <c r="AF10" s="11">
        <f>-'OddsRatio_working_3-way'!U10/(3*'OddsRatio_working_3-way'!X10^(1/3))*COS(('OddsRatio_working_3-way'!Y10)/3)</f>
        <v>0.5211622851532961</v>
      </c>
      <c r="AG10" s="11">
        <f>-'OddsRatio_working_3-way'!U10/(3*'OddsRatio_working_3-way'!X10^(1/3))*COS(('OddsRatio_working_3-way'!Y10+2*PI())/3)</f>
        <v>-0.30806740029952023</v>
      </c>
      <c r="AH10" s="11">
        <f>-'OddsRatio_working_3-way'!U10/(3*'OddsRatio_working_3-way'!X10^(1/3))*COS(('OddsRatio_working_3-way'!Y10+4*PI())/3)</f>
        <v>-0.21309488485377598</v>
      </c>
      <c r="AI10" s="11">
        <f>'OddsRatio_working_3-way'!U10/(3*'OddsRatio_working_3-way'!X10^(1/3))*SIN(('OddsRatio_working_3-way'!Y10)/3)</f>
        <v>-5.4832407358216546E-2</v>
      </c>
      <c r="AJ10" s="11">
        <f>'OddsRatio_working_3-way'!U10/(3*'OddsRatio_working_3-way'!X10^(1/3))*SIN(('OddsRatio_working_3-way'!Y10+2*PI())/3)</f>
        <v>-0.42392357475799586</v>
      </c>
      <c r="AK10" s="11">
        <f>'OddsRatio_working_3-way'!U10/(3*'OddsRatio_working_3-way'!X10^(1/3))*SIN(('OddsRatio_working_3-way'!Y10+4*PI())/3)</f>
        <v>0.47875598211621218</v>
      </c>
      <c r="AL10" s="11">
        <f>'OddsRatio_working_3-way'!Z10+'OddsRatio_working_3-way'!AF10</f>
        <v>1.0423245703065922</v>
      </c>
      <c r="AM10" s="11">
        <f>'OddsRatio_working_3-way'!AA10+'OddsRatio_working_3-way'!AG10</f>
        <v>-0.61613480059904047</v>
      </c>
      <c r="AN10" s="11">
        <f>'OddsRatio_working_3-way'!AB10+'OddsRatio_working_3-way'!AH10</f>
        <v>-0.42618976970755196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1.0423245703065922</v>
      </c>
      <c r="AS10" s="11">
        <f>IF(('OddsRatio_working_3-way'!X10=0),IF(Q10&gt;0,-Q10^(1/3),(-Q10)^(1/3)),'OddsRatio_working_3-way'!AM10-'OddsRatio_working_3-way'!R10/3)</f>
        <v>-0.61613480059904047</v>
      </c>
      <c r="AT10" s="11">
        <f>IF(('OddsRatio_working_3-way'!X10=0),IF(Q10&gt;0,-Q10^(1/3),(-Q10)^(1/3)),'OddsRatio_working_3-way'!AN10-'OddsRatio_working_3-way'!R10/3)</f>
        <v>-0.42618976970755196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2.78</v>
      </c>
      <c r="B11" s="4">
        <f>IF('True_Odds_Calculator_3-way'!B12="","",'True_Odds_Calculator_3-way'!B12)</f>
        <v>3.28</v>
      </c>
      <c r="C11" s="4">
        <f>IF('True_Odds_Calculator_3-way'!C12="","",'True_Odds_Calculator_3-way'!C12)</f>
        <v>2.75</v>
      </c>
      <c r="D11" s="9">
        <f t="shared" si="13"/>
        <v>0.35005520960289632</v>
      </c>
      <c r="E11" s="9">
        <f t="shared" si="14"/>
        <v>0.29601256268939402</v>
      </c>
      <c r="F11" s="9">
        <f t="shared" si="15"/>
        <v>0.35393222770770977</v>
      </c>
      <c r="G11" s="9">
        <f t="shared" si="16"/>
        <v>1.0430855267350978</v>
      </c>
      <c r="H11" s="9">
        <f t="shared" si="17"/>
        <v>2.8566922375884736</v>
      </c>
      <c r="I11" s="9">
        <f t="shared" si="18"/>
        <v>3.3782350009560234</v>
      </c>
      <c r="J11" s="9">
        <f t="shared" si="19"/>
        <v>2.8253996717864212</v>
      </c>
      <c r="K11" s="11">
        <f t="shared" si="20"/>
        <v>0.35971223021582738</v>
      </c>
      <c r="L11" s="11">
        <f t="shared" si="21"/>
        <v>0.3048780487804878</v>
      </c>
      <c r="M11" s="11">
        <f t="shared" si="22"/>
        <v>0.36363636363636365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-0.28323150792004981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0.23169934119223468</v>
      </c>
      <c r="Q11" s="11">
        <f>2*'OddsRatio_working_3-way'!K11*'OddsRatio_working_3-way'!L11*'OddsRatio_working_3-way'!M11</f>
        <v>7.9758809360493871E-2</v>
      </c>
      <c r="R11" s="11">
        <f t="shared" si="23"/>
        <v>0</v>
      </c>
      <c r="S11" s="11">
        <f t="shared" si="24"/>
        <v>-0.81805637689729926</v>
      </c>
      <c r="T11" s="11">
        <f t="shared" si="25"/>
        <v>-0.2816028836135282</v>
      </c>
      <c r="U11" s="11">
        <f>'OddsRatio_working_3-way'!S11-'OddsRatio_working_3-way'!R11^2/3</f>
        <v>-0.81805637689729926</v>
      </c>
      <c r="V11" s="11">
        <f>'OddsRatio_working_3-way'!S11*'OddsRatio_working_3-way'!R11/3-2*'OddsRatio_working_3-way'!R11^3/27-'OddsRatio_working_3-way'!T11</f>
        <v>0.2816028836135282</v>
      </c>
      <c r="W11" s="11">
        <f>'OddsRatio_working_3-way'!V11^2+4*'OddsRatio_working_3-way'!U11^3/27</f>
        <v>-1.8044987857229744E-3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0.14239441952300771</v>
      </c>
      <c r="Y11" s="11">
        <f>IF('OddsRatio_working_3-way'!W11&gt;=0,IF('OddsRatio_working_3-way'!V11+SQRT('OddsRatio_working_3-way'!W11)&gt;0,0,PI()),ACOS('OddsRatio_working_3-way'!V11/(2*'OddsRatio_working_3-way'!X11)))</f>
        <v>0.14971974206491079</v>
      </c>
      <c r="Z11" s="11">
        <f>'OddsRatio_working_3-way'!X11^(1/3)*COS('OddsRatio_working_3-way'!Y11/3)</f>
        <v>0.52154276336754901</v>
      </c>
      <c r="AA11" s="11">
        <f>'OddsRatio_working_3-way'!X11^(1/3)*COS(('OddsRatio_working_3-way'!Y11+2*PI())/3)</f>
        <v>-0.2833313840891481</v>
      </c>
      <c r="AB11" s="11">
        <f>'OddsRatio_working_3-way'!X11^(1/3)*COS(('OddsRatio_working_3-way'!Y11+4*PI())/3)</f>
        <v>-0.23821137927840103</v>
      </c>
      <c r="AC11" s="11">
        <f>'OddsRatio_working_3-way'!X11^(1/3)*SIN('OddsRatio_working_3-way'!Y11/3)</f>
        <v>2.6050046923322169E-2</v>
      </c>
      <c r="AD11" s="11">
        <f>'OddsRatio_working_3-way'!X11^(1/3)*SIN(('OddsRatio_working_3-way'!Y11+2*PI())/3)</f>
        <v>0.43864425877457247</v>
      </c>
      <c r="AE11" s="11">
        <f>'OddsRatio_working_3-way'!X11^(1/3)*SIN(('OddsRatio_working_3-way'!Y11+4*PI())/3)</f>
        <v>-0.46469430569789455</v>
      </c>
      <c r="AF11" s="11">
        <f>-'OddsRatio_working_3-way'!U11/(3*'OddsRatio_working_3-way'!X11^(1/3))*COS(('OddsRatio_working_3-way'!Y11)/3)</f>
        <v>0.5215427633675489</v>
      </c>
      <c r="AG11" s="11">
        <f>-'OddsRatio_working_3-way'!U11/(3*'OddsRatio_working_3-way'!X11^(1/3))*COS(('OddsRatio_working_3-way'!Y11+2*PI())/3)</f>
        <v>-0.28333138408914804</v>
      </c>
      <c r="AH11" s="11">
        <f>-'OddsRatio_working_3-way'!U11/(3*'OddsRatio_working_3-way'!X11^(1/3))*COS(('OddsRatio_working_3-way'!Y11+4*PI())/3)</f>
        <v>-0.23821137927840097</v>
      </c>
      <c r="AI11" s="11">
        <f>'OddsRatio_working_3-way'!U11/(3*'OddsRatio_working_3-way'!X11^(1/3))*SIN(('OddsRatio_working_3-way'!Y11)/3)</f>
        <v>-2.6050046923322166E-2</v>
      </c>
      <c r="AJ11" s="11">
        <f>'OddsRatio_working_3-way'!U11/(3*'OddsRatio_working_3-way'!X11^(1/3))*SIN(('OddsRatio_working_3-way'!Y11+2*PI())/3)</f>
        <v>-0.43864425877457242</v>
      </c>
      <c r="AK11" s="11">
        <f>'OddsRatio_working_3-way'!U11/(3*'OddsRatio_working_3-way'!X11^(1/3))*SIN(('OddsRatio_working_3-way'!Y11+4*PI())/3)</f>
        <v>0.46469430569789444</v>
      </c>
      <c r="AL11" s="11">
        <f>'OddsRatio_working_3-way'!Z11+'OddsRatio_working_3-way'!AF11</f>
        <v>1.0430855267350978</v>
      </c>
      <c r="AM11" s="11">
        <f>'OddsRatio_working_3-way'!AA11+'OddsRatio_working_3-way'!AG11</f>
        <v>-0.56666276817829608</v>
      </c>
      <c r="AN11" s="11">
        <f>'OddsRatio_working_3-way'!AB11+'OddsRatio_working_3-way'!AH11</f>
        <v>-0.476422758556802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1.0430855267350978</v>
      </c>
      <c r="AS11" s="11">
        <f>IF(('OddsRatio_working_3-way'!X11=0),IF(Q11&gt;0,-Q11^(1/3),(-Q11)^(1/3)),'OddsRatio_working_3-way'!AM11-'OddsRatio_working_3-way'!R11/3)</f>
        <v>-0.56666276817829608</v>
      </c>
      <c r="AT11" s="11">
        <f>IF(('OddsRatio_working_3-way'!X11=0),IF(Q11&gt;0,-Q11^(1/3),(-Q11)^(1/3)),'OddsRatio_working_3-way'!AN11-'OddsRatio_working_3-way'!R11/3)</f>
        <v>-0.476422758556802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2.69</v>
      </c>
      <c r="B12" s="4">
        <f>IF('True_Odds_Calculator_3-way'!B13="","",'True_Odds_Calculator_3-way'!B13)</f>
        <v>3.09</v>
      </c>
      <c r="C12" s="4">
        <f>IF('True_Odds_Calculator_3-way'!C13="","",'True_Odds_Calculator_3-way'!C13)</f>
        <v>3.01</v>
      </c>
      <c r="D12" s="9">
        <f t="shared" si="13"/>
        <v>0.36217715912348697</v>
      </c>
      <c r="E12" s="9">
        <f t="shared" si="14"/>
        <v>0.31467288596944198</v>
      </c>
      <c r="F12" s="9">
        <f t="shared" si="15"/>
        <v>0.32314995490707132</v>
      </c>
      <c r="G12" s="9">
        <f t="shared" si="16"/>
        <v>1.0420589910447873</v>
      </c>
      <c r="H12" s="9">
        <f t="shared" si="17"/>
        <v>2.7610796948656904</v>
      </c>
      <c r="I12" s="9">
        <f t="shared" si="18"/>
        <v>3.1779032912836045</v>
      </c>
      <c r="J12" s="9">
        <f t="shared" si="19"/>
        <v>3.094538572000022</v>
      </c>
      <c r="K12" s="11">
        <f t="shared" si="20"/>
        <v>0.37174721189591081</v>
      </c>
      <c r="L12" s="11">
        <f t="shared" si="21"/>
        <v>0.3236245954692557</v>
      </c>
      <c r="M12" s="11">
        <f t="shared" si="22"/>
        <v>0.33222591362126247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-0.28376040356809229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0.23142022351356578</v>
      </c>
      <c r="Q12" s="11">
        <f>2*'OddsRatio_working_3-way'!K12*'OddsRatio_working_3-way'!L12*'OddsRatio_working_3-way'!M12</f>
        <v>7.993790104095537E-2</v>
      </c>
      <c r="R12" s="11">
        <f t="shared" si="23"/>
        <v>0</v>
      </c>
      <c r="S12" s="11">
        <f t="shared" si="24"/>
        <v>-0.81554797851855065</v>
      </c>
      <c r="T12" s="11">
        <f t="shared" si="25"/>
        <v>-0.28170914629310906</v>
      </c>
      <c r="U12" s="11">
        <f>'OddsRatio_working_3-way'!S12-'OddsRatio_working_3-way'!R12^2/3</f>
        <v>-0.81554797851855065</v>
      </c>
      <c r="V12" s="11">
        <f>'OddsRatio_working_3-way'!S12*'OddsRatio_working_3-way'!R12/3-2*'OddsRatio_working_3-way'!R12^3/27-'OddsRatio_working_3-way'!T12</f>
        <v>0.28170914629310906</v>
      </c>
      <c r="W12" s="11">
        <f>'OddsRatio_working_3-way'!V12^2+4*'OddsRatio_working_3-way'!U12^3/27</f>
        <v>-1.0008535532842755E-3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0.14173998788139905</v>
      </c>
      <c r="Y12" s="11">
        <f>IF('OddsRatio_working_3-way'!W12&gt;=0,IF('OddsRatio_working_3-way'!V12+SQRT('OddsRatio_working_3-way'!W12)&gt;0,0,PI()),ACOS('OddsRatio_working_3-way'!V12/(2*'OddsRatio_working_3-way'!X12)))</f>
        <v>0.11183262309842745</v>
      </c>
      <c r="Z12" s="11">
        <f>'OddsRatio_working_3-way'!X12^(1/3)*COS('OddsRatio_working_3-way'!Y12/3)</f>
        <v>0.52102949552239364</v>
      </c>
      <c r="AA12" s="11">
        <f>'OddsRatio_working_3-way'!X12^(1/3)*COS(('OddsRatio_working_3-way'!Y12+2*PI())/3)</f>
        <v>-0.27734309368103105</v>
      </c>
      <c r="AB12" s="11">
        <f>'OddsRatio_working_3-way'!X12^(1/3)*COS(('OddsRatio_working_3-way'!Y12+4*PI())/3)</f>
        <v>-0.24368640184136278</v>
      </c>
      <c r="AC12" s="11">
        <f>'OddsRatio_working_3-way'!X12^(1/3)*SIN('OddsRatio_working_3-way'!Y12/3)</f>
        <v>1.9431700093664898E-2</v>
      </c>
      <c r="AD12" s="11">
        <f>'OddsRatio_working_3-way'!X12^(1/3)*SIN(('OddsRatio_working_3-way'!Y12+2*PI())/3)</f>
        <v>0.44150892919655094</v>
      </c>
      <c r="AE12" s="11">
        <f>'OddsRatio_working_3-way'!X12^(1/3)*SIN(('OddsRatio_working_3-way'!Y12+4*PI())/3)</f>
        <v>-0.46094062929021573</v>
      </c>
      <c r="AF12" s="11">
        <f>-'OddsRatio_working_3-way'!U12/(3*'OddsRatio_working_3-way'!X12^(1/3))*COS(('OddsRatio_working_3-way'!Y12)/3)</f>
        <v>0.52102949552239364</v>
      </c>
      <c r="AG12" s="11">
        <f>-'OddsRatio_working_3-way'!U12/(3*'OddsRatio_working_3-way'!X12^(1/3))*COS(('OddsRatio_working_3-way'!Y12+2*PI())/3)</f>
        <v>-0.27734309368103105</v>
      </c>
      <c r="AH12" s="11">
        <f>-'OddsRatio_working_3-way'!U12/(3*'OddsRatio_working_3-way'!X12^(1/3))*COS(('OddsRatio_working_3-way'!Y12+4*PI())/3)</f>
        <v>-0.24368640184136278</v>
      </c>
      <c r="AI12" s="11">
        <f>'OddsRatio_working_3-way'!U12/(3*'OddsRatio_working_3-way'!X12^(1/3))*SIN(('OddsRatio_working_3-way'!Y12)/3)</f>
        <v>-1.9431700093664898E-2</v>
      </c>
      <c r="AJ12" s="11">
        <f>'OddsRatio_working_3-way'!U12/(3*'OddsRatio_working_3-way'!X12^(1/3))*SIN(('OddsRatio_working_3-way'!Y12+2*PI())/3)</f>
        <v>-0.44150892919655094</v>
      </c>
      <c r="AK12" s="11">
        <f>'OddsRatio_working_3-way'!U12/(3*'OddsRatio_working_3-way'!X12^(1/3))*SIN(('OddsRatio_working_3-way'!Y12+4*PI())/3)</f>
        <v>0.46094062929021573</v>
      </c>
      <c r="AL12" s="11">
        <f>'OddsRatio_working_3-way'!Z12+'OddsRatio_working_3-way'!AF12</f>
        <v>1.0420589910447873</v>
      </c>
      <c r="AM12" s="11">
        <f>'OddsRatio_working_3-way'!AA12+'OddsRatio_working_3-way'!AG12</f>
        <v>-0.5546861873620621</v>
      </c>
      <c r="AN12" s="11">
        <f>'OddsRatio_working_3-way'!AB12+'OddsRatio_working_3-way'!AH12</f>
        <v>-0.48737280368272556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1.0420589910447873</v>
      </c>
      <c r="AS12" s="11">
        <f>IF(('OddsRatio_working_3-way'!X12=0),IF(Q12&gt;0,-Q12^(1/3),(-Q12)^(1/3)),'OddsRatio_working_3-way'!AM12-'OddsRatio_working_3-way'!R12/3)</f>
        <v>-0.5546861873620621</v>
      </c>
      <c r="AT12" s="11">
        <f>IF(('OddsRatio_working_3-way'!X12=0),IF(Q12&gt;0,-Q12^(1/3),(-Q12)^(1/3)),'OddsRatio_working_3-way'!AN12-'OddsRatio_working_3-way'!R12/3)</f>
        <v>-0.48737280368272556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2.46</v>
      </c>
      <c r="B13" s="4">
        <f>IF('True_Odds_Calculator_3-way'!B14="","",'True_Odds_Calculator_3-way'!B14)</f>
        <v>3.87</v>
      </c>
      <c r="C13" s="4">
        <f>IF('True_Odds_Calculator_3-way'!C14="","",'True_Odds_Calculator_3-way'!C14)</f>
        <v>2.63</v>
      </c>
      <c r="D13" s="9">
        <f t="shared" si="13"/>
        <v>0.39016105864555212</v>
      </c>
      <c r="E13" s="9">
        <f t="shared" si="14"/>
        <v>0.24554584168280172</v>
      </c>
      <c r="F13" s="9">
        <f t="shared" si="15"/>
        <v>0.36429309967164608</v>
      </c>
      <c r="G13" s="9">
        <f t="shared" si="16"/>
        <v>1.0705781517185118</v>
      </c>
      <c r="H13" s="9">
        <f t="shared" si="17"/>
        <v>2.5630441015090271</v>
      </c>
      <c r="I13" s="9">
        <f t="shared" si="18"/>
        <v>4.0725592954321286</v>
      </c>
      <c r="J13" s="9">
        <f t="shared" si="19"/>
        <v>2.7450423873011744</v>
      </c>
      <c r="K13" s="11">
        <f t="shared" si="20"/>
        <v>0.4065040650406504</v>
      </c>
      <c r="L13" s="11">
        <f t="shared" si="21"/>
        <v>0.25839793281653745</v>
      </c>
      <c r="M13" s="11">
        <f t="shared" si="22"/>
        <v>0.38022813688212931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-0.27278503191492842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0.23803698407780199</v>
      </c>
      <c r="Q13" s="11">
        <f>2*'OddsRatio_working_3-way'!K13*'OddsRatio_working_3-way'!L13*'OddsRatio_working_3-way'!M13</f>
        <v>7.9878182576443621E-2</v>
      </c>
      <c r="R13" s="11">
        <f t="shared" si="23"/>
        <v>0</v>
      </c>
      <c r="S13" s="11">
        <f t="shared" si="24"/>
        <v>-0.87261746880612179</v>
      </c>
      <c r="T13" s="11">
        <f t="shared" si="25"/>
        <v>-0.29282465396178586</v>
      </c>
      <c r="U13" s="11">
        <f>'OddsRatio_working_3-way'!S13-'OddsRatio_working_3-way'!R13^2/3</f>
        <v>-0.87261746880612179</v>
      </c>
      <c r="V13" s="11">
        <f>'OddsRatio_working_3-way'!S13*'OddsRatio_working_3-way'!R13/3-2*'OddsRatio_working_3-way'!R13^3/27-'OddsRatio_working_3-way'!T13</f>
        <v>0.29282465396178586</v>
      </c>
      <c r="W13" s="11">
        <f>'OddsRatio_working_3-way'!V13^2+4*'OddsRatio_working_3-way'!U13^3/27</f>
        <v>-1.2692890303836787E-2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0.15687508428019761</v>
      </c>
      <c r="Y13" s="11">
        <f>IF('OddsRatio_working_3-way'!W13&gt;=0,IF('OddsRatio_working_3-way'!V13+SQRT('OddsRatio_working_3-way'!W13)&gt;0,0,PI()),ACOS('OddsRatio_working_3-way'!V13/(2*'OddsRatio_working_3-way'!X13)))</f>
        <v>0.36728646349685512</v>
      </c>
      <c r="Z13" s="11">
        <f>'OddsRatio_working_3-way'!X13^(1/3)*COS('OddsRatio_working_3-way'!Y13/3)</f>
        <v>0.53528907585925589</v>
      </c>
      <c r="AA13" s="11">
        <f>'OddsRatio_working_3-way'!X13^(1/3)*COS(('OddsRatio_working_3-way'!Y13+2*PI())/3)</f>
        <v>-0.32468462165009848</v>
      </c>
      <c r="AB13" s="11">
        <f>'OddsRatio_working_3-way'!X13^(1/3)*COS(('OddsRatio_working_3-way'!Y13+4*PI())/3)</f>
        <v>-0.21060445420915747</v>
      </c>
      <c r="AC13" s="11">
        <f>'OddsRatio_working_3-way'!X13^(1/3)*SIN('OddsRatio_working_3-way'!Y13/3)</f>
        <v>6.5864215381225083E-2</v>
      </c>
      <c r="AD13" s="11">
        <f>'OddsRatio_working_3-way'!X13^(1/3)*SIN(('OddsRatio_working_3-way'!Y13+2*PI())/3)</f>
        <v>0.43064183037179865</v>
      </c>
      <c r="AE13" s="11">
        <f>'OddsRatio_working_3-way'!X13^(1/3)*SIN(('OddsRatio_working_3-way'!Y13+4*PI())/3)</f>
        <v>-0.49650604575302348</v>
      </c>
      <c r="AF13" s="11">
        <f>-'OddsRatio_working_3-way'!U13/(3*'OddsRatio_working_3-way'!X13^(1/3))*COS(('OddsRatio_working_3-way'!Y13)/3)</f>
        <v>0.53528907585925589</v>
      </c>
      <c r="AG13" s="11">
        <f>-'OddsRatio_working_3-way'!U13/(3*'OddsRatio_working_3-way'!X13^(1/3))*COS(('OddsRatio_working_3-way'!Y13+2*PI())/3)</f>
        <v>-0.32468462165009848</v>
      </c>
      <c r="AH13" s="11">
        <f>-'OddsRatio_working_3-way'!U13/(3*'OddsRatio_working_3-way'!X13^(1/3))*COS(('OddsRatio_working_3-way'!Y13+4*PI())/3)</f>
        <v>-0.21060445420915747</v>
      </c>
      <c r="AI13" s="11">
        <f>'OddsRatio_working_3-way'!U13/(3*'OddsRatio_working_3-way'!X13^(1/3))*SIN(('OddsRatio_working_3-way'!Y13)/3)</f>
        <v>-6.5864215381225083E-2</v>
      </c>
      <c r="AJ13" s="11">
        <f>'OddsRatio_working_3-way'!U13/(3*'OddsRatio_working_3-way'!X13^(1/3))*SIN(('OddsRatio_working_3-way'!Y13+2*PI())/3)</f>
        <v>-0.43064183037179865</v>
      </c>
      <c r="AK13" s="11">
        <f>'OddsRatio_working_3-way'!U13/(3*'OddsRatio_working_3-way'!X13^(1/3))*SIN(('OddsRatio_working_3-way'!Y13+4*PI())/3)</f>
        <v>0.49650604575302348</v>
      </c>
      <c r="AL13" s="11">
        <f>'OddsRatio_working_3-way'!Z13+'OddsRatio_working_3-way'!AF13</f>
        <v>1.0705781517185118</v>
      </c>
      <c r="AM13" s="11">
        <f>'OddsRatio_working_3-way'!AA13+'OddsRatio_working_3-way'!AG13</f>
        <v>-0.64936924330019696</v>
      </c>
      <c r="AN13" s="11">
        <f>'OddsRatio_working_3-way'!AB13+'OddsRatio_working_3-way'!AH13</f>
        <v>-0.42120890841831493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1.0705781517185118</v>
      </c>
      <c r="AS13" s="11">
        <f>IF(('OddsRatio_working_3-way'!X13=0),IF(Q13&gt;0,-Q13^(1/3),(-Q13)^(1/3)),'OddsRatio_working_3-way'!AM13-'OddsRatio_working_3-way'!R13/3)</f>
        <v>-0.64936924330019696</v>
      </c>
      <c r="AT13" s="11">
        <f>IF(('OddsRatio_working_3-way'!X13=0),IF(Q13&gt;0,-Q13^(1/3),(-Q13)^(1/3)),'OddsRatio_working_3-way'!AN13-'OddsRatio_working_3-way'!R13/3)</f>
        <v>-0.42120890841831493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3.94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2.02</v>
      </c>
      <c r="D14" s="9">
        <f t="shared" si="13"/>
        <v>0.24727470263469178</v>
      </c>
      <c r="E14" s="9">
        <f t="shared" si="14"/>
        <v>0.26637028881133917</v>
      </c>
      <c r="F14" s="9">
        <f t="shared" si="15"/>
        <v>0.48635500855396913</v>
      </c>
      <c r="G14" s="9">
        <f t="shared" si="16"/>
        <v>1.0354031770388168</v>
      </c>
      <c r="H14" s="9">
        <f t="shared" si="17"/>
        <v>4.0440853404941208</v>
      </c>
      <c r="I14" s="9">
        <f t="shared" si="18"/>
        <v>3.754172450923253</v>
      </c>
      <c r="J14" s="9">
        <f t="shared" si="19"/>
        <v>2.0561112405795932</v>
      </c>
      <c r="K14" s="11">
        <f t="shared" si="20"/>
        <v>0.25380710659898476</v>
      </c>
      <c r="L14" s="11">
        <f t="shared" si="21"/>
        <v>0.27322404371584696</v>
      </c>
      <c r="M14" s="11">
        <f t="shared" si="22"/>
        <v>0.49504950495049505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-0.27384225482546598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0.22726330218109603</v>
      </c>
      <c r="Q14" s="11">
        <f>2*'OddsRatio_working_3-way'!K14*'OddsRatio_working_3-way'!L14*'OddsRatio_working_3-way'!M14</f>
        <v>6.8659607909696677E-2</v>
      </c>
      <c r="R14" s="11">
        <f t="shared" si="23"/>
        <v>0</v>
      </c>
      <c r="S14" s="11">
        <f t="shared" si="24"/>
        <v>-0.82990589719597085</v>
      </c>
      <c r="T14" s="11">
        <f t="shared" si="25"/>
        <v>-0.25072685715890358</v>
      </c>
      <c r="U14" s="11">
        <f>'OddsRatio_working_3-way'!S14-'OddsRatio_working_3-way'!R14^2/3</f>
        <v>-0.82990589719597085</v>
      </c>
      <c r="V14" s="11">
        <f>'OddsRatio_working_3-way'!S14*'OddsRatio_working_3-way'!R14/3-2*'OddsRatio_working_3-way'!R14^3/27-'OddsRatio_working_3-way'!T14</f>
        <v>0.25072685715890358</v>
      </c>
      <c r="W14" s="11">
        <f>'OddsRatio_working_3-way'!V14^2+4*'OddsRatio_working_3-way'!U14^3/27</f>
        <v>-2.181641936349589E-2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0.14549946414358123</v>
      </c>
      <c r="Y14" s="11">
        <f>IF('OddsRatio_working_3-way'!W14&gt;=0,IF('OddsRatio_working_3-way'!V14+SQRT('OddsRatio_working_3-way'!W14)&gt;0,0,PI()),ACOS('OddsRatio_working_3-way'!V14/(2*'OddsRatio_working_3-way'!X14)))</f>
        <v>0.53236811092937031</v>
      </c>
      <c r="Z14" s="11">
        <f>'OddsRatio_working_3-way'!X14^(1/3)*COS('OddsRatio_working_3-way'!Y14/3)</f>
        <v>0.5177015885194084</v>
      </c>
      <c r="AA14" s="11">
        <f>'OddsRatio_working_3-way'!X14^(1/3)*COS(('OddsRatio_working_3-way'!Y14+2*PI())/3)</f>
        <v>-0.33925771704843921</v>
      </c>
      <c r="AB14" s="11">
        <f>'OddsRatio_working_3-way'!X14^(1/3)*COS(('OddsRatio_working_3-way'!Y14+4*PI())/3)</f>
        <v>-0.1784438714709693</v>
      </c>
      <c r="AC14" s="11">
        <f>'OddsRatio_working_3-way'!X14^(1/3)*SIN('OddsRatio_working_3-way'!Y14/3)</f>
        <v>9.2845917033571299E-2</v>
      </c>
      <c r="AD14" s="11">
        <f>'OddsRatio_working_3-way'!X14^(1/3)*SIN(('OddsRatio_working_3-way'!Y14+2*PI())/3)</f>
        <v>0.40191976872058038</v>
      </c>
      <c r="AE14" s="11">
        <f>'OddsRatio_working_3-way'!X14^(1/3)*SIN(('OddsRatio_working_3-way'!Y14+4*PI())/3)</f>
        <v>-0.49476568575415159</v>
      </c>
      <c r="AF14" s="11">
        <f>-'OddsRatio_working_3-way'!U14/(3*'OddsRatio_working_3-way'!X14^(1/3))*COS(('OddsRatio_working_3-way'!Y14)/3)</f>
        <v>0.5177015885194084</v>
      </c>
      <c r="AG14" s="11">
        <f>-'OddsRatio_working_3-way'!U14/(3*'OddsRatio_working_3-way'!X14^(1/3))*COS(('OddsRatio_working_3-way'!Y14+2*PI())/3)</f>
        <v>-0.33925771704843921</v>
      </c>
      <c r="AH14" s="11">
        <f>-'OddsRatio_working_3-way'!U14/(3*'OddsRatio_working_3-way'!X14^(1/3))*COS(('OddsRatio_working_3-way'!Y14+4*PI())/3)</f>
        <v>-0.1784438714709693</v>
      </c>
      <c r="AI14" s="11">
        <f>'OddsRatio_working_3-way'!U14/(3*'OddsRatio_working_3-way'!X14^(1/3))*SIN(('OddsRatio_working_3-way'!Y14)/3)</f>
        <v>-9.2845917033571299E-2</v>
      </c>
      <c r="AJ14" s="11">
        <f>'OddsRatio_working_3-way'!U14/(3*'OddsRatio_working_3-way'!X14^(1/3))*SIN(('OddsRatio_working_3-way'!Y14+2*PI())/3)</f>
        <v>-0.40191976872058038</v>
      </c>
      <c r="AK14" s="11">
        <f>'OddsRatio_working_3-way'!U14/(3*'OddsRatio_working_3-way'!X14^(1/3))*SIN(('OddsRatio_working_3-way'!Y14+4*PI())/3)</f>
        <v>0.49476568575415159</v>
      </c>
      <c r="AL14" s="11">
        <f>'OddsRatio_working_3-way'!Z14+'OddsRatio_working_3-way'!AF14</f>
        <v>1.0354031770388168</v>
      </c>
      <c r="AM14" s="11">
        <f>'OddsRatio_working_3-way'!AA14+'OddsRatio_working_3-way'!AG14</f>
        <v>-0.67851543409687842</v>
      </c>
      <c r="AN14" s="11">
        <f>'OddsRatio_working_3-way'!AB14+'OddsRatio_working_3-way'!AH14</f>
        <v>-0.35688774294193859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1.0354031770388168</v>
      </c>
      <c r="AS14" s="11">
        <f>IF(('OddsRatio_working_3-way'!X14=0),IF(Q14&gt;0,-Q14^(1/3),(-Q14)^(1/3)),'OddsRatio_working_3-way'!AM14-'OddsRatio_working_3-way'!R14/3)</f>
        <v>-0.67851543409687842</v>
      </c>
      <c r="AT14" s="11">
        <f>IF(('OddsRatio_working_3-way'!X14=0),IF(Q14&gt;0,-Q14^(1/3),(-Q14)^(1/3)),'OddsRatio_working_3-way'!AN14-'OddsRatio_working_3-way'!R14/3)</f>
        <v>-0.35688774294193859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2.1800000000000002</v>
      </c>
      <c r="B15" s="4">
        <f>IF('True_Odds_Calculator_3-way'!B16="","",'True_Odds_Calculator_3-way'!B16)</f>
        <v>2.94</v>
      </c>
      <c r="C15" s="4">
        <f>IF('True_Odds_Calculator_3-way'!C16="","",'True_Odds_Calculator_3-way'!C16)</f>
        <v>4.2699999999999996</v>
      </c>
      <c r="D15" s="9">
        <f t="shared" si="13"/>
        <v>0.44606802634546555</v>
      </c>
      <c r="E15" s="9">
        <f t="shared" si="14"/>
        <v>0.32877209102344124</v>
      </c>
      <c r="F15" s="9">
        <f t="shared" si="15"/>
        <v>0.22515988263109321</v>
      </c>
      <c r="G15" s="9">
        <f t="shared" si="16"/>
        <v>1.0523818078251082</v>
      </c>
      <c r="H15" s="9">
        <f t="shared" si="17"/>
        <v>2.2418105332336276</v>
      </c>
      <c r="I15" s="9">
        <f t="shared" si="18"/>
        <v>3.0416207071807095</v>
      </c>
      <c r="J15" s="9">
        <f t="shared" si="19"/>
        <v>4.4412885115881036</v>
      </c>
      <c r="K15" s="11">
        <f t="shared" si="20"/>
        <v>0.4587155963302752</v>
      </c>
      <c r="L15" s="11">
        <f t="shared" si="21"/>
        <v>0.3401360544217687</v>
      </c>
      <c r="M15" s="11">
        <f t="shared" si="22"/>
        <v>0.23419203747072601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-0.27352674090713569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0.23349046986175165</v>
      </c>
      <c r="Q15" s="11">
        <f>2*'OddsRatio_working_3-way'!K15*'OddsRatio_working_3-way'!L15*'OddsRatio_working_3-way'!M15</f>
        <v>7.3079959268153902E-2</v>
      </c>
      <c r="R15" s="11">
        <f t="shared" si="23"/>
        <v>0</v>
      </c>
      <c r="S15" s="11">
        <f t="shared" si="24"/>
        <v>-0.85362940781363439</v>
      </c>
      <c r="T15" s="11">
        <f t="shared" si="25"/>
        <v>-0.26717665346279645</v>
      </c>
      <c r="U15" s="11">
        <f>'OddsRatio_working_3-way'!S15-'OddsRatio_working_3-way'!R15^2/3</f>
        <v>-0.85362940781363439</v>
      </c>
      <c r="V15" s="11">
        <f>'OddsRatio_working_3-way'!S15*'OddsRatio_working_3-way'!R15/3-2*'OddsRatio_working_3-way'!R15^3/27-'OddsRatio_working_3-way'!T15</f>
        <v>0.26717665346279645</v>
      </c>
      <c r="W15" s="11">
        <f>'OddsRatio_working_3-way'!V15^2+4*'OddsRatio_working_3-way'!U15^3/27</f>
        <v>-2.0768543900352904E-2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0.15178266374649982</v>
      </c>
      <c r="Y15" s="11">
        <f>IF('OddsRatio_working_3-way'!W15&gt;=0,IF('OddsRatio_working_3-way'!V15+SQRT('OddsRatio_working_3-way'!W15)&gt;0,0,PI()),ACOS('OddsRatio_working_3-way'!V15/(2*'OddsRatio_working_3-way'!X15)))</f>
        <v>0.49466242691057682</v>
      </c>
      <c r="Z15" s="11">
        <f>'OddsRatio_working_3-way'!X15^(1/3)*COS('OddsRatio_working_3-way'!Y15/3)</f>
        <v>0.52619090391255408</v>
      </c>
      <c r="AA15" s="11">
        <f>'OddsRatio_working_3-way'!X15^(1/3)*COS(('OddsRatio_working_3-way'!Y15+2*PI())/3)</f>
        <v>-0.33892223767989588</v>
      </c>
      <c r="AB15" s="11">
        <f>'OddsRatio_working_3-way'!X15^(1/3)*COS(('OddsRatio_working_3-way'!Y15+4*PI())/3)</f>
        <v>-0.18726866623265828</v>
      </c>
      <c r="AC15" s="11">
        <f>'OddsRatio_working_3-way'!X15^(1/3)*SIN('OddsRatio_working_3-way'!Y15/3)</f>
        <v>8.7557230298630925E-2</v>
      </c>
      <c r="AD15" s="11">
        <f>'OddsRatio_working_3-way'!X15^(1/3)*SIN(('OddsRatio_working_3-way'!Y15+2*PI())/3)</f>
        <v>0.41191607487925297</v>
      </c>
      <c r="AE15" s="11">
        <f>'OddsRatio_working_3-way'!X15^(1/3)*SIN(('OddsRatio_working_3-way'!Y15+4*PI())/3)</f>
        <v>-0.49947330517788374</v>
      </c>
      <c r="AF15" s="11">
        <f>-'OddsRatio_working_3-way'!U15/(3*'OddsRatio_working_3-way'!X15^(1/3))*COS(('OddsRatio_working_3-way'!Y15)/3)</f>
        <v>0.52619090391255408</v>
      </c>
      <c r="AG15" s="11">
        <f>-'OddsRatio_working_3-way'!U15/(3*'OddsRatio_working_3-way'!X15^(1/3))*COS(('OddsRatio_working_3-way'!Y15+2*PI())/3)</f>
        <v>-0.33892223767989588</v>
      </c>
      <c r="AH15" s="11">
        <f>-'OddsRatio_working_3-way'!U15/(3*'OddsRatio_working_3-way'!X15^(1/3))*COS(('OddsRatio_working_3-way'!Y15+4*PI())/3)</f>
        <v>-0.18726866623265828</v>
      </c>
      <c r="AI15" s="11">
        <f>'OddsRatio_working_3-way'!U15/(3*'OddsRatio_working_3-way'!X15^(1/3))*SIN(('OddsRatio_working_3-way'!Y15)/3)</f>
        <v>-8.7557230298630925E-2</v>
      </c>
      <c r="AJ15" s="11">
        <f>'OddsRatio_working_3-way'!U15/(3*'OddsRatio_working_3-way'!X15^(1/3))*SIN(('OddsRatio_working_3-way'!Y15+2*PI())/3)</f>
        <v>-0.41191607487925297</v>
      </c>
      <c r="AK15" s="11">
        <f>'OddsRatio_working_3-way'!U15/(3*'OddsRatio_working_3-way'!X15^(1/3))*SIN(('OddsRatio_working_3-way'!Y15+4*PI())/3)</f>
        <v>0.49947330517788374</v>
      </c>
      <c r="AL15" s="11">
        <f>'OddsRatio_working_3-way'!Z15+'OddsRatio_working_3-way'!AF15</f>
        <v>1.0523818078251082</v>
      </c>
      <c r="AM15" s="11">
        <f>'OddsRatio_working_3-way'!AA15+'OddsRatio_working_3-way'!AG15</f>
        <v>-0.67784447535979175</v>
      </c>
      <c r="AN15" s="11">
        <f>'OddsRatio_working_3-way'!AB15+'OddsRatio_working_3-way'!AH15</f>
        <v>-0.37453733246531656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1.0523818078251082</v>
      </c>
      <c r="AS15" s="11">
        <f>IF(('OddsRatio_working_3-way'!X15=0),IF(Q15&gt;0,-Q15^(1/3),(-Q15)^(1/3)),'OddsRatio_working_3-way'!AM15-'OddsRatio_working_3-way'!R15/3)</f>
        <v>-0.67784447535979175</v>
      </c>
      <c r="AT15" s="11">
        <f>IF(('OddsRatio_working_3-way'!X15=0),IF(Q15&gt;0,-Q15^(1/3),(-Q15)^(1/3)),'OddsRatio_working_3-way'!AN15-'OddsRatio_working_3-way'!R15/3)</f>
        <v>-0.37453733246531656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2.57</v>
      </c>
      <c r="B16" s="4">
        <f>IF('True_Odds_Calculator_3-way'!B17="","",'True_Odds_Calculator_3-way'!B17)</f>
        <v>3.54</v>
      </c>
      <c r="C16" s="4">
        <f>IF('True_Odds_Calculator_3-way'!C17="","",'True_Odds_Calculator_3-way'!C17)</f>
        <v>2.82</v>
      </c>
      <c r="D16" s="9">
        <f t="shared" si="13"/>
        <v>0.3797830709410559</v>
      </c>
      <c r="E16" s="9">
        <f t="shared" si="14"/>
        <v>0.27457016026451675</v>
      </c>
      <c r="F16" s="9">
        <f t="shared" si="15"/>
        <v>0.34564676879442741</v>
      </c>
      <c r="G16" s="9">
        <f t="shared" si="16"/>
        <v>1.0401796715029521</v>
      </c>
      <c r="H16" s="9">
        <f t="shared" si="17"/>
        <v>2.6330820842596343</v>
      </c>
      <c r="I16" s="9">
        <f t="shared" si="18"/>
        <v>3.6420563656174987</v>
      </c>
      <c r="J16" s="9">
        <f t="shared" si="19"/>
        <v>2.8931270021353725</v>
      </c>
      <c r="K16" s="11">
        <f t="shared" si="20"/>
        <v>0.38910505836575876</v>
      </c>
      <c r="L16" s="11">
        <f t="shared" si="21"/>
        <v>0.2824858757062147</v>
      </c>
      <c r="M16" s="11">
        <f t="shared" si="22"/>
        <v>0.3546099290780142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-0.28289108628709081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0.23113685500149753</v>
      </c>
      <c r="Q16" s="11">
        <f>2*'OddsRatio_working_3-way'!K16*'OddsRatio_working_3-way'!L16*'OddsRatio_working_3-way'!M16</f>
        <v>7.7955094435580949E-2</v>
      </c>
      <c r="R16" s="11">
        <f t="shared" si="23"/>
        <v>0</v>
      </c>
      <c r="S16" s="11">
        <f t="shared" si="24"/>
        <v>-0.81705244953151079</v>
      </c>
      <c r="T16" s="11">
        <f t="shared" si="25"/>
        <v>-0.27556575026357866</v>
      </c>
      <c r="U16" s="11">
        <f>'OddsRatio_working_3-way'!S16-'OddsRatio_working_3-way'!R16^2/3</f>
        <v>-0.81705244953151079</v>
      </c>
      <c r="V16" s="11">
        <f>'OddsRatio_working_3-way'!S16*'OddsRatio_working_3-way'!R16/3-2*'OddsRatio_working_3-way'!R16^3/27-'OddsRatio_working_3-way'!T16</f>
        <v>0.27556575026357866</v>
      </c>
      <c r="W16" s="11">
        <f>'OddsRatio_working_3-way'!V16^2+4*'OddsRatio_working_3-way'!U16^3/27</f>
        <v>-4.8699688666705154E-3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0.14213237807146506</v>
      </c>
      <c r="Y16" s="11">
        <f>IF('OddsRatio_working_3-way'!W16&gt;=0,IF('OddsRatio_working_3-way'!V16+SQRT('OddsRatio_working_3-way'!W16)&gt;0,0,PI()),ACOS('OddsRatio_working_3-way'!V16/(2*'OddsRatio_working_3-way'!X16)))</f>
        <v>0.24802878313007204</v>
      </c>
      <c r="Z16" s="11">
        <f>'OddsRatio_working_3-way'!X16^(1/3)*COS('OddsRatio_working_3-way'!Y16/3)</f>
        <v>0.52008983575147605</v>
      </c>
      <c r="AA16" s="11">
        <f>'OddsRatio_working_3-way'!X16^(1/3)*COS(('OddsRatio_working_3-way'!Y16+2*PI())/3)</f>
        <v>-0.29736829451665447</v>
      </c>
      <c r="AB16" s="11">
        <f>'OddsRatio_working_3-way'!X16^(1/3)*COS(('OddsRatio_working_3-way'!Y16+4*PI())/3)</f>
        <v>-0.22272154123482168</v>
      </c>
      <c r="AC16" s="11">
        <f>'OddsRatio_working_3-way'!X16^(1/3)*SIN('OddsRatio_working_3-way'!Y16/3)</f>
        <v>4.3097323101397682E-2</v>
      </c>
      <c r="AD16" s="11">
        <f>'OddsRatio_working_3-way'!X16^(1/3)*SIN(('OddsRatio_working_3-way'!Y16+2*PI())/3)</f>
        <v>0.42886234846015547</v>
      </c>
      <c r="AE16" s="11">
        <f>'OddsRatio_working_3-way'!X16^(1/3)*SIN(('OddsRatio_working_3-way'!Y16+4*PI())/3)</f>
        <v>-0.47195967156155322</v>
      </c>
      <c r="AF16" s="11">
        <f>-'OddsRatio_working_3-way'!U16/(3*'OddsRatio_working_3-way'!X16^(1/3))*COS(('OddsRatio_working_3-way'!Y16)/3)</f>
        <v>0.52008983575147616</v>
      </c>
      <c r="AG16" s="11">
        <f>-'OddsRatio_working_3-way'!U16/(3*'OddsRatio_working_3-way'!X16^(1/3))*COS(('OddsRatio_working_3-way'!Y16+2*PI())/3)</f>
        <v>-0.29736829451665453</v>
      </c>
      <c r="AH16" s="11">
        <f>-'OddsRatio_working_3-way'!U16/(3*'OddsRatio_working_3-way'!X16^(1/3))*COS(('OddsRatio_working_3-way'!Y16+4*PI())/3)</f>
        <v>-0.22272154123482174</v>
      </c>
      <c r="AI16" s="11">
        <f>'OddsRatio_working_3-way'!U16/(3*'OddsRatio_working_3-way'!X16^(1/3))*SIN(('OddsRatio_working_3-way'!Y16)/3)</f>
        <v>-4.3097323101397689E-2</v>
      </c>
      <c r="AJ16" s="11">
        <f>'OddsRatio_working_3-way'!U16/(3*'OddsRatio_working_3-way'!X16^(1/3))*SIN(('OddsRatio_working_3-way'!Y16+2*PI())/3)</f>
        <v>-0.42886234846015553</v>
      </c>
      <c r="AK16" s="11">
        <f>'OddsRatio_working_3-way'!U16/(3*'OddsRatio_working_3-way'!X16^(1/3))*SIN(('OddsRatio_working_3-way'!Y16+4*PI())/3)</f>
        <v>0.47195967156155333</v>
      </c>
      <c r="AL16" s="11">
        <f>'OddsRatio_working_3-way'!Z16+'OddsRatio_working_3-way'!AF16</f>
        <v>1.0401796715029521</v>
      </c>
      <c r="AM16" s="11">
        <f>'OddsRatio_working_3-way'!AA16+'OddsRatio_working_3-way'!AG16</f>
        <v>-0.59473658903330895</v>
      </c>
      <c r="AN16" s="11">
        <f>'OddsRatio_working_3-way'!AB16+'OddsRatio_working_3-way'!AH16</f>
        <v>-0.44544308246964343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1.0401796715029521</v>
      </c>
      <c r="AS16" s="11">
        <f>IF(('OddsRatio_working_3-way'!X16=0),IF(Q16&gt;0,-Q16^(1/3),(-Q16)^(1/3)),'OddsRatio_working_3-way'!AM16-'OddsRatio_working_3-way'!R16/3)</f>
        <v>-0.59473658903330895</v>
      </c>
      <c r="AT16" s="11">
        <f>IF(('OddsRatio_working_3-way'!X16=0),IF(Q16&gt;0,-Q16^(1/3),(-Q16)^(1/3)),'OddsRatio_working_3-way'!AN16-'OddsRatio_working_3-way'!R16/3)</f>
        <v>-0.44544308246964343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3.7</v>
      </c>
      <c r="C17" s="4">
        <f>IF('True_Odds_Calculator_3-way'!C18="","",'True_Odds_Calculator_3-way'!C18)</f>
        <v>2.66</v>
      </c>
      <c r="D17" s="9">
        <f t="shared" si="13"/>
        <v>0.37180939389886353</v>
      </c>
      <c r="E17" s="9">
        <f t="shared" si="14"/>
        <v>0.26206021643429406</v>
      </c>
      <c r="F17" s="9">
        <f t="shared" si="15"/>
        <v>0.36613038966684225</v>
      </c>
      <c r="G17" s="9">
        <f t="shared" si="16"/>
        <v>1.0429321728763368</v>
      </c>
      <c r="H17" s="9">
        <f t="shared" si="17"/>
        <v>2.6895501200596659</v>
      </c>
      <c r="I17" s="9">
        <f t="shared" si="18"/>
        <v>3.8159168667661101</v>
      </c>
      <c r="J17" s="9">
        <f t="shared" si="19"/>
        <v>2.73126740697472</v>
      </c>
      <c r="K17" s="11">
        <f t="shared" si="20"/>
        <v>0.38167938931297707</v>
      </c>
      <c r="L17" s="11">
        <f t="shared" si="21"/>
        <v>0.27027027027027023</v>
      </c>
      <c r="M17" s="11">
        <f t="shared" si="22"/>
        <v>0.37593984962406013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-0.28158026591132257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0.23190842797110373</v>
      </c>
      <c r="Q17" s="11">
        <f>2*'OddsRatio_working_3-way'!K17*'OddsRatio_working_3-way'!L17*'OddsRatio_working_3-way'!M17</f>
        <v>7.7561347147526313E-2</v>
      </c>
      <c r="R17" s="11">
        <f t="shared" si="23"/>
        <v>0</v>
      </c>
      <c r="S17" s="11">
        <f t="shared" si="24"/>
        <v>-0.82359616793649215</v>
      </c>
      <c r="T17" s="11">
        <f t="shared" si="25"/>
        <v>-0.27545022339013109</v>
      </c>
      <c r="U17" s="11">
        <f>'OddsRatio_working_3-way'!S17-'OddsRatio_working_3-way'!R17^2/3</f>
        <v>-0.82359616793649215</v>
      </c>
      <c r="V17" s="11">
        <f>'OddsRatio_working_3-way'!S17*'OddsRatio_working_3-way'!R17/3-2*'OddsRatio_working_3-way'!R17^3/27-'OddsRatio_working_3-way'!T17</f>
        <v>0.27545022339013109</v>
      </c>
      <c r="W17" s="11">
        <f>'OddsRatio_working_3-way'!V17^2+4*'OddsRatio_working_3-way'!U17^3/27</f>
        <v>-6.8907374315528569E-3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0.14384328538137084</v>
      </c>
      <c r="Y17" s="11">
        <f>IF('OddsRatio_working_3-way'!W17&gt;=0,IF('OddsRatio_working_3-way'!V17+SQRT('OddsRatio_working_3-way'!W17)&gt;0,0,PI()),ACOS('OddsRatio_working_3-way'!V17/(2*'OddsRatio_working_3-way'!X17)))</f>
        <v>0.29270665090989101</v>
      </c>
      <c r="Z17" s="11">
        <f>'OddsRatio_working_3-way'!X17^(1/3)*COS('OddsRatio_working_3-way'!Y17/3)</f>
        <v>0.52146608643816839</v>
      </c>
      <c r="AA17" s="11">
        <f>'OddsRatio_working_3-way'!X17^(1/3)*COS(('OddsRatio_working_3-way'!Y17+2*PI())/3)</f>
        <v>-0.30493578640622759</v>
      </c>
      <c r="AB17" s="11">
        <f>'OddsRatio_working_3-way'!X17^(1/3)*COS(('OddsRatio_working_3-way'!Y17+4*PI())/3)</f>
        <v>-0.21653030003194088</v>
      </c>
      <c r="AC17" s="11">
        <f>'OddsRatio_working_3-way'!X17^(1/3)*SIN('OddsRatio_working_3-way'!Y17/3)</f>
        <v>5.1040931356034366E-2</v>
      </c>
      <c r="AD17" s="11">
        <f>'OddsRatio_working_3-way'!X17^(1/3)*SIN(('OddsRatio_working_3-way'!Y17+2*PI())/3)</f>
        <v>0.42608241238948857</v>
      </c>
      <c r="AE17" s="11">
        <f>'OddsRatio_working_3-way'!X17^(1/3)*SIN(('OddsRatio_working_3-way'!Y17+4*PI())/3)</f>
        <v>-0.47712334374552284</v>
      </c>
      <c r="AF17" s="11">
        <f>-'OddsRatio_working_3-way'!U17/(3*'OddsRatio_working_3-way'!X17^(1/3))*COS(('OddsRatio_working_3-way'!Y17)/3)</f>
        <v>0.5214660864381685</v>
      </c>
      <c r="AG17" s="11">
        <f>-'OddsRatio_working_3-way'!U17/(3*'OddsRatio_working_3-way'!X17^(1/3))*COS(('OddsRatio_working_3-way'!Y17+2*PI())/3)</f>
        <v>-0.30493578640622765</v>
      </c>
      <c r="AH17" s="11">
        <f>-'OddsRatio_working_3-way'!U17/(3*'OddsRatio_working_3-way'!X17^(1/3))*COS(('OddsRatio_working_3-way'!Y17+4*PI())/3)</f>
        <v>-0.21653030003194093</v>
      </c>
      <c r="AI17" s="11">
        <f>'OddsRatio_working_3-way'!U17/(3*'OddsRatio_working_3-way'!X17^(1/3))*SIN(('OddsRatio_working_3-way'!Y17)/3)</f>
        <v>-5.1040931356034373E-2</v>
      </c>
      <c r="AJ17" s="11">
        <f>'OddsRatio_working_3-way'!U17/(3*'OddsRatio_working_3-way'!X17^(1/3))*SIN(('OddsRatio_working_3-way'!Y17+2*PI())/3)</f>
        <v>-0.42608241238948869</v>
      </c>
      <c r="AK17" s="11">
        <f>'OddsRatio_working_3-way'!U17/(3*'OddsRatio_working_3-way'!X17^(1/3))*SIN(('OddsRatio_working_3-way'!Y17+4*PI())/3)</f>
        <v>0.47712334374552295</v>
      </c>
      <c r="AL17" s="11">
        <f>'OddsRatio_working_3-way'!Z17+'OddsRatio_working_3-way'!AF17</f>
        <v>1.0429321728763368</v>
      </c>
      <c r="AM17" s="11">
        <f>'OddsRatio_working_3-way'!AA17+'OddsRatio_working_3-way'!AG17</f>
        <v>-0.6098715728124553</v>
      </c>
      <c r="AN17" s="11">
        <f>'OddsRatio_working_3-way'!AB17+'OddsRatio_working_3-way'!AH17</f>
        <v>-0.43306060006388181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1.0429321728763368</v>
      </c>
      <c r="AS17" s="11">
        <f>IF(('OddsRatio_working_3-way'!X17=0),IF(Q17&gt;0,-Q17^(1/3),(-Q17)^(1/3)),'OddsRatio_working_3-way'!AM17-'OddsRatio_working_3-way'!R17/3)</f>
        <v>-0.6098715728124553</v>
      </c>
      <c r="AT17" s="11">
        <f>IF(('OddsRatio_working_3-way'!X17=0),IF(Q17&gt;0,-Q17^(1/3),(-Q17)^(1/3)),'OddsRatio_working_3-way'!AN17-'OddsRatio_working_3-way'!R17/3)</f>
        <v>-0.43306060006388181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4.28</v>
      </c>
      <c r="C18" s="4">
        <f>IF('True_Odds_Calculator_3-way'!C19="","",'True_Odds_Calculator_3-way'!C19)</f>
        <v>4.17</v>
      </c>
      <c r="D18" s="9">
        <f t="shared" si="13"/>
        <v>0.54735292084587173</v>
      </c>
      <c r="E18" s="9">
        <f t="shared" si="14"/>
        <v>0.22333716554940172</v>
      </c>
      <c r="F18" s="9">
        <f t="shared" si="15"/>
        <v>0.22930991360472652</v>
      </c>
      <c r="G18" s="9">
        <f t="shared" si="16"/>
        <v>1.0602241187450039</v>
      </c>
      <c r="H18" s="9">
        <f t="shared" si="17"/>
        <v>1.8269748126211032</v>
      </c>
      <c r="I18" s="9">
        <f t="shared" si="18"/>
        <v>4.477535109483612</v>
      </c>
      <c r="J18" s="9">
        <f t="shared" si="19"/>
        <v>4.3609104564216628</v>
      </c>
      <c r="K18" s="11">
        <f t="shared" si="20"/>
        <v>0.5617977528089888</v>
      </c>
      <c r="L18" s="11">
        <f t="shared" si="21"/>
        <v>0.23364485981308411</v>
      </c>
      <c r="M18" s="11">
        <f t="shared" si="22"/>
        <v>0.23980815347721823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-0.25528651949804226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0.22758229413528935</v>
      </c>
      <c r="Q18" s="11">
        <f>2*'OddsRatio_working_3-way'!K18*'OddsRatio_working_3-way'!L18*'OddsRatio_working_3-way'!M18</f>
        <v>6.2954991462044071E-2</v>
      </c>
      <c r="R18" s="11">
        <f t="shared" si="23"/>
        <v>0</v>
      </c>
      <c r="S18" s="11">
        <f t="shared" si="24"/>
        <v>-0.89147791502180995</v>
      </c>
      <c r="T18" s="11">
        <f t="shared" si="25"/>
        <v>-0.24660523237117837</v>
      </c>
      <c r="U18" s="11">
        <f>'OddsRatio_working_3-way'!S18-'OddsRatio_working_3-way'!R18^2/3</f>
        <v>-0.89147791502180995</v>
      </c>
      <c r="V18" s="11">
        <f>'OddsRatio_working_3-way'!S18*'OddsRatio_working_3-way'!R18/3-2*'OddsRatio_working_3-way'!R18^3/27-'OddsRatio_working_3-way'!T18</f>
        <v>0.24660523237117837</v>
      </c>
      <c r="W18" s="11">
        <f>'OddsRatio_working_3-way'!V18^2+4*'OddsRatio_working_3-way'!U18^3/27</f>
        <v>-4.4146867455460044E-2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0.16198843175386238</v>
      </c>
      <c r="Y18" s="11">
        <f>IF('OddsRatio_working_3-way'!W18&gt;=0,IF('OddsRatio_working_3-way'!V18+SQRT('OddsRatio_working_3-way'!W18)&gt;0,0,PI()),ACOS('OddsRatio_working_3-way'!V18/(2*'OddsRatio_working_3-way'!X18)))</f>
        <v>0.70566318874282508</v>
      </c>
      <c r="Z18" s="11">
        <f>'OddsRatio_working_3-way'!X18^(1/3)*COS('OddsRatio_working_3-way'!Y18/3)</f>
        <v>0.53011205937250205</v>
      </c>
      <c r="AA18" s="11">
        <f>'OddsRatio_working_3-way'!X18^(1/3)*COS(('OddsRatio_working_3-way'!Y18+2*PI())/3)</f>
        <v>-0.37508049122247572</v>
      </c>
      <c r="AB18" s="11">
        <f>'OddsRatio_working_3-way'!X18^(1/3)*COS(('OddsRatio_working_3-way'!Y18+4*PI())/3)</f>
        <v>-0.15503156815002617</v>
      </c>
      <c r="AC18" s="11">
        <f>'OddsRatio_working_3-way'!X18^(1/3)*SIN('OddsRatio_working_3-way'!Y18/3)</f>
        <v>0.12704530497076594</v>
      </c>
      <c r="AD18" s="11">
        <f>'OddsRatio_working_3-way'!X18^(1/3)*SIN(('OddsRatio_working_3-way'!Y18+2*PI())/3)</f>
        <v>0.39556785778368841</v>
      </c>
      <c r="AE18" s="11">
        <f>'OddsRatio_working_3-way'!X18^(1/3)*SIN(('OddsRatio_working_3-way'!Y18+4*PI())/3)</f>
        <v>-0.52261316275445435</v>
      </c>
      <c r="AF18" s="11">
        <f>-'OddsRatio_working_3-way'!U18/(3*'OddsRatio_working_3-way'!X18^(1/3))*COS(('OddsRatio_working_3-way'!Y18)/3)</f>
        <v>0.53011205937250194</v>
      </c>
      <c r="AG18" s="11">
        <f>-'OddsRatio_working_3-way'!U18/(3*'OddsRatio_working_3-way'!X18^(1/3))*COS(('OddsRatio_working_3-way'!Y18+2*PI())/3)</f>
        <v>-0.37508049122247566</v>
      </c>
      <c r="AH18" s="11">
        <f>-'OddsRatio_working_3-way'!U18/(3*'OddsRatio_working_3-way'!X18^(1/3))*COS(('OddsRatio_working_3-way'!Y18+4*PI())/3)</f>
        <v>-0.15503156815002614</v>
      </c>
      <c r="AI18" s="11">
        <f>'OddsRatio_working_3-way'!U18/(3*'OddsRatio_working_3-way'!X18^(1/3))*SIN(('OddsRatio_working_3-way'!Y18)/3)</f>
        <v>-0.12704530497076591</v>
      </c>
      <c r="AJ18" s="11">
        <f>'OddsRatio_working_3-way'!U18/(3*'OddsRatio_working_3-way'!X18^(1/3))*SIN(('OddsRatio_working_3-way'!Y18+2*PI())/3)</f>
        <v>-0.39556785778368836</v>
      </c>
      <c r="AK18" s="11">
        <f>'OddsRatio_working_3-way'!U18/(3*'OddsRatio_working_3-way'!X18^(1/3))*SIN(('OddsRatio_working_3-way'!Y18+4*PI())/3)</f>
        <v>0.52261316275445424</v>
      </c>
      <c r="AL18" s="11">
        <f>'OddsRatio_working_3-way'!Z18+'OddsRatio_working_3-way'!AF18</f>
        <v>1.0602241187450039</v>
      </c>
      <c r="AM18" s="11">
        <f>'OddsRatio_working_3-way'!AA18+'OddsRatio_working_3-way'!AG18</f>
        <v>-0.75016098244495133</v>
      </c>
      <c r="AN18" s="11">
        <f>'OddsRatio_working_3-way'!AB18+'OddsRatio_working_3-way'!AH18</f>
        <v>-0.31006313630005233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1.0602241187450039</v>
      </c>
      <c r="AS18" s="11">
        <f>IF(('OddsRatio_working_3-way'!X18=0),IF(Q18&gt;0,-Q18^(1/3),(-Q18)^(1/3)),'OddsRatio_working_3-way'!AM18-'OddsRatio_working_3-way'!R18/3)</f>
        <v>-0.75016098244495133</v>
      </c>
      <c r="AT18" s="11">
        <f>IF(('OddsRatio_working_3-way'!X18=0),IF(Q18&gt;0,-Q18^(1/3),(-Q18)^(1/3)),'OddsRatio_working_3-way'!AN18-'OddsRatio_working_3-way'!R18/3)</f>
        <v>-0.31006313630005233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4.18</v>
      </c>
      <c r="C19" s="4">
        <f>IF('True_Odds_Calculator_3-way'!C20="","",'True_Odds_Calculator_3-way'!C20)</f>
        <v>3.62</v>
      </c>
      <c r="D19" s="9">
        <f t="shared" si="13"/>
        <v>0.51297877035877715</v>
      </c>
      <c r="E19" s="9">
        <f t="shared" si="14"/>
        <v>0.22569386415492762</v>
      </c>
      <c r="F19" s="9">
        <f t="shared" si="15"/>
        <v>0.26132736548629532</v>
      </c>
      <c r="G19" s="9">
        <f t="shared" si="16"/>
        <v>1.0788618310935534</v>
      </c>
      <c r="H19" s="9">
        <f t="shared" si="17"/>
        <v>1.9493984113623268</v>
      </c>
      <c r="I19" s="9">
        <f t="shared" si="18"/>
        <v>4.4307806228774993</v>
      </c>
      <c r="J19" s="9">
        <f t="shared" si="19"/>
        <v>3.8266179974651089</v>
      </c>
      <c r="K19" s="11">
        <f t="shared" si="20"/>
        <v>0.53191489361702127</v>
      </c>
      <c r="L19" s="11">
        <f t="shared" si="21"/>
        <v>0.23923444976076558</v>
      </c>
      <c r="M19" s="11">
        <f t="shared" si="22"/>
        <v>0.27624309392265195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-0.25773202254490102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0.23481928476576847</v>
      </c>
      <c r="Q19" s="11">
        <f>2*'OddsRatio_working_3-way'!K19*'OddsRatio_working_3-way'!L19*'OddsRatio_working_3-way'!M19</f>
        <v>7.0305175079571416E-2</v>
      </c>
      <c r="R19" s="11">
        <f t="shared" si="23"/>
        <v>0</v>
      </c>
      <c r="S19" s="11">
        <f t="shared" si="24"/>
        <v>-0.91109859941777005</v>
      </c>
      <c r="T19" s="11">
        <f t="shared" si="25"/>
        <v>-0.27278401180172768</v>
      </c>
      <c r="U19" s="11">
        <f>'OddsRatio_working_3-way'!S19-'OddsRatio_working_3-way'!R19^2/3</f>
        <v>-0.91109859941777005</v>
      </c>
      <c r="V19" s="11">
        <f>'OddsRatio_working_3-way'!S19*'OddsRatio_working_3-way'!R19/3-2*'OddsRatio_working_3-way'!R19^3/27-'OddsRatio_working_3-way'!T19</f>
        <v>0.27278401180172768</v>
      </c>
      <c r="W19" s="11">
        <f>'OddsRatio_working_3-way'!V19^2+4*'OddsRatio_working_3-way'!U19^3/27</f>
        <v>-3.7633852794680345E-2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0.16736559524684685</v>
      </c>
      <c r="Y19" s="11">
        <f>IF('OddsRatio_working_3-way'!W19&gt;=0,IF('OddsRatio_working_3-way'!V19+SQRT('OddsRatio_working_3-way'!W19)&gt;0,0,PI()),ACOS('OddsRatio_working_3-way'!V19/(2*'OddsRatio_working_3-way'!X19)))</f>
        <v>0.61818007420329668</v>
      </c>
      <c r="Z19" s="11">
        <f>'OddsRatio_working_3-way'!X19^(1/3)*COS('OddsRatio_working_3-way'!Y19/3)</f>
        <v>0.5394309155467768</v>
      </c>
      <c r="AA19" s="11">
        <f>'OddsRatio_working_3-way'!X19^(1/3)*COS(('OddsRatio_working_3-way'!Y19+2*PI())/3)</f>
        <v>-0.36736465320641365</v>
      </c>
      <c r="AB19" s="11">
        <f>'OddsRatio_working_3-way'!X19^(1/3)*COS(('OddsRatio_working_3-way'!Y19+4*PI())/3)</f>
        <v>-0.17206626234036332</v>
      </c>
      <c r="AC19" s="11">
        <f>'OddsRatio_working_3-way'!X19^(1/3)*SIN('OddsRatio_working_3-way'!Y19/3)</f>
        <v>0.1127555785388151</v>
      </c>
      <c r="AD19" s="11">
        <f>'OddsRatio_working_3-way'!X19^(1/3)*SIN(('OddsRatio_working_3-way'!Y19+2*PI())/3)</f>
        <v>0.41078308718079937</v>
      </c>
      <c r="AE19" s="11">
        <f>'OddsRatio_working_3-way'!X19^(1/3)*SIN(('OddsRatio_working_3-way'!Y19+4*PI())/3)</f>
        <v>-0.52353866571961427</v>
      </c>
      <c r="AF19" s="11">
        <f>-'OddsRatio_working_3-way'!U19/(3*'OddsRatio_working_3-way'!X19^(1/3))*COS(('OddsRatio_working_3-way'!Y19)/3)</f>
        <v>0.53943091554677669</v>
      </c>
      <c r="AG19" s="11">
        <f>-'OddsRatio_working_3-way'!U19/(3*'OddsRatio_working_3-way'!X19^(1/3))*COS(('OddsRatio_working_3-way'!Y19+2*PI())/3)</f>
        <v>-0.36736465320641354</v>
      </c>
      <c r="AH19" s="11">
        <f>-'OddsRatio_working_3-way'!U19/(3*'OddsRatio_working_3-way'!X19^(1/3))*COS(('OddsRatio_working_3-way'!Y19+4*PI())/3)</f>
        <v>-0.17206626234036329</v>
      </c>
      <c r="AI19" s="11">
        <f>'OddsRatio_working_3-way'!U19/(3*'OddsRatio_working_3-way'!X19^(1/3))*SIN(('OddsRatio_working_3-way'!Y19)/3)</f>
        <v>-0.11275557853881507</v>
      </c>
      <c r="AJ19" s="11">
        <f>'OddsRatio_working_3-way'!U19/(3*'OddsRatio_working_3-way'!X19^(1/3))*SIN(('OddsRatio_working_3-way'!Y19+2*PI())/3)</f>
        <v>-0.41078308718079926</v>
      </c>
      <c r="AK19" s="11">
        <f>'OddsRatio_working_3-way'!U19/(3*'OddsRatio_working_3-way'!X19^(1/3))*SIN(('OddsRatio_working_3-way'!Y19+4*PI())/3)</f>
        <v>0.52353866571961416</v>
      </c>
      <c r="AL19" s="11">
        <f>'OddsRatio_working_3-way'!Z19+'OddsRatio_working_3-way'!AF19</f>
        <v>1.0788618310935534</v>
      </c>
      <c r="AM19" s="11">
        <f>'OddsRatio_working_3-way'!AA19+'OddsRatio_working_3-way'!AG19</f>
        <v>-0.73472930641282719</v>
      </c>
      <c r="AN19" s="11">
        <f>'OddsRatio_working_3-way'!AB19+'OddsRatio_working_3-way'!AH19</f>
        <v>-0.34413252468072664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1.0788618310935534</v>
      </c>
      <c r="AS19" s="11">
        <f>IF(('OddsRatio_working_3-way'!X19=0),IF(Q19&gt;0,-Q19^(1/3),(-Q19)^(1/3)),'OddsRatio_working_3-way'!AM19-'OddsRatio_working_3-way'!R19/3)</f>
        <v>-0.73472930641282719</v>
      </c>
      <c r="AT19" s="11">
        <f>IF(('OddsRatio_working_3-way'!X19=0),IF(Q19&gt;0,-Q19^(1/3),(-Q19)^(1/3)),'OddsRatio_working_3-way'!AN19-'OddsRatio_working_3-way'!R19/3)</f>
        <v>-0.34413252468072664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3.73</v>
      </c>
      <c r="B20" s="4">
        <f>IF('True_Odds_Calculator_3-way'!B21="","",'True_Odds_Calculator_3-way'!B21)</f>
        <v>3.4</v>
      </c>
      <c r="C20" s="4">
        <f>IF('True_Odds_Calculator_3-way'!C21="","",'True_Odds_Calculator_3-way'!C21)</f>
        <v>2.12</v>
      </c>
      <c r="D20" s="9">
        <f t="shared" si="13"/>
        <v>0.25795220112262363</v>
      </c>
      <c r="E20" s="9">
        <f t="shared" si="14"/>
        <v>0.28336994247296177</v>
      </c>
      <c r="F20" s="9">
        <f t="shared" si="15"/>
        <v>0.45867785640441477</v>
      </c>
      <c r="G20" s="9">
        <f t="shared" si="16"/>
        <v>1.0537315803401541</v>
      </c>
      <c r="H20" s="9">
        <f t="shared" si="17"/>
        <v>3.8766872143286211</v>
      </c>
      <c r="I20" s="9">
        <f t="shared" si="18"/>
        <v>3.5289557928163702</v>
      </c>
      <c r="J20" s="9">
        <f t="shared" si="19"/>
        <v>2.1801793699809724</v>
      </c>
      <c r="K20" s="11">
        <f t="shared" si="20"/>
        <v>0.26809651474530832</v>
      </c>
      <c r="L20" s="11">
        <f t="shared" si="21"/>
        <v>0.29411764705882354</v>
      </c>
      <c r="M20" s="11">
        <f t="shared" si="22"/>
        <v>0.47169811320754712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-0.27294070038354779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0.23246437529941405</v>
      </c>
      <c r="Q20" s="11">
        <f>2*'OddsRatio_working_3-way'!K20*'OddsRatio_working_3-way'!L20*'OddsRatio_working_3-way'!M20</f>
        <v>7.438860009581251E-2</v>
      </c>
      <c r="R20" s="11">
        <f t="shared" si="23"/>
        <v>0</v>
      </c>
      <c r="S20" s="11">
        <f t="shared" si="24"/>
        <v>-0.8517028606314313</v>
      </c>
      <c r="T20" s="11">
        <f t="shared" si="25"/>
        <v>-0.27254491540205805</v>
      </c>
      <c r="U20" s="11">
        <f>'OddsRatio_working_3-way'!S20-'OddsRatio_working_3-way'!R20^2/3</f>
        <v>-0.8517028606314313</v>
      </c>
      <c r="V20" s="11">
        <f>'OddsRatio_working_3-way'!S20*'OddsRatio_working_3-way'!R20/3-2*'OddsRatio_working_3-way'!R20^3/27-'OddsRatio_working_3-way'!T20</f>
        <v>0.27254491540205805</v>
      </c>
      <c r="W20" s="11">
        <f>'OddsRatio_working_3-way'!V20^2+4*'OddsRatio_working_3-way'!U20^3/27</f>
        <v>-1.7248654226116489E-2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0.1512691187401046</v>
      </c>
      <c r="Y20" s="11">
        <f>IF('OddsRatio_working_3-way'!W20&gt;=0,IF('OddsRatio_working_3-way'!V20+SQRT('OddsRatio_working_3-way'!W20)&gt;0,0,PI()),ACOS('OddsRatio_working_3-way'!V20/(2*'OddsRatio_working_3-way'!X20)))</f>
        <v>0.44904737281851137</v>
      </c>
      <c r="Z20" s="11">
        <f>'OddsRatio_working_3-way'!X20^(1/3)*COS('OddsRatio_working_3-way'!Y20/3)</f>
        <v>0.52686579017007706</v>
      </c>
      <c r="AA20" s="11">
        <f>'OddsRatio_working_3-way'!X20^(1/3)*COS(('OddsRatio_working_3-way'!Y20+2*PI())/3)</f>
        <v>-0.3322445548470519</v>
      </c>
      <c r="AB20" s="11">
        <f>'OddsRatio_working_3-way'!X20^(1/3)*COS(('OddsRatio_working_3-way'!Y20+4*PI())/3)</f>
        <v>-0.19462123532302505</v>
      </c>
      <c r="AC20" s="11">
        <f>'OddsRatio_working_3-way'!X20^(1/3)*SIN('OddsRatio_working_3-way'!Y20/3)</f>
        <v>7.9456860573966767E-2</v>
      </c>
      <c r="AD20" s="11">
        <f>'OddsRatio_working_3-way'!X20^(1/3)*SIN(('OddsRatio_working_3-way'!Y20+2*PI())/3)</f>
        <v>0.41655072838526491</v>
      </c>
      <c r="AE20" s="11">
        <f>'OddsRatio_working_3-way'!X20^(1/3)*SIN(('OddsRatio_working_3-way'!Y20+4*PI())/3)</f>
        <v>-0.49600758895923175</v>
      </c>
      <c r="AF20" s="11">
        <f>-'OddsRatio_working_3-way'!U20/(3*'OddsRatio_working_3-way'!X20^(1/3))*COS(('OddsRatio_working_3-way'!Y20)/3)</f>
        <v>0.52686579017007706</v>
      </c>
      <c r="AG20" s="11">
        <f>-'OddsRatio_working_3-way'!U20/(3*'OddsRatio_working_3-way'!X20^(1/3))*COS(('OddsRatio_working_3-way'!Y20+2*PI())/3)</f>
        <v>-0.3322445548470519</v>
      </c>
      <c r="AH20" s="11">
        <f>-'OddsRatio_working_3-way'!U20/(3*'OddsRatio_working_3-way'!X20^(1/3))*COS(('OddsRatio_working_3-way'!Y20+4*PI())/3)</f>
        <v>-0.19462123532302505</v>
      </c>
      <c r="AI20" s="11">
        <f>'OddsRatio_working_3-way'!U20/(3*'OddsRatio_working_3-way'!X20^(1/3))*SIN(('OddsRatio_working_3-way'!Y20)/3)</f>
        <v>-7.9456860573966767E-2</v>
      </c>
      <c r="AJ20" s="11">
        <f>'OddsRatio_working_3-way'!U20/(3*'OddsRatio_working_3-way'!X20^(1/3))*SIN(('OddsRatio_working_3-way'!Y20+2*PI())/3)</f>
        <v>-0.41655072838526491</v>
      </c>
      <c r="AK20" s="11">
        <f>'OddsRatio_working_3-way'!U20/(3*'OddsRatio_working_3-way'!X20^(1/3))*SIN(('OddsRatio_working_3-way'!Y20+4*PI())/3)</f>
        <v>0.49600758895923175</v>
      </c>
      <c r="AL20" s="11">
        <f>'OddsRatio_working_3-way'!Z20+'OddsRatio_working_3-way'!AF20</f>
        <v>1.0537315803401541</v>
      </c>
      <c r="AM20" s="11">
        <f>'OddsRatio_working_3-way'!AA20+'OddsRatio_working_3-way'!AG20</f>
        <v>-0.6644891096941038</v>
      </c>
      <c r="AN20" s="11">
        <f>'OddsRatio_working_3-way'!AB20+'OddsRatio_working_3-way'!AH20</f>
        <v>-0.38924247064605011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1.0537315803401541</v>
      </c>
      <c r="AS20" s="11">
        <f>IF(('OddsRatio_working_3-way'!X20=0),IF(Q20&gt;0,-Q20^(1/3),(-Q20)^(1/3)),'OddsRatio_working_3-way'!AM20-'OddsRatio_working_3-way'!R20/3)</f>
        <v>-0.6644891096941038</v>
      </c>
      <c r="AT20" s="11">
        <f>IF(('OddsRatio_working_3-way'!X20=0),IF(Q20&gt;0,-Q20^(1/3),(-Q20)^(1/3)),'OddsRatio_working_3-way'!AN20-'OddsRatio_working_3-way'!R20/3)</f>
        <v>-0.38924247064605011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3.84</v>
      </c>
      <c r="C21" s="4">
        <f>IF('True_Odds_Calculator_3-way'!C22="","",'True_Odds_Calculator_3-way'!C22)</f>
        <v>2.2400000000000002</v>
      </c>
      <c r="D21" s="9">
        <f t="shared" si="13"/>
        <v>0.31489539352316809</v>
      </c>
      <c r="E21" s="9">
        <f t="shared" si="14"/>
        <v>0.25094352224231226</v>
      </c>
      <c r="F21" s="9">
        <f t="shared" si="15"/>
        <v>0.43416108423451955</v>
      </c>
      <c r="G21" s="9">
        <f t="shared" si="16"/>
        <v>1.0510423960890845</v>
      </c>
      <c r="H21" s="9">
        <f t="shared" si="17"/>
        <v>3.1756577599044049</v>
      </c>
      <c r="I21" s="9">
        <f t="shared" si="18"/>
        <v>3.9849604048929992</v>
      </c>
      <c r="J21" s="9">
        <f t="shared" si="19"/>
        <v>2.3032925711504646</v>
      </c>
      <c r="K21" s="11">
        <f t="shared" si="20"/>
        <v>0.32573289902280134</v>
      </c>
      <c r="L21" s="11">
        <f t="shared" si="21"/>
        <v>0.26041666666666669</v>
      </c>
      <c r="M21" s="11">
        <f t="shared" si="22"/>
        <v>0.4464285714285714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-0.27605317880409486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0.23289356968357372</v>
      </c>
      <c r="Q21" s="11">
        <f>2*'OddsRatio_working_3-way'!K21*'OddsRatio_working_3-way'!L21*'OddsRatio_working_3-way'!M21</f>
        <v>7.5737746238560569E-2</v>
      </c>
      <c r="R21" s="11">
        <f t="shared" si="23"/>
        <v>0</v>
      </c>
      <c r="S21" s="11">
        <f t="shared" si="24"/>
        <v>-0.8436547287464855</v>
      </c>
      <c r="T21" s="11">
        <f t="shared" si="25"/>
        <v>-0.27435926138097094</v>
      </c>
      <c r="U21" s="11">
        <f>'OddsRatio_working_3-way'!S21-'OddsRatio_working_3-way'!R21^2/3</f>
        <v>-0.8436547287464855</v>
      </c>
      <c r="V21" s="11">
        <f>'OddsRatio_working_3-way'!S21*'OddsRatio_working_3-way'!R21/3-2*'OddsRatio_working_3-way'!R21^3/27-'OddsRatio_working_3-way'!T21</f>
        <v>0.27435926138097094</v>
      </c>
      <c r="W21" s="11">
        <f>'OddsRatio_working_3-way'!V21^2+4*'OddsRatio_working_3-way'!U21^3/27</f>
        <v>-1.3686112490532032E-2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0.14913007476364717</v>
      </c>
      <c r="Y21" s="11">
        <f>IF('OddsRatio_working_3-way'!W21&gt;=0,IF('OddsRatio_working_3-way'!V21+SQRT('OddsRatio_working_3-way'!W21)&gt;0,0,PI()),ACOS('OddsRatio_working_3-way'!V21/(2*'OddsRatio_working_3-way'!X21)))</f>
        <v>0.40305854692585119</v>
      </c>
      <c r="Z21" s="11">
        <f>'OddsRatio_working_3-way'!X21^(1/3)*COS('OddsRatio_working_3-way'!Y21/3)</f>
        <v>0.52552119804454223</v>
      </c>
      <c r="AA21" s="11">
        <f>'OddsRatio_working_3-way'!X21^(1/3)*COS(('OddsRatio_working_3-way'!Y21+2*PI())/3)</f>
        <v>-0.32427714143968284</v>
      </c>
      <c r="AB21" s="11">
        <f>'OddsRatio_working_3-way'!X21^(1/3)*COS(('OddsRatio_working_3-way'!Y21+4*PI())/3)</f>
        <v>-0.20124405660485908</v>
      </c>
      <c r="AC21" s="11">
        <f>'OddsRatio_working_3-way'!X21^(1/3)*SIN('OddsRatio_working_3-way'!Y21/3)</f>
        <v>7.1033184648615535E-2</v>
      </c>
      <c r="AD21" s="11">
        <f>'OddsRatio_working_3-way'!X21^(1/3)*SIN(('OddsRatio_working_3-way'!Y21+2*PI())/3)</f>
        <v>0.41959811540949893</v>
      </c>
      <c r="AE21" s="11">
        <f>'OddsRatio_working_3-way'!X21^(1/3)*SIN(('OddsRatio_working_3-way'!Y21+4*PI())/3)</f>
        <v>-0.49063130005811439</v>
      </c>
      <c r="AF21" s="11">
        <f>-'OddsRatio_working_3-way'!U21/(3*'OddsRatio_working_3-way'!X21^(1/3))*COS(('OddsRatio_working_3-way'!Y21)/3)</f>
        <v>0.52552119804454211</v>
      </c>
      <c r="AG21" s="11">
        <f>-'OddsRatio_working_3-way'!U21/(3*'OddsRatio_working_3-way'!X21^(1/3))*COS(('OddsRatio_working_3-way'!Y21+2*PI())/3)</f>
        <v>-0.32427714143968278</v>
      </c>
      <c r="AH21" s="11">
        <f>-'OddsRatio_working_3-way'!U21/(3*'OddsRatio_working_3-way'!X21^(1/3))*COS(('OddsRatio_working_3-way'!Y21+4*PI())/3)</f>
        <v>-0.20124405660485903</v>
      </c>
      <c r="AI21" s="11">
        <f>'OddsRatio_working_3-way'!U21/(3*'OddsRatio_working_3-way'!X21^(1/3))*SIN(('OddsRatio_working_3-way'!Y21)/3)</f>
        <v>-7.1033184648615522E-2</v>
      </c>
      <c r="AJ21" s="11">
        <f>'OddsRatio_working_3-way'!U21/(3*'OddsRatio_working_3-way'!X21^(1/3))*SIN(('OddsRatio_working_3-way'!Y21+2*PI())/3)</f>
        <v>-0.41959811540949882</v>
      </c>
      <c r="AK21" s="11">
        <f>'OddsRatio_working_3-way'!U21/(3*'OddsRatio_working_3-way'!X21^(1/3))*SIN(('OddsRatio_working_3-way'!Y21+4*PI())/3)</f>
        <v>0.49063130005811428</v>
      </c>
      <c r="AL21" s="11">
        <f>'OddsRatio_working_3-way'!Z21+'OddsRatio_working_3-way'!AF21</f>
        <v>1.0510423960890845</v>
      </c>
      <c r="AM21" s="11">
        <f>'OddsRatio_working_3-way'!AA21+'OddsRatio_working_3-way'!AG21</f>
        <v>-0.64855428287936556</v>
      </c>
      <c r="AN21" s="11">
        <f>'OddsRatio_working_3-way'!AB21+'OddsRatio_working_3-way'!AH21</f>
        <v>-0.40248811320971811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1.0510423960890845</v>
      </c>
      <c r="AS21" s="11">
        <f>IF(('OddsRatio_working_3-way'!X21=0),IF(Q21&gt;0,-Q21^(1/3),(-Q21)^(1/3)),'OddsRatio_working_3-way'!AM21-'OddsRatio_working_3-way'!R21/3)</f>
        <v>-0.64855428287936556</v>
      </c>
      <c r="AT21" s="11">
        <f>IF(('OddsRatio_working_3-way'!X21=0),IF(Q21&gt;0,-Q21^(1/3),(-Q21)^(1/3)),'OddsRatio_working_3-way'!AN21-'OddsRatio_working_3-way'!R21/3)</f>
        <v>-0.40248811320971811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4.5199999999999996</v>
      </c>
      <c r="B22" s="4">
        <f>IF('True_Odds_Calculator_3-way'!B23="","",'True_Odds_Calculator_3-way'!B23)</f>
        <v>4.16</v>
      </c>
      <c r="C22" s="4">
        <f>IF('True_Odds_Calculator_3-way'!C23="","",'True_Odds_Calculator_3-way'!C23)</f>
        <v>1.78</v>
      </c>
      <c r="D22" s="9">
        <f t="shared" si="13"/>
        <v>0.21456349257972226</v>
      </c>
      <c r="E22" s="9">
        <f t="shared" si="14"/>
        <v>0.23330455179499529</v>
      </c>
      <c r="F22" s="9">
        <f t="shared" si="15"/>
        <v>0.55213195562528261</v>
      </c>
      <c r="G22" s="9">
        <f t="shared" si="16"/>
        <v>1.039950313743649</v>
      </c>
      <c r="H22" s="9">
        <f t="shared" si="17"/>
        <v>4.6606251043776448</v>
      </c>
      <c r="I22" s="9">
        <f t="shared" si="18"/>
        <v>4.2862429914299316</v>
      </c>
      <c r="J22" s="9">
        <f t="shared" si="19"/>
        <v>1.8111612447200458</v>
      </c>
      <c r="K22" s="11">
        <f t="shared" si="20"/>
        <v>0.22123893805309736</v>
      </c>
      <c r="L22" s="11">
        <f t="shared" si="21"/>
        <v>0.24038461538461536</v>
      </c>
      <c r="M22" s="11">
        <f t="shared" si="22"/>
        <v>0.5617977528089888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-0.25922243213682017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0.22288819115656147</v>
      </c>
      <c r="Q22" s="11">
        <f>2*'OddsRatio_working_3-way'!K22*'OddsRatio_working_3-way'!L22*'OddsRatio_working_3-way'!M22</f>
        <v>5.9755547226960172E-2</v>
      </c>
      <c r="R22" s="11">
        <f t="shared" si="23"/>
        <v>0</v>
      </c>
      <c r="S22" s="11">
        <f t="shared" si="24"/>
        <v>-0.85983373166917465</v>
      </c>
      <c r="T22" s="11">
        <f t="shared" si="25"/>
        <v>-0.23051842672095832</v>
      </c>
      <c r="U22" s="11">
        <f>'OddsRatio_working_3-way'!S22-'OddsRatio_working_3-way'!R22^2/3</f>
        <v>-0.85983373166917465</v>
      </c>
      <c r="V22" s="11">
        <f>'OddsRatio_working_3-way'!S22*'OddsRatio_working_3-way'!R22/3-2*'OddsRatio_working_3-way'!R22^3/27-'OddsRatio_working_3-way'!T22</f>
        <v>0.23051842672095832</v>
      </c>
      <c r="W22" s="11">
        <f>'OddsRatio_working_3-way'!V22^2+4*'OddsRatio_working_3-way'!U22^3/27</f>
        <v>-4.1037129778757196E-2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0.1534404402664622</v>
      </c>
      <c r="Y22" s="11">
        <f>IF('OddsRatio_working_3-way'!W22&gt;=0,IF('OddsRatio_working_3-way'!V22+SQRT('OddsRatio_working_3-way'!W22)&gt;0,0,PI()),ACOS('OddsRatio_working_3-way'!V22/(2*'OddsRatio_working_3-way'!X22)))</f>
        <v>0.72096993556116806</v>
      </c>
      <c r="Z22" s="11">
        <f>'OddsRatio_working_3-way'!X22^(1/3)*COS('OddsRatio_working_3-way'!Y22/3)</f>
        <v>0.51997515687182461</v>
      </c>
      <c r="AA22" s="11">
        <f>'OddsRatio_working_3-way'!X22^(1/3)*COS(('OddsRatio_working_3-way'!Y22+2*PI())/3)</f>
        <v>-0.37034069390794933</v>
      </c>
      <c r="AB22" s="11">
        <f>'OddsRatio_working_3-way'!X22^(1/3)*COS(('OddsRatio_working_3-way'!Y22+4*PI())/3)</f>
        <v>-0.14963446296387517</v>
      </c>
      <c r="AC22" s="11">
        <f>'OddsRatio_working_3-way'!X22^(1/3)*SIN('OddsRatio_working_3-way'!Y22/3)</f>
        <v>0.12742480184738886</v>
      </c>
      <c r="AD22" s="11">
        <f>'OddsRatio_working_3-way'!X22^(1/3)*SIN(('OddsRatio_working_3-way'!Y22+2*PI())/3)</f>
        <v>0.38659929426410428</v>
      </c>
      <c r="AE22" s="11">
        <f>'OddsRatio_working_3-way'!X22^(1/3)*SIN(('OddsRatio_working_3-way'!Y22+4*PI())/3)</f>
        <v>-0.51402409611149313</v>
      </c>
      <c r="AF22" s="11">
        <f>-'OddsRatio_working_3-way'!U22/(3*'OddsRatio_working_3-way'!X22^(1/3))*COS(('OddsRatio_working_3-way'!Y22)/3)</f>
        <v>0.5199751568718245</v>
      </c>
      <c r="AG22" s="11">
        <f>-'OddsRatio_working_3-way'!U22/(3*'OddsRatio_working_3-way'!X22^(1/3))*COS(('OddsRatio_working_3-way'!Y22+2*PI())/3)</f>
        <v>-0.37034069390794921</v>
      </c>
      <c r="AH22" s="11">
        <f>-'OddsRatio_working_3-way'!U22/(3*'OddsRatio_working_3-way'!X22^(1/3))*COS(('OddsRatio_working_3-way'!Y22+4*PI())/3)</f>
        <v>-0.14963446296387514</v>
      </c>
      <c r="AI22" s="11">
        <f>'OddsRatio_working_3-way'!U22/(3*'OddsRatio_working_3-way'!X22^(1/3))*SIN(('OddsRatio_working_3-way'!Y22)/3)</f>
        <v>-0.12742480184738883</v>
      </c>
      <c r="AJ22" s="11">
        <f>'OddsRatio_working_3-way'!U22/(3*'OddsRatio_working_3-way'!X22^(1/3))*SIN(('OddsRatio_working_3-way'!Y22+2*PI())/3)</f>
        <v>-0.38659929426410422</v>
      </c>
      <c r="AK22" s="11">
        <f>'OddsRatio_working_3-way'!U22/(3*'OddsRatio_working_3-way'!X22^(1/3))*SIN(('OddsRatio_working_3-way'!Y22+4*PI())/3)</f>
        <v>0.51402409611149302</v>
      </c>
      <c r="AL22" s="11">
        <f>'OddsRatio_working_3-way'!Z22+'OddsRatio_working_3-way'!AF22</f>
        <v>1.039950313743649</v>
      </c>
      <c r="AM22" s="11">
        <f>'OddsRatio_working_3-way'!AA22+'OddsRatio_working_3-way'!AG22</f>
        <v>-0.74068138781589854</v>
      </c>
      <c r="AN22" s="11">
        <f>'OddsRatio_working_3-way'!AB22+'OddsRatio_working_3-way'!AH22</f>
        <v>-0.29926892592775034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1.039950313743649</v>
      </c>
      <c r="AS22" s="11">
        <f>IF(('OddsRatio_working_3-way'!X22=0),IF(Q22&gt;0,-Q22^(1/3),(-Q22)^(1/3)),'OddsRatio_working_3-way'!AM22-'OddsRatio_working_3-way'!R22/3)</f>
        <v>-0.74068138781589854</v>
      </c>
      <c r="AT22" s="11">
        <f>IF(('OddsRatio_working_3-way'!X22=0),IF(Q22&gt;0,-Q22^(1/3),(-Q22)^(1/3)),'OddsRatio_working_3-way'!AN22-'OddsRatio_working_3-way'!R22/3)</f>
        <v>-0.29926892592775034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1.25</v>
      </c>
      <c r="B23" s="4">
        <f>IF('True_Odds_Calculator_3-way'!B24="","",'True_Odds_Calculator_3-way'!B24)</f>
        <v>6.51</v>
      </c>
      <c r="C23" s="4">
        <f>IF('True_Odds_Calculator_3-way'!C24="","",'True_Odds_Calculator_3-way'!C24)</f>
        <v>12.47</v>
      </c>
      <c r="D23" s="9">
        <f t="shared" si="13"/>
        <v>0.78460854767828236</v>
      </c>
      <c r="E23" s="9">
        <f t="shared" si="14"/>
        <v>0.14183510238401811</v>
      </c>
      <c r="F23" s="9">
        <f t="shared" si="15"/>
        <v>7.3556349937699467E-2</v>
      </c>
      <c r="G23" s="9">
        <f t="shared" si="16"/>
        <v>1.0980836390787618</v>
      </c>
      <c r="H23" s="9">
        <f t="shared" si="17"/>
        <v>1.2745209097696906</v>
      </c>
      <c r="I23" s="9">
        <f t="shared" si="18"/>
        <v>7.0504408513239758</v>
      </c>
      <c r="J23" s="9">
        <f t="shared" si="19"/>
        <v>13.595019340233399</v>
      </c>
      <c r="K23" s="11">
        <f t="shared" si="20"/>
        <v>0.8</v>
      </c>
      <c r="L23" s="11">
        <f t="shared" si="21"/>
        <v>0.15360983102918588</v>
      </c>
      <c r="M23" s="11">
        <f t="shared" si="22"/>
        <v>8.0192461908580592E-2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-0.15570321151716493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0.16979614361718509</v>
      </c>
      <c r="Q23" s="11">
        <f>2*'OddsRatio_working_3-way'!K23*'OddsRatio_working_3-way'!L23*'OddsRatio_working_3-way'!M23</f>
        <v>1.9709360837746385E-2</v>
      </c>
      <c r="R23" s="11">
        <f t="shared" si="23"/>
        <v>0</v>
      </c>
      <c r="S23" s="11">
        <f t="shared" si="24"/>
        <v>-1.0905115055925905</v>
      </c>
      <c r="T23" s="11">
        <f t="shared" si="25"/>
        <v>-0.12658287934911092</v>
      </c>
      <c r="U23" s="11">
        <f>'OddsRatio_working_3-way'!S23-'OddsRatio_working_3-way'!R23^2/3</f>
        <v>-1.0905115055925905</v>
      </c>
      <c r="V23" s="11">
        <f>'OddsRatio_working_3-way'!S23*'OddsRatio_working_3-way'!R23/3-2*'OddsRatio_working_3-way'!R23^3/27-'OddsRatio_working_3-way'!T23</f>
        <v>0.12658287934911092</v>
      </c>
      <c r="W23" s="11">
        <f>'OddsRatio_working_3-way'!V23^2+4*'OddsRatio_working_3-way'!U23^3/27</f>
        <v>-0.1761031472591944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0.21916111231438049</v>
      </c>
      <c r="Y23" s="11">
        <f>IF('OddsRatio_working_3-way'!W23&gt;=0,IF('OddsRatio_working_3-way'!V23+SQRT('OddsRatio_working_3-way'!W23)&gt;0,0,PI()),ACOS('OddsRatio_working_3-way'!V23/(2*'OddsRatio_working_3-way'!X23)))</f>
        <v>1.2778340467181051</v>
      </c>
      <c r="Z23" s="11">
        <f>'OddsRatio_working_3-way'!X23^(1/3)*COS('OddsRatio_working_3-way'!Y23/3)</f>
        <v>0.54904181953938103</v>
      </c>
      <c r="AA23" s="11">
        <f>'OddsRatio_working_3-way'!X23^(1/3)*COS(('OddsRatio_working_3-way'!Y23+2*PI())/3)</f>
        <v>-0.49025845099933368</v>
      </c>
      <c r="AB23" s="11">
        <f>'OddsRatio_working_3-way'!X23^(1/3)*COS(('OddsRatio_working_3-way'!Y23+4*PI())/3)</f>
        <v>-5.8783368540047523E-2</v>
      </c>
      <c r="AC23" s="11">
        <f>'OddsRatio_working_3-way'!X23^(1/3)*SIN('OddsRatio_working_3-way'!Y23/3)</f>
        <v>0.24911225500648498</v>
      </c>
      <c r="AD23" s="11">
        <f>'OddsRatio_working_3-way'!X23^(1/3)*SIN(('OddsRatio_working_3-way'!Y23+2*PI())/3)</f>
        <v>0.3509280359578929</v>
      </c>
      <c r="AE23" s="11">
        <f>'OddsRatio_working_3-way'!X23^(1/3)*SIN(('OddsRatio_working_3-way'!Y23+4*PI())/3)</f>
        <v>-0.60004029096437783</v>
      </c>
      <c r="AF23" s="11">
        <f>-'OddsRatio_working_3-way'!U23/(3*'OddsRatio_working_3-way'!X23^(1/3))*COS(('OddsRatio_working_3-way'!Y23)/3)</f>
        <v>0.54904181953938092</v>
      </c>
      <c r="AG23" s="11">
        <f>-'OddsRatio_working_3-way'!U23/(3*'OddsRatio_working_3-way'!X23^(1/3))*COS(('OddsRatio_working_3-way'!Y23+2*PI())/3)</f>
        <v>-0.49025845099933357</v>
      </c>
      <c r="AH23" s="11">
        <f>-'OddsRatio_working_3-way'!U23/(3*'OddsRatio_working_3-way'!X23^(1/3))*COS(('OddsRatio_working_3-way'!Y23+4*PI())/3)</f>
        <v>-5.8783368540047509E-2</v>
      </c>
      <c r="AI23" s="11">
        <f>'OddsRatio_working_3-way'!U23/(3*'OddsRatio_working_3-way'!X23^(1/3))*SIN(('OddsRatio_working_3-way'!Y23)/3)</f>
        <v>-0.24911225500648493</v>
      </c>
      <c r="AJ23" s="11">
        <f>'OddsRatio_working_3-way'!U23/(3*'OddsRatio_working_3-way'!X23^(1/3))*SIN(('OddsRatio_working_3-way'!Y23+2*PI())/3)</f>
        <v>-0.35092803595789285</v>
      </c>
      <c r="AK23" s="11">
        <f>'OddsRatio_working_3-way'!U23/(3*'OddsRatio_working_3-way'!X23^(1/3))*SIN(('OddsRatio_working_3-way'!Y23+4*PI())/3)</f>
        <v>0.60004029096437772</v>
      </c>
      <c r="AL23" s="11">
        <f>'OddsRatio_working_3-way'!Z23+'OddsRatio_working_3-way'!AF23</f>
        <v>1.0980836390787618</v>
      </c>
      <c r="AM23" s="11">
        <f>'OddsRatio_working_3-way'!AA23+'OddsRatio_working_3-way'!AG23</f>
        <v>-0.98051690199866726</v>
      </c>
      <c r="AN23" s="11">
        <f>'OddsRatio_working_3-way'!AB23+'OddsRatio_working_3-way'!AH23</f>
        <v>-0.11756673708009503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1.0980836390787618</v>
      </c>
      <c r="AS23" s="11">
        <f>IF(('OddsRatio_working_3-way'!X23=0),IF(Q23&gt;0,-Q23^(1/3),(-Q23)^(1/3)),'OddsRatio_working_3-way'!AM23-'OddsRatio_working_3-way'!R23/3)</f>
        <v>-0.98051690199866726</v>
      </c>
      <c r="AT23" s="11">
        <f>IF(('OddsRatio_working_3-way'!X23=0),IF(Q23&gt;0,-Q23^(1/3),(-Q23)^(1/3)),'OddsRatio_working_3-way'!AN23-'OddsRatio_working_3-way'!R23/3)</f>
        <v>-0.11756673708009503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11.21</v>
      </c>
      <c r="B24" s="4">
        <f>IF('True_Odds_Calculator_3-way'!B25="","",'True_Odds_Calculator_3-way'!B25)</f>
        <v>6.52</v>
      </c>
      <c r="C24" s="4">
        <f>IF('True_Odds_Calculator_3-way'!C25="","",'True_Odds_Calculator_3-way'!C25)</f>
        <v>1.27</v>
      </c>
      <c r="D24" s="9">
        <f t="shared" si="13"/>
        <v>8.2938664529331088E-2</v>
      </c>
      <c r="E24" s="9">
        <f t="shared" si="14"/>
        <v>0.14330788562241967</v>
      </c>
      <c r="F24" s="9">
        <f t="shared" si="15"/>
        <v>0.77375344984824945</v>
      </c>
      <c r="G24" s="9">
        <f t="shared" si="16"/>
        <v>1.0829679478799936</v>
      </c>
      <c r="H24" s="9">
        <f t="shared" si="17"/>
        <v>12.057102747854737</v>
      </c>
      <c r="I24" s="9">
        <f t="shared" si="18"/>
        <v>6.9779830722975644</v>
      </c>
      <c r="J24" s="9">
        <f t="shared" si="19"/>
        <v>1.2924013459275983</v>
      </c>
      <c r="K24" s="11">
        <f t="shared" si="20"/>
        <v>8.9206066012488844E-2</v>
      </c>
      <c r="L24" s="11">
        <f t="shared" si="21"/>
        <v>0.15337423312883436</v>
      </c>
      <c r="M24" s="11">
        <f t="shared" si="22"/>
        <v>0.78740157480314954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-0.16393498855308775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0.17237054444227592</v>
      </c>
      <c r="Q24" s="11">
        <f>2*'OddsRatio_working_3-way'!K24*'OddsRatio_working_3-way'!L24*'OddsRatio_working_3-way'!M24</f>
        <v>2.1546318055284487E-2</v>
      </c>
      <c r="R24" s="11">
        <f t="shared" si="23"/>
        <v>0</v>
      </c>
      <c r="S24" s="11">
        <f t="shared" si="24"/>
        <v>-1.0514567144185725</v>
      </c>
      <c r="T24" s="11">
        <f t="shared" si="25"/>
        <v>-0.13143208930232153</v>
      </c>
      <c r="U24" s="11">
        <f>'OddsRatio_working_3-way'!S24-'OddsRatio_working_3-way'!R24^2/3</f>
        <v>-1.0514567144185725</v>
      </c>
      <c r="V24" s="11">
        <f>'OddsRatio_working_3-way'!S24*'OddsRatio_working_3-way'!R24/3-2*'OddsRatio_working_3-way'!R24^3/27-'OddsRatio_working_3-way'!T24</f>
        <v>0.13143208930232153</v>
      </c>
      <c r="W24" s="11">
        <f>'OddsRatio_working_3-way'!V24^2+4*'OddsRatio_working_3-way'!U24^3/27</f>
        <v>-0.15494038669923066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0.20749384376265484</v>
      </c>
      <c r="Y24" s="11">
        <f>IF('OddsRatio_working_3-way'!W24&gt;=0,IF('OddsRatio_working_3-way'!V24+SQRT('OddsRatio_working_3-way'!W24)&gt;0,0,PI()),ACOS('OddsRatio_working_3-way'!V24/(2*'OddsRatio_working_3-way'!X24)))</f>
        <v>1.2485340088811907</v>
      </c>
      <c r="Z24" s="11">
        <f>'OddsRatio_working_3-way'!X24^(1/3)*COS('OddsRatio_working_3-way'!Y24/3)</f>
        <v>0.54148397393999681</v>
      </c>
      <c r="AA24" s="11">
        <f>'OddsRatio_working_3-way'!X24^(1/3)*COS(('OddsRatio_working_3-way'!Y24+2*PI())/3)</f>
        <v>-0.47801115515295473</v>
      </c>
      <c r="AB24" s="11">
        <f>'OddsRatio_working_3-way'!X24^(1/3)*COS(('OddsRatio_working_3-way'!Y24+4*PI())/3)</f>
        <v>-6.3472818787042376E-2</v>
      </c>
      <c r="AC24" s="11">
        <f>'OddsRatio_working_3-way'!X24^(1/3)*SIN('OddsRatio_working_3-way'!Y24/3)</f>
        <v>0.23933382009027943</v>
      </c>
      <c r="AD24" s="11">
        <f>'OddsRatio_working_3-way'!X24^(1/3)*SIN(('OddsRatio_working_3-way'!Y24+2*PI())/3)</f>
        <v>0.34927196712904873</v>
      </c>
      <c r="AE24" s="11">
        <f>'OddsRatio_working_3-way'!X24^(1/3)*SIN(('OddsRatio_working_3-way'!Y24+4*PI())/3)</f>
        <v>-0.58860578721932788</v>
      </c>
      <c r="AF24" s="11">
        <f>-'OddsRatio_working_3-way'!U24/(3*'OddsRatio_working_3-way'!X24^(1/3))*COS(('OddsRatio_working_3-way'!Y24)/3)</f>
        <v>0.54148397393999692</v>
      </c>
      <c r="AG24" s="11">
        <f>-'OddsRatio_working_3-way'!U24/(3*'OddsRatio_working_3-way'!X24^(1/3))*COS(('OddsRatio_working_3-way'!Y24+2*PI())/3)</f>
        <v>-0.47801115515295484</v>
      </c>
      <c r="AH24" s="11">
        <f>-'OddsRatio_working_3-way'!U24/(3*'OddsRatio_working_3-way'!X24^(1/3))*COS(('OddsRatio_working_3-way'!Y24+4*PI())/3)</f>
        <v>-6.347281878704239E-2</v>
      </c>
      <c r="AI24" s="11">
        <f>'OddsRatio_working_3-way'!U24/(3*'OddsRatio_working_3-way'!X24^(1/3))*SIN(('OddsRatio_working_3-way'!Y24)/3)</f>
        <v>-0.23933382009027948</v>
      </c>
      <c r="AJ24" s="11">
        <f>'OddsRatio_working_3-way'!U24/(3*'OddsRatio_working_3-way'!X24^(1/3))*SIN(('OddsRatio_working_3-way'!Y24+2*PI())/3)</f>
        <v>-0.34927196712904879</v>
      </c>
      <c r="AK24" s="11">
        <f>'OddsRatio_working_3-way'!U24/(3*'OddsRatio_working_3-way'!X24^(1/3))*SIN(('OddsRatio_working_3-way'!Y24+4*PI())/3)</f>
        <v>0.58860578721932799</v>
      </c>
      <c r="AL24" s="11">
        <f>'OddsRatio_working_3-way'!Z24+'OddsRatio_working_3-way'!AF24</f>
        <v>1.0829679478799936</v>
      </c>
      <c r="AM24" s="11">
        <f>'OddsRatio_working_3-way'!AA24+'OddsRatio_working_3-way'!AG24</f>
        <v>-0.95602231030590956</v>
      </c>
      <c r="AN24" s="11">
        <f>'OddsRatio_working_3-way'!AB24+'OddsRatio_working_3-way'!AH24</f>
        <v>-0.12694563757408478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1.0829679478799936</v>
      </c>
      <c r="AS24" s="11">
        <f>IF(('OddsRatio_working_3-way'!X24=0),IF(Q24&gt;0,-Q24^(1/3),(-Q24)^(1/3)),'OddsRatio_working_3-way'!AM24-'OddsRatio_working_3-way'!R24/3)</f>
        <v>-0.95602231030590956</v>
      </c>
      <c r="AT24" s="11">
        <f>IF(('OddsRatio_working_3-way'!X24=0),IF(Q24&gt;0,-Q24^(1/3),(-Q24)^(1/3)),'OddsRatio_working_3-way'!AN24-'OddsRatio_working_3-way'!R24/3)</f>
        <v>-0.12694563757408478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3.06</v>
      </c>
      <c r="B25" s="4">
        <f>IF('True_Odds_Calculator_3-way'!B26="","",'True_Odds_Calculator_3-way'!B26)</f>
        <v>3.75</v>
      </c>
      <c r="C25" s="4">
        <f>IF('True_Odds_Calculator_3-way'!C26="","",'True_Odds_Calculator_3-way'!C26)</f>
        <v>2.33</v>
      </c>
      <c r="D25" s="9">
        <f t="shared" si="13"/>
        <v>0.31925926648829189</v>
      </c>
      <c r="E25" s="9">
        <f t="shared" si="14"/>
        <v>0.25997991919867991</v>
      </c>
      <c r="F25" s="9">
        <f t="shared" si="15"/>
        <v>0.42076081431302836</v>
      </c>
      <c r="G25" s="9">
        <f t="shared" si="16"/>
        <v>1.0350730626807827</v>
      </c>
      <c r="H25" s="9">
        <f t="shared" si="17"/>
        <v>3.1322505091224118</v>
      </c>
      <c r="I25" s="9">
        <f t="shared" si="18"/>
        <v>3.8464509223721524</v>
      </c>
      <c r="J25" s="9">
        <f t="shared" si="19"/>
        <v>2.3766471733654408</v>
      </c>
      <c r="K25" s="11">
        <f t="shared" si="20"/>
        <v>0.32679738562091504</v>
      </c>
      <c r="L25" s="11">
        <f t="shared" si="21"/>
        <v>0.26666666666666666</v>
      </c>
      <c r="M25" s="11">
        <f t="shared" si="22"/>
        <v>0.42918454935622319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-0.28180126604766864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0.22964646039627107</v>
      </c>
      <c r="Q25" s="11">
        <f>2*'OddsRatio_working_3-way'!K25*'OddsRatio_working_3-way'!L25*'OddsRatio_working_3-way'!M25</f>
        <v>7.4803407295202309E-2</v>
      </c>
      <c r="R25" s="11">
        <f t="shared" si="23"/>
        <v>0</v>
      </c>
      <c r="S25" s="11">
        <f t="shared" si="24"/>
        <v>-0.81492345161226054</v>
      </c>
      <c r="T25" s="11">
        <f t="shared" si="25"/>
        <v>-0.26544737837532922</v>
      </c>
      <c r="U25" s="11">
        <f>'OddsRatio_working_3-way'!S25-'OddsRatio_working_3-way'!R25^2/3</f>
        <v>-0.81492345161226054</v>
      </c>
      <c r="V25" s="11">
        <f>'OddsRatio_working_3-way'!S25*'OddsRatio_working_3-way'!R25/3-2*'OddsRatio_working_3-way'!R25^3/27-'OddsRatio_working_3-way'!T25</f>
        <v>0.26544737837532922</v>
      </c>
      <c r="W25" s="11">
        <f>'OddsRatio_working_3-way'!V25^2+4*'OddsRatio_working_3-way'!U25^3/27</f>
        <v>-9.7141120200160413E-3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0.14157720747559549</v>
      </c>
      <c r="Y25" s="11">
        <f>IF('OddsRatio_working_3-way'!W25&gt;=0,IF('OddsRatio_working_3-way'!V25+SQRT('OddsRatio_working_3-way'!W25)&gt;0,0,PI()),ACOS('OddsRatio_working_3-way'!V25/(2*'OddsRatio_working_3-way'!X25)))</f>
        <v>0.35552151578787594</v>
      </c>
      <c r="Z25" s="11">
        <f>'OddsRatio_working_3-way'!X25^(1/3)*COS('OddsRatio_working_3-way'!Y25/3)</f>
        <v>0.51753653134039135</v>
      </c>
      <c r="AA25" s="11">
        <f>'OddsRatio_working_3-way'!X25^(1/3)*COS(('OddsRatio_working_3-way'!Y25+2*PI())/3)</f>
        <v>-0.31213320686928508</v>
      </c>
      <c r="AB25" s="11">
        <f>'OddsRatio_working_3-way'!X25^(1/3)*COS(('OddsRatio_working_3-way'!Y25+4*PI())/3)</f>
        <v>-0.20540332447110632</v>
      </c>
      <c r="AC25" s="11">
        <f>'OddsRatio_working_3-way'!X25^(1/3)*SIN('OddsRatio_working_3-way'!Y25/3)</f>
        <v>6.162052633316565E-2</v>
      </c>
      <c r="AD25" s="11">
        <f>'OddsRatio_working_3-way'!X25^(1/3)*SIN(('OddsRatio_working_3-way'!Y25+2*PI())/3)</f>
        <v>0.41738952036067734</v>
      </c>
      <c r="AE25" s="11">
        <f>'OddsRatio_working_3-way'!X25^(1/3)*SIN(('OddsRatio_working_3-way'!Y25+4*PI())/3)</f>
        <v>-0.47901004669384295</v>
      </c>
      <c r="AF25" s="11">
        <f>-'OddsRatio_working_3-way'!U25/(3*'OddsRatio_working_3-way'!X25^(1/3))*COS(('OddsRatio_working_3-way'!Y25)/3)</f>
        <v>0.51753653134039135</v>
      </c>
      <c r="AG25" s="11">
        <f>-'OddsRatio_working_3-way'!U25/(3*'OddsRatio_working_3-way'!X25^(1/3))*COS(('OddsRatio_working_3-way'!Y25+2*PI())/3)</f>
        <v>-0.31213320686928508</v>
      </c>
      <c r="AH25" s="11">
        <f>-'OddsRatio_working_3-way'!U25/(3*'OddsRatio_working_3-way'!X25^(1/3))*COS(('OddsRatio_working_3-way'!Y25+4*PI())/3)</f>
        <v>-0.20540332447110632</v>
      </c>
      <c r="AI25" s="11">
        <f>'OddsRatio_working_3-way'!U25/(3*'OddsRatio_working_3-way'!X25^(1/3))*SIN(('OddsRatio_working_3-way'!Y25)/3)</f>
        <v>-6.162052633316565E-2</v>
      </c>
      <c r="AJ25" s="11">
        <f>'OddsRatio_working_3-way'!U25/(3*'OddsRatio_working_3-way'!X25^(1/3))*SIN(('OddsRatio_working_3-way'!Y25+2*PI())/3)</f>
        <v>-0.41738952036067734</v>
      </c>
      <c r="AK25" s="11">
        <f>'OddsRatio_working_3-way'!U25/(3*'OddsRatio_working_3-way'!X25^(1/3))*SIN(('OddsRatio_working_3-way'!Y25+4*PI())/3)</f>
        <v>0.47901004669384295</v>
      </c>
      <c r="AL25" s="11">
        <f>'OddsRatio_working_3-way'!Z25+'OddsRatio_working_3-way'!AF25</f>
        <v>1.0350730626807827</v>
      </c>
      <c r="AM25" s="11">
        <f>'OddsRatio_working_3-way'!AA25+'OddsRatio_working_3-way'!AG25</f>
        <v>-0.62426641373857017</v>
      </c>
      <c r="AN25" s="11">
        <f>'OddsRatio_working_3-way'!AB25+'OddsRatio_working_3-way'!AH25</f>
        <v>-0.41080664894221264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1.0350730626807827</v>
      </c>
      <c r="AS25" s="11">
        <f>IF(('OddsRatio_working_3-way'!X25=0),IF(Q25&gt;0,-Q25^(1/3),(-Q25)^(1/3)),'OddsRatio_working_3-way'!AM25-'OddsRatio_working_3-way'!R25/3)</f>
        <v>-0.62426641373857017</v>
      </c>
      <c r="AT25" s="11">
        <f>IF(('OddsRatio_working_3-way'!X25=0),IF(Q25&gt;0,-Q25^(1/3),(-Q25)^(1/3)),'OddsRatio_working_3-way'!AN25-'OddsRatio_working_3-way'!R25/3)</f>
        <v>-0.41080664894221264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2.0699999999999998</v>
      </c>
      <c r="B26" s="4">
        <f>IF('True_Odds_Calculator_3-way'!B27="","",'True_Odds_Calculator_3-way'!B27)</f>
        <v>3.68</v>
      </c>
      <c r="C26" s="4">
        <f>IF('True_Odds_Calculator_3-way'!C27="","",'True_Odds_Calculator_3-way'!C27)</f>
        <v>3.72</v>
      </c>
      <c r="D26" s="9">
        <f t="shared" si="13"/>
        <v>0.47388053889856852</v>
      </c>
      <c r="E26" s="9">
        <f t="shared" si="14"/>
        <v>0.2644957407050747</v>
      </c>
      <c r="F26" s="9">
        <f t="shared" si="15"/>
        <v>0.26162372039635673</v>
      </c>
      <c r="G26" s="9">
        <f t="shared" si="16"/>
        <v>1.0376041862338707</v>
      </c>
      <c r="H26" s="9">
        <f t="shared" si="17"/>
        <v>2.1102364792702417</v>
      </c>
      <c r="I26" s="9">
        <f t="shared" si="18"/>
        <v>3.7807792191067735</v>
      </c>
      <c r="J26" s="9">
        <f t="shared" si="19"/>
        <v>3.8222833865561281</v>
      </c>
      <c r="K26" s="11">
        <f t="shared" si="20"/>
        <v>0.48309178743961356</v>
      </c>
      <c r="L26" s="11">
        <f t="shared" si="21"/>
        <v>0.27173913043478259</v>
      </c>
      <c r="M26" s="11">
        <f t="shared" si="22"/>
        <v>0.26881720430107525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-0.27524939415908367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0.22831959039959523</v>
      </c>
      <c r="Q26" s="11">
        <f>2*'OddsRatio_working_3-way'!K26*'OddsRatio_working_3-way'!L26*'OddsRatio_working_3-way'!M26</f>
        <v>7.0577925934959901E-2</v>
      </c>
      <c r="R26" s="11">
        <f t="shared" si="23"/>
        <v>0</v>
      </c>
      <c r="S26" s="11">
        <f t="shared" si="24"/>
        <v>-0.82950079180786573</v>
      </c>
      <c r="T26" s="11">
        <f t="shared" si="25"/>
        <v>-0.25641446423736192</v>
      </c>
      <c r="U26" s="11">
        <f>'OddsRatio_working_3-way'!S26-'OddsRatio_working_3-way'!R26^2/3</f>
        <v>-0.82950079180786573</v>
      </c>
      <c r="V26" s="11">
        <f>'OddsRatio_working_3-way'!S26*'OddsRatio_working_3-way'!R26/3-2*'OddsRatio_working_3-way'!R26^3/27-'OddsRatio_working_3-way'!T26</f>
        <v>0.25641446423736192</v>
      </c>
      <c r="W26" s="11">
        <f>'OddsRatio_working_3-way'!V26^2+4*'OddsRatio_working_3-way'!U26^3/27</f>
        <v>-1.8808053172069392E-2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0.14539294226526503</v>
      </c>
      <c r="Y26" s="11">
        <f>IF('OddsRatio_working_3-way'!W26&gt;=0,IF('OddsRatio_working_3-way'!V26+SQRT('OddsRatio_working_3-way'!W26)&gt;0,0,PI()),ACOS('OddsRatio_working_3-way'!V26/(2*'OddsRatio_working_3-way'!X26)))</f>
        <v>0.4911348904636974</v>
      </c>
      <c r="Z26" s="11">
        <f>'OddsRatio_working_3-way'!X26^(1/3)*COS('OddsRatio_working_3-way'!Y26/3)</f>
        <v>0.51880209311693537</v>
      </c>
      <c r="AA26" s="11">
        <f>'OddsRatio_working_3-way'!X26^(1/3)*COS(('OddsRatio_working_3-way'!Y26+2*PI())/3)</f>
        <v>-0.33362024276188584</v>
      </c>
      <c r="AB26" s="11">
        <f>'OddsRatio_working_3-way'!X26^(1/3)*COS(('OddsRatio_working_3-way'!Y26+4*PI())/3)</f>
        <v>-0.18518185035504961</v>
      </c>
      <c r="AC26" s="11">
        <f>'OddsRatio_working_3-way'!X26^(1/3)*SIN('OddsRatio_working_3-way'!Y26/3)</f>
        <v>8.5700945814162308E-2</v>
      </c>
      <c r="AD26" s="11">
        <f>'OddsRatio_working_3-way'!X26^(1/3)*SIN(('OddsRatio_working_3-way'!Y26+2*PI())/3)</f>
        <v>0.40644531926872474</v>
      </c>
      <c r="AE26" s="11">
        <f>'OddsRatio_working_3-way'!X26^(1/3)*SIN(('OddsRatio_working_3-way'!Y26+4*PI())/3)</f>
        <v>-0.492146265082887</v>
      </c>
      <c r="AF26" s="11">
        <f>-'OddsRatio_working_3-way'!U26/(3*'OddsRatio_working_3-way'!X26^(1/3))*COS(('OddsRatio_working_3-way'!Y26)/3)</f>
        <v>0.51880209311693537</v>
      </c>
      <c r="AG26" s="11">
        <f>-'OddsRatio_working_3-way'!U26/(3*'OddsRatio_working_3-way'!X26^(1/3))*COS(('OddsRatio_working_3-way'!Y26+2*PI())/3)</f>
        <v>-0.33362024276188584</v>
      </c>
      <c r="AH26" s="11">
        <f>-'OddsRatio_working_3-way'!U26/(3*'OddsRatio_working_3-way'!X26^(1/3))*COS(('OddsRatio_working_3-way'!Y26+4*PI())/3)</f>
        <v>-0.18518185035504961</v>
      </c>
      <c r="AI26" s="11">
        <f>'OddsRatio_working_3-way'!U26/(3*'OddsRatio_working_3-way'!X26^(1/3))*SIN(('OddsRatio_working_3-way'!Y26)/3)</f>
        <v>-8.5700945814162308E-2</v>
      </c>
      <c r="AJ26" s="11">
        <f>'OddsRatio_working_3-way'!U26/(3*'OddsRatio_working_3-way'!X26^(1/3))*SIN(('OddsRatio_working_3-way'!Y26+2*PI())/3)</f>
        <v>-0.40644531926872474</v>
      </c>
      <c r="AK26" s="11">
        <f>'OddsRatio_working_3-way'!U26/(3*'OddsRatio_working_3-way'!X26^(1/3))*SIN(('OddsRatio_working_3-way'!Y26+4*PI())/3)</f>
        <v>0.492146265082887</v>
      </c>
      <c r="AL26" s="11">
        <f>'OddsRatio_working_3-way'!Z26+'OddsRatio_working_3-way'!AF26</f>
        <v>1.0376041862338707</v>
      </c>
      <c r="AM26" s="11">
        <f>'OddsRatio_working_3-way'!AA26+'OddsRatio_working_3-way'!AG26</f>
        <v>-0.66724048552377169</v>
      </c>
      <c r="AN26" s="11">
        <f>'OddsRatio_working_3-way'!AB26+'OddsRatio_working_3-way'!AH26</f>
        <v>-0.37036370071009922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1.0376041862338707</v>
      </c>
      <c r="AS26" s="11">
        <f>IF(('OddsRatio_working_3-way'!X26=0),IF(Q26&gt;0,-Q26^(1/3),(-Q26)^(1/3)),'OddsRatio_working_3-way'!AM26-'OddsRatio_working_3-way'!R26/3)</f>
        <v>-0.66724048552377169</v>
      </c>
      <c r="AT26" s="11">
        <f>IF(('OddsRatio_working_3-way'!X26=0),IF(Q26&gt;0,-Q26^(1/3),(-Q26)^(1/3)),'OddsRatio_working_3-way'!AN26-'OddsRatio_working_3-way'!R26/3)</f>
        <v>-0.37036370071009922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1.66</v>
      </c>
      <c r="B27" s="4">
        <f>IF('True_Odds_Calculator_3-way'!B28="","",'True_Odds_Calculator_3-way'!B28)</f>
        <v>4.42</v>
      </c>
      <c r="C27" s="4">
        <f>IF('True_Odds_Calculator_3-way'!C28="","",'True_Odds_Calculator_3-way'!C28)</f>
        <v>5.1100000000000003</v>
      </c>
      <c r="D27" s="9">
        <f t="shared" si="13"/>
        <v>0.59211479078108842</v>
      </c>
      <c r="E27" s="9">
        <f t="shared" si="14"/>
        <v>0.21883963498162692</v>
      </c>
      <c r="F27" s="9">
        <f t="shared" si="15"/>
        <v>0.18904557423728466</v>
      </c>
      <c r="G27" s="9">
        <f t="shared" si="16"/>
        <v>1.0437298685626173</v>
      </c>
      <c r="H27" s="9">
        <f t="shared" si="17"/>
        <v>1.6888617132513271</v>
      </c>
      <c r="I27" s="9">
        <f t="shared" si="18"/>
        <v>4.5695561504841518</v>
      </c>
      <c r="J27" s="9">
        <f t="shared" si="19"/>
        <v>5.2897297597923574</v>
      </c>
      <c r="K27" s="11">
        <f t="shared" si="20"/>
        <v>0.60240963855421692</v>
      </c>
      <c r="L27" s="11">
        <f t="shared" si="21"/>
        <v>0.22624434389140272</v>
      </c>
      <c r="M27" s="11">
        <f t="shared" si="22"/>
        <v>0.19569471624266144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-0.24743470077101126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0.21844023960467174</v>
      </c>
      <c r="Q27" s="11">
        <f>2*'OddsRatio_working_3-way'!K27*'OddsRatio_working_3-way'!L27*'OddsRatio_working_3-way'!M27</f>
        <v>5.3343159854620688E-2</v>
      </c>
      <c r="R27" s="11">
        <f t="shared" si="23"/>
        <v>0</v>
      </c>
      <c r="S27" s="11">
        <f t="shared" si="24"/>
        <v>-0.88281974567030319</v>
      </c>
      <c r="T27" s="11">
        <f t="shared" si="25"/>
        <v>-0.21558479747748549</v>
      </c>
      <c r="U27" s="11">
        <f>'OddsRatio_working_3-way'!S27-'OddsRatio_working_3-way'!R27^2/3</f>
        <v>-0.88281974567030319</v>
      </c>
      <c r="V27" s="11">
        <f>'OddsRatio_working_3-way'!S27*'OddsRatio_working_3-way'!R27/3-2*'OddsRatio_working_3-way'!R27^3/27-'OddsRatio_working_3-way'!T27</f>
        <v>0.21558479747748549</v>
      </c>
      <c r="W27" s="11">
        <f>'OddsRatio_working_3-way'!V27^2+4*'OddsRatio_working_3-way'!U27^3/27</f>
        <v>-5.5455616742554927E-2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0.15963428645341463</v>
      </c>
      <c r="Y27" s="11">
        <f>IF('OddsRatio_working_3-way'!W27&gt;=0,IF('OddsRatio_working_3-way'!V27+SQRT('OddsRatio_working_3-way'!W27)&gt;0,0,PI()),ACOS('OddsRatio_working_3-way'!V27/(2*'OddsRatio_working_3-way'!X27)))</f>
        <v>0.8294982824753514</v>
      </c>
      <c r="Z27" s="11">
        <f>'OddsRatio_working_3-way'!X27^(1/3)*COS('OddsRatio_working_3-way'!Y27/3)</f>
        <v>0.52186493428130876</v>
      </c>
      <c r="AA27" s="11">
        <f>'OddsRatio_working_3-way'!X27^(1/3)*COS(('OddsRatio_working_3-way'!Y27+2*PI())/3)</f>
        <v>-0.3891809727586531</v>
      </c>
      <c r="AB27" s="11">
        <f>'OddsRatio_working_3-way'!X27^(1/3)*COS(('OddsRatio_working_3-way'!Y27+4*PI())/3)</f>
        <v>-0.13268396152265596</v>
      </c>
      <c r="AC27" s="11">
        <f>'OddsRatio_working_3-way'!X27^(1/3)*SIN('OddsRatio_working_3-way'!Y27/3)</f>
        <v>0.14808861848343763</v>
      </c>
      <c r="AD27" s="11">
        <f>'OddsRatio_working_3-way'!X27^(1/3)*SIN(('OddsRatio_working_3-way'!Y27+2*PI())/3)</f>
        <v>0.37790398119019109</v>
      </c>
      <c r="AE27" s="11">
        <f>'OddsRatio_working_3-way'!X27^(1/3)*SIN(('OddsRatio_working_3-way'!Y27+4*PI())/3)</f>
        <v>-0.52599259967362866</v>
      </c>
      <c r="AF27" s="11">
        <f>-'OddsRatio_working_3-way'!U27/(3*'OddsRatio_working_3-way'!X27^(1/3))*COS(('OddsRatio_working_3-way'!Y27)/3)</f>
        <v>0.52186493428130853</v>
      </c>
      <c r="AG27" s="11">
        <f>-'OddsRatio_working_3-way'!U27/(3*'OddsRatio_working_3-way'!X27^(1/3))*COS(('OddsRatio_working_3-way'!Y27+2*PI())/3)</f>
        <v>-0.38918097275865293</v>
      </c>
      <c r="AH27" s="11">
        <f>-'OddsRatio_working_3-way'!U27/(3*'OddsRatio_working_3-way'!X27^(1/3))*COS(('OddsRatio_working_3-way'!Y27+4*PI())/3)</f>
        <v>-0.13268396152265591</v>
      </c>
      <c r="AI27" s="11">
        <f>'OddsRatio_working_3-way'!U27/(3*'OddsRatio_working_3-way'!X27^(1/3))*SIN(('OddsRatio_working_3-way'!Y27)/3)</f>
        <v>-0.14808861848343757</v>
      </c>
      <c r="AJ27" s="11">
        <f>'OddsRatio_working_3-way'!U27/(3*'OddsRatio_working_3-way'!X27^(1/3))*SIN(('OddsRatio_working_3-way'!Y27+2*PI())/3)</f>
        <v>-0.37790398119019092</v>
      </c>
      <c r="AK27" s="11">
        <f>'OddsRatio_working_3-way'!U27/(3*'OddsRatio_working_3-way'!X27^(1/3))*SIN(('OddsRatio_working_3-way'!Y27+4*PI())/3)</f>
        <v>0.52599259967362844</v>
      </c>
      <c r="AL27" s="11">
        <f>'OddsRatio_working_3-way'!Z27+'OddsRatio_working_3-way'!AF27</f>
        <v>1.0437298685626173</v>
      </c>
      <c r="AM27" s="11">
        <f>'OddsRatio_working_3-way'!AA27+'OddsRatio_working_3-way'!AG27</f>
        <v>-0.77836194551730609</v>
      </c>
      <c r="AN27" s="11">
        <f>'OddsRatio_working_3-way'!AB27+'OddsRatio_working_3-way'!AH27</f>
        <v>-0.26536792304531187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1.0437298685626173</v>
      </c>
      <c r="AS27" s="11">
        <f>IF(('OddsRatio_working_3-way'!X27=0),IF(Q27&gt;0,-Q27^(1/3),(-Q27)^(1/3)),'OddsRatio_working_3-way'!AM27-'OddsRatio_working_3-way'!R27/3)</f>
        <v>-0.77836194551730609</v>
      </c>
      <c r="AT27" s="11">
        <f>IF(('OddsRatio_working_3-way'!X27=0),IF(Q27&gt;0,-Q27^(1/3),(-Q27)^(1/3)),'OddsRatio_working_3-way'!AN27-'OddsRatio_working_3-way'!R27/3)</f>
        <v>-0.26536792304531187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</v>
      </c>
      <c r="B28" s="4">
        <f>IF('True_Odds_Calculator_3-way'!B29="","",'True_Odds_Calculator_3-way'!B29)</f>
        <v>3.72</v>
      </c>
      <c r="C28" s="4">
        <f>IF('True_Odds_Calculator_3-way'!C29="","",'True_Odds_Calculator_3-way'!C29)</f>
        <v>3.54</v>
      </c>
      <c r="D28" s="9">
        <f t="shared" si="13"/>
        <v>0.46556307907999628</v>
      </c>
      <c r="E28" s="9">
        <f t="shared" si="14"/>
        <v>0.26051610651483015</v>
      </c>
      <c r="F28" s="9">
        <f t="shared" si="15"/>
        <v>0.27392081440517352</v>
      </c>
      <c r="G28" s="9">
        <f t="shared" si="16"/>
        <v>1.0435787718626846</v>
      </c>
      <c r="H28" s="9">
        <f t="shared" si="17"/>
        <v>2.1479366490489533</v>
      </c>
      <c r="I28" s="9">
        <f t="shared" si="18"/>
        <v>3.8385342594665022</v>
      </c>
      <c r="J28" s="9">
        <f t="shared" si="19"/>
        <v>3.650690080531219</v>
      </c>
      <c r="K28" s="11">
        <f t="shared" si="20"/>
        <v>0.47619047619047616</v>
      </c>
      <c r="L28" s="11">
        <f t="shared" si="21"/>
        <v>0.26881720430107525</v>
      </c>
      <c r="M28" s="11">
        <f t="shared" si="22"/>
        <v>0.2824858757062147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-0.27480827699526444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0.22998082046742518</v>
      </c>
      <c r="Q28" s="11">
        <f>2*'OddsRatio_working_3-way'!K28*'OddsRatio_working_3-way'!L28*'OddsRatio_working_3-way'!M28</f>
        <v>7.2321012725605399E-2</v>
      </c>
      <c r="R28" s="11">
        <f t="shared" si="23"/>
        <v>0</v>
      </c>
      <c r="S28" s="11">
        <f t="shared" si="24"/>
        <v>-0.83687734220388221</v>
      </c>
      <c r="T28" s="11">
        <f t="shared" si="25"/>
        <v>-0.26316897553581203</v>
      </c>
      <c r="U28" s="11">
        <f>'OddsRatio_working_3-way'!S28-'OddsRatio_working_3-way'!R28^2/3</f>
        <v>-0.83687734220388221</v>
      </c>
      <c r="V28" s="11">
        <f>'OddsRatio_working_3-way'!S28*'OddsRatio_working_3-way'!R28/3-2*'OddsRatio_working_3-way'!R28^3/27-'OddsRatio_working_3-way'!T28</f>
        <v>0.26316897553581203</v>
      </c>
      <c r="W28" s="11">
        <f>'OddsRatio_working_3-way'!V28^2+4*'OddsRatio_working_3-way'!U28^3/27</f>
        <v>-1.7574460689843155E-2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0.14733666411861984</v>
      </c>
      <c r="Y28" s="11">
        <f>IF('OddsRatio_working_3-way'!W28&gt;=0,IF('OddsRatio_working_3-way'!V28+SQRT('OddsRatio_working_3-way'!W28)&gt;0,0,PI()),ACOS('OddsRatio_working_3-way'!V28/(2*'OddsRatio_working_3-way'!X28)))</f>
        <v>0.46663501570911992</v>
      </c>
      <c r="Z28" s="11">
        <f>'OddsRatio_working_3-way'!X28^(1/3)*COS('OddsRatio_working_3-way'!Y28/3)</f>
        <v>0.52178938593134228</v>
      </c>
      <c r="AA28" s="11">
        <f>'OddsRatio_working_3-way'!X28^(1/3)*COS(('OddsRatio_working_3-way'!Y28+2*PI())/3)</f>
        <v>-0.3317552115780486</v>
      </c>
      <c r="AB28" s="11">
        <f>'OddsRatio_working_3-way'!X28^(1/3)*COS(('OddsRatio_working_3-way'!Y28+4*PI())/3)</f>
        <v>-0.19003417435329387</v>
      </c>
      <c r="AC28" s="11">
        <f>'OddsRatio_working_3-way'!X28^(1/3)*SIN('OddsRatio_working_3-way'!Y28/3)</f>
        <v>8.1822678991545369E-2</v>
      </c>
      <c r="AD28" s="11">
        <f>'OddsRatio_working_3-way'!X28^(1/3)*SIN(('OddsRatio_working_3-way'!Y28+2*PI())/3)</f>
        <v>0.41097152414585247</v>
      </c>
      <c r="AE28" s="11">
        <f>'OddsRatio_working_3-way'!X28^(1/3)*SIN(('OddsRatio_working_3-way'!Y28+4*PI())/3)</f>
        <v>-0.49279420313739764</v>
      </c>
      <c r="AF28" s="11">
        <f>-'OddsRatio_working_3-way'!U28/(3*'OddsRatio_working_3-way'!X28^(1/3))*COS(('OddsRatio_working_3-way'!Y28)/3)</f>
        <v>0.52178938593134216</v>
      </c>
      <c r="AG28" s="11">
        <f>-'OddsRatio_working_3-way'!U28/(3*'OddsRatio_working_3-way'!X28^(1/3))*COS(('OddsRatio_working_3-way'!Y28+2*PI())/3)</f>
        <v>-0.33175521157804849</v>
      </c>
      <c r="AH28" s="11">
        <f>-'OddsRatio_working_3-way'!U28/(3*'OddsRatio_working_3-way'!X28^(1/3))*COS(('OddsRatio_working_3-way'!Y28+4*PI())/3)</f>
        <v>-0.19003417435329384</v>
      </c>
      <c r="AI28" s="11">
        <f>'OddsRatio_working_3-way'!U28/(3*'OddsRatio_working_3-way'!X28^(1/3))*SIN(('OddsRatio_working_3-way'!Y28)/3)</f>
        <v>-8.1822678991545356E-2</v>
      </c>
      <c r="AJ28" s="11">
        <f>'OddsRatio_working_3-way'!U28/(3*'OddsRatio_working_3-way'!X28^(1/3))*SIN(('OddsRatio_working_3-way'!Y28+2*PI())/3)</f>
        <v>-0.41097152414585236</v>
      </c>
      <c r="AK28" s="11">
        <f>'OddsRatio_working_3-way'!U28/(3*'OddsRatio_working_3-way'!X28^(1/3))*SIN(('OddsRatio_working_3-way'!Y28+4*PI())/3)</f>
        <v>0.49279420313739752</v>
      </c>
      <c r="AL28" s="11">
        <f>'OddsRatio_working_3-way'!Z28+'OddsRatio_working_3-way'!AF28</f>
        <v>1.0435787718626846</v>
      </c>
      <c r="AM28" s="11">
        <f>'OddsRatio_working_3-way'!AA28+'OddsRatio_working_3-way'!AG28</f>
        <v>-0.6635104231560971</v>
      </c>
      <c r="AN28" s="11">
        <f>'OddsRatio_working_3-way'!AB28+'OddsRatio_working_3-way'!AH28</f>
        <v>-0.38006834870658768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1.0435787718626846</v>
      </c>
      <c r="AS28" s="11">
        <f>IF(('OddsRatio_working_3-way'!X28=0),IF(Q28&gt;0,-Q28^(1/3),(-Q28)^(1/3)),'OddsRatio_working_3-way'!AM28-'OddsRatio_working_3-way'!R28/3)</f>
        <v>-0.6635104231560971</v>
      </c>
      <c r="AT28" s="11">
        <f>IF(('OddsRatio_working_3-way'!X28=0),IF(Q28&gt;0,-Q28^(1/3),(-Q28)^(1/3)),'OddsRatio_working_3-way'!AN28-'OddsRatio_working_3-way'!R28/3)</f>
        <v>-0.38006834870658768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2.93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2.4700000000000002</v>
      </c>
      <c r="D29" s="9">
        <f t="shared" si="13"/>
        <v>0.33192903155954834</v>
      </c>
      <c r="E29" s="9">
        <f t="shared" si="14"/>
        <v>0.27327955706567192</v>
      </c>
      <c r="F29" s="9">
        <f t="shared" si="15"/>
        <v>0.39479141137477941</v>
      </c>
      <c r="G29" s="9">
        <f t="shared" si="16"/>
        <v>1.0428456927181291</v>
      </c>
      <c r="H29" s="9">
        <f t="shared" si="17"/>
        <v>3.0126921869459893</v>
      </c>
      <c r="I29" s="9">
        <f t="shared" si="18"/>
        <v>3.6592565164312294</v>
      </c>
      <c r="J29" s="9">
        <f t="shared" si="19"/>
        <v>2.5329831682956496</v>
      </c>
      <c r="K29" s="11">
        <f t="shared" si="20"/>
        <v>0.34129692832764502</v>
      </c>
      <c r="L29" s="11">
        <f t="shared" si="21"/>
        <v>0.28169014084507044</v>
      </c>
      <c r="M29" s="11">
        <f t="shared" si="22"/>
        <v>0.40485829959514169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-0.28159302778854089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0.23159225905793329</v>
      </c>
      <c r="Q29" s="11">
        <f>2*'OddsRatio_working_3-way'!K29*'OddsRatio_working_3-way'!L29*'OddsRatio_working_3-way'!M29</f>
        <v>7.7846137498464973E-2</v>
      </c>
      <c r="R29" s="11">
        <f t="shared" si="23"/>
        <v>0</v>
      </c>
      <c r="S29" s="11">
        <f t="shared" si="24"/>
        <v>-0.82243605559667787</v>
      </c>
      <c r="T29" s="11">
        <f t="shared" si="25"/>
        <v>-0.27644909431821107</v>
      </c>
      <c r="U29" s="11">
        <f>'OddsRatio_working_3-way'!S29-'OddsRatio_working_3-way'!R29^2/3</f>
        <v>-0.82243605559667787</v>
      </c>
      <c r="V29" s="11">
        <f>'OddsRatio_working_3-way'!S29*'OddsRatio_working_3-way'!R29/3-2*'OddsRatio_working_3-way'!R29^3/27-'OddsRatio_working_3-way'!T29</f>
        <v>0.27644909431821107</v>
      </c>
      <c r="W29" s="11">
        <f>'OddsRatio_working_3-way'!V29^2+4*'OddsRatio_working_3-way'!U29^3/27</f>
        <v>-5.9902129689470007E-3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0.14353946732371742</v>
      </c>
      <c r="Y29" s="11">
        <f>IF('OddsRatio_working_3-way'!W29&gt;=0,IF('OddsRatio_working_3-way'!V29+SQRT('OddsRatio_working_3-way'!W29)&gt;0,0,PI()),ACOS('OddsRatio_working_3-way'!V29/(2*'OddsRatio_working_3-way'!X29)))</f>
        <v>0.27297757374671927</v>
      </c>
      <c r="Z29" s="11">
        <f>'OddsRatio_working_3-way'!X29^(1/3)*COS('OddsRatio_working_3-way'!Y29/3)</f>
        <v>0.52142284635906455</v>
      </c>
      <c r="AA29" s="11">
        <f>'OddsRatio_working_3-way'!X29^(1/3)*COS(('OddsRatio_working_3-way'!Y29+2*PI())/3)</f>
        <v>-0.30191427951593258</v>
      </c>
      <c r="AB29" s="11">
        <f>'OddsRatio_working_3-way'!X29^(1/3)*COS(('OddsRatio_working_3-way'!Y29+4*PI())/3)</f>
        <v>-0.21950856684313205</v>
      </c>
      <c r="AC29" s="11">
        <f>'OddsRatio_working_3-way'!X29^(1/3)*SIN('OddsRatio_working_3-way'!Y29/3)</f>
        <v>4.7576960394404476E-2</v>
      </c>
      <c r="AD29" s="11">
        <f>'OddsRatio_working_3-way'!X29^(1/3)*SIN(('OddsRatio_working_3-way'!Y29+2*PI())/3)</f>
        <v>0.427776950863338</v>
      </c>
      <c r="AE29" s="11">
        <f>'OddsRatio_working_3-way'!X29^(1/3)*SIN(('OddsRatio_working_3-way'!Y29+4*PI())/3)</f>
        <v>-0.47535391125774229</v>
      </c>
      <c r="AF29" s="11">
        <f>-'OddsRatio_working_3-way'!U29/(3*'OddsRatio_working_3-way'!X29^(1/3))*COS(('OddsRatio_working_3-way'!Y29)/3)</f>
        <v>0.52142284635906455</v>
      </c>
      <c r="AG29" s="11">
        <f>-'OddsRatio_working_3-way'!U29/(3*'OddsRatio_working_3-way'!X29^(1/3))*COS(('OddsRatio_working_3-way'!Y29+2*PI())/3)</f>
        <v>-0.30191427951593258</v>
      </c>
      <c r="AH29" s="11">
        <f>-'OddsRatio_working_3-way'!U29/(3*'OddsRatio_working_3-way'!X29^(1/3))*COS(('OddsRatio_working_3-way'!Y29+4*PI())/3)</f>
        <v>-0.21950856684313205</v>
      </c>
      <c r="AI29" s="11">
        <f>'OddsRatio_working_3-way'!U29/(3*'OddsRatio_working_3-way'!X29^(1/3))*SIN(('OddsRatio_working_3-way'!Y29)/3)</f>
        <v>-4.7576960394404476E-2</v>
      </c>
      <c r="AJ29" s="11">
        <f>'OddsRatio_working_3-way'!U29/(3*'OddsRatio_working_3-way'!X29^(1/3))*SIN(('OddsRatio_working_3-way'!Y29+2*PI())/3)</f>
        <v>-0.427776950863338</v>
      </c>
      <c r="AK29" s="11">
        <f>'OddsRatio_working_3-way'!U29/(3*'OddsRatio_working_3-way'!X29^(1/3))*SIN(('OddsRatio_working_3-way'!Y29+4*PI())/3)</f>
        <v>0.47535391125774229</v>
      </c>
      <c r="AL29" s="11">
        <f>'OddsRatio_working_3-way'!Z29+'OddsRatio_working_3-way'!AF29</f>
        <v>1.0428456927181291</v>
      </c>
      <c r="AM29" s="11">
        <f>'OddsRatio_working_3-way'!AA29+'OddsRatio_working_3-way'!AG29</f>
        <v>-0.60382855903186516</v>
      </c>
      <c r="AN29" s="11">
        <f>'OddsRatio_working_3-way'!AB29+'OddsRatio_working_3-way'!AH29</f>
        <v>-0.4390171336862641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1.0428456927181291</v>
      </c>
      <c r="AS29" s="11">
        <f>IF(('OddsRatio_working_3-way'!X29=0),IF(Q29&gt;0,-Q29^(1/3),(-Q29)^(1/3)),'OddsRatio_working_3-way'!AM29-'OddsRatio_working_3-way'!R29/3)</f>
        <v>-0.60382855903186516</v>
      </c>
      <c r="AT29" s="11">
        <f>IF(('OddsRatio_working_3-way'!X29=0),IF(Q29&gt;0,-Q29^(1/3),(-Q29)^(1/3)),'OddsRatio_working_3-way'!AN29-'OddsRatio_working_3-way'!R29/3)</f>
        <v>-0.4390171336862641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2.16</v>
      </c>
      <c r="B30" s="4">
        <f>IF('True_Odds_Calculator_3-way'!B31="","",'True_Odds_Calculator_3-way'!B31)</f>
        <v>3.8</v>
      </c>
      <c r="C30" s="4">
        <f>IF('True_Odds_Calculator_3-way'!C31="","",'True_Odds_Calculator_3-way'!C31)</f>
        <v>3.3</v>
      </c>
      <c r="D30" s="9">
        <f t="shared" si="13"/>
        <v>0.45182129660222559</v>
      </c>
      <c r="E30" s="9">
        <f t="shared" si="14"/>
        <v>0.25454559312207553</v>
      </c>
      <c r="F30" s="9">
        <f t="shared" si="15"/>
        <v>0.29363311027569899</v>
      </c>
      <c r="G30" s="9">
        <f t="shared" si="16"/>
        <v>1.0459176035093836</v>
      </c>
      <c r="H30" s="9">
        <f t="shared" si="17"/>
        <v>2.2132644200708849</v>
      </c>
      <c r="I30" s="9">
        <f t="shared" si="18"/>
        <v>3.9285692898262741</v>
      </c>
      <c r="J30" s="9">
        <f t="shared" si="19"/>
        <v>3.4056104880715825</v>
      </c>
      <c r="K30" s="11">
        <f t="shared" si="20"/>
        <v>0.46296296296296291</v>
      </c>
      <c r="L30" s="11">
        <f t="shared" si="21"/>
        <v>0.26315789473684209</v>
      </c>
      <c r="M30" s="11">
        <f t="shared" si="22"/>
        <v>0.30303030303030304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-0.27579892492173208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0.23111229251580129</v>
      </c>
      <c r="Q30" s="11">
        <f>2*'OddsRatio_working_3-way'!K30*'OddsRatio_working_3-way'!L30*'OddsRatio_working_3-way'!M30</f>
        <v>7.3837793136038735E-2</v>
      </c>
      <c r="R30" s="11">
        <f t="shared" si="23"/>
        <v>0</v>
      </c>
      <c r="S30" s="11">
        <f t="shared" si="24"/>
        <v>-0.83797387020775282</v>
      </c>
      <c r="T30" s="11">
        <f t="shared" si="25"/>
        <v>-0.26772328121653438</v>
      </c>
      <c r="U30" s="11">
        <f>'OddsRatio_working_3-way'!S30-'OddsRatio_working_3-way'!R30^2/3</f>
        <v>-0.83797387020775282</v>
      </c>
      <c r="V30" s="11">
        <f>'OddsRatio_working_3-way'!S30*'OddsRatio_working_3-way'!R30/3-2*'OddsRatio_working_3-way'!R30^3/27-'OddsRatio_working_3-way'!T30</f>
        <v>0.26772328121653438</v>
      </c>
      <c r="W30" s="11">
        <f>'OddsRatio_working_3-way'!V30^2+4*'OddsRatio_working_3-way'!U30^3/27</f>
        <v>-1.5498381768278446E-2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0.14762633324853158</v>
      </c>
      <c r="Y30" s="11">
        <f>IF('OddsRatio_working_3-way'!W30&gt;=0,IF('OddsRatio_working_3-way'!V30+SQRT('OddsRatio_working_3-way'!W30)&gt;0,0,PI()),ACOS('OddsRatio_working_3-way'!V30/(2*'OddsRatio_working_3-way'!X30)))</f>
        <v>0.43526126937339416</v>
      </c>
      <c r="Z30" s="11">
        <f>'OddsRatio_working_3-way'!X30^(1/3)*COS('OddsRatio_working_3-way'!Y30/3)</f>
        <v>0.52295880175469167</v>
      </c>
      <c r="AA30" s="11">
        <f>'OddsRatio_working_3-way'!X30^(1/3)*COS(('OddsRatio_working_3-way'!Y30+2*PI())/3)</f>
        <v>-0.32765368819810964</v>
      </c>
      <c r="AB30" s="11">
        <f>'OddsRatio_working_3-way'!X30^(1/3)*COS(('OddsRatio_working_3-way'!Y30+4*PI())/3)</f>
        <v>-0.19530511355658239</v>
      </c>
      <c r="AC30" s="11">
        <f>'OddsRatio_working_3-way'!X30^(1/3)*SIN('OddsRatio_working_3-way'!Y30/3)</f>
        <v>7.6411485196149195E-2</v>
      </c>
      <c r="AD30" s="11">
        <f>'OddsRatio_working_3-way'!X30^(1/3)*SIN(('OddsRatio_working_3-way'!Y30+2*PI())/3)</f>
        <v>0.41468986485415843</v>
      </c>
      <c r="AE30" s="11">
        <f>'OddsRatio_working_3-way'!X30^(1/3)*SIN(('OddsRatio_working_3-way'!Y30+4*PI())/3)</f>
        <v>-0.49110135005030753</v>
      </c>
      <c r="AF30" s="11">
        <f>-'OddsRatio_working_3-way'!U30/(3*'OddsRatio_working_3-way'!X30^(1/3))*COS(('OddsRatio_working_3-way'!Y30)/3)</f>
        <v>0.52295880175469178</v>
      </c>
      <c r="AG30" s="11">
        <f>-'OddsRatio_working_3-way'!U30/(3*'OddsRatio_working_3-way'!X30^(1/3))*COS(('OddsRatio_working_3-way'!Y30+2*PI())/3)</f>
        <v>-0.32765368819810969</v>
      </c>
      <c r="AH30" s="11">
        <f>-'OddsRatio_working_3-way'!U30/(3*'OddsRatio_working_3-way'!X30^(1/3))*COS(('OddsRatio_working_3-way'!Y30+4*PI())/3)</f>
        <v>-0.19530511355658245</v>
      </c>
      <c r="AI30" s="11">
        <f>'OddsRatio_working_3-way'!U30/(3*'OddsRatio_working_3-way'!X30^(1/3))*SIN(('OddsRatio_working_3-way'!Y30)/3)</f>
        <v>-7.6411485196149209E-2</v>
      </c>
      <c r="AJ30" s="11">
        <f>'OddsRatio_working_3-way'!U30/(3*'OddsRatio_working_3-way'!X30^(1/3))*SIN(('OddsRatio_working_3-way'!Y30+2*PI())/3)</f>
        <v>-0.41468986485415854</v>
      </c>
      <c r="AK30" s="11">
        <f>'OddsRatio_working_3-way'!U30/(3*'OddsRatio_working_3-way'!X30^(1/3))*SIN(('OddsRatio_working_3-way'!Y30+4*PI())/3)</f>
        <v>0.49110135005030758</v>
      </c>
      <c r="AL30" s="11">
        <f>'OddsRatio_working_3-way'!Z30+'OddsRatio_working_3-way'!AF30</f>
        <v>1.0459176035093836</v>
      </c>
      <c r="AM30" s="11">
        <f>'OddsRatio_working_3-way'!AA30+'OddsRatio_working_3-way'!AG30</f>
        <v>-0.65530737639621939</v>
      </c>
      <c r="AN30" s="11">
        <f>'OddsRatio_working_3-way'!AB30+'OddsRatio_working_3-way'!AH30</f>
        <v>-0.39061022711316484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1.0459176035093836</v>
      </c>
      <c r="AS30" s="11">
        <f>IF(('OddsRatio_working_3-way'!X30=0),IF(Q30&gt;0,-Q30^(1/3),(-Q30)^(1/3)),'OddsRatio_working_3-way'!AM30-'OddsRatio_working_3-way'!R30/3)</f>
        <v>-0.65530737639621939</v>
      </c>
      <c r="AT30" s="11">
        <f>IF(('OddsRatio_working_3-way'!X30=0),IF(Q30&gt;0,-Q30^(1/3),(-Q30)^(1/3)),'OddsRatio_working_3-way'!AN30-'OddsRatio_working_3-way'!R30/3)</f>
        <v>-0.39061022711316484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2.82</v>
      </c>
      <c r="B31" s="4">
        <f>IF('True_Odds_Calculator_3-way'!B32="","",'True_Odds_Calculator_3-way'!B32)</f>
        <v>3.45</v>
      </c>
      <c r="C31" s="4">
        <f>IF('True_Odds_Calculator_3-way'!C32="","",'True_Odds_Calculator_3-way'!C32)</f>
        <v>2.61</v>
      </c>
      <c r="D31" s="9">
        <f t="shared" si="13"/>
        <v>0.34519078727511343</v>
      </c>
      <c r="E31" s="9">
        <f t="shared" si="14"/>
        <v>0.28140597796741135</v>
      </c>
      <c r="F31" s="9">
        <f t="shared" si="15"/>
        <v>0.37340323475747511</v>
      </c>
      <c r="G31" s="9">
        <f t="shared" si="16"/>
        <v>1.042279501596969</v>
      </c>
      <c r="H31" s="9">
        <f t="shared" si="17"/>
        <v>2.8969486929064838</v>
      </c>
      <c r="I31" s="9">
        <f t="shared" si="18"/>
        <v>3.5535847789125734</v>
      </c>
      <c r="J31" s="9">
        <f t="shared" si="19"/>
        <v>2.6780699975711206</v>
      </c>
      <c r="K31" s="11">
        <f t="shared" si="20"/>
        <v>0.3546099290780142</v>
      </c>
      <c r="L31" s="11">
        <f t="shared" si="21"/>
        <v>0.28985507246376813</v>
      </c>
      <c r="M31" s="11">
        <f t="shared" si="22"/>
        <v>0.38314176245210729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-0.28271876670018037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0.23156270564481354</v>
      </c>
      <c r="Q31" s="11">
        <f>2*'OddsRatio_working_3-way'!K31*'OddsRatio_working_3-way'!L31*'OddsRatio_working_3-way'!M31</f>
        <v>7.8762825049256302E-2</v>
      </c>
      <c r="R31" s="11">
        <f t="shared" si="23"/>
        <v>0</v>
      </c>
      <c r="S31" s="11">
        <f t="shared" si="24"/>
        <v>-0.81905671967783744</v>
      </c>
      <c r="T31" s="11">
        <f t="shared" si="25"/>
        <v>-0.27859072097885623</v>
      </c>
      <c r="U31" s="11">
        <f>'OddsRatio_working_3-way'!S31-'OddsRatio_working_3-way'!R31^2/3</f>
        <v>-0.81905671967783744</v>
      </c>
      <c r="V31" s="11">
        <f>'OddsRatio_working_3-way'!S31*'OddsRatio_working_3-way'!R31/3-2*'OddsRatio_working_3-way'!R31^3/27-'OddsRatio_working_3-way'!T31</f>
        <v>0.27859072097885623</v>
      </c>
      <c r="W31" s="11">
        <f>'OddsRatio_working_3-way'!V31^2+4*'OddsRatio_working_3-way'!U31^3/27</f>
        <v>-3.7897883990186537E-3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0.14265568531830197</v>
      </c>
      <c r="Y31" s="11">
        <f>IF('OddsRatio_working_3-way'!W31&gt;=0,IF('OddsRatio_working_3-way'!V31+SQRT('OddsRatio_working_3-way'!W31)&gt;0,0,PI()),ACOS('OddsRatio_working_3-way'!V31/(2*'OddsRatio_working_3-way'!X31)))</f>
        <v>0.21747898295365964</v>
      </c>
      <c r="Z31" s="11">
        <f>'OddsRatio_working_3-way'!X31^(1/3)*COS('OddsRatio_working_3-way'!Y31/3)</f>
        <v>0.52113975079848451</v>
      </c>
      <c r="AA31" s="11">
        <f>'OddsRatio_working_3-way'!X31^(1/3)*COS(('OddsRatio_working_3-way'!Y31+2*PI())/3)</f>
        <v>-0.2933448662112858</v>
      </c>
      <c r="AB31" s="11">
        <f>'OddsRatio_working_3-way'!X31^(1/3)*COS(('OddsRatio_working_3-way'!Y31+4*PI())/3)</f>
        <v>-0.22779488458719863</v>
      </c>
      <c r="AC31" s="11">
        <f>'OddsRatio_working_3-way'!X31^(1/3)*SIN('OddsRatio_working_3-way'!Y31/3)</f>
        <v>3.7845299536041724E-2</v>
      </c>
      <c r="AD31" s="11">
        <f>'OddsRatio_working_3-way'!X31^(1/3)*SIN(('OddsRatio_working_3-way'!Y31+2*PI())/3)</f>
        <v>0.43239761334535842</v>
      </c>
      <c r="AE31" s="11">
        <f>'OddsRatio_working_3-way'!X31^(1/3)*SIN(('OddsRatio_working_3-way'!Y31+4*PI())/3)</f>
        <v>-0.47024291288140013</v>
      </c>
      <c r="AF31" s="11">
        <f>-'OddsRatio_working_3-way'!U31/(3*'OddsRatio_working_3-way'!X31^(1/3))*COS(('OddsRatio_working_3-way'!Y31)/3)</f>
        <v>0.5211397507984844</v>
      </c>
      <c r="AG31" s="11">
        <f>-'OddsRatio_working_3-way'!U31/(3*'OddsRatio_working_3-way'!X31^(1/3))*COS(('OddsRatio_working_3-way'!Y31+2*PI())/3)</f>
        <v>-0.29334486621128569</v>
      </c>
      <c r="AH31" s="11">
        <f>-'OddsRatio_working_3-way'!U31/(3*'OddsRatio_working_3-way'!X31^(1/3))*COS(('OddsRatio_working_3-way'!Y31+4*PI())/3)</f>
        <v>-0.22779488458719857</v>
      </c>
      <c r="AI31" s="11">
        <f>'OddsRatio_working_3-way'!U31/(3*'OddsRatio_working_3-way'!X31^(1/3))*SIN(('OddsRatio_working_3-way'!Y31)/3)</f>
        <v>-3.7845299536041717E-2</v>
      </c>
      <c r="AJ31" s="11">
        <f>'OddsRatio_working_3-way'!U31/(3*'OddsRatio_working_3-way'!X31^(1/3))*SIN(('OddsRatio_working_3-way'!Y31+2*PI())/3)</f>
        <v>-0.43239761334535831</v>
      </c>
      <c r="AK31" s="11">
        <f>'OddsRatio_working_3-way'!U31/(3*'OddsRatio_working_3-way'!X31^(1/3))*SIN(('OddsRatio_working_3-way'!Y31+4*PI())/3)</f>
        <v>0.47024291288140008</v>
      </c>
      <c r="AL31" s="11">
        <f>'OddsRatio_working_3-way'!Z31+'OddsRatio_working_3-way'!AF31</f>
        <v>1.042279501596969</v>
      </c>
      <c r="AM31" s="11">
        <f>'OddsRatio_working_3-way'!AA31+'OddsRatio_working_3-way'!AG31</f>
        <v>-0.5866897324225715</v>
      </c>
      <c r="AN31" s="11">
        <f>'OddsRatio_working_3-way'!AB31+'OddsRatio_working_3-way'!AH31</f>
        <v>-0.4555897691743972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1.042279501596969</v>
      </c>
      <c r="AS31" s="11">
        <f>IF(('OddsRatio_working_3-way'!X31=0),IF(Q31&gt;0,-Q31^(1/3),(-Q31)^(1/3)),'OddsRatio_working_3-way'!AM31-'OddsRatio_working_3-way'!R31/3)</f>
        <v>-0.5866897324225715</v>
      </c>
      <c r="AT31" s="11">
        <f>IF(('OddsRatio_working_3-way'!X31=0),IF(Q31&gt;0,-Q31^(1/3),(-Q31)^(1/3)),'OddsRatio_working_3-way'!AN31-'OddsRatio_working_3-way'!R31/3)</f>
        <v>-0.4555897691743972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1.74</v>
      </c>
      <c r="B32" s="4">
        <f>IF('True_Odds_Calculator_3-way'!B33="","",'True_Odds_Calculator_3-way'!B33)</f>
        <v>3.99</v>
      </c>
      <c r="C32" s="4">
        <f>IF('True_Odds_Calculator_3-way'!C33="","",'True_Odds_Calculator_3-way'!C33)</f>
        <v>5.08</v>
      </c>
      <c r="D32" s="9">
        <f t="shared" si="13"/>
        <v>0.5654546577263998</v>
      </c>
      <c r="E32" s="9">
        <f t="shared" si="14"/>
        <v>0.24359891986176932</v>
      </c>
      <c r="F32" s="9">
        <f t="shared" si="15"/>
        <v>0.19094642241183102</v>
      </c>
      <c r="G32" s="9">
        <f t="shared" si="16"/>
        <v>1.0384978308711679</v>
      </c>
      <c r="H32" s="9">
        <f t="shared" si="17"/>
        <v>1.7684883948446646</v>
      </c>
      <c r="I32" s="9">
        <f t="shared" si="18"/>
        <v>4.1051085143047921</v>
      </c>
      <c r="J32" s="9">
        <f t="shared" si="19"/>
        <v>5.2370711499543656</v>
      </c>
      <c r="K32" s="11">
        <f t="shared" si="20"/>
        <v>0.57471264367816088</v>
      </c>
      <c r="L32" s="11">
        <f t="shared" si="21"/>
        <v>0.25062656641604009</v>
      </c>
      <c r="M32" s="11">
        <f t="shared" si="22"/>
        <v>0.19685039370078738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-0.25596301369769814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0.22144464246869322</v>
      </c>
      <c r="Q32" s="11">
        <f>2*'OddsRatio_working_3-way'!K32*'OddsRatio_working_3-way'!L32*'OddsRatio_working_3-way'!M32</f>
        <v>5.6707975023993135E-2</v>
      </c>
      <c r="R32" s="11">
        <f t="shared" si="23"/>
        <v>0</v>
      </c>
      <c r="S32" s="11">
        <f t="shared" si="24"/>
        <v>-0.8651431285702379</v>
      </c>
      <c r="T32" s="11">
        <f t="shared" si="25"/>
        <v>-0.22154753612554104</v>
      </c>
      <c r="U32" s="11">
        <f>'OddsRatio_working_3-way'!S32-'OddsRatio_working_3-way'!R32^2/3</f>
        <v>-0.8651431285702379</v>
      </c>
      <c r="V32" s="11">
        <f>'OddsRatio_working_3-way'!S32*'OddsRatio_working_3-way'!R32/3-2*'OddsRatio_working_3-way'!R32^3/27-'OddsRatio_working_3-way'!T32</f>
        <v>0.22154753612554104</v>
      </c>
      <c r="W32" s="11">
        <f>'OddsRatio_working_3-way'!V32^2+4*'OddsRatio_working_3-way'!U32^3/27</f>
        <v>-4.684794187180575E-2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0.15486385362238639</v>
      </c>
      <c r="Y32" s="11">
        <f>IF('OddsRatio_working_3-way'!W32&gt;=0,IF('OddsRatio_working_3-way'!V32+SQRT('OddsRatio_working_3-way'!W32)&gt;0,0,PI()),ACOS('OddsRatio_working_3-way'!V32/(2*'OddsRatio_working_3-way'!X32)))</f>
        <v>0.77374621906061791</v>
      </c>
      <c r="Z32" s="11">
        <f>'OddsRatio_working_3-way'!X32^(1/3)*COS('OddsRatio_working_3-way'!Y32/3)</f>
        <v>0.51924891543558405</v>
      </c>
      <c r="AA32" s="11">
        <f>'OddsRatio_working_3-way'!X32^(1/3)*COS(('OddsRatio_working_3-way'!Y32+2*PI())/3)</f>
        <v>-0.37824656782710825</v>
      </c>
      <c r="AB32" s="11">
        <f>'OddsRatio_working_3-way'!X32^(1/3)*COS(('OddsRatio_working_3-way'!Y32+4*PI())/3)</f>
        <v>-0.14100234760847577</v>
      </c>
      <c r="AC32" s="11">
        <f>'OddsRatio_working_3-way'!X32^(1/3)*SIN('OddsRatio_working_3-way'!Y32/3)</f>
        <v>0.13697301440691034</v>
      </c>
      <c r="AD32" s="11">
        <f>'OddsRatio_working_3-way'!X32^(1/3)*SIN(('OddsRatio_working_3-way'!Y32+2*PI())/3)</f>
        <v>0.38119624445127842</v>
      </c>
      <c r="AE32" s="11">
        <f>'OddsRatio_working_3-way'!X32^(1/3)*SIN(('OddsRatio_working_3-way'!Y32+4*PI())/3)</f>
        <v>-0.51816925885818865</v>
      </c>
      <c r="AF32" s="11">
        <f>-'OddsRatio_working_3-way'!U32/(3*'OddsRatio_working_3-way'!X32^(1/3))*COS(('OddsRatio_working_3-way'!Y32)/3)</f>
        <v>0.51924891543558394</v>
      </c>
      <c r="AG32" s="11">
        <f>-'OddsRatio_working_3-way'!U32/(3*'OddsRatio_working_3-way'!X32^(1/3))*COS(('OddsRatio_working_3-way'!Y32+2*PI())/3)</f>
        <v>-0.37824656782710819</v>
      </c>
      <c r="AH32" s="11">
        <f>-'OddsRatio_working_3-way'!U32/(3*'OddsRatio_working_3-way'!X32^(1/3))*COS(('OddsRatio_working_3-way'!Y32+4*PI())/3)</f>
        <v>-0.14100234760847574</v>
      </c>
      <c r="AI32" s="11">
        <f>'OddsRatio_working_3-way'!U32/(3*'OddsRatio_working_3-way'!X32^(1/3))*SIN(('OddsRatio_working_3-way'!Y32)/3)</f>
        <v>-0.13697301440691032</v>
      </c>
      <c r="AJ32" s="11">
        <f>'OddsRatio_working_3-way'!U32/(3*'OddsRatio_working_3-way'!X32^(1/3))*SIN(('OddsRatio_working_3-way'!Y32+2*PI())/3)</f>
        <v>-0.38119624445127837</v>
      </c>
      <c r="AK32" s="11">
        <f>'OddsRatio_working_3-way'!U32/(3*'OddsRatio_working_3-way'!X32^(1/3))*SIN(('OddsRatio_working_3-way'!Y32+4*PI())/3)</f>
        <v>0.51816925885818865</v>
      </c>
      <c r="AL32" s="11">
        <f>'OddsRatio_working_3-way'!Z32+'OddsRatio_working_3-way'!AF32</f>
        <v>1.0384978308711679</v>
      </c>
      <c r="AM32" s="11">
        <f>'OddsRatio_working_3-way'!AA32+'OddsRatio_working_3-way'!AG32</f>
        <v>-0.75649313565421639</v>
      </c>
      <c r="AN32" s="11">
        <f>'OddsRatio_working_3-way'!AB32+'OddsRatio_working_3-way'!AH32</f>
        <v>-0.28200469521695148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1.0384978308711679</v>
      </c>
      <c r="AS32" s="11">
        <f>IF(('OddsRatio_working_3-way'!X32=0),IF(Q32&gt;0,-Q32^(1/3),(-Q32)^(1/3)),'OddsRatio_working_3-way'!AM32-'OddsRatio_working_3-way'!R32/3)</f>
        <v>-0.75649313565421639</v>
      </c>
      <c r="AT32" s="11">
        <f>IF(('OddsRatio_working_3-way'!X32=0),IF(Q32&gt;0,-Q32^(1/3),(-Q32)^(1/3)),'OddsRatio_working_3-way'!AN32-'OddsRatio_working_3-way'!R32/3)</f>
        <v>-0.28200469521695148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1.1299999999999999</v>
      </c>
      <c r="B33" s="4">
        <f>IF('True_Odds_Calculator_3-way'!B34="","",'True_Odds_Calculator_3-way'!B34)</f>
        <v>10.33</v>
      </c>
      <c r="C33" s="4">
        <f>IF('True_Odds_Calculator_3-way'!C34="","",'True_Odds_Calculator_3-way'!C34)</f>
        <v>22.62</v>
      </c>
      <c r="D33" s="9">
        <f t="shared" si="13"/>
        <v>0.87295148389218946</v>
      </c>
      <c r="E33" s="9">
        <f t="shared" si="14"/>
        <v>8.7372685047747811E-2</v>
      </c>
      <c r="F33" s="9">
        <f t="shared" si="15"/>
        <v>3.9675831060063033E-2</v>
      </c>
      <c r="G33" s="9">
        <f t="shared" si="16"/>
        <v>1.1195310344109424</v>
      </c>
      <c r="H33" s="9">
        <f t="shared" si="17"/>
        <v>1.1455390344734224</v>
      </c>
      <c r="I33" s="9">
        <f t="shared" si="18"/>
        <v>11.445224551054093</v>
      </c>
      <c r="J33" s="9">
        <f t="shared" si="19"/>
        <v>25.204260963964575</v>
      </c>
      <c r="K33" s="11">
        <f t="shared" si="20"/>
        <v>0.88495575221238942</v>
      </c>
      <c r="L33" s="11">
        <f t="shared" si="21"/>
        <v>9.6805421103581799E-2</v>
      </c>
      <c r="M33" s="11">
        <f t="shared" si="22"/>
        <v>4.4208664898320066E-2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-9.9313736119115981E-2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0.11770899305569205</v>
      </c>
      <c r="Q33" s="11">
        <f>2*'OddsRatio_working_3-way'!K33*'OddsRatio_working_3-way'!L33*'OddsRatio_working_3-way'!M33</f>
        <v>7.5745812777150614E-3</v>
      </c>
      <c r="R33" s="11">
        <f t="shared" si="23"/>
        <v>0</v>
      </c>
      <c r="S33" s="11">
        <f t="shared" si="24"/>
        <v>-1.1852236926673765</v>
      </c>
      <c r="T33" s="11">
        <f t="shared" si="25"/>
        <v>-7.6269220892366568E-2</v>
      </c>
      <c r="U33" s="11">
        <f>'OddsRatio_working_3-way'!S33-'OddsRatio_working_3-way'!R33^2/3</f>
        <v>-1.1852236926673765</v>
      </c>
      <c r="V33" s="11">
        <f>'OddsRatio_working_3-way'!S33*'OddsRatio_working_3-way'!R33/3-2*'OddsRatio_working_3-way'!R33^3/27-'OddsRatio_working_3-way'!T33</f>
        <v>7.6269220892366568E-2</v>
      </c>
      <c r="W33" s="11">
        <f>'OddsRatio_working_3-way'!V33^2+4*'OddsRatio_working_3-way'!U33^3/27</f>
        <v>-0.24084213889340164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0.24832394817502512</v>
      </c>
      <c r="Y33" s="11">
        <f>IF('OddsRatio_working_3-way'!W33&gt;=0,IF('OddsRatio_working_3-way'!V33+SQRT('OddsRatio_working_3-way'!W33)&gt;0,0,PI()),ACOS('OddsRatio_working_3-way'!V33/(2*'OddsRatio_working_3-way'!X33)))</f>
        <v>1.4166182339949045</v>
      </c>
      <c r="Z33" s="11">
        <f>'OddsRatio_working_3-way'!X33^(1/3)*COS('OddsRatio_working_3-way'!Y33/3)</f>
        <v>0.5597655172054713</v>
      </c>
      <c r="AA33" s="11">
        <f>'OddsRatio_working_3-way'!X33^(1/3)*COS(('OddsRatio_working_3-way'!Y33+2*PI())/3)</f>
        <v>-0.52747687702563484</v>
      </c>
      <c r="AB33" s="11">
        <f>'OddsRatio_working_3-way'!X33^(1/3)*COS(('OddsRatio_working_3-way'!Y33+4*PI())/3)</f>
        <v>-3.2288640179836584E-2</v>
      </c>
      <c r="AC33" s="11">
        <f>'OddsRatio_working_3-way'!X33^(1/3)*SIN('OddsRatio_working_3-way'!Y33/3)</f>
        <v>0.28589706184245772</v>
      </c>
      <c r="AD33" s="11">
        <f>'OddsRatio_working_3-way'!X33^(1/3)*SIN(('OddsRatio_working_3-way'!Y33+2*PI())/3)</f>
        <v>0.34182262714124445</v>
      </c>
      <c r="AE33" s="11">
        <f>'OddsRatio_working_3-way'!X33^(1/3)*SIN(('OddsRatio_working_3-way'!Y33+4*PI())/3)</f>
        <v>-0.62771968898370234</v>
      </c>
      <c r="AF33" s="11">
        <f>-'OddsRatio_working_3-way'!U33/(3*'OddsRatio_working_3-way'!X33^(1/3))*COS(('OddsRatio_working_3-way'!Y33)/3)</f>
        <v>0.55976551720547119</v>
      </c>
      <c r="AG33" s="11">
        <f>-'OddsRatio_working_3-way'!U33/(3*'OddsRatio_working_3-way'!X33^(1/3))*COS(('OddsRatio_working_3-way'!Y33+2*PI())/3)</f>
        <v>-0.52747687702563473</v>
      </c>
      <c r="AH33" s="11">
        <f>-'OddsRatio_working_3-way'!U33/(3*'OddsRatio_working_3-way'!X33^(1/3))*COS(('OddsRatio_working_3-way'!Y33+4*PI())/3)</f>
        <v>-3.2288640179836577E-2</v>
      </c>
      <c r="AI33" s="11">
        <f>'OddsRatio_working_3-way'!U33/(3*'OddsRatio_working_3-way'!X33^(1/3))*SIN(('OddsRatio_working_3-way'!Y33)/3)</f>
        <v>-0.28589706184245767</v>
      </c>
      <c r="AJ33" s="11">
        <f>'OddsRatio_working_3-way'!U33/(3*'OddsRatio_working_3-way'!X33^(1/3))*SIN(('OddsRatio_working_3-way'!Y33+2*PI())/3)</f>
        <v>-0.3418226271412444</v>
      </c>
      <c r="AK33" s="11">
        <f>'OddsRatio_working_3-way'!U33/(3*'OddsRatio_working_3-way'!X33^(1/3))*SIN(('OddsRatio_working_3-way'!Y33+4*PI())/3)</f>
        <v>0.62771968898370223</v>
      </c>
      <c r="AL33" s="11">
        <f>'OddsRatio_working_3-way'!Z33+'OddsRatio_working_3-way'!AF33</f>
        <v>1.1195310344109424</v>
      </c>
      <c r="AM33" s="11">
        <f>'OddsRatio_working_3-way'!AA33+'OddsRatio_working_3-way'!AG33</f>
        <v>-1.0549537540512697</v>
      </c>
      <c r="AN33" s="11">
        <f>'OddsRatio_working_3-way'!AB33+'OddsRatio_working_3-way'!AH33</f>
        <v>-6.4577280359673167E-2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1.1195310344109424</v>
      </c>
      <c r="AS33" s="11">
        <f>IF(('OddsRatio_working_3-way'!X33=0),IF(Q33&gt;0,-Q33^(1/3),(-Q33)^(1/3)),'OddsRatio_working_3-way'!AM33-'OddsRatio_working_3-way'!R33/3)</f>
        <v>-1.0549537540512697</v>
      </c>
      <c r="AT33" s="11">
        <f>IF(('OddsRatio_working_3-way'!X33=0),IF(Q33&gt;0,-Q33^(1/3),(-Q33)^(1/3)),'OddsRatio_working_3-way'!AN33-'OddsRatio_working_3-way'!R33/3)</f>
        <v>-6.4577280359673167E-2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2.83</v>
      </c>
      <c r="B34" s="4">
        <f>IF('True_Odds_Calculator_3-way'!B35="","",'True_Odds_Calculator_3-way'!B35)</f>
        <v>3.43</v>
      </c>
      <c r="C34" s="4">
        <f>IF('True_Odds_Calculator_3-way'!C35="","",'True_Odds_Calculator_3-way'!C35)</f>
        <v>2.66</v>
      </c>
      <c r="D34" s="9">
        <f t="shared" si="13"/>
        <v>0.34624282951368596</v>
      </c>
      <c r="E34" s="9">
        <f t="shared" si="14"/>
        <v>0.28512685400433013</v>
      </c>
      <c r="F34" s="9">
        <f t="shared" si="15"/>
        <v>0.36863031648198386</v>
      </c>
      <c r="G34" s="9">
        <f t="shared" si="16"/>
        <v>1.0317740181327895</v>
      </c>
      <c r="H34" s="9">
        <f t="shared" si="17"/>
        <v>2.8881464531830052</v>
      </c>
      <c r="I34" s="9">
        <f t="shared" si="18"/>
        <v>3.5072108640626789</v>
      </c>
      <c r="J34" s="9">
        <f t="shared" si="19"/>
        <v>2.7127448701004306</v>
      </c>
      <c r="K34" s="11">
        <f t="shared" si="20"/>
        <v>0.35335689045936397</v>
      </c>
      <c r="L34" s="11">
        <f t="shared" si="21"/>
        <v>0.29154518950437314</v>
      </c>
      <c r="M34" s="11">
        <f t="shared" si="22"/>
        <v>0.37593984962406013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-0.28589282703095398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0.22927648474532922</v>
      </c>
      <c r="Q34" s="11">
        <f>2*'OddsRatio_working_3-way'!K34*'OddsRatio_working_3-way'!L34*'OddsRatio_working_3-way'!M34</f>
        <v>7.745827187342201E-2</v>
      </c>
      <c r="R34" s="11">
        <f t="shared" si="23"/>
        <v>0</v>
      </c>
      <c r="S34" s="11">
        <f t="shared" si="24"/>
        <v>-0.80196655203421796</v>
      </c>
      <c r="T34" s="11">
        <f t="shared" si="25"/>
        <v>-0.27093464595750599</v>
      </c>
      <c r="U34" s="11">
        <f>'OddsRatio_working_3-way'!S34-'OddsRatio_working_3-way'!R34^2/3</f>
        <v>-0.80196655203421796</v>
      </c>
      <c r="V34" s="11">
        <f>'OddsRatio_working_3-way'!S34*'OddsRatio_working_3-way'!R34/3-2*'OddsRatio_working_3-way'!R34^3/27-'OddsRatio_working_3-way'!T34</f>
        <v>0.27093464595750599</v>
      </c>
      <c r="W34" s="11">
        <f>'OddsRatio_working_3-way'!V34^2+4*'OddsRatio_working_3-way'!U34^3/27</f>
        <v>-3.0070204488536201E-3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0.13821414799955606</v>
      </c>
      <c r="Y34" s="11">
        <f>IF('OddsRatio_working_3-way'!W34&gt;=0,IF('OddsRatio_working_3-way'!V34+SQRT('OddsRatio_working_3-way'!W34)&gt;0,0,PI()),ACOS('OddsRatio_working_3-way'!V34/(2*'OddsRatio_working_3-way'!X34)))</f>
        <v>0.19969911147820785</v>
      </c>
      <c r="Z34" s="11">
        <f>'OddsRatio_working_3-way'!X34^(1/3)*COS('OddsRatio_working_3-way'!Y34/3)</f>
        <v>0.51588700906639484</v>
      </c>
      <c r="AA34" s="11">
        <f>'OddsRatio_working_3-way'!X34^(1/3)*COS(('OddsRatio_working_3-way'!Y34+2*PI())/3)</f>
        <v>-0.28772745014071599</v>
      </c>
      <c r="AB34" s="11">
        <f>'OddsRatio_working_3-way'!X34^(1/3)*COS(('OddsRatio_working_3-way'!Y34+4*PI())/3)</f>
        <v>-0.22815955892567899</v>
      </c>
      <c r="AC34" s="11">
        <f>'OddsRatio_working_3-way'!X34^(1/3)*SIN('OddsRatio_working_3-way'!Y34/3)</f>
        <v>3.4391538028060151E-2</v>
      </c>
      <c r="AD34" s="11">
        <f>'OddsRatio_working_3-way'!X34^(1/3)*SIN(('OddsRatio_working_3-way'!Y34+2*PI())/3)</f>
        <v>0.42957548631984099</v>
      </c>
      <c r="AE34" s="11">
        <f>'OddsRatio_working_3-way'!X34^(1/3)*SIN(('OddsRatio_working_3-way'!Y34+4*PI())/3)</f>
        <v>-0.46396702434790099</v>
      </c>
      <c r="AF34" s="11">
        <f>-'OddsRatio_working_3-way'!U34/(3*'OddsRatio_working_3-way'!X34^(1/3))*COS(('OddsRatio_working_3-way'!Y34)/3)</f>
        <v>0.51588700906639462</v>
      </c>
      <c r="AG34" s="11">
        <f>-'OddsRatio_working_3-way'!U34/(3*'OddsRatio_working_3-way'!X34^(1/3))*COS(('OddsRatio_working_3-way'!Y34+2*PI())/3)</f>
        <v>-0.28772745014071588</v>
      </c>
      <c r="AH34" s="11">
        <f>-'OddsRatio_working_3-way'!U34/(3*'OddsRatio_working_3-way'!X34^(1/3))*COS(('OddsRatio_working_3-way'!Y34+4*PI())/3)</f>
        <v>-0.22815955892567888</v>
      </c>
      <c r="AI34" s="11">
        <f>'OddsRatio_working_3-way'!U34/(3*'OddsRatio_working_3-way'!X34^(1/3))*SIN(('OddsRatio_working_3-way'!Y34)/3)</f>
        <v>-3.4391538028060137E-2</v>
      </c>
      <c r="AJ34" s="11">
        <f>'OddsRatio_working_3-way'!U34/(3*'OddsRatio_working_3-way'!X34^(1/3))*SIN(('OddsRatio_working_3-way'!Y34+2*PI())/3)</f>
        <v>-0.42957548631984077</v>
      </c>
      <c r="AK34" s="11">
        <f>'OddsRatio_working_3-way'!U34/(3*'OddsRatio_working_3-way'!X34^(1/3))*SIN(('OddsRatio_working_3-way'!Y34+4*PI())/3)</f>
        <v>0.46396702434790077</v>
      </c>
      <c r="AL34" s="11">
        <f>'OddsRatio_working_3-way'!Z34+'OddsRatio_working_3-way'!AF34</f>
        <v>1.0317740181327895</v>
      </c>
      <c r="AM34" s="11">
        <f>'OddsRatio_working_3-way'!AA34+'OddsRatio_working_3-way'!AG34</f>
        <v>-0.57545490028143187</v>
      </c>
      <c r="AN34" s="11">
        <f>'OddsRatio_working_3-way'!AB34+'OddsRatio_working_3-way'!AH34</f>
        <v>-0.45631911785135787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1.0317740181327895</v>
      </c>
      <c r="AS34" s="11">
        <f>IF(('OddsRatio_working_3-way'!X34=0),IF(Q34&gt;0,-Q34^(1/3),(-Q34)^(1/3)),'OddsRatio_working_3-way'!AM34-'OddsRatio_working_3-way'!R34/3)</f>
        <v>-0.57545490028143187</v>
      </c>
      <c r="AT34" s="11">
        <f>IF(('OddsRatio_working_3-way'!X34=0),IF(Q34&gt;0,-Q34^(1/3),(-Q34)^(1/3)),'OddsRatio_working_3-way'!AN34-'OddsRatio_working_3-way'!R34/3)</f>
        <v>-0.45631911785135787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3.49</v>
      </c>
      <c r="B35" s="4">
        <f>IF('True_Odds_Calculator_3-way'!B36="","",'True_Odds_Calculator_3-way'!B36)</f>
        <v>3.33</v>
      </c>
      <c r="C35" s="4">
        <f>IF('True_Odds_Calculator_3-way'!C36="","",'True_Odds_Calculator_3-way'!C36)</f>
        <v>2.2999999999999998</v>
      </c>
      <c r="D35" s="9">
        <f t="shared" si="13"/>
        <v>0.27985362592370766</v>
      </c>
      <c r="E35" s="9">
        <f t="shared" si="14"/>
        <v>0.29343203667044115</v>
      </c>
      <c r="F35" s="9">
        <f t="shared" si="15"/>
        <v>0.4267143374058513</v>
      </c>
      <c r="G35" s="9">
        <f t="shared" si="16"/>
        <v>1.0334524354330288</v>
      </c>
      <c r="H35" s="9">
        <f t="shared" si="17"/>
        <v>3.573296564228241</v>
      </c>
      <c r="I35" s="9">
        <f t="shared" si="18"/>
        <v>3.4079441745589563</v>
      </c>
      <c r="J35" s="9">
        <f t="shared" si="19"/>
        <v>2.3434881660629374</v>
      </c>
      <c r="K35" s="11">
        <f t="shared" si="20"/>
        <v>0.28653295128939826</v>
      </c>
      <c r="L35" s="11">
        <f t="shared" si="21"/>
        <v>0.3003003003003003</v>
      </c>
      <c r="M35" s="11">
        <f t="shared" si="22"/>
        <v>0.43478260869565222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-0.28216368854216134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0.22895699985521836</v>
      </c>
      <c r="Q35" s="11">
        <f>2*'OddsRatio_working_3-way'!K35*'OddsRatio_working_3-way'!L35*'OddsRatio_working_3-way'!M35</f>
        <v>7.4822548972293595E-2</v>
      </c>
      <c r="R35" s="11">
        <f t="shared" si="23"/>
        <v>0</v>
      </c>
      <c r="S35" s="11">
        <f t="shared" si="24"/>
        <v>-0.81143325364846597</v>
      </c>
      <c r="T35" s="11">
        <f t="shared" si="25"/>
        <v>-0.26517426589819154</v>
      </c>
      <c r="U35" s="11">
        <f>'OddsRatio_working_3-way'!S35-'OddsRatio_working_3-way'!R35^2/3</f>
        <v>-0.81143325364846597</v>
      </c>
      <c r="V35" s="11">
        <f>'OddsRatio_working_3-way'!S35*'OddsRatio_working_3-way'!R35/3-2*'OddsRatio_working_3-way'!R35^3/27-'OddsRatio_working_3-way'!T35</f>
        <v>0.26517426589819154</v>
      </c>
      <c r="W35" s="11">
        <f>'OddsRatio_working_3-way'!V35^2+4*'OddsRatio_working_3-way'!U35^3/27</f>
        <v>-8.8332854231950308E-3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0.1406686503079487</v>
      </c>
      <c r="Y35" s="11">
        <f>IF('OddsRatio_working_3-way'!W35&gt;=0,IF('OddsRatio_working_3-way'!V35+SQRT('OddsRatio_working_3-way'!W35)&gt;0,0,PI()),ACOS('OddsRatio_working_3-way'!V35/(2*'OddsRatio_working_3-way'!X35)))</f>
        <v>0.3406153823907434</v>
      </c>
      <c r="Z35" s="11">
        <f>'OddsRatio_working_3-way'!X35^(1/3)*COS('OddsRatio_working_3-way'!Y35/3)</f>
        <v>0.51672621771651439</v>
      </c>
      <c r="AA35" s="11">
        <f>'OddsRatio_working_3-way'!X35^(1/3)*COS(('OddsRatio_working_3-way'!Y35+2*PI())/3)</f>
        <v>-0.30939080090292631</v>
      </c>
      <c r="AB35" s="11">
        <f>'OddsRatio_working_3-way'!X35^(1/3)*COS(('OddsRatio_working_3-way'!Y35+4*PI())/3)</f>
        <v>-0.20733541681358816</v>
      </c>
      <c r="AC35" s="11">
        <f>'OddsRatio_working_3-way'!X35^(1/3)*SIN('OddsRatio_working_3-way'!Y35/3)</f>
        <v>5.8921703476230172E-2</v>
      </c>
      <c r="AD35" s="11">
        <f>'OddsRatio_working_3-way'!X35^(1/3)*SIN(('OddsRatio_working_3-way'!Y35+2*PI())/3)</f>
        <v>0.41803717960583503</v>
      </c>
      <c r="AE35" s="11">
        <f>'OddsRatio_working_3-way'!X35^(1/3)*SIN(('OddsRatio_working_3-way'!Y35+4*PI())/3)</f>
        <v>-0.47695888308206513</v>
      </c>
      <c r="AF35" s="11">
        <f>-'OddsRatio_working_3-way'!U35/(3*'OddsRatio_working_3-way'!X35^(1/3))*COS(('OddsRatio_working_3-way'!Y35)/3)</f>
        <v>0.51672621771651428</v>
      </c>
      <c r="AG35" s="11">
        <f>-'OddsRatio_working_3-way'!U35/(3*'OddsRatio_working_3-way'!X35^(1/3))*COS(('OddsRatio_working_3-way'!Y35+2*PI())/3)</f>
        <v>-0.30939080090292626</v>
      </c>
      <c r="AH35" s="11">
        <f>-'OddsRatio_working_3-way'!U35/(3*'OddsRatio_working_3-way'!X35^(1/3))*COS(('OddsRatio_working_3-way'!Y35+4*PI())/3)</f>
        <v>-0.20733541681358811</v>
      </c>
      <c r="AI35" s="11">
        <f>'OddsRatio_working_3-way'!U35/(3*'OddsRatio_working_3-way'!X35^(1/3))*SIN(('OddsRatio_working_3-way'!Y35)/3)</f>
        <v>-5.8921703476230158E-2</v>
      </c>
      <c r="AJ35" s="11">
        <f>'OddsRatio_working_3-way'!U35/(3*'OddsRatio_working_3-way'!X35^(1/3))*SIN(('OddsRatio_working_3-way'!Y35+2*PI())/3)</f>
        <v>-0.41803717960583497</v>
      </c>
      <c r="AK35" s="11">
        <f>'OddsRatio_working_3-way'!U35/(3*'OddsRatio_working_3-way'!X35^(1/3))*SIN(('OddsRatio_working_3-way'!Y35+4*PI())/3)</f>
        <v>0.47695888308206502</v>
      </c>
      <c r="AL35" s="11">
        <f>'OddsRatio_working_3-way'!Z35+'OddsRatio_working_3-way'!AF35</f>
        <v>1.0334524354330288</v>
      </c>
      <c r="AM35" s="11">
        <f>'OddsRatio_working_3-way'!AA35+'OddsRatio_working_3-way'!AG35</f>
        <v>-0.61878160180585251</v>
      </c>
      <c r="AN35" s="11">
        <f>'OddsRatio_working_3-way'!AB35+'OddsRatio_working_3-way'!AH35</f>
        <v>-0.41467083362717627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1.0334524354330288</v>
      </c>
      <c r="AS35" s="11">
        <f>IF(('OddsRatio_working_3-way'!X35=0),IF(Q35&gt;0,-Q35^(1/3),(-Q35)^(1/3)),'OddsRatio_working_3-way'!AM35-'OddsRatio_working_3-way'!R35/3)</f>
        <v>-0.61878160180585251</v>
      </c>
      <c r="AT35" s="11">
        <f>IF(('OddsRatio_working_3-way'!X35=0),IF(Q35&gt;0,-Q35^(1/3),(-Q35)^(1/3)),'OddsRatio_working_3-way'!AN35-'OddsRatio_working_3-way'!R35/3)</f>
        <v>-0.41467083362717627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2.48</v>
      </c>
      <c r="B36" s="4">
        <f>IF('True_Odds_Calculator_3-way'!B37="","",'True_Odds_Calculator_3-way'!B37)</f>
        <v>3.36</v>
      </c>
      <c r="C36" s="4">
        <f>IF('True_Odds_Calculator_3-way'!C37="","",'True_Odds_Calculator_3-way'!C37)</f>
        <v>3.12</v>
      </c>
      <c r="D36" s="9">
        <f t="shared" si="13"/>
        <v>0.39551107297968519</v>
      </c>
      <c r="E36" s="9">
        <f t="shared" si="14"/>
        <v>0.29093979154251931</v>
      </c>
      <c r="F36" s="9">
        <f t="shared" si="15"/>
        <v>0.31354913547779545</v>
      </c>
      <c r="G36" s="9">
        <f t="shared" si="16"/>
        <v>1.0326852826795427</v>
      </c>
      <c r="H36" s="9">
        <f t="shared" si="17"/>
        <v>2.5283742183657232</v>
      </c>
      <c r="I36" s="9">
        <f t="shared" si="18"/>
        <v>3.4371372671237213</v>
      </c>
      <c r="J36" s="9">
        <f t="shared" si="19"/>
        <v>3.189292799280631</v>
      </c>
      <c r="K36" s="11">
        <f t="shared" si="20"/>
        <v>0.40322580645161293</v>
      </c>
      <c r="L36" s="11">
        <f t="shared" si="21"/>
        <v>0.29761904761904762</v>
      </c>
      <c r="M36" s="11">
        <f t="shared" si="22"/>
        <v>0.32051282051282048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-0.28481576667060526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0.22924544093898938</v>
      </c>
      <c r="Q36" s="11">
        <f>2*'OddsRatio_working_3-way'!K36*'OddsRatio_working_3-way'!L36*'OddsRatio_working_3-way'!M36</f>
        <v>7.6928000315097084E-2</v>
      </c>
      <c r="R36" s="11">
        <f t="shared" si="23"/>
        <v>0</v>
      </c>
      <c r="S36" s="11">
        <f t="shared" si="24"/>
        <v>-0.80489027562900339</v>
      </c>
      <c r="T36" s="11">
        <f t="shared" si="25"/>
        <v>-0.27009740792919568</v>
      </c>
      <c r="U36" s="11">
        <f>'OddsRatio_working_3-way'!S36-'OddsRatio_working_3-way'!R36^2/3</f>
        <v>-0.80489027562900339</v>
      </c>
      <c r="V36" s="11">
        <f>'OddsRatio_working_3-way'!S36*'OddsRatio_working_3-way'!R36/3-2*'OddsRatio_working_3-way'!R36^3/27-'OddsRatio_working_3-way'!T36</f>
        <v>0.27009740792919568</v>
      </c>
      <c r="W36" s="11">
        <f>'OddsRatio_working_3-way'!V36^2+4*'OddsRatio_working_3-way'!U36^3/27</f>
        <v>-4.2987741806519708E-3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0.13897066592515334</v>
      </c>
      <c r="Y36" s="11">
        <f>IF('OddsRatio_working_3-way'!W36&gt;=0,IF('OddsRatio_working_3-way'!V36+SQRT('OddsRatio_working_3-way'!W36)&gt;0,0,PI()),ACOS('OddsRatio_working_3-way'!V36/(2*'OddsRatio_working_3-way'!X36)))</f>
        <v>0.23813970624360103</v>
      </c>
      <c r="Z36" s="11">
        <f>'OddsRatio_working_3-way'!X36^(1/3)*COS('OddsRatio_working_3-way'!Y36/3)</f>
        <v>0.51634264133977148</v>
      </c>
      <c r="AA36" s="11">
        <f>'OddsRatio_working_3-way'!X36^(1/3)*COS(('OddsRatio_working_3-way'!Y36+2*PI())/3)</f>
        <v>-0.29374204540177606</v>
      </c>
      <c r="AB36" s="11">
        <f>'OddsRatio_working_3-way'!X36^(1/3)*COS(('OddsRatio_working_3-way'!Y36+4*PI())/3)</f>
        <v>-0.22260059593799558</v>
      </c>
      <c r="AC36" s="11">
        <f>'OddsRatio_working_3-way'!X36^(1/3)*SIN('OddsRatio_working_3-way'!Y36/3)</f>
        <v>4.1073534998454043E-2</v>
      </c>
      <c r="AD36" s="11">
        <f>'OddsRatio_working_3-way'!X36^(1/3)*SIN(('OddsRatio_working_3-way'!Y36+2*PI())/3)</f>
        <v>0.42662907695817232</v>
      </c>
      <c r="AE36" s="11">
        <f>'OddsRatio_working_3-way'!X36^(1/3)*SIN(('OddsRatio_working_3-way'!Y36+4*PI())/3)</f>
        <v>-0.4677026119566261</v>
      </c>
      <c r="AF36" s="11">
        <f>-'OddsRatio_working_3-way'!U36/(3*'OddsRatio_working_3-way'!X36^(1/3))*COS(('OddsRatio_working_3-way'!Y36)/3)</f>
        <v>0.51634264133977137</v>
      </c>
      <c r="AG36" s="11">
        <f>-'OddsRatio_working_3-way'!U36/(3*'OddsRatio_working_3-way'!X36^(1/3))*COS(('OddsRatio_working_3-way'!Y36+2*PI())/3)</f>
        <v>-0.29374204540177601</v>
      </c>
      <c r="AH36" s="11">
        <f>-'OddsRatio_working_3-way'!U36/(3*'OddsRatio_working_3-way'!X36^(1/3))*COS(('OddsRatio_working_3-way'!Y36+4*PI())/3)</f>
        <v>-0.22260059593799553</v>
      </c>
      <c r="AI36" s="11">
        <f>'OddsRatio_working_3-way'!U36/(3*'OddsRatio_working_3-way'!X36^(1/3))*SIN(('OddsRatio_working_3-way'!Y36)/3)</f>
        <v>-4.1073534998454037E-2</v>
      </c>
      <c r="AJ36" s="11">
        <f>'OddsRatio_working_3-way'!U36/(3*'OddsRatio_working_3-way'!X36^(1/3))*SIN(('OddsRatio_working_3-way'!Y36+2*PI())/3)</f>
        <v>-0.4266290769581722</v>
      </c>
      <c r="AK36" s="11">
        <f>'OddsRatio_working_3-way'!U36/(3*'OddsRatio_working_3-way'!X36^(1/3))*SIN(('OddsRatio_working_3-way'!Y36+4*PI())/3)</f>
        <v>0.46770261195662599</v>
      </c>
      <c r="AL36" s="11">
        <f>'OddsRatio_working_3-way'!Z36+'OddsRatio_working_3-way'!AF36</f>
        <v>1.0326852826795427</v>
      </c>
      <c r="AM36" s="11">
        <f>'OddsRatio_working_3-way'!AA36+'OddsRatio_working_3-way'!AG36</f>
        <v>-0.58748409080355213</v>
      </c>
      <c r="AN36" s="11">
        <f>'OddsRatio_working_3-way'!AB36+'OddsRatio_working_3-way'!AH36</f>
        <v>-0.44520119187599111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1.0326852826795427</v>
      </c>
      <c r="AS36" s="11">
        <f>IF(('OddsRatio_working_3-way'!X36=0),IF(Q36&gt;0,-Q36^(1/3),(-Q36)^(1/3)),'OddsRatio_working_3-way'!AM36-'OddsRatio_working_3-way'!R36/3)</f>
        <v>-0.58748409080355213</v>
      </c>
      <c r="AT36" s="11">
        <f>IF(('OddsRatio_working_3-way'!X36=0),IF(Q36&gt;0,-Q36^(1/3),(-Q36)^(1/3)),'OddsRatio_working_3-way'!AN36-'OddsRatio_working_3-way'!R36/3)</f>
        <v>-0.44520119187599111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2.5</v>
      </c>
      <c r="B37" s="4">
        <f>IF('True_Odds_Calculator_3-way'!B38="","",'True_Odds_Calculator_3-way'!B38)</f>
        <v>3.42</v>
      </c>
      <c r="C37" s="4">
        <f>IF('True_Odds_Calculator_3-way'!C38="","",'True_Odds_Calculator_3-way'!C38)</f>
        <v>2.98</v>
      </c>
      <c r="D37" s="9">
        <f t="shared" si="13"/>
        <v>0.38995663944660885</v>
      </c>
      <c r="E37" s="9">
        <f t="shared" si="14"/>
        <v>0.28377820627413836</v>
      </c>
      <c r="F37" s="9">
        <f t="shared" si="15"/>
        <v>0.32626515427925323</v>
      </c>
      <c r="G37" s="9">
        <f t="shared" si="16"/>
        <v>1.042925116698632</v>
      </c>
      <c r="H37" s="9">
        <f t="shared" si="17"/>
        <v>2.5643876750479473</v>
      </c>
      <c r="I37" s="9">
        <f t="shared" si="18"/>
        <v>3.523878782410689</v>
      </c>
      <c r="J37" s="9">
        <f t="shared" si="19"/>
        <v>3.0649917310632908</v>
      </c>
      <c r="K37" s="11">
        <f t="shared" si="20"/>
        <v>0.4</v>
      </c>
      <c r="L37" s="11">
        <f t="shared" si="21"/>
        <v>0.29239766081871343</v>
      </c>
      <c r="M37" s="11">
        <f t="shared" si="22"/>
        <v>0.33557046979865773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-0.28209113387495599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0.23156324816515561</v>
      </c>
      <c r="Q37" s="11">
        <f>2*'OddsRatio_working_3-way'!K37*'OddsRatio_working_3-way'!L37*'OddsRatio_working_3-way'!M37</f>
        <v>7.8496016327171389E-2</v>
      </c>
      <c r="R37" s="11">
        <f t="shared" si="23"/>
        <v>0</v>
      </c>
      <c r="S37" s="11">
        <f t="shared" si="24"/>
        <v>-0.82088098617024197</v>
      </c>
      <c r="T37" s="11">
        <f t="shared" si="25"/>
        <v>-0.27826474107465826</v>
      </c>
      <c r="U37" s="11">
        <f>'OddsRatio_working_3-way'!S37-'OddsRatio_working_3-way'!R37^2/3</f>
        <v>-0.82088098617024197</v>
      </c>
      <c r="V37" s="11">
        <f>'OddsRatio_working_3-way'!S37*'OddsRatio_working_3-way'!R37/3-2*'OddsRatio_working_3-way'!R37^3/27-'OddsRatio_working_3-way'!T37</f>
        <v>0.27826474107465826</v>
      </c>
      <c r="W37" s="11">
        <f>'OddsRatio_working_3-way'!V37^2+4*'OddsRatio_working_3-way'!U37^3/27</f>
        <v>-4.5164428053930672E-3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0.14313255126869262</v>
      </c>
      <c r="Y37" s="11">
        <f>IF('OddsRatio_working_3-way'!W37&gt;=0,IF('OddsRatio_working_3-way'!V37+SQRT('OddsRatio_working_3-way'!W37)&gt;0,0,PI()),ACOS('OddsRatio_working_3-way'!V37/(2*'OddsRatio_working_3-way'!X37)))</f>
        <v>0.23697485743605617</v>
      </c>
      <c r="Z37" s="11">
        <f>'OddsRatio_working_3-way'!X37^(1/3)*COS('OddsRatio_working_3-way'!Y37/3)</f>
        <v>0.5214625583493161</v>
      </c>
      <c r="AA37" s="11">
        <f>'OddsRatio_working_3-way'!X37^(1/3)*COS(('OddsRatio_working_3-way'!Y37+2*PI())/3)</f>
        <v>-0.29647826117873882</v>
      </c>
      <c r="AB37" s="11">
        <f>'OddsRatio_working_3-way'!X37^(1/3)*COS(('OddsRatio_working_3-way'!Y37+4*PI())/3)</f>
        <v>-0.22498429717057741</v>
      </c>
      <c r="AC37" s="11">
        <f>'OddsRatio_working_3-way'!X37^(1/3)*SIN('OddsRatio_working_3-way'!Y37/3)</f>
        <v>4.1277059365545557E-2</v>
      </c>
      <c r="AD37" s="11">
        <f>'OddsRatio_working_3-way'!X37^(1/3)*SIN(('OddsRatio_working_3-way'!Y37+2*PI())/3)</f>
        <v>0.43096129297016011</v>
      </c>
      <c r="AE37" s="11">
        <f>'OddsRatio_working_3-way'!X37^(1/3)*SIN(('OddsRatio_working_3-way'!Y37+4*PI())/3)</f>
        <v>-0.4722383523357056</v>
      </c>
      <c r="AF37" s="11">
        <f>-'OddsRatio_working_3-way'!U37/(3*'OddsRatio_working_3-way'!X37^(1/3))*COS(('OddsRatio_working_3-way'!Y37)/3)</f>
        <v>0.52146255834931599</v>
      </c>
      <c r="AG37" s="11">
        <f>-'OddsRatio_working_3-way'!U37/(3*'OddsRatio_working_3-way'!X37^(1/3))*COS(('OddsRatio_working_3-way'!Y37+2*PI())/3)</f>
        <v>-0.29647826117873877</v>
      </c>
      <c r="AH37" s="11">
        <f>-'OddsRatio_working_3-way'!U37/(3*'OddsRatio_working_3-way'!X37^(1/3))*COS(('OddsRatio_working_3-way'!Y37+4*PI())/3)</f>
        <v>-0.22498429717057736</v>
      </c>
      <c r="AI37" s="11">
        <f>'OddsRatio_working_3-way'!U37/(3*'OddsRatio_working_3-way'!X37^(1/3))*SIN(('OddsRatio_working_3-way'!Y37)/3)</f>
        <v>-4.1277059365545543E-2</v>
      </c>
      <c r="AJ37" s="11">
        <f>'OddsRatio_working_3-way'!U37/(3*'OddsRatio_working_3-way'!X37^(1/3))*SIN(('OddsRatio_working_3-way'!Y37+2*PI())/3)</f>
        <v>-0.43096129297016006</v>
      </c>
      <c r="AK37" s="11">
        <f>'OddsRatio_working_3-way'!U37/(3*'OddsRatio_working_3-way'!X37^(1/3))*SIN(('OddsRatio_working_3-way'!Y37+4*PI())/3)</f>
        <v>0.47223835233570549</v>
      </c>
      <c r="AL37" s="11">
        <f>'OddsRatio_working_3-way'!Z37+'OddsRatio_working_3-way'!AF37</f>
        <v>1.042925116698632</v>
      </c>
      <c r="AM37" s="11">
        <f>'OddsRatio_working_3-way'!AA37+'OddsRatio_working_3-way'!AG37</f>
        <v>-0.59295652235747753</v>
      </c>
      <c r="AN37" s="11">
        <f>'OddsRatio_working_3-way'!AB37+'OddsRatio_working_3-way'!AH37</f>
        <v>-0.44996859434115477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1.042925116698632</v>
      </c>
      <c r="AS37" s="11">
        <f>IF(('OddsRatio_working_3-way'!X37=0),IF(Q37&gt;0,-Q37^(1/3),(-Q37)^(1/3)),'OddsRatio_working_3-way'!AM37-'OddsRatio_working_3-way'!R37/3)</f>
        <v>-0.59295652235747753</v>
      </c>
      <c r="AT37" s="11">
        <f>IF(('OddsRatio_working_3-way'!X37=0),IF(Q37&gt;0,-Q37^(1/3),(-Q37)^(1/3)),'OddsRatio_working_3-way'!AN37-'OddsRatio_working_3-way'!R37/3)</f>
        <v>-0.44996859434115477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1.91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4.3600000000000003</v>
      </c>
      <c r="D38" s="9">
        <f t="shared" si="13"/>
        <v>0.51215615216351806</v>
      </c>
      <c r="E38" s="9">
        <f t="shared" si="14"/>
        <v>0.26645954213613687</v>
      </c>
      <c r="F38" s="9">
        <f t="shared" si="15"/>
        <v>0.22138430570034506</v>
      </c>
      <c r="G38" s="9">
        <f t="shared" si="16"/>
        <v>1.0467357234995978</v>
      </c>
      <c r="H38" s="9">
        <f t="shared" si="17"/>
        <v>1.9525295083846346</v>
      </c>
      <c r="I38" s="9">
        <f t="shared" si="18"/>
        <v>3.7529149528039416</v>
      </c>
      <c r="J38" s="9">
        <f t="shared" si="19"/>
        <v>4.5170320309586485</v>
      </c>
      <c r="K38" s="11">
        <f t="shared" si="20"/>
        <v>0.52356020942408377</v>
      </c>
      <c r="L38" s="11">
        <f t="shared" si="21"/>
        <v>0.27548209366391185</v>
      </c>
      <c r="M38" s="11">
        <f t="shared" si="22"/>
        <v>0.2293577981651376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-0.26601733397536187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0.22825621382883321</v>
      </c>
      <c r="Q38" s="11">
        <f>2*'OddsRatio_working_3-way'!K38*'OddsRatio_working_3-way'!L38*'OddsRatio_working_3-way'!M38</f>
        <v>6.616122139966181E-2</v>
      </c>
      <c r="R38" s="11">
        <f t="shared" si="23"/>
        <v>0</v>
      </c>
      <c r="S38" s="11">
        <f t="shared" si="24"/>
        <v>-0.85805015191218315</v>
      </c>
      <c r="T38" s="11">
        <f t="shared" si="25"/>
        <v>-0.24871018896005312</v>
      </c>
      <c r="U38" s="11">
        <f>'OddsRatio_working_3-way'!S38-'OddsRatio_working_3-way'!R38^2/3</f>
        <v>-0.85805015191218315</v>
      </c>
      <c r="V38" s="11">
        <f>'OddsRatio_working_3-way'!S38*'OddsRatio_working_3-way'!R38/3-2*'OddsRatio_working_3-way'!R38^3/27-'OddsRatio_working_3-way'!T38</f>
        <v>0.24871018896005312</v>
      </c>
      <c r="W38" s="11">
        <f>'OddsRatio_working_3-way'!V38^2+4*'OddsRatio_working_3-way'!U38^3/27</f>
        <v>-3.1734275769844139E-2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0.15296325854791851</v>
      </c>
      <c r="Y38" s="11">
        <f>IF('OddsRatio_working_3-way'!W38&gt;=0,IF('OddsRatio_working_3-way'!V38+SQRT('OddsRatio_working_3-way'!W38)&gt;0,0,PI()),ACOS('OddsRatio_working_3-way'!V38/(2*'OddsRatio_working_3-way'!X38)))</f>
        <v>0.62155558459943749</v>
      </c>
      <c r="Z38" s="11">
        <f>'OddsRatio_working_3-way'!X38^(1/3)*COS('OddsRatio_working_3-way'!Y38/3)</f>
        <v>0.52336786174979888</v>
      </c>
      <c r="AA38" s="11">
        <f>'OddsRatio_working_3-way'!X38^(1/3)*COS(('OddsRatio_working_3-way'!Y38+2*PI())/3)</f>
        <v>-0.35695774125124741</v>
      </c>
      <c r="AB38" s="11">
        <f>'OddsRatio_working_3-way'!X38^(1/3)*COS(('OddsRatio_working_3-way'!Y38+4*PI())/3)</f>
        <v>-0.16641012049855161</v>
      </c>
      <c r="AC38" s="11">
        <f>'OddsRatio_working_3-way'!X38^(1/3)*SIN('OddsRatio_working_3-way'!Y38/3)</f>
        <v>0.11001272013501172</v>
      </c>
      <c r="AD38" s="11">
        <f>'OddsRatio_working_3-way'!X38^(1/3)*SIN(('OddsRatio_working_3-way'!Y38+2*PI())/3)</f>
        <v>0.398243503732162</v>
      </c>
      <c r="AE38" s="11">
        <f>'OddsRatio_working_3-way'!X38^(1/3)*SIN(('OddsRatio_working_3-way'!Y38+4*PI())/3)</f>
        <v>-0.50825622386717362</v>
      </c>
      <c r="AF38" s="11">
        <f>-'OddsRatio_working_3-way'!U38/(3*'OddsRatio_working_3-way'!X38^(1/3))*COS(('OddsRatio_working_3-way'!Y38)/3)</f>
        <v>0.52336786174979888</v>
      </c>
      <c r="AG38" s="11">
        <f>-'OddsRatio_working_3-way'!U38/(3*'OddsRatio_working_3-way'!X38^(1/3))*COS(('OddsRatio_working_3-way'!Y38+2*PI())/3)</f>
        <v>-0.35695774125124741</v>
      </c>
      <c r="AH38" s="11">
        <f>-'OddsRatio_working_3-way'!U38/(3*'OddsRatio_working_3-way'!X38^(1/3))*COS(('OddsRatio_working_3-way'!Y38+4*PI())/3)</f>
        <v>-0.16641012049855161</v>
      </c>
      <c r="AI38" s="11">
        <f>'OddsRatio_working_3-way'!U38/(3*'OddsRatio_working_3-way'!X38^(1/3))*SIN(('OddsRatio_working_3-way'!Y38)/3)</f>
        <v>-0.11001272013501172</v>
      </c>
      <c r="AJ38" s="11">
        <f>'OddsRatio_working_3-way'!U38/(3*'OddsRatio_working_3-way'!X38^(1/3))*SIN(('OddsRatio_working_3-way'!Y38+2*PI())/3)</f>
        <v>-0.398243503732162</v>
      </c>
      <c r="AK38" s="11">
        <f>'OddsRatio_working_3-way'!U38/(3*'OddsRatio_working_3-way'!X38^(1/3))*SIN(('OddsRatio_working_3-way'!Y38+4*PI())/3)</f>
        <v>0.50825622386717362</v>
      </c>
      <c r="AL38" s="11">
        <f>'OddsRatio_working_3-way'!Z38+'OddsRatio_working_3-way'!AF38</f>
        <v>1.0467357234995978</v>
      </c>
      <c r="AM38" s="11">
        <f>'OddsRatio_working_3-way'!AA38+'OddsRatio_working_3-way'!AG38</f>
        <v>-0.71391548250249481</v>
      </c>
      <c r="AN38" s="11">
        <f>'OddsRatio_working_3-way'!AB38+'OddsRatio_working_3-way'!AH38</f>
        <v>-0.33282024099710322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1.0467357234995978</v>
      </c>
      <c r="AS38" s="11">
        <f>IF(('OddsRatio_working_3-way'!X38=0),IF(Q38&gt;0,-Q38^(1/3),(-Q38)^(1/3)),'OddsRatio_working_3-way'!AM38-'OddsRatio_working_3-way'!R38/3)</f>
        <v>-0.71391548250249481</v>
      </c>
      <c r="AT38" s="11">
        <f>IF(('OddsRatio_working_3-way'!X38=0),IF(Q38&gt;0,-Q38^(1/3),(-Q38)^(1/3)),'OddsRatio_working_3-way'!AN38-'OddsRatio_working_3-way'!R38/3)</f>
        <v>-0.33282024099710322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2.83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2.61</v>
      </c>
      <c r="D39" s="9">
        <f t="shared" si="13"/>
        <v>0.34380923331788094</v>
      </c>
      <c r="E39" s="9">
        <f t="shared" si="14"/>
        <v>0.28293690952079281</v>
      </c>
      <c r="F39" s="9">
        <f t="shared" si="15"/>
        <v>0.37325385716132614</v>
      </c>
      <c r="G39" s="9">
        <f t="shared" si="16"/>
        <v>1.042945199532348</v>
      </c>
      <c r="H39" s="9">
        <f t="shared" si="17"/>
        <v>2.9085897151441968</v>
      </c>
      <c r="I39" s="9">
        <f t="shared" si="18"/>
        <v>3.534356834863607</v>
      </c>
      <c r="J39" s="9">
        <f t="shared" si="19"/>
        <v>2.6791417712470804</v>
      </c>
      <c r="K39" s="11">
        <f t="shared" si="20"/>
        <v>0.35335689045936397</v>
      </c>
      <c r="L39" s="11">
        <f t="shared" si="21"/>
        <v>0.29154518950437314</v>
      </c>
      <c r="M39" s="11">
        <f t="shared" si="22"/>
        <v>0.38314176245210729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-0.28259350529537997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0.23169520089769852</v>
      </c>
      <c r="Q39" s="11">
        <f>2*'OddsRatio_working_3-way'!K39*'OddsRatio_working_3-way'!L39*'OddsRatio_working_3-way'!M39</f>
        <v>7.894214681352589E-2</v>
      </c>
      <c r="R39" s="11">
        <f t="shared" si="23"/>
        <v>0</v>
      </c>
      <c r="S39" s="11">
        <f t="shared" si="24"/>
        <v>-0.81988862644072391</v>
      </c>
      <c r="T39" s="11">
        <f t="shared" si="25"/>
        <v>-0.27934876539718018</v>
      </c>
      <c r="U39" s="11">
        <f>'OddsRatio_working_3-way'!S39-'OddsRatio_working_3-way'!R39^2/3</f>
        <v>-0.81988862644072391</v>
      </c>
      <c r="V39" s="11">
        <f>'OddsRatio_working_3-way'!S39*'OddsRatio_working_3-way'!R39/3-2*'OddsRatio_working_3-way'!R39^3/27-'OddsRatio_working_3-way'!T39</f>
        <v>0.27934876539718018</v>
      </c>
      <c r="W39" s="11">
        <f>'OddsRatio_working_3-way'!V39^2+4*'OddsRatio_working_3-way'!U39^3/27</f>
        <v>-3.615136570161312E-3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0.14287308117617023</v>
      </c>
      <c r="Y39" s="11">
        <f>IF('OddsRatio_working_3-way'!W39&gt;=0,IF('OddsRatio_working_3-way'!V39+SQRT('OddsRatio_working_3-way'!W39)&gt;0,0,PI()),ACOS('OddsRatio_working_3-way'!V39/(2*'OddsRatio_working_3-way'!X39)))</f>
        <v>0.21200204665941835</v>
      </c>
      <c r="Z39" s="11">
        <f>'OddsRatio_working_3-way'!X39^(1/3)*COS('OddsRatio_working_3-way'!Y39/3)</f>
        <v>0.52147259976617399</v>
      </c>
      <c r="AA39" s="11">
        <f>'OddsRatio_working_3-way'!X39^(1/3)*COS(('OddsRatio_working_3-way'!Y39+2*PI())/3)</f>
        <v>-0.29270350776885246</v>
      </c>
      <c r="AB39" s="11">
        <f>'OddsRatio_working_3-way'!X39^(1/3)*COS(('OddsRatio_working_3-way'!Y39+4*PI())/3)</f>
        <v>-0.22876909199732165</v>
      </c>
      <c r="AC39" s="11">
        <f>'OddsRatio_working_3-way'!X39^(1/3)*SIN('OddsRatio_working_3-way'!Y39/3)</f>
        <v>3.6912552156174908E-2</v>
      </c>
      <c r="AD39" s="11">
        <f>'OddsRatio_working_3-way'!X39^(1/3)*SIN(('OddsRatio_working_3-way'!Y39+2*PI())/3)</f>
        <v>0.43315224269693442</v>
      </c>
      <c r="AE39" s="11">
        <f>'OddsRatio_working_3-way'!X39^(1/3)*SIN(('OddsRatio_working_3-way'!Y39+4*PI())/3)</f>
        <v>-0.47006479485310915</v>
      </c>
      <c r="AF39" s="11">
        <f>-'OddsRatio_working_3-way'!U39/(3*'OddsRatio_working_3-way'!X39^(1/3))*COS(('OddsRatio_working_3-way'!Y39)/3)</f>
        <v>0.52147259976617411</v>
      </c>
      <c r="AG39" s="11">
        <f>-'OddsRatio_working_3-way'!U39/(3*'OddsRatio_working_3-way'!X39^(1/3))*COS(('OddsRatio_working_3-way'!Y39+2*PI())/3)</f>
        <v>-0.29270350776885251</v>
      </c>
      <c r="AH39" s="11">
        <f>-'OddsRatio_working_3-way'!U39/(3*'OddsRatio_working_3-way'!X39^(1/3))*COS(('OddsRatio_working_3-way'!Y39+4*PI())/3)</f>
        <v>-0.22876909199732171</v>
      </c>
      <c r="AI39" s="11">
        <f>'OddsRatio_working_3-way'!U39/(3*'OddsRatio_working_3-way'!X39^(1/3))*SIN(('OddsRatio_working_3-way'!Y39)/3)</f>
        <v>-3.6912552156174915E-2</v>
      </c>
      <c r="AJ39" s="11">
        <f>'OddsRatio_working_3-way'!U39/(3*'OddsRatio_working_3-way'!X39^(1/3))*SIN(('OddsRatio_working_3-way'!Y39+2*PI())/3)</f>
        <v>-0.43315224269693448</v>
      </c>
      <c r="AK39" s="11">
        <f>'OddsRatio_working_3-way'!U39/(3*'OddsRatio_working_3-way'!X39^(1/3))*SIN(('OddsRatio_working_3-way'!Y39+4*PI())/3)</f>
        <v>0.47006479485310926</v>
      </c>
      <c r="AL39" s="11">
        <f>'OddsRatio_working_3-way'!Z39+'OddsRatio_working_3-way'!AF39</f>
        <v>1.042945199532348</v>
      </c>
      <c r="AM39" s="11">
        <f>'OddsRatio_working_3-way'!AA39+'OddsRatio_working_3-way'!AG39</f>
        <v>-0.58540701553770491</v>
      </c>
      <c r="AN39" s="11">
        <f>'OddsRatio_working_3-way'!AB39+'OddsRatio_working_3-way'!AH39</f>
        <v>-0.45753818399464335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1.042945199532348</v>
      </c>
      <c r="AS39" s="11">
        <f>IF(('OddsRatio_working_3-way'!X39=0),IF(Q39&gt;0,-Q39^(1/3),(-Q39)^(1/3)),'OddsRatio_working_3-way'!AM39-'OddsRatio_working_3-way'!R39/3)</f>
        <v>-0.58540701553770491</v>
      </c>
      <c r="AT39" s="11">
        <f>IF(('OddsRatio_working_3-way'!X39=0),IF(Q39&gt;0,-Q39^(1/3),(-Q39)^(1/3)),'OddsRatio_working_3-way'!AN39-'OddsRatio_working_3-way'!R39/3)</f>
        <v>-0.45753818399464335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1.83</v>
      </c>
      <c r="B40" s="4">
        <f>IF('True_Odds_Calculator_3-way'!B41="","",'True_Odds_Calculator_3-way'!B41)</f>
        <v>3.74</v>
      </c>
      <c r="C40" s="4">
        <f>IF('True_Odds_Calculator_3-way'!C41="","",'True_Odds_Calculator_3-way'!C41)</f>
        <v>4.5999999999999996</v>
      </c>
      <c r="D40" s="9">
        <f t="shared" si="13"/>
        <v>0.53372774642431919</v>
      </c>
      <c r="E40" s="9">
        <f t="shared" si="14"/>
        <v>0.25746784713147014</v>
      </c>
      <c r="F40" s="9">
        <f t="shared" si="15"/>
        <v>0.20880440644421056</v>
      </c>
      <c r="G40" s="9">
        <f t="shared" si="16"/>
        <v>1.0525474893376741</v>
      </c>
      <c r="H40" s="9">
        <f t="shared" si="17"/>
        <v>1.8736144161502697</v>
      </c>
      <c r="I40" s="9">
        <f t="shared" si="18"/>
        <v>3.8839801207852278</v>
      </c>
      <c r="J40" s="9">
        <f t="shared" si="19"/>
        <v>4.7891709616156266</v>
      </c>
      <c r="K40" s="11">
        <f t="shared" si="20"/>
        <v>0.54644808743169393</v>
      </c>
      <c r="L40" s="11">
        <f t="shared" si="21"/>
        <v>0.26737967914438499</v>
      </c>
      <c r="M40" s="11">
        <f t="shared" si="22"/>
        <v>0.21739130434782611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-0.26004627212123754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0.22773964118142556</v>
      </c>
      <c r="Q40" s="11">
        <f>2*'OddsRatio_working_3-way'!K40*'OddsRatio_working_3-way'!L40*'OddsRatio_working_3-way'!M40</f>
        <v>6.3525701863717032E-2</v>
      </c>
      <c r="R40" s="11">
        <f t="shared" si="23"/>
        <v>0</v>
      </c>
      <c r="S40" s="11">
        <f t="shared" si="24"/>
        <v>-0.87576583707091127</v>
      </c>
      <c r="T40" s="11">
        <f t="shared" si="25"/>
        <v>-0.24428614702117468</v>
      </c>
      <c r="U40" s="11">
        <f>'OddsRatio_working_3-way'!S40-'OddsRatio_working_3-way'!R40^2/3</f>
        <v>-0.87576583707091127</v>
      </c>
      <c r="V40" s="11">
        <f>'OddsRatio_working_3-way'!S40*'OddsRatio_working_3-way'!R40/3-2*'OddsRatio_working_3-way'!R40^3/27-'OddsRatio_working_3-way'!T40</f>
        <v>0.24428614702117468</v>
      </c>
      <c r="W40" s="11">
        <f>'OddsRatio_working_3-way'!V40^2+4*'OddsRatio_working_3-way'!U40^3/27</f>
        <v>-3.9832789047736891E-2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0.15772484797439801</v>
      </c>
      <c r="Y40" s="11">
        <f>IF('OddsRatio_working_3-way'!W40&gt;=0,IF('OddsRatio_working_3-way'!V40+SQRT('OddsRatio_working_3-way'!W40)&gt;0,0,PI()),ACOS('OddsRatio_working_3-way'!V40/(2*'OddsRatio_working_3-way'!X40)))</f>
        <v>0.68502057290837937</v>
      </c>
      <c r="Z40" s="11">
        <f>'OddsRatio_working_3-way'!X40^(1/3)*COS('OddsRatio_working_3-way'!Y40/3)</f>
        <v>0.52627374466883703</v>
      </c>
      <c r="AA40" s="11">
        <f>'OddsRatio_working_3-way'!X40^(1/3)*COS(('OddsRatio_working_3-way'!Y40+2*PI())/3)</f>
        <v>-0.36905390836690771</v>
      </c>
      <c r="AB40" s="11">
        <f>'OddsRatio_working_3-way'!X40^(1/3)*COS(('OddsRatio_working_3-way'!Y40+4*PI())/3)</f>
        <v>-0.1572198363019294</v>
      </c>
      <c r="AC40" s="11">
        <f>'OddsRatio_working_3-way'!X40^(1/3)*SIN('OddsRatio_working_3-way'!Y40/3)</f>
        <v>0.1223024585302499</v>
      </c>
      <c r="AD40" s="11">
        <f>'OddsRatio_working_3-way'!X40^(1/3)*SIN(('OddsRatio_working_3-way'!Y40+2*PI())/3)</f>
        <v>0.39461520296285324</v>
      </c>
      <c r="AE40" s="11">
        <f>'OddsRatio_working_3-way'!X40^(1/3)*SIN(('OddsRatio_working_3-way'!Y40+4*PI())/3)</f>
        <v>-0.51691766149310314</v>
      </c>
      <c r="AF40" s="11">
        <f>-'OddsRatio_working_3-way'!U40/(3*'OddsRatio_working_3-way'!X40^(1/3))*COS(('OddsRatio_working_3-way'!Y40)/3)</f>
        <v>0.52627374466883692</v>
      </c>
      <c r="AG40" s="11">
        <f>-'OddsRatio_working_3-way'!U40/(3*'OddsRatio_working_3-way'!X40^(1/3))*COS(('OddsRatio_working_3-way'!Y40+2*PI())/3)</f>
        <v>-0.36905390836690766</v>
      </c>
      <c r="AH40" s="11">
        <f>-'OddsRatio_working_3-way'!U40/(3*'OddsRatio_working_3-way'!X40^(1/3))*COS(('OddsRatio_working_3-way'!Y40+4*PI())/3)</f>
        <v>-0.15721983630192937</v>
      </c>
      <c r="AI40" s="11">
        <f>'OddsRatio_working_3-way'!U40/(3*'OddsRatio_working_3-way'!X40^(1/3))*SIN(('OddsRatio_working_3-way'!Y40)/3)</f>
        <v>-0.12230245853024989</v>
      </c>
      <c r="AJ40" s="11">
        <f>'OddsRatio_working_3-way'!U40/(3*'OddsRatio_working_3-way'!X40^(1/3))*SIN(('OddsRatio_working_3-way'!Y40+2*PI())/3)</f>
        <v>-0.39461520296285318</v>
      </c>
      <c r="AK40" s="11">
        <f>'OddsRatio_working_3-way'!U40/(3*'OddsRatio_working_3-way'!X40^(1/3))*SIN(('OddsRatio_working_3-way'!Y40+4*PI())/3)</f>
        <v>0.51691766149310303</v>
      </c>
      <c r="AL40" s="11">
        <f>'OddsRatio_working_3-way'!Z40+'OddsRatio_working_3-way'!AF40</f>
        <v>1.0525474893376741</v>
      </c>
      <c r="AM40" s="11">
        <f>'OddsRatio_working_3-way'!AA40+'OddsRatio_working_3-way'!AG40</f>
        <v>-0.73810781673381531</v>
      </c>
      <c r="AN40" s="11">
        <f>'OddsRatio_working_3-way'!AB40+'OddsRatio_working_3-way'!AH40</f>
        <v>-0.31443967260385874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1.0525474893376741</v>
      </c>
      <c r="AS40" s="11">
        <f>IF(('OddsRatio_working_3-way'!X40=0),IF(Q40&gt;0,-Q40^(1/3),(-Q40)^(1/3)),'OddsRatio_working_3-way'!AM40-'OddsRatio_working_3-way'!R40/3)</f>
        <v>-0.73810781673381531</v>
      </c>
      <c r="AT40" s="11">
        <f>IF(('OddsRatio_working_3-way'!X40=0),IF(Q40&gt;0,-Q40^(1/3),(-Q40)^(1/3)),'OddsRatio_working_3-way'!AN40-'OddsRatio_working_3-way'!R40/3)</f>
        <v>-0.31443967260385874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1.83</v>
      </c>
      <c r="B41" s="4">
        <f>IF('True_Odds_Calculator_3-way'!B42="","",'True_Odds_Calculator_3-way'!B42)</f>
        <v>3.58</v>
      </c>
      <c r="C41" s="4">
        <f>IF('True_Odds_Calculator_3-way'!C42="","",'True_Odds_Calculator_3-way'!C42)</f>
        <v>4.88</v>
      </c>
      <c r="D41" s="9">
        <f t="shared" si="13"/>
        <v>0.5339069707860099</v>
      </c>
      <c r="E41" s="9">
        <f t="shared" si="14"/>
        <v>0.26927921409512834</v>
      </c>
      <c r="F41" s="9">
        <f t="shared" si="15"/>
        <v>0.1968138151188617</v>
      </c>
      <c r="G41" s="9">
        <f t="shared" si="16"/>
        <v>1.0517897260194271</v>
      </c>
      <c r="H41" s="9">
        <f t="shared" si="17"/>
        <v>1.8729854725961246</v>
      </c>
      <c r="I41" s="9">
        <f t="shared" si="18"/>
        <v>3.7136174931301222</v>
      </c>
      <c r="J41" s="9">
        <f t="shared" si="19"/>
        <v>5.0809441369553774</v>
      </c>
      <c r="K41" s="11">
        <f t="shared" si="20"/>
        <v>0.54644808743169393</v>
      </c>
      <c r="L41" s="11">
        <f t="shared" si="21"/>
        <v>0.27932960893854747</v>
      </c>
      <c r="M41" s="11">
        <f t="shared" si="22"/>
        <v>0.20491803278688525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-0.25988163210766613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0.22802034054040257</v>
      </c>
      <c r="Q41" s="11">
        <f>2*'OddsRatio_working_3-way'!K41*'OddsRatio_working_3-way'!L41*'OddsRatio_working_3-way'!M41</f>
        <v>6.2557020724390275E-2</v>
      </c>
      <c r="R41" s="11">
        <f t="shared" si="23"/>
        <v>0</v>
      </c>
      <c r="S41" s="11">
        <f t="shared" si="24"/>
        <v>-0.87740075622557356</v>
      </c>
      <c r="T41" s="11">
        <f t="shared" si="25"/>
        <v>-0.24071351336778424</v>
      </c>
      <c r="U41" s="11">
        <f>'OddsRatio_working_3-way'!S41-'OddsRatio_working_3-way'!R41^2/3</f>
        <v>-0.87740075622557356</v>
      </c>
      <c r="V41" s="11">
        <f>'OddsRatio_working_3-way'!S41*'OddsRatio_working_3-way'!R41/3-2*'OddsRatio_working_3-way'!R41^3/27-'OddsRatio_working_3-way'!T41</f>
        <v>0.24071351336778424</v>
      </c>
      <c r="W41" s="11">
        <f>'OddsRatio_working_3-way'!V41^2+4*'OddsRatio_working_3-way'!U41^3/27</f>
        <v>-4.2123857122527107E-2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0.15816672583099578</v>
      </c>
      <c r="Y41" s="11">
        <f>IF('OddsRatio_working_3-way'!W41&gt;=0,IF('OddsRatio_working_3-way'!V41+SQRT('OddsRatio_working_3-way'!W41)&gt;0,0,PI()),ACOS('OddsRatio_working_3-way'!V41/(2*'OddsRatio_working_3-way'!X41)))</f>
        <v>0.70602232732168169</v>
      </c>
      <c r="Z41" s="11">
        <f>'OddsRatio_working_3-way'!X41^(1/3)*COS('OddsRatio_working_3-way'!Y41/3)</f>
        <v>0.52589486300971366</v>
      </c>
      <c r="AA41" s="11">
        <f>'OddsRatio_working_3-way'!X41^(1/3)*COS(('OddsRatio_working_3-way'!Y41+2*PI())/3)</f>
        <v>-0.37215427126954076</v>
      </c>
      <c r="AB41" s="11">
        <f>'OddsRatio_working_3-way'!X41^(1/3)*COS(('OddsRatio_working_3-way'!Y41+4*PI())/3)</f>
        <v>-0.15374059174017304</v>
      </c>
      <c r="AC41" s="11">
        <f>'OddsRatio_working_3-way'!X41^(1/3)*SIN('OddsRatio_working_3-way'!Y41/3)</f>
        <v>0.1261011966709773</v>
      </c>
      <c r="AD41" s="11">
        <f>'OddsRatio_working_3-way'!X41^(1/3)*SIN(('OddsRatio_working_3-way'!Y41+2*PI())/3)</f>
        <v>0.39238771275066076</v>
      </c>
      <c r="AE41" s="11">
        <f>'OddsRatio_working_3-way'!X41^(1/3)*SIN(('OddsRatio_working_3-way'!Y41+4*PI())/3)</f>
        <v>-0.51848890942163794</v>
      </c>
      <c r="AF41" s="11">
        <f>-'OddsRatio_working_3-way'!U41/(3*'OddsRatio_working_3-way'!X41^(1/3))*COS(('OddsRatio_working_3-way'!Y41)/3)</f>
        <v>0.52589486300971344</v>
      </c>
      <c r="AG41" s="11">
        <f>-'OddsRatio_working_3-way'!U41/(3*'OddsRatio_working_3-way'!X41^(1/3))*COS(('OddsRatio_working_3-way'!Y41+2*PI())/3)</f>
        <v>-0.37215427126954059</v>
      </c>
      <c r="AH41" s="11">
        <f>-'OddsRatio_working_3-way'!U41/(3*'OddsRatio_working_3-way'!X41^(1/3))*COS(('OddsRatio_working_3-way'!Y41+4*PI())/3)</f>
        <v>-0.15374059174017296</v>
      </c>
      <c r="AI41" s="11">
        <f>'OddsRatio_working_3-way'!U41/(3*'OddsRatio_working_3-way'!X41^(1/3))*SIN(('OddsRatio_working_3-way'!Y41)/3)</f>
        <v>-0.12610119667097724</v>
      </c>
      <c r="AJ41" s="11">
        <f>'OddsRatio_working_3-way'!U41/(3*'OddsRatio_working_3-way'!X41^(1/3))*SIN(('OddsRatio_working_3-way'!Y41+2*PI())/3)</f>
        <v>-0.39238771275066059</v>
      </c>
      <c r="AK41" s="11">
        <f>'OddsRatio_working_3-way'!U41/(3*'OddsRatio_working_3-way'!X41^(1/3))*SIN(('OddsRatio_working_3-way'!Y41+4*PI())/3)</f>
        <v>0.51848890942163772</v>
      </c>
      <c r="AL41" s="11">
        <f>'OddsRatio_working_3-way'!Z41+'OddsRatio_working_3-way'!AF41</f>
        <v>1.0517897260194271</v>
      </c>
      <c r="AM41" s="11">
        <f>'OddsRatio_working_3-way'!AA41+'OddsRatio_working_3-way'!AG41</f>
        <v>-0.74430854253908141</v>
      </c>
      <c r="AN41" s="11">
        <f>'OddsRatio_working_3-way'!AB41+'OddsRatio_working_3-way'!AH41</f>
        <v>-0.30748118348034603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1.0517897260194271</v>
      </c>
      <c r="AS41" s="11">
        <f>IF(('OddsRatio_working_3-way'!X41=0),IF(Q41&gt;0,-Q41^(1/3),(-Q41)^(1/3)),'OddsRatio_working_3-way'!AM41-'OddsRatio_working_3-way'!R41/3)</f>
        <v>-0.74430854253908141</v>
      </c>
      <c r="AT41" s="11">
        <f>IF(('OddsRatio_working_3-way'!X41=0),IF(Q41&gt;0,-Q41^(1/3),(-Q41)^(1/3)),'OddsRatio_working_3-way'!AN41-'OddsRatio_working_3-way'!R41/3)</f>
        <v>-0.30748118348034603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2.65</v>
      </c>
      <c r="B42" s="4">
        <f>IF('True_Odds_Calculator_3-way'!B43="","",'True_Odds_Calculator_3-way'!B43)</f>
        <v>3.46</v>
      </c>
      <c r="C42" s="4">
        <f>IF('True_Odds_Calculator_3-way'!C43="","",'True_Odds_Calculator_3-way'!C43)</f>
        <v>2.76</v>
      </c>
      <c r="D42" s="9">
        <f t="shared" si="13"/>
        <v>0.36730420052822932</v>
      </c>
      <c r="E42" s="9">
        <f t="shared" si="14"/>
        <v>0.28025735388328749</v>
      </c>
      <c r="F42" s="9">
        <f t="shared" si="15"/>
        <v>0.35243844558848308</v>
      </c>
      <c r="G42" s="9">
        <f t="shared" si="16"/>
        <v>1.0439630124795993</v>
      </c>
      <c r="H42" s="9">
        <f t="shared" si="17"/>
        <v>2.7225389705913385</v>
      </c>
      <c r="I42" s="9">
        <f t="shared" si="18"/>
        <v>3.5681490106998144</v>
      </c>
      <c r="J42" s="9">
        <f t="shared" si="19"/>
        <v>2.8373749019640946</v>
      </c>
      <c r="K42" s="11">
        <f t="shared" si="20"/>
        <v>0.37735849056603776</v>
      </c>
      <c r="L42" s="11">
        <f t="shared" si="21"/>
        <v>0.28901734104046245</v>
      </c>
      <c r="M42" s="11">
        <f t="shared" si="22"/>
        <v>0.3623188405797102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-0.28229336089943879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0.23195676673605614</v>
      </c>
      <c r="Q42" s="11">
        <f>2*'OddsRatio_working_3-way'!K42*'OddsRatio_working_3-way'!L42*'OddsRatio_working_3-way'!M42</f>
        <v>7.9031266349593246E-2</v>
      </c>
      <c r="R42" s="11">
        <f t="shared" si="23"/>
        <v>0</v>
      </c>
      <c r="S42" s="11">
        <f t="shared" si="24"/>
        <v>-0.82168693587762398</v>
      </c>
      <c r="T42" s="11">
        <f t="shared" si="25"/>
        <v>-0.27996147730072374</v>
      </c>
      <c r="U42" s="11">
        <f>'OddsRatio_working_3-way'!S42-'OddsRatio_working_3-way'!R42^2/3</f>
        <v>-0.82168693587762398</v>
      </c>
      <c r="V42" s="11">
        <f>'OddsRatio_working_3-way'!S42*'OddsRatio_working_3-way'!R42/3-2*'OddsRatio_working_3-way'!R42^3/27-'OddsRatio_working_3-way'!T42</f>
        <v>0.27996147730072374</v>
      </c>
      <c r="W42" s="11">
        <f>'OddsRatio_working_3-way'!V42^2+4*'OddsRatio_working_3-way'!U42^3/27</f>
        <v>-3.8108886208522152E-3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0.14334339659821782</v>
      </c>
      <c r="Y42" s="11">
        <f>IF('OddsRatio_working_3-way'!W42&gt;=0,IF('OddsRatio_working_3-way'!V42+SQRT('OddsRatio_working_3-way'!W42)&gt;0,0,PI()),ACOS('OddsRatio_working_3-way'!V42/(2*'OddsRatio_working_3-way'!X42)))</f>
        <v>0.21703020196937928</v>
      </c>
      <c r="Z42" s="11">
        <f>'OddsRatio_working_3-way'!X42^(1/3)*COS('OddsRatio_working_3-way'!Y42/3)</f>
        <v>0.52198150623979966</v>
      </c>
      <c r="AA42" s="11">
        <f>'OddsRatio_working_3-way'!X42^(1/3)*COS(('OddsRatio_working_3-way'!Y42+2*PI())/3)</f>
        <v>-0.29375070316760976</v>
      </c>
      <c r="AB42" s="11">
        <f>'OddsRatio_working_3-way'!X42^(1/3)*COS(('OddsRatio_working_3-way'!Y42+4*PI())/3)</f>
        <v>-0.22823080307219001</v>
      </c>
      <c r="AC42" s="11">
        <f>'OddsRatio_working_3-way'!X42^(1/3)*SIN('OddsRatio_working_3-way'!Y42/3)</f>
        <v>3.7827931957367979E-2</v>
      </c>
      <c r="AD42" s="11">
        <f>'OddsRatio_working_3-way'!X42^(1/3)*SIN(('OddsRatio_working_3-way'!Y42+2*PI())/3)</f>
        <v>0.43313527873064794</v>
      </c>
      <c r="AE42" s="11">
        <f>'OddsRatio_working_3-way'!X42^(1/3)*SIN(('OddsRatio_working_3-way'!Y42+4*PI())/3)</f>
        <v>-0.47096321068801589</v>
      </c>
      <c r="AF42" s="11">
        <f>-'OddsRatio_working_3-way'!U42/(3*'OddsRatio_working_3-way'!X42^(1/3))*COS(('OddsRatio_working_3-way'!Y42)/3)</f>
        <v>0.52198150623979978</v>
      </c>
      <c r="AG42" s="11">
        <f>-'OddsRatio_working_3-way'!U42/(3*'OddsRatio_working_3-way'!X42^(1/3))*COS(('OddsRatio_working_3-way'!Y42+2*PI())/3)</f>
        <v>-0.29375070316760982</v>
      </c>
      <c r="AH42" s="11">
        <f>-'OddsRatio_working_3-way'!U42/(3*'OddsRatio_working_3-way'!X42^(1/3))*COS(('OddsRatio_working_3-way'!Y42+4*PI())/3)</f>
        <v>-0.22823080307219007</v>
      </c>
      <c r="AI42" s="11">
        <f>'OddsRatio_working_3-way'!U42/(3*'OddsRatio_working_3-way'!X42^(1/3))*SIN(('OddsRatio_working_3-way'!Y42)/3)</f>
        <v>-3.7827931957367986E-2</v>
      </c>
      <c r="AJ42" s="11">
        <f>'OddsRatio_working_3-way'!U42/(3*'OddsRatio_working_3-way'!X42^(1/3))*SIN(('OddsRatio_working_3-way'!Y42+2*PI())/3)</f>
        <v>-0.43313527873064805</v>
      </c>
      <c r="AK42" s="11">
        <f>'OddsRatio_working_3-way'!U42/(3*'OddsRatio_working_3-way'!X42^(1/3))*SIN(('OddsRatio_working_3-way'!Y42+4*PI())/3)</f>
        <v>0.470963210688016</v>
      </c>
      <c r="AL42" s="11">
        <f>'OddsRatio_working_3-way'!Z42+'OddsRatio_working_3-way'!AF42</f>
        <v>1.0439630124795993</v>
      </c>
      <c r="AM42" s="11">
        <f>'OddsRatio_working_3-way'!AA42+'OddsRatio_working_3-way'!AG42</f>
        <v>-0.58750140633521952</v>
      </c>
      <c r="AN42" s="11">
        <f>'OddsRatio_working_3-way'!AB42+'OddsRatio_working_3-way'!AH42</f>
        <v>-0.45646160614438008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1.0439630124795993</v>
      </c>
      <c r="AS42" s="11">
        <f>IF(('OddsRatio_working_3-way'!X42=0),IF(Q42&gt;0,-Q42^(1/3),(-Q42)^(1/3)),'OddsRatio_working_3-way'!AM42-'OddsRatio_working_3-way'!R42/3)</f>
        <v>-0.58750140633521952</v>
      </c>
      <c r="AT42" s="11">
        <f>IF(('OddsRatio_working_3-way'!X42=0),IF(Q42&gt;0,-Q42^(1/3),(-Q42)^(1/3)),'OddsRatio_working_3-way'!AN42-'OddsRatio_working_3-way'!R42/3)</f>
        <v>-0.45646160614438008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4.1900000000000004</v>
      </c>
      <c r="B43" s="4">
        <f>IF('True_Odds_Calculator_3-way'!B44="","",'True_Odds_Calculator_3-way'!B44)</f>
        <v>3.6</v>
      </c>
      <c r="C43" s="4">
        <f>IF('True_Odds_Calculator_3-way'!C44="","",'True_Odds_Calculator_3-way'!C44)</f>
        <v>1.95</v>
      </c>
      <c r="D43" s="9">
        <f t="shared" si="13"/>
        <v>0.2302996866400972</v>
      </c>
      <c r="E43" s="9">
        <f t="shared" si="14"/>
        <v>0.26852671009250689</v>
      </c>
      <c r="F43" s="9">
        <f t="shared" si="15"/>
        <v>0.50117360326739591</v>
      </c>
      <c r="G43" s="9">
        <f t="shared" si="16"/>
        <v>1.0477016630365434</v>
      </c>
      <c r="H43" s="9">
        <f t="shared" si="17"/>
        <v>4.3421683050865738</v>
      </c>
      <c r="I43" s="9">
        <f t="shared" si="18"/>
        <v>3.7240243238950126</v>
      </c>
      <c r="J43" s="9">
        <f t="shared" si="19"/>
        <v>1.9953165798847161</v>
      </c>
      <c r="K43" s="11">
        <f t="shared" si="20"/>
        <v>0.2386634844868735</v>
      </c>
      <c r="L43" s="11">
        <f t="shared" si="21"/>
        <v>0.27777777777777779</v>
      </c>
      <c r="M43" s="11">
        <f t="shared" si="22"/>
        <v>0.51282051282051289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-0.26787766286572978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0.22914414322528887</v>
      </c>
      <c r="Q43" s="11">
        <f>2*'OddsRatio_working_3-way'!K43*'OddsRatio_working_3-way'!L43*'OddsRatio_working_3-way'!M43</f>
        <v>6.7995294725604991E-2</v>
      </c>
      <c r="R43" s="11">
        <f t="shared" si="23"/>
        <v>0</v>
      </c>
      <c r="S43" s="11">
        <f t="shared" si="24"/>
        <v>-0.85540593707562851</v>
      </c>
      <c r="T43" s="11">
        <f t="shared" si="25"/>
        <v>-0.25382965491858406</v>
      </c>
      <c r="U43" s="11">
        <f>'OddsRatio_working_3-way'!S43-'OddsRatio_working_3-way'!R43^2/3</f>
        <v>-0.85540593707562851</v>
      </c>
      <c r="V43" s="11">
        <f>'OddsRatio_working_3-way'!S43*'OddsRatio_working_3-way'!R43/3-2*'OddsRatio_working_3-way'!R43^3/27-'OddsRatio_working_3-way'!T43</f>
        <v>0.25382965491858406</v>
      </c>
      <c r="W43" s="11">
        <f>'OddsRatio_working_3-way'!V43^2+4*'OddsRatio_working_3-way'!U43^3/27</f>
        <v>-2.8298957867959787E-2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0.15225673349974317</v>
      </c>
      <c r="Y43" s="11">
        <f>IF('OddsRatio_working_3-way'!W43&gt;=0,IF('OddsRatio_working_3-way'!V43+SQRT('OddsRatio_working_3-way'!W43)&gt;0,0,PI()),ACOS('OddsRatio_working_3-way'!V43/(2*'OddsRatio_working_3-way'!X43)))</f>
        <v>0.58527887221991992</v>
      </c>
      <c r="Z43" s="11">
        <f>'OddsRatio_working_3-way'!X43^(1/3)*COS('OddsRatio_working_3-way'!Y43/3)</f>
        <v>0.52385083151827172</v>
      </c>
      <c r="AA43" s="11">
        <f>'OddsRatio_working_3-way'!X43^(1/3)*COS(('OddsRatio_working_3-way'!Y43+2*PI())/3)</f>
        <v>-0.35157313746537122</v>
      </c>
      <c r="AB43" s="11">
        <f>'OddsRatio_working_3-way'!X43^(1/3)*COS(('OddsRatio_working_3-way'!Y43+4*PI())/3)</f>
        <v>-0.17227769405290058</v>
      </c>
      <c r="AC43" s="11">
        <f>'OddsRatio_working_3-way'!X43^(1/3)*SIN('OddsRatio_working_3-way'!Y43/3)</f>
        <v>0.10351627251866345</v>
      </c>
      <c r="AD43" s="11">
        <f>'OddsRatio_working_3-way'!X43^(1/3)*SIN(('OddsRatio_working_3-way'!Y43+2*PI())/3)</f>
        <v>0.40190999162909352</v>
      </c>
      <c r="AE43" s="11">
        <f>'OddsRatio_working_3-way'!X43^(1/3)*SIN(('OddsRatio_working_3-way'!Y43+4*PI())/3)</f>
        <v>-0.50542626414775682</v>
      </c>
      <c r="AF43" s="11">
        <f>-'OddsRatio_working_3-way'!U43/(3*'OddsRatio_working_3-way'!X43^(1/3))*COS(('OddsRatio_working_3-way'!Y43)/3)</f>
        <v>0.52385083151827172</v>
      </c>
      <c r="AG43" s="11">
        <f>-'OddsRatio_working_3-way'!U43/(3*'OddsRatio_working_3-way'!X43^(1/3))*COS(('OddsRatio_working_3-way'!Y43+2*PI())/3)</f>
        <v>-0.35157313746537122</v>
      </c>
      <c r="AH43" s="11">
        <f>-'OddsRatio_working_3-way'!U43/(3*'OddsRatio_working_3-way'!X43^(1/3))*COS(('OddsRatio_working_3-way'!Y43+4*PI())/3)</f>
        <v>-0.17227769405290058</v>
      </c>
      <c r="AI43" s="11">
        <f>'OddsRatio_working_3-way'!U43/(3*'OddsRatio_working_3-way'!X43^(1/3))*SIN(('OddsRatio_working_3-way'!Y43)/3)</f>
        <v>-0.10351627251866345</v>
      </c>
      <c r="AJ43" s="11">
        <f>'OddsRatio_working_3-way'!U43/(3*'OddsRatio_working_3-way'!X43^(1/3))*SIN(('OddsRatio_working_3-way'!Y43+2*PI())/3)</f>
        <v>-0.40190999162909352</v>
      </c>
      <c r="AK43" s="11">
        <f>'OddsRatio_working_3-way'!U43/(3*'OddsRatio_working_3-way'!X43^(1/3))*SIN(('OddsRatio_working_3-way'!Y43+4*PI())/3)</f>
        <v>0.50542626414775682</v>
      </c>
      <c r="AL43" s="11">
        <f>'OddsRatio_working_3-way'!Z43+'OddsRatio_working_3-way'!AF43</f>
        <v>1.0477016630365434</v>
      </c>
      <c r="AM43" s="11">
        <f>'OddsRatio_working_3-way'!AA43+'OddsRatio_working_3-way'!AG43</f>
        <v>-0.70314627493074244</v>
      </c>
      <c r="AN43" s="11">
        <f>'OddsRatio_working_3-way'!AB43+'OddsRatio_working_3-way'!AH43</f>
        <v>-0.34455538810580116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1.0477016630365434</v>
      </c>
      <c r="AS43" s="11">
        <f>IF(('OddsRatio_working_3-way'!X43=0),IF(Q43&gt;0,-Q43^(1/3),(-Q43)^(1/3)),'OddsRatio_working_3-way'!AM43-'OddsRatio_working_3-way'!R43/3)</f>
        <v>-0.70314627493074244</v>
      </c>
      <c r="AT43" s="11">
        <f>IF(('OddsRatio_working_3-way'!X43=0),IF(Q43&gt;0,-Q43^(1/3),(-Q43)^(1/3)),'OddsRatio_working_3-way'!AN43-'OddsRatio_working_3-way'!R43/3)</f>
        <v>-0.34455538810580116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2.09</v>
      </c>
      <c r="B44" s="4">
        <f>IF('True_Odds_Calculator_3-way'!B45="","",'True_Odds_Calculator_3-way'!B45)</f>
        <v>3.49</v>
      </c>
      <c r="C44" s="4">
        <f>IF('True_Odds_Calculator_3-way'!C45="","",'True_Odds_Calculator_3-way'!C45)</f>
        <v>3.8</v>
      </c>
      <c r="D44" s="9">
        <f t="shared" si="13"/>
        <v>0.46756379041794094</v>
      </c>
      <c r="E44" s="9">
        <f t="shared" si="14"/>
        <v>0.27767329316760919</v>
      </c>
      <c r="F44" s="9">
        <f t="shared" si="15"/>
        <v>0.25476291641445009</v>
      </c>
      <c r="G44" s="9">
        <f t="shared" si="16"/>
        <v>1.0447207349737235</v>
      </c>
      <c r="H44" s="9">
        <f t="shared" si="17"/>
        <v>2.1387456011213586</v>
      </c>
      <c r="I44" s="9">
        <f t="shared" si="18"/>
        <v>3.6013546300845718</v>
      </c>
      <c r="J44" s="9">
        <f t="shared" si="19"/>
        <v>3.9252180579264251</v>
      </c>
      <c r="K44" s="11">
        <f t="shared" si="20"/>
        <v>0.47846889952153115</v>
      </c>
      <c r="L44" s="11">
        <f t="shared" si="21"/>
        <v>0.28653295128939826</v>
      </c>
      <c r="M44" s="11">
        <f t="shared" si="22"/>
        <v>0.26315789473684209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-0.27417545110359576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0.2301788251355277</v>
      </c>
      <c r="Q44" s="11">
        <f>2*'OddsRatio_working_3-way'!K44*'OddsRatio_working_3-way'!L44*'OddsRatio_working_3-way'!M44</f>
        <v>7.215637151583941E-2</v>
      </c>
      <c r="R44" s="11">
        <f t="shared" si="23"/>
        <v>0</v>
      </c>
      <c r="S44" s="11">
        <f t="shared" si="24"/>
        <v>-0.83953112581387102</v>
      </c>
      <c r="T44" s="11">
        <f t="shared" si="25"/>
        <v>-0.26317590150905051</v>
      </c>
      <c r="U44" s="11">
        <f>'OddsRatio_working_3-way'!S44-'OddsRatio_working_3-way'!R44^2/3</f>
        <v>-0.83953112581387102</v>
      </c>
      <c r="V44" s="11">
        <f>'OddsRatio_working_3-way'!S44*'OddsRatio_working_3-way'!R44/3-2*'OddsRatio_working_3-way'!R44^3/27-'OddsRatio_working_3-way'!T44</f>
        <v>0.26317590150905051</v>
      </c>
      <c r="W44" s="11">
        <f>'OddsRatio_working_3-way'!V44^2+4*'OddsRatio_working_3-way'!U44^3/27</f>
        <v>-1.839948797957848E-2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0.14803803828296963</v>
      </c>
      <c r="Y44" s="11">
        <f>IF('OddsRatio_working_3-way'!W44&gt;=0,IF('OddsRatio_working_3-way'!V44+SQRT('OddsRatio_working_3-way'!W44)&gt;0,0,PI()),ACOS('OddsRatio_working_3-way'!V44/(2*'OddsRatio_working_3-way'!X44)))</f>
        <v>0.47590313712142129</v>
      </c>
      <c r="Z44" s="11">
        <f>'OddsRatio_working_3-way'!X44^(1/3)*COS('OddsRatio_working_3-way'!Y44/3)</f>
        <v>0.52236036748686177</v>
      </c>
      <c r="AA44" s="11">
        <f>'OddsRatio_working_3-way'!X44^(1/3)*COS(('OddsRatio_working_3-way'!Y44+2*PI())/3)</f>
        <v>-0.3335508705766424</v>
      </c>
      <c r="AB44" s="11">
        <f>'OddsRatio_working_3-way'!X44^(1/3)*COS(('OddsRatio_working_3-way'!Y44+4*PI())/3)</f>
        <v>-0.18880949691021942</v>
      </c>
      <c r="AC44" s="11">
        <f>'OddsRatio_working_3-way'!X44^(1/3)*SIN('OddsRatio_working_3-way'!Y44/3)</f>
        <v>8.3566471049185673E-2</v>
      </c>
      <c r="AD44" s="11">
        <f>'OddsRatio_working_3-way'!X44^(1/3)*SIN(('OddsRatio_working_3-way'!Y44+2*PI())/3)</f>
        <v>0.41059411264920442</v>
      </c>
      <c r="AE44" s="11">
        <f>'OddsRatio_working_3-way'!X44^(1/3)*SIN(('OddsRatio_working_3-way'!Y44+4*PI())/3)</f>
        <v>-0.49416058369839</v>
      </c>
      <c r="AF44" s="11">
        <f>-'OddsRatio_working_3-way'!U44/(3*'OddsRatio_working_3-way'!X44^(1/3))*COS(('OddsRatio_working_3-way'!Y44)/3)</f>
        <v>0.52236036748686188</v>
      </c>
      <c r="AG44" s="11">
        <f>-'OddsRatio_working_3-way'!U44/(3*'OddsRatio_working_3-way'!X44^(1/3))*COS(('OddsRatio_working_3-way'!Y44+2*PI())/3)</f>
        <v>-0.33355087057664251</v>
      </c>
      <c r="AH44" s="11">
        <f>-'OddsRatio_working_3-way'!U44/(3*'OddsRatio_working_3-way'!X44^(1/3))*COS(('OddsRatio_working_3-way'!Y44+4*PI())/3)</f>
        <v>-0.18880949691021948</v>
      </c>
      <c r="AI44" s="11">
        <f>'OddsRatio_working_3-way'!U44/(3*'OddsRatio_working_3-way'!X44^(1/3))*SIN(('OddsRatio_working_3-way'!Y44)/3)</f>
        <v>-8.3566471049185687E-2</v>
      </c>
      <c r="AJ44" s="11">
        <f>'OddsRatio_working_3-way'!U44/(3*'OddsRatio_working_3-way'!X44^(1/3))*SIN(('OddsRatio_working_3-way'!Y44+2*PI())/3)</f>
        <v>-0.41059411264920448</v>
      </c>
      <c r="AK44" s="11">
        <f>'OddsRatio_working_3-way'!U44/(3*'OddsRatio_working_3-way'!X44^(1/3))*SIN(('OddsRatio_working_3-way'!Y44+4*PI())/3)</f>
        <v>0.49416058369839011</v>
      </c>
      <c r="AL44" s="11">
        <f>'OddsRatio_working_3-way'!Z44+'OddsRatio_working_3-way'!AF44</f>
        <v>1.0447207349737235</v>
      </c>
      <c r="AM44" s="11">
        <f>'OddsRatio_working_3-way'!AA44+'OddsRatio_working_3-way'!AG44</f>
        <v>-0.66710174115328491</v>
      </c>
      <c r="AN44" s="11">
        <f>'OddsRatio_working_3-way'!AB44+'OddsRatio_working_3-way'!AH44</f>
        <v>-0.3776189938204389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1.0447207349737235</v>
      </c>
      <c r="AS44" s="11">
        <f>IF(('OddsRatio_working_3-way'!X44=0),IF(Q44&gt;0,-Q44^(1/3),(-Q44)^(1/3)),'OddsRatio_working_3-way'!AM44-'OddsRatio_working_3-way'!R44/3)</f>
        <v>-0.66710174115328491</v>
      </c>
      <c r="AT44" s="11">
        <f>IF(('OddsRatio_working_3-way'!X44=0),IF(Q44&gt;0,-Q44^(1/3),(-Q44)^(1/3)),'OddsRatio_working_3-way'!AN44-'OddsRatio_working_3-way'!R44/3)</f>
        <v>-0.3776189938204389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2.27</v>
      </c>
      <c r="B45" s="4">
        <f>IF('True_Odds_Calculator_3-way'!B46="","",'True_Odds_Calculator_3-way'!B46)</f>
        <v>3.22</v>
      </c>
      <c r="C45" s="4">
        <f>IF('True_Odds_Calculator_3-way'!C46="","",'True_Odds_Calculator_3-way'!C46)</f>
        <v>3.61</v>
      </c>
      <c r="D45" s="9">
        <f t="shared" si="13"/>
        <v>0.43000938875792555</v>
      </c>
      <c r="E45" s="9">
        <f t="shared" si="14"/>
        <v>0.30147094266540581</v>
      </c>
      <c r="F45" s="9">
        <f t="shared" si="15"/>
        <v>0.26851966857666865</v>
      </c>
      <c r="G45" s="9">
        <f t="shared" si="16"/>
        <v>1.0437248968247026</v>
      </c>
      <c r="H45" s="9">
        <f t="shared" si="17"/>
        <v>2.3255306189673721</v>
      </c>
      <c r="I45" s="9">
        <f t="shared" si="18"/>
        <v>3.3170692709508396</v>
      </c>
      <c r="J45" s="9">
        <f t="shared" si="19"/>
        <v>3.7241219807124728</v>
      </c>
      <c r="K45" s="11">
        <f t="shared" si="20"/>
        <v>0.44052863436123346</v>
      </c>
      <c r="L45" s="11">
        <f t="shared" si="21"/>
        <v>0.3105590062111801</v>
      </c>
      <c r="M45" s="11">
        <f t="shared" si="22"/>
        <v>0.2770083102493075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-0.27887415794498893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0.23117502018233721</v>
      </c>
      <c r="Q45" s="11">
        <f>2*'OddsRatio_working_3-way'!K45*'OddsRatio_working_3-way'!L45*'OddsRatio_working_3-way'!M45</f>
        <v>7.5795088584372852E-2</v>
      </c>
      <c r="R45" s="11">
        <f t="shared" si="23"/>
        <v>0</v>
      </c>
      <c r="S45" s="11">
        <f t="shared" si="24"/>
        <v>-0.82895820066604764</v>
      </c>
      <c r="T45" s="11">
        <f t="shared" si="25"/>
        <v>-0.27178957398886811</v>
      </c>
      <c r="U45" s="11">
        <f>'OddsRatio_working_3-way'!S45-'OddsRatio_working_3-way'!R45^2/3</f>
        <v>-0.82895820066604764</v>
      </c>
      <c r="V45" s="11">
        <f>'OddsRatio_working_3-way'!S45*'OddsRatio_working_3-way'!R45/3-2*'OddsRatio_working_3-way'!R45^3/27-'OddsRatio_working_3-way'!T45</f>
        <v>0.27178957398886811</v>
      </c>
      <c r="W45" s="11">
        <f>'OddsRatio_working_3-way'!V45^2+4*'OddsRatio_working_3-way'!U45^3/27</f>
        <v>-1.0521037055687382E-2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0.1452503094529731</v>
      </c>
      <c r="Y45" s="11">
        <f>IF('OddsRatio_working_3-way'!W45&gt;=0,IF('OddsRatio_working_3-way'!V45+SQRT('OddsRatio_working_3-way'!W45)&gt;0,0,PI()),ACOS('OddsRatio_working_3-way'!V45/(2*'OddsRatio_working_3-way'!X45)))</f>
        <v>0.36086899994808297</v>
      </c>
      <c r="Z45" s="11">
        <f>'OddsRatio_working_3-way'!X45^(1/3)*COS('OddsRatio_working_3-way'!Y45/3)</f>
        <v>0.5218624484123513</v>
      </c>
      <c r="AA45" s="11">
        <f>'OddsRatio_working_3-way'!X45^(1/3)*COS(('OddsRatio_working_3-way'!Y45+2*PI())/3)</f>
        <v>-0.31555941170412777</v>
      </c>
      <c r="AB45" s="11">
        <f>'OddsRatio_working_3-way'!X45^(1/3)*COS(('OddsRatio_working_3-way'!Y45+4*PI())/3)</f>
        <v>-0.20630303670822359</v>
      </c>
      <c r="AC45" s="11">
        <f>'OddsRatio_working_3-way'!X45^(1/3)*SIN('OddsRatio_working_3-way'!Y45/3)</f>
        <v>6.3079197514568072E-2</v>
      </c>
      <c r="AD45" s="11">
        <f>'OddsRatio_working_3-way'!X45^(1/3)*SIN(('OddsRatio_working_3-way'!Y45+2*PI())/3)</f>
        <v>0.42040653884895829</v>
      </c>
      <c r="AE45" s="11">
        <f>'OddsRatio_working_3-way'!X45^(1/3)*SIN(('OddsRatio_working_3-way'!Y45+4*PI())/3)</f>
        <v>-0.48348573636352626</v>
      </c>
      <c r="AF45" s="11">
        <f>-'OddsRatio_working_3-way'!U45/(3*'OddsRatio_working_3-way'!X45^(1/3))*COS(('OddsRatio_working_3-way'!Y45)/3)</f>
        <v>0.52186244841235141</v>
      </c>
      <c r="AG45" s="11">
        <f>-'OddsRatio_working_3-way'!U45/(3*'OddsRatio_working_3-way'!X45^(1/3))*COS(('OddsRatio_working_3-way'!Y45+2*PI())/3)</f>
        <v>-0.31555941170412782</v>
      </c>
      <c r="AH45" s="11">
        <f>-'OddsRatio_working_3-way'!U45/(3*'OddsRatio_working_3-way'!X45^(1/3))*COS(('OddsRatio_working_3-way'!Y45+4*PI())/3)</f>
        <v>-0.20630303670822361</v>
      </c>
      <c r="AI45" s="11">
        <f>'OddsRatio_working_3-way'!U45/(3*'OddsRatio_working_3-way'!X45^(1/3))*SIN(('OddsRatio_working_3-way'!Y45)/3)</f>
        <v>-6.3079197514568086E-2</v>
      </c>
      <c r="AJ45" s="11">
        <f>'OddsRatio_working_3-way'!U45/(3*'OddsRatio_working_3-way'!X45^(1/3))*SIN(('OddsRatio_working_3-way'!Y45+2*PI())/3)</f>
        <v>-0.42040653884895834</v>
      </c>
      <c r="AK45" s="11">
        <f>'OddsRatio_working_3-way'!U45/(3*'OddsRatio_working_3-way'!X45^(1/3))*SIN(('OddsRatio_working_3-way'!Y45+4*PI())/3)</f>
        <v>0.48348573636352632</v>
      </c>
      <c r="AL45" s="11">
        <f>'OddsRatio_working_3-way'!Z45+'OddsRatio_working_3-way'!AF45</f>
        <v>1.0437248968247026</v>
      </c>
      <c r="AM45" s="11">
        <f>'OddsRatio_working_3-way'!AA45+'OddsRatio_working_3-way'!AG45</f>
        <v>-0.63111882340825565</v>
      </c>
      <c r="AN45" s="11">
        <f>'OddsRatio_working_3-way'!AB45+'OddsRatio_working_3-way'!AH45</f>
        <v>-0.41260607341644717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1.0437248968247026</v>
      </c>
      <c r="AS45" s="11">
        <f>IF(('OddsRatio_working_3-way'!X45=0),IF(Q45&gt;0,-Q45^(1/3),(-Q45)^(1/3)),'OddsRatio_working_3-way'!AM45-'OddsRatio_working_3-way'!R45/3)</f>
        <v>-0.63111882340825565</v>
      </c>
      <c r="AT45" s="11">
        <f>IF(('OddsRatio_working_3-way'!X45=0),IF(Q45&gt;0,-Q45^(1/3),(-Q45)^(1/3)),'OddsRatio_working_3-way'!AN45-'OddsRatio_working_3-way'!R45/3)</f>
        <v>-0.41260607341644717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1.91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4.46</v>
      </c>
      <c r="D46" s="9">
        <f t="shared" si="13"/>
        <v>0.511724327377863</v>
      </c>
      <c r="E46" s="9">
        <f t="shared" si="14"/>
        <v>0.27219822971742286</v>
      </c>
      <c r="F46" s="9">
        <f t="shared" si="15"/>
        <v>0.21607744290471426</v>
      </c>
      <c r="G46" s="9">
        <f t="shared" si="16"/>
        <v>1.0485463451788031</v>
      </c>
      <c r="H46" s="9">
        <f t="shared" si="17"/>
        <v>1.9541771741127107</v>
      </c>
      <c r="I46" s="9">
        <f t="shared" si="18"/>
        <v>3.6737931802059478</v>
      </c>
      <c r="J46" s="9">
        <f t="shared" si="19"/>
        <v>4.6279703543186574</v>
      </c>
      <c r="K46" s="11">
        <f t="shared" si="20"/>
        <v>0.52356020942408377</v>
      </c>
      <c r="L46" s="11">
        <f t="shared" si="21"/>
        <v>0.28169014084507044</v>
      </c>
      <c r="M46" s="11">
        <f t="shared" si="22"/>
        <v>0.22421524663677131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-0.26549790136116402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0.22882818475428912</v>
      </c>
      <c r="Q46" s="11">
        <f>2*'OddsRatio_working_3-way'!K46*'OddsRatio_working_3-way'!L46*'OddsRatio_working_3-way'!M46</f>
        <v>6.6135313512800331E-2</v>
      </c>
      <c r="R46" s="11">
        <f t="shared" si="23"/>
        <v>0</v>
      </c>
      <c r="S46" s="11">
        <f t="shared" si="24"/>
        <v>-0.86188321482439112</v>
      </c>
      <c r="T46" s="11">
        <f t="shared" si="25"/>
        <v>-0.24909919503595121</v>
      </c>
      <c r="U46" s="11">
        <f>'OddsRatio_working_3-way'!S46-'OddsRatio_working_3-way'!R46^2/3</f>
        <v>-0.86188321482439112</v>
      </c>
      <c r="V46" s="11">
        <f>'OddsRatio_working_3-way'!S46*'OddsRatio_working_3-way'!R46/3-2*'OddsRatio_working_3-way'!R46^3/27-'OddsRatio_working_3-way'!T46</f>
        <v>0.24909919503595121</v>
      </c>
      <c r="W46" s="11">
        <f>'OddsRatio_working_3-way'!V46^2+4*'OddsRatio_working_3-way'!U46^3/27</f>
        <v>-3.2800499728175912E-2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0.15398937357471681</v>
      </c>
      <c r="Y46" s="11">
        <f>IF('OddsRatio_working_3-way'!W46&gt;=0,IF('OddsRatio_working_3-way'!V46+SQRT('OddsRatio_working_3-way'!W46)&gt;0,0,PI()),ACOS('OddsRatio_working_3-way'!V46/(2*'OddsRatio_working_3-way'!X46)))</f>
        <v>0.62865456786664642</v>
      </c>
      <c r="Z46" s="11">
        <f>'OddsRatio_working_3-way'!X46^(1/3)*COS('OddsRatio_working_3-way'!Y46/3)</f>
        <v>0.52427317258940165</v>
      </c>
      <c r="AA46" s="11">
        <f>'OddsRatio_working_3-way'!X46^(1/3)*COS(('OddsRatio_working_3-way'!Y46+2*PI())/3)</f>
        <v>-0.35869762441764386</v>
      </c>
      <c r="AB46" s="11">
        <f>'OddsRatio_working_3-way'!X46^(1/3)*COS(('OddsRatio_working_3-way'!Y46+4*PI())/3)</f>
        <v>-0.16557554817175768</v>
      </c>
      <c r="AC46" s="11">
        <f>'OddsRatio_working_3-way'!X46^(1/3)*SIN('OddsRatio_working_3-way'!Y46/3)</f>
        <v>0.11149908270702182</v>
      </c>
      <c r="AD46" s="11">
        <f>'OddsRatio_working_3-way'!X46^(1/3)*SIN(('OddsRatio_working_3-way'!Y46+2*PI())/3)</f>
        <v>0.39828434463157442</v>
      </c>
      <c r="AE46" s="11">
        <f>'OddsRatio_working_3-way'!X46^(1/3)*SIN(('OddsRatio_working_3-way'!Y46+4*PI())/3)</f>
        <v>-0.50978342733859616</v>
      </c>
      <c r="AF46" s="11">
        <f>-'OddsRatio_working_3-way'!U46/(3*'OddsRatio_working_3-way'!X46^(1/3))*COS(('OddsRatio_working_3-way'!Y46)/3)</f>
        <v>0.52427317258940143</v>
      </c>
      <c r="AG46" s="11">
        <f>-'OddsRatio_working_3-way'!U46/(3*'OddsRatio_working_3-way'!X46^(1/3))*COS(('OddsRatio_working_3-way'!Y46+2*PI())/3)</f>
        <v>-0.35869762441764369</v>
      </c>
      <c r="AH46" s="11">
        <f>-'OddsRatio_working_3-way'!U46/(3*'OddsRatio_working_3-way'!X46^(1/3))*COS(('OddsRatio_working_3-way'!Y46+4*PI())/3)</f>
        <v>-0.16557554817175762</v>
      </c>
      <c r="AI46" s="11">
        <f>'OddsRatio_working_3-way'!U46/(3*'OddsRatio_working_3-way'!X46^(1/3))*SIN(('OddsRatio_working_3-way'!Y46)/3)</f>
        <v>-0.11149908270702177</v>
      </c>
      <c r="AJ46" s="11">
        <f>'OddsRatio_working_3-way'!U46/(3*'OddsRatio_working_3-way'!X46^(1/3))*SIN(('OddsRatio_working_3-way'!Y46+2*PI())/3)</f>
        <v>-0.39828434463157425</v>
      </c>
      <c r="AK46" s="11">
        <f>'OddsRatio_working_3-way'!U46/(3*'OddsRatio_working_3-way'!X46^(1/3))*SIN(('OddsRatio_working_3-way'!Y46+4*PI())/3)</f>
        <v>0.50978342733859594</v>
      </c>
      <c r="AL46" s="11">
        <f>'OddsRatio_working_3-way'!Z46+'OddsRatio_working_3-way'!AF46</f>
        <v>1.0485463451788031</v>
      </c>
      <c r="AM46" s="11">
        <f>'OddsRatio_working_3-way'!AA46+'OddsRatio_working_3-way'!AG46</f>
        <v>-0.71739524883528749</v>
      </c>
      <c r="AN46" s="11">
        <f>'OddsRatio_working_3-way'!AB46+'OddsRatio_working_3-way'!AH46</f>
        <v>-0.33115109634351531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1.0485463451788031</v>
      </c>
      <c r="AS46" s="11">
        <f>IF(('OddsRatio_working_3-way'!X46=0),IF(Q46&gt;0,-Q46^(1/3),(-Q46)^(1/3)),'OddsRatio_working_3-way'!AM46-'OddsRatio_working_3-way'!R46/3)</f>
        <v>-0.71739524883528749</v>
      </c>
      <c r="AT46" s="11">
        <f>IF(('OddsRatio_working_3-way'!X46=0),IF(Q46&gt;0,-Q46^(1/3),(-Q46)^(1/3)),'OddsRatio_working_3-way'!AN46-'OddsRatio_working_3-way'!R46/3)</f>
        <v>-0.33115109634351531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1.9</v>
      </c>
      <c r="B47" s="4">
        <f>IF('True_Odds_Calculator_3-way'!B48="","",'True_Odds_Calculator_3-way'!B48)</f>
        <v>3.69</v>
      </c>
      <c r="C47" s="4">
        <f>IF('True_Odds_Calculator_3-way'!C48="","",'True_Odds_Calculator_3-way'!C48)</f>
        <v>4.29</v>
      </c>
      <c r="D47" s="9">
        <f t="shared" si="13"/>
        <v>0.51409711877315034</v>
      </c>
      <c r="E47" s="9">
        <f t="shared" si="14"/>
        <v>0.26143985461706915</v>
      </c>
      <c r="F47" s="9">
        <f t="shared" si="15"/>
        <v>0.22446302660978024</v>
      </c>
      <c r="G47" s="9">
        <f t="shared" si="16"/>
        <v>1.050175288942413</v>
      </c>
      <c r="H47" s="9">
        <f t="shared" si="17"/>
        <v>1.9451577600481718</v>
      </c>
      <c r="I47" s="9">
        <f t="shared" si="18"/>
        <v>3.8249715272550913</v>
      </c>
      <c r="J47" s="9">
        <f t="shared" si="19"/>
        <v>4.4550767006205394</v>
      </c>
      <c r="K47" s="11">
        <f t="shared" si="20"/>
        <v>0.52631578947368418</v>
      </c>
      <c r="L47" s="11">
        <f t="shared" si="21"/>
        <v>0.2710027100271003</v>
      </c>
      <c r="M47" s="11">
        <f t="shared" si="22"/>
        <v>0.23310023310023309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-0.26482161398721071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0.22874477303232116</v>
      </c>
      <c r="Q47" s="11">
        <f>2*'OddsRatio_working_3-way'!K47*'OddsRatio_working_3-way'!L47*'OddsRatio_working_3-way'!M47</f>
        <v>6.6495573555907322E-2</v>
      </c>
      <c r="R47" s="11">
        <f t="shared" si="23"/>
        <v>0</v>
      </c>
      <c r="S47" s="11">
        <f t="shared" si="24"/>
        <v>-0.86376927316577778</v>
      </c>
      <c r="T47" s="11">
        <f t="shared" si="25"/>
        <v>-0.2510957189435401</v>
      </c>
      <c r="U47" s="11">
        <f>'OddsRatio_working_3-way'!S47-'OddsRatio_working_3-way'!R47^2/3</f>
        <v>-0.86376927316577778</v>
      </c>
      <c r="V47" s="11">
        <f>'OddsRatio_working_3-way'!S47*'OddsRatio_working_3-way'!R47/3-2*'OddsRatio_working_3-way'!R47^3/27-'OddsRatio_working_3-way'!T47</f>
        <v>0.2510957189435401</v>
      </c>
      <c r="W47" s="11">
        <f>'OddsRatio_working_3-way'!V47^2+4*'OddsRatio_working_3-way'!U47^3/27</f>
        <v>-3.2425898742447001E-2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0.15449511223192491</v>
      </c>
      <c r="Y47" s="11">
        <f>IF('OddsRatio_working_3-way'!W47&gt;=0,IF('OddsRatio_working_3-way'!V47+SQRT('OddsRatio_working_3-way'!W47)&gt;0,0,PI()),ACOS('OddsRatio_working_3-way'!V47/(2*'OddsRatio_working_3-way'!X47)))</f>
        <v>0.62213994094111125</v>
      </c>
      <c r="Z47" s="11">
        <f>'OddsRatio_working_3-way'!X47^(1/3)*COS('OddsRatio_working_3-way'!Y47/3)</f>
        <v>0.52508764447120648</v>
      </c>
      <c r="AA47" s="11">
        <f>'OddsRatio_working_3-way'!X47^(1/3)*COS(('OddsRatio_working_3-way'!Y47+2*PI())/3)</f>
        <v>-0.35822319571392586</v>
      </c>
      <c r="AB47" s="11">
        <f>'OddsRatio_working_3-way'!X47^(1/3)*COS(('OddsRatio_working_3-way'!Y47+4*PI())/3)</f>
        <v>-0.16686444875728096</v>
      </c>
      <c r="AC47" s="11">
        <f>'OddsRatio_working_3-way'!X47^(1/3)*SIN('OddsRatio_working_3-way'!Y47/3)</f>
        <v>0.11048102406720862</v>
      </c>
      <c r="AD47" s="11">
        <f>'OddsRatio_working_3-way'!X47^(1/3)*SIN(('OddsRatio_working_3-way'!Y47+2*PI())/3)</f>
        <v>0.39949872729179203</v>
      </c>
      <c r="AE47" s="11">
        <f>'OddsRatio_working_3-way'!X47^(1/3)*SIN(('OddsRatio_working_3-way'!Y47+4*PI())/3)</f>
        <v>-0.50997975135900053</v>
      </c>
      <c r="AF47" s="11">
        <f>-'OddsRatio_working_3-way'!U47/(3*'OddsRatio_working_3-way'!X47^(1/3))*COS(('OddsRatio_working_3-way'!Y47)/3)</f>
        <v>0.52508764447120637</v>
      </c>
      <c r="AG47" s="11">
        <f>-'OddsRatio_working_3-way'!U47/(3*'OddsRatio_working_3-way'!X47^(1/3))*COS(('OddsRatio_working_3-way'!Y47+2*PI())/3)</f>
        <v>-0.35822319571392575</v>
      </c>
      <c r="AH47" s="11">
        <f>-'OddsRatio_working_3-way'!U47/(3*'OddsRatio_working_3-way'!X47^(1/3))*COS(('OddsRatio_working_3-way'!Y47+4*PI())/3)</f>
        <v>-0.16686444875728093</v>
      </c>
      <c r="AI47" s="11">
        <f>'OddsRatio_working_3-way'!U47/(3*'OddsRatio_working_3-way'!X47^(1/3))*SIN(('OddsRatio_working_3-way'!Y47)/3)</f>
        <v>-0.1104810240672086</v>
      </c>
      <c r="AJ47" s="11">
        <f>'OddsRatio_working_3-way'!U47/(3*'OddsRatio_working_3-way'!X47^(1/3))*SIN(('OddsRatio_working_3-way'!Y47+2*PI())/3)</f>
        <v>-0.39949872729179198</v>
      </c>
      <c r="AK47" s="11">
        <f>'OddsRatio_working_3-way'!U47/(3*'OddsRatio_working_3-way'!X47^(1/3))*SIN(('OddsRatio_working_3-way'!Y47+4*PI())/3)</f>
        <v>0.50997975135900042</v>
      </c>
      <c r="AL47" s="11">
        <f>'OddsRatio_working_3-way'!Z47+'OddsRatio_working_3-way'!AF47</f>
        <v>1.050175288942413</v>
      </c>
      <c r="AM47" s="11">
        <f>'OddsRatio_working_3-way'!AA47+'OddsRatio_working_3-way'!AG47</f>
        <v>-0.7164463914278516</v>
      </c>
      <c r="AN47" s="11">
        <f>'OddsRatio_working_3-way'!AB47+'OddsRatio_working_3-way'!AH47</f>
        <v>-0.33372889751456192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1.050175288942413</v>
      </c>
      <c r="AS47" s="11">
        <f>IF(('OddsRatio_working_3-way'!X47=0),IF(Q47&gt;0,-Q47^(1/3),(-Q47)^(1/3)),'OddsRatio_working_3-way'!AM47-'OddsRatio_working_3-way'!R47/3)</f>
        <v>-0.7164463914278516</v>
      </c>
      <c r="AT47" s="11">
        <f>IF(('OddsRatio_working_3-way'!X47=0),IF(Q47&gt;0,-Q47^(1/3),(-Q47)^(1/3)),'OddsRatio_working_3-way'!AN47-'OddsRatio_working_3-way'!R47/3)</f>
        <v>-0.33372889751456192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2.89</v>
      </c>
      <c r="B48" s="4">
        <f>IF('True_Odds_Calculator_3-way'!B49="","",'True_Odds_Calculator_3-way'!B49)</f>
        <v>3.22</v>
      </c>
      <c r="C48" s="4">
        <f>IF('True_Odds_Calculator_3-way'!C49="","",'True_Odds_Calculator_3-way'!C49)</f>
        <v>2.74</v>
      </c>
      <c r="D48" s="9">
        <f t="shared" si="13"/>
        <v>0.33876694985758521</v>
      </c>
      <c r="E48" s="9">
        <f t="shared" si="14"/>
        <v>0.30370336670584425</v>
      </c>
      <c r="F48" s="9">
        <f t="shared" si="15"/>
        <v>0.3575296834365706</v>
      </c>
      <c r="G48" s="9">
        <f t="shared" si="16"/>
        <v>1.0327417029205064</v>
      </c>
      <c r="H48" s="9">
        <f t="shared" si="17"/>
        <v>2.9518818185197571</v>
      </c>
      <c r="I48" s="9">
        <f t="shared" si="18"/>
        <v>3.2926865804835241</v>
      </c>
      <c r="J48" s="9">
        <f t="shared" si="19"/>
        <v>2.7969705630816808</v>
      </c>
      <c r="K48" s="11">
        <f t="shared" si="20"/>
        <v>0.34602076124567471</v>
      </c>
      <c r="L48" s="11">
        <f t="shared" si="21"/>
        <v>0.3105590062111801</v>
      </c>
      <c r="M48" s="11">
        <f t="shared" si="22"/>
        <v>0.36496350364963503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-0.28632531661833083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0.22943073097964334</v>
      </c>
      <c r="Q48" s="11">
        <f>2*'OddsRatio_working_3-way'!K48*'OddsRatio_working_3-way'!L48*'OddsRatio_working_3-way'!M48</f>
        <v>7.8437856745177198E-2</v>
      </c>
      <c r="R48" s="11">
        <f t="shared" si="23"/>
        <v>0</v>
      </c>
      <c r="S48" s="11">
        <f t="shared" si="24"/>
        <v>-0.8012939047421801</v>
      </c>
      <c r="T48" s="11">
        <f t="shared" si="25"/>
        <v>-0.27394663409989062</v>
      </c>
      <c r="U48" s="11">
        <f>'OddsRatio_working_3-way'!S48-'OddsRatio_working_3-way'!R48^2/3</f>
        <v>-0.8012939047421801</v>
      </c>
      <c r="V48" s="11">
        <f>'OddsRatio_working_3-way'!S48*'OddsRatio_working_3-way'!R48/3-2*'OddsRatio_working_3-way'!R48^3/27-'OddsRatio_working_3-way'!T48</f>
        <v>0.27394663409989062</v>
      </c>
      <c r="W48" s="11">
        <f>'OddsRatio_working_3-way'!V48^2+4*'OddsRatio_working_3-way'!U48^3/27</f>
        <v>-1.1737331210419782E-3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0.13804029434887963</v>
      </c>
      <c r="Y48" s="11">
        <f>IF('OddsRatio_working_3-way'!W48&gt;=0,IF('OddsRatio_working_3-way'!V48+SQRT('OddsRatio_working_3-way'!W48)&gt;0,0,PI()),ACOS('OddsRatio_working_3-way'!V48/(2*'OddsRatio_working_3-way'!X48)))</f>
        <v>0.12441415236466891</v>
      </c>
      <c r="Z48" s="11">
        <f>'OddsRatio_working_3-way'!X48^(1/3)*COS('OddsRatio_working_3-way'!Y48/3)</f>
        <v>0.51637085146025308</v>
      </c>
      <c r="AA48" s="11">
        <f>'OddsRatio_working_3-way'!X48^(1/3)*COS(('OddsRatio_working_3-way'!Y48+2*PI())/3)</f>
        <v>-0.27674166476730694</v>
      </c>
      <c r="AB48" s="11">
        <f>'OddsRatio_working_3-way'!X48^(1/3)*COS(('OddsRatio_working_3-way'!Y48+4*PI())/3)</f>
        <v>-0.23962918669294617</v>
      </c>
      <c r="AC48" s="11">
        <f>'OddsRatio_working_3-way'!X48^(1/3)*SIN('OddsRatio_working_3-way'!Y48/3)</f>
        <v>2.142689920652642E-2</v>
      </c>
      <c r="AD48" s="11">
        <f>'OddsRatio_working_3-way'!X48^(1/3)*SIN(('OddsRatio_working_3-way'!Y48+2*PI())/3)</f>
        <v>0.43647682553511685</v>
      </c>
      <c r="AE48" s="11">
        <f>'OddsRatio_working_3-way'!X48^(1/3)*SIN(('OddsRatio_working_3-way'!Y48+4*PI())/3)</f>
        <v>-0.45790372474164315</v>
      </c>
      <c r="AF48" s="11">
        <f>-'OddsRatio_working_3-way'!U48/(3*'OddsRatio_working_3-way'!X48^(1/3))*COS(('OddsRatio_working_3-way'!Y48)/3)</f>
        <v>0.51637085146025319</v>
      </c>
      <c r="AG48" s="11">
        <f>-'OddsRatio_working_3-way'!U48/(3*'OddsRatio_working_3-way'!X48^(1/3))*COS(('OddsRatio_working_3-way'!Y48+2*PI())/3)</f>
        <v>-0.27674166476730699</v>
      </c>
      <c r="AH48" s="11">
        <f>-'OddsRatio_working_3-way'!U48/(3*'OddsRatio_working_3-way'!X48^(1/3))*COS(('OddsRatio_working_3-way'!Y48+4*PI())/3)</f>
        <v>-0.23962918669294622</v>
      </c>
      <c r="AI48" s="11">
        <f>'OddsRatio_working_3-way'!U48/(3*'OddsRatio_working_3-way'!X48^(1/3))*SIN(('OddsRatio_working_3-way'!Y48)/3)</f>
        <v>-2.1426899206526427E-2</v>
      </c>
      <c r="AJ48" s="11">
        <f>'OddsRatio_working_3-way'!U48/(3*'OddsRatio_working_3-way'!X48^(1/3))*SIN(('OddsRatio_working_3-way'!Y48+2*PI())/3)</f>
        <v>-0.43647682553511696</v>
      </c>
      <c r="AK48" s="11">
        <f>'OddsRatio_working_3-way'!U48/(3*'OddsRatio_working_3-way'!X48^(1/3))*SIN(('OddsRatio_working_3-way'!Y48+4*PI())/3)</f>
        <v>0.45790372474164326</v>
      </c>
      <c r="AL48" s="11">
        <f>'OddsRatio_working_3-way'!Z48+'OddsRatio_working_3-way'!AF48</f>
        <v>1.0327417029205064</v>
      </c>
      <c r="AM48" s="11">
        <f>'OddsRatio_working_3-way'!AA48+'OddsRatio_working_3-way'!AG48</f>
        <v>-0.55348332953461399</v>
      </c>
      <c r="AN48" s="11">
        <f>'OddsRatio_working_3-way'!AB48+'OddsRatio_working_3-way'!AH48</f>
        <v>-0.47925837338589239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1.0327417029205064</v>
      </c>
      <c r="AS48" s="11">
        <f>IF(('OddsRatio_working_3-way'!X48=0),IF(Q48&gt;0,-Q48^(1/3),(-Q48)^(1/3)),'OddsRatio_working_3-way'!AM48-'OddsRatio_working_3-way'!R48/3)</f>
        <v>-0.55348332953461399</v>
      </c>
      <c r="AT48" s="11">
        <f>IF(('OddsRatio_working_3-way'!X48=0),IF(Q48&gt;0,-Q48^(1/3),(-Q48)^(1/3)),'OddsRatio_working_3-way'!AN48-'OddsRatio_working_3-way'!R48/3)</f>
        <v>-0.47925837338589239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5.0199999999999996</v>
      </c>
      <c r="B49" s="4">
        <f>IF('True_Odds_Calculator_3-way'!B50="","",'True_Odds_Calculator_3-way'!B50)</f>
        <v>4.09</v>
      </c>
      <c r="C49" s="4">
        <f>IF('True_Odds_Calculator_3-way'!C50="","",'True_Odds_Calculator_3-way'!C50)</f>
        <v>1.72</v>
      </c>
      <c r="D49" s="9">
        <f t="shared" si="13"/>
        <v>0.19244018488955608</v>
      </c>
      <c r="E49" s="9">
        <f t="shared" si="14"/>
        <v>0.23665242932367556</v>
      </c>
      <c r="F49" s="9">
        <f t="shared" si="15"/>
        <v>0.57090738578676836</v>
      </c>
      <c r="G49" s="9">
        <f t="shared" si="16"/>
        <v>1.043885539094485</v>
      </c>
      <c r="H49" s="9">
        <f t="shared" si="17"/>
        <v>5.196419867159829</v>
      </c>
      <c r="I49" s="9">
        <f t="shared" si="18"/>
        <v>4.2256063158019588</v>
      </c>
      <c r="J49" s="9">
        <f t="shared" si="19"/>
        <v>1.7515975881480295</v>
      </c>
      <c r="K49" s="11">
        <f t="shared" si="20"/>
        <v>0.19920318725099603</v>
      </c>
      <c r="L49" s="11">
        <f t="shared" si="21"/>
        <v>0.24449877750611249</v>
      </c>
      <c r="M49" s="11">
        <f t="shared" si="22"/>
        <v>0.58139534883720934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-0.25325705762835971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0.22172072499222423</v>
      </c>
      <c r="Q49" s="11">
        <f>2*'OddsRatio_working_3-way'!K49*'OddsRatio_working_3-way'!L49*'OddsRatio_working_3-way'!M49</f>
        <v>5.6633646230453194E-2</v>
      </c>
      <c r="R49" s="11">
        <f t="shared" si="23"/>
        <v>0</v>
      </c>
      <c r="S49" s="11">
        <f t="shared" si="24"/>
        <v>-0.87547698401197871</v>
      </c>
      <c r="T49" s="11">
        <f t="shared" si="25"/>
        <v>-0.22362119642706993</v>
      </c>
      <c r="U49" s="11">
        <f>'OddsRatio_working_3-way'!S49-'OddsRatio_working_3-way'!R49^2/3</f>
        <v>-0.87547698401197871</v>
      </c>
      <c r="V49" s="11">
        <f>'OddsRatio_working_3-way'!S49*'OddsRatio_working_3-way'!R49/3-2*'OddsRatio_working_3-way'!R49^3/27-'OddsRatio_working_3-way'!T49</f>
        <v>0.22362119642706993</v>
      </c>
      <c r="W49" s="11">
        <f>'OddsRatio_working_3-way'!V49^2+4*'OddsRatio_working_3-way'!U49^3/27</f>
        <v>-4.9403641246988275E-2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0.15764682104189612</v>
      </c>
      <c r="Y49" s="11">
        <f>IF('OddsRatio_working_3-way'!W49&gt;=0,IF('OddsRatio_working_3-way'!V49+SQRT('OddsRatio_working_3-way'!W49)&gt;0,0,PI()),ACOS('OddsRatio_working_3-way'!V49/(2*'OddsRatio_working_3-way'!X49)))</f>
        <v>0.78236626796929754</v>
      </c>
      <c r="Z49" s="11">
        <f>'OddsRatio_working_3-way'!X49^(1/3)*COS('OddsRatio_working_3-way'!Y49/3)</f>
        <v>0.5219427695472425</v>
      </c>
      <c r="AA49" s="11">
        <f>'OddsRatio_working_3-way'!X49^(1/3)*COS(('OddsRatio_working_3-way'!Y49+2*PI())/3)</f>
        <v>-0.38159913859093436</v>
      </c>
      <c r="AB49" s="11">
        <f>'OddsRatio_working_3-way'!X49^(1/3)*COS(('OddsRatio_working_3-way'!Y49+4*PI())/3)</f>
        <v>-0.14034363095630803</v>
      </c>
      <c r="AC49" s="11">
        <f>'OddsRatio_working_3-way'!X49^(1/3)*SIN('OddsRatio_working_3-way'!Y49/3)</f>
        <v>0.13928893227633124</v>
      </c>
      <c r="AD49" s="11">
        <f>'OddsRatio_working_3-way'!X49^(1/3)*SIN(('OddsRatio_working_3-way'!Y49+2*PI())/3)</f>
        <v>0.38237123161135328</v>
      </c>
      <c r="AE49" s="11">
        <f>'OddsRatio_working_3-way'!X49^(1/3)*SIN(('OddsRatio_working_3-way'!Y49+4*PI())/3)</f>
        <v>-0.52166016388768455</v>
      </c>
      <c r="AF49" s="11">
        <f>-'OddsRatio_working_3-way'!U49/(3*'OddsRatio_working_3-way'!X49^(1/3))*COS(('OddsRatio_working_3-way'!Y49)/3)</f>
        <v>0.52194276954724239</v>
      </c>
      <c r="AG49" s="11">
        <f>-'OddsRatio_working_3-way'!U49/(3*'OddsRatio_working_3-way'!X49^(1/3))*COS(('OddsRatio_working_3-way'!Y49+2*PI())/3)</f>
        <v>-0.38159913859093431</v>
      </c>
      <c r="AH49" s="11">
        <f>-'OddsRatio_working_3-way'!U49/(3*'OddsRatio_working_3-way'!X49^(1/3))*COS(('OddsRatio_working_3-way'!Y49+4*PI())/3)</f>
        <v>-0.140343630956308</v>
      </c>
      <c r="AI49" s="11">
        <f>'OddsRatio_working_3-way'!U49/(3*'OddsRatio_working_3-way'!X49^(1/3))*SIN(('OddsRatio_working_3-way'!Y49)/3)</f>
        <v>-0.13928893227633121</v>
      </c>
      <c r="AJ49" s="11">
        <f>'OddsRatio_working_3-way'!U49/(3*'OddsRatio_working_3-way'!X49^(1/3))*SIN(('OddsRatio_working_3-way'!Y49+2*PI())/3)</f>
        <v>-0.38237123161135322</v>
      </c>
      <c r="AK49" s="11">
        <f>'OddsRatio_working_3-way'!U49/(3*'OddsRatio_working_3-way'!X49^(1/3))*SIN(('OddsRatio_working_3-way'!Y49+4*PI())/3)</f>
        <v>0.52166016388768444</v>
      </c>
      <c r="AL49" s="11">
        <f>'OddsRatio_working_3-way'!Z49+'OddsRatio_working_3-way'!AF49</f>
        <v>1.043885539094485</v>
      </c>
      <c r="AM49" s="11">
        <f>'OddsRatio_working_3-way'!AA49+'OddsRatio_working_3-way'!AG49</f>
        <v>-0.76319827718186861</v>
      </c>
      <c r="AN49" s="11">
        <f>'OddsRatio_working_3-way'!AB49+'OddsRatio_working_3-way'!AH49</f>
        <v>-0.28068726191261606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1.043885539094485</v>
      </c>
      <c r="AS49" s="11">
        <f>IF(('OddsRatio_working_3-way'!X49=0),IF(Q49&gt;0,-Q49^(1/3),(-Q49)^(1/3)),'OddsRatio_working_3-way'!AM49-'OddsRatio_working_3-way'!R49/3)</f>
        <v>-0.76319827718186861</v>
      </c>
      <c r="AT49" s="11">
        <f>IF(('OddsRatio_working_3-way'!X49=0),IF(Q49&gt;0,-Q49^(1/3),(-Q49)^(1/3)),'OddsRatio_working_3-way'!AN49-'OddsRatio_working_3-way'!R49/3)</f>
        <v>-0.28068726191261606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3.75</v>
      </c>
      <c r="B50" s="4">
        <f>IF('True_Odds_Calculator_3-way'!B51="","",'True_Odds_Calculator_3-way'!B51)</f>
        <v>3.22</v>
      </c>
      <c r="C50" s="4">
        <f>IF('True_Odds_Calculator_3-way'!C51="","",'True_Odds_Calculator_3-way'!C51)</f>
        <v>2.19</v>
      </c>
      <c r="D50" s="9">
        <f t="shared" si="13"/>
        <v>0.25664874685744216</v>
      </c>
      <c r="E50" s="9">
        <f t="shared" si="14"/>
        <v>0.29956575274120473</v>
      </c>
      <c r="F50" s="9">
        <f t="shared" si="15"/>
        <v>0.44378550040135301</v>
      </c>
      <c r="G50" s="9">
        <f t="shared" si="16"/>
        <v>1.0532276113058119</v>
      </c>
      <c r="H50" s="9">
        <f t="shared" si="17"/>
        <v>3.8963759310909825</v>
      </c>
      <c r="I50" s="9">
        <f t="shared" si="18"/>
        <v>3.3381652970989024</v>
      </c>
      <c r="J50" s="9">
        <f t="shared" si="19"/>
        <v>2.253340857453916</v>
      </c>
      <c r="K50" s="11">
        <f t="shared" si="20"/>
        <v>0.26666666666666666</v>
      </c>
      <c r="L50" s="11">
        <f t="shared" si="21"/>
        <v>0.3105590062111801</v>
      </c>
      <c r="M50" s="11">
        <f t="shared" si="22"/>
        <v>0.45662100456621008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-0.27472702005161787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0.23294288928595064</v>
      </c>
      <c r="Q50" s="11">
        <f>2*'OddsRatio_working_3-way'!K50*'OddsRatio_working_3-way'!L50*'OddsRatio_working_3-way'!M50</f>
        <v>7.5630808209724232E-2</v>
      </c>
      <c r="R50" s="11">
        <f t="shared" si="23"/>
        <v>0</v>
      </c>
      <c r="S50" s="11">
        <f t="shared" si="24"/>
        <v>-0.847906730259672</v>
      </c>
      <c r="T50" s="11">
        <f t="shared" si="25"/>
        <v>-0.27529439294145192</v>
      </c>
      <c r="U50" s="11">
        <f>'OddsRatio_working_3-way'!S50-'OddsRatio_working_3-way'!R50^2/3</f>
        <v>-0.847906730259672</v>
      </c>
      <c r="V50" s="11">
        <f>'OddsRatio_working_3-way'!S50*'OddsRatio_working_3-way'!R50/3-2*'OddsRatio_working_3-way'!R50^3/27-'OddsRatio_working_3-way'!T50</f>
        <v>0.27529439294145192</v>
      </c>
      <c r="W50" s="11">
        <f>'OddsRatio_working_3-way'!V50^2+4*'OddsRatio_working_3-way'!U50^3/27</f>
        <v>-1.4523960503889335E-2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0.15025891262159116</v>
      </c>
      <c r="Y50" s="11">
        <f>IF('OddsRatio_working_3-way'!W50&gt;=0,IF('OddsRatio_working_3-way'!V50+SQRT('OddsRatio_working_3-way'!W50)&gt;0,0,PI()),ACOS('OddsRatio_working_3-way'!V50/(2*'OddsRatio_working_3-way'!X50)))</f>
        <v>0.41263633761762919</v>
      </c>
      <c r="Z50" s="11">
        <f>'OddsRatio_working_3-way'!X50^(1/3)*COS('OddsRatio_working_3-way'!Y50/3)</f>
        <v>0.52661380565290605</v>
      </c>
      <c r="AA50" s="11">
        <f>'OddsRatio_working_3-way'!X50^(1/3)*COS(('OddsRatio_working_3-way'!Y50+2*PI())/3)</f>
        <v>-0.32643460939607682</v>
      </c>
      <c r="AB50" s="11">
        <f>'OddsRatio_working_3-way'!X50^(1/3)*COS(('OddsRatio_working_3-way'!Y50+4*PI())/3)</f>
        <v>-0.20017919625682909</v>
      </c>
      <c r="AC50" s="11">
        <f>'OddsRatio_working_3-way'!X50^(1/3)*SIN('OddsRatio_working_3-way'!Y50/3)</f>
        <v>7.2893596762592133E-2</v>
      </c>
      <c r="AD50" s="11">
        <f>'OddsRatio_working_3-way'!X50^(1/3)*SIN(('OddsRatio_working_3-way'!Y50+2*PI())/3)</f>
        <v>0.41961413529772179</v>
      </c>
      <c r="AE50" s="11">
        <f>'OddsRatio_working_3-way'!X50^(1/3)*SIN(('OddsRatio_working_3-way'!Y50+4*PI())/3)</f>
        <v>-0.4925077320603139</v>
      </c>
      <c r="AF50" s="11">
        <f>-'OddsRatio_working_3-way'!U50/(3*'OddsRatio_working_3-way'!X50^(1/3))*COS(('OddsRatio_working_3-way'!Y50)/3)</f>
        <v>0.52661380565290594</v>
      </c>
      <c r="AG50" s="11">
        <f>-'OddsRatio_working_3-way'!U50/(3*'OddsRatio_working_3-way'!X50^(1/3))*COS(('OddsRatio_working_3-way'!Y50+2*PI())/3)</f>
        <v>-0.32643460939607677</v>
      </c>
      <c r="AH50" s="11">
        <f>-'OddsRatio_working_3-way'!U50/(3*'OddsRatio_working_3-way'!X50^(1/3))*COS(('OddsRatio_working_3-way'!Y50+4*PI())/3)</f>
        <v>-0.20017919625682906</v>
      </c>
      <c r="AI50" s="11">
        <f>'OddsRatio_working_3-way'!U50/(3*'OddsRatio_working_3-way'!X50^(1/3))*SIN(('OddsRatio_working_3-way'!Y50)/3)</f>
        <v>-7.2893596762592119E-2</v>
      </c>
      <c r="AJ50" s="11">
        <f>'OddsRatio_working_3-way'!U50/(3*'OddsRatio_working_3-way'!X50^(1/3))*SIN(('OddsRatio_working_3-way'!Y50+2*PI())/3)</f>
        <v>-0.41961413529772174</v>
      </c>
      <c r="AK50" s="11">
        <f>'OddsRatio_working_3-way'!U50/(3*'OddsRatio_working_3-way'!X50^(1/3))*SIN(('OddsRatio_working_3-way'!Y50+4*PI())/3)</f>
        <v>0.49250773206031384</v>
      </c>
      <c r="AL50" s="11">
        <f>'OddsRatio_working_3-way'!Z50+'OddsRatio_working_3-way'!AF50</f>
        <v>1.0532276113058119</v>
      </c>
      <c r="AM50" s="11">
        <f>'OddsRatio_working_3-way'!AA50+'OddsRatio_working_3-way'!AG50</f>
        <v>-0.65286921879215365</v>
      </c>
      <c r="AN50" s="11">
        <f>'OddsRatio_working_3-way'!AB50+'OddsRatio_working_3-way'!AH50</f>
        <v>-0.40035839251365812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1.0532276113058119</v>
      </c>
      <c r="AS50" s="11">
        <f>IF(('OddsRatio_working_3-way'!X50=0),IF(Q50&gt;0,-Q50^(1/3),(-Q50)^(1/3)),'OddsRatio_working_3-way'!AM50-'OddsRatio_working_3-way'!R50/3)</f>
        <v>-0.65286921879215365</v>
      </c>
      <c r="AT50" s="11">
        <f>IF(('OddsRatio_working_3-way'!X50=0),IF(Q50&gt;0,-Q50^(1/3),(-Q50)^(1/3)),'OddsRatio_working_3-way'!AN50-'OddsRatio_working_3-way'!R50/3)</f>
        <v>-0.40035839251365812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3.97</v>
      </c>
      <c r="B51" s="4">
        <f>IF('True_Odds_Calculator_3-way'!B52="","",'True_Odds_Calculator_3-way'!B52)</f>
        <v>3.35</v>
      </c>
      <c r="C51" s="4">
        <f>IF('True_Odds_Calculator_3-way'!C52="","",'True_Odds_Calculator_3-way'!C52)</f>
        <v>2.0699999999999998</v>
      </c>
      <c r="D51" s="9">
        <f t="shared" si="13"/>
        <v>0.24219644152522288</v>
      </c>
      <c r="E51" s="9">
        <f t="shared" si="14"/>
        <v>0.28771075261183454</v>
      </c>
      <c r="F51" s="9">
        <f t="shared" si="15"/>
        <v>0.47009280586294289</v>
      </c>
      <c r="G51" s="9">
        <f t="shared" si="16"/>
        <v>1.05349488904278</v>
      </c>
      <c r="H51" s="9">
        <f t="shared" si="17"/>
        <v>4.1288798204570556</v>
      </c>
      <c r="I51" s="9">
        <f t="shared" si="18"/>
        <v>3.4757129892505327</v>
      </c>
      <c r="J51" s="9">
        <f t="shared" si="19"/>
        <v>2.1272395312757739</v>
      </c>
      <c r="K51" s="11">
        <f t="shared" si="20"/>
        <v>0.25188916876574308</v>
      </c>
      <c r="L51" s="11">
        <f t="shared" si="21"/>
        <v>0.29850746268656714</v>
      </c>
      <c r="M51" s="11">
        <f t="shared" si="22"/>
        <v>0.48309178743961356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-0.27127041389264384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0.23211072008264444</v>
      </c>
      <c r="Q51" s="11">
        <f>2*'OddsRatio_working_3-way'!K51*'OddsRatio_working_3-way'!L51*'OddsRatio_working_3-way'!M51</f>
        <v>7.2648112701923159E-2</v>
      </c>
      <c r="R51" s="11">
        <f t="shared" si="23"/>
        <v>0</v>
      </c>
      <c r="S51" s="11">
        <f t="shared" si="24"/>
        <v>-0.85564332929614295</v>
      </c>
      <c r="T51" s="11">
        <f t="shared" si="25"/>
        <v>-0.26780698882508391</v>
      </c>
      <c r="U51" s="11">
        <f>'OddsRatio_working_3-way'!S51-'OddsRatio_working_3-way'!R51^2/3</f>
        <v>-0.85564332929614295</v>
      </c>
      <c r="V51" s="11">
        <f>'OddsRatio_working_3-way'!S51*'OddsRatio_working_3-way'!R51/3-2*'OddsRatio_working_3-way'!R51^3/27-'OddsRatio_working_3-way'!T51</f>
        <v>0.26780698882508391</v>
      </c>
      <c r="W51" s="11">
        <f>'OddsRatio_working_3-way'!V51^2+4*'OddsRatio_working_3-way'!U51^3/27</f>
        <v>-2.1085091735785252E-2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0.15232011932058079</v>
      </c>
      <c r="Y51" s="11">
        <f>IF('OddsRatio_working_3-way'!W51&gt;=0,IF('OddsRatio_working_3-way'!V51+SQRT('OddsRatio_working_3-way'!W51)&gt;0,0,PI()),ACOS('OddsRatio_working_3-way'!V51/(2*'OddsRatio_working_3-way'!X51)))</f>
        <v>0.49684111551694898</v>
      </c>
      <c r="Z51" s="11">
        <f>'OddsRatio_working_3-way'!X51^(1/3)*COS('OddsRatio_working_3-way'!Y51/3)</f>
        <v>0.52674744452139011</v>
      </c>
      <c r="AA51" s="11">
        <f>'OddsRatio_working_3-way'!X51^(1/3)*COS(('OddsRatio_working_3-way'!Y51+2*PI())/3)</f>
        <v>-0.33962121134508755</v>
      </c>
      <c r="AB51" s="11">
        <f>'OddsRatio_working_3-way'!X51^(1/3)*COS(('OddsRatio_working_3-way'!Y51+4*PI())/3)</f>
        <v>-0.18712623317630273</v>
      </c>
      <c r="AC51" s="11">
        <f>'OddsRatio_working_3-way'!X51^(1/3)*SIN('OddsRatio_working_3-way'!Y51/3)</f>
        <v>8.8043016695814103E-2</v>
      </c>
      <c r="AD51" s="11">
        <f>'OddsRatio_working_3-way'!X51^(1/3)*SIN(('OddsRatio_working_3-way'!Y51+2*PI())/3)</f>
        <v>0.41215515998615104</v>
      </c>
      <c r="AE51" s="11">
        <f>'OddsRatio_working_3-way'!X51^(1/3)*SIN(('OddsRatio_working_3-way'!Y51+4*PI())/3)</f>
        <v>-0.50019817668196509</v>
      </c>
      <c r="AF51" s="11">
        <f>-'OddsRatio_working_3-way'!U51/(3*'OddsRatio_working_3-way'!X51^(1/3))*COS(('OddsRatio_working_3-way'!Y51)/3)</f>
        <v>0.52674744452139</v>
      </c>
      <c r="AG51" s="11">
        <f>-'OddsRatio_working_3-way'!U51/(3*'OddsRatio_working_3-way'!X51^(1/3))*COS(('OddsRatio_working_3-way'!Y51+2*PI())/3)</f>
        <v>-0.33962121134508749</v>
      </c>
      <c r="AH51" s="11">
        <f>-'OddsRatio_working_3-way'!U51/(3*'OddsRatio_working_3-way'!X51^(1/3))*COS(('OddsRatio_working_3-way'!Y51+4*PI())/3)</f>
        <v>-0.18712623317630267</v>
      </c>
      <c r="AI51" s="11">
        <f>'OddsRatio_working_3-way'!U51/(3*'OddsRatio_working_3-way'!X51^(1/3))*SIN(('OddsRatio_working_3-way'!Y51)/3)</f>
        <v>-8.8043016695814075E-2</v>
      </c>
      <c r="AJ51" s="11">
        <f>'OddsRatio_working_3-way'!U51/(3*'OddsRatio_working_3-way'!X51^(1/3))*SIN(('OddsRatio_working_3-way'!Y51+2*PI())/3)</f>
        <v>-0.41215515998615099</v>
      </c>
      <c r="AK51" s="11">
        <f>'OddsRatio_working_3-way'!U51/(3*'OddsRatio_working_3-way'!X51^(1/3))*SIN(('OddsRatio_working_3-way'!Y51+4*PI())/3)</f>
        <v>0.50019817668196498</v>
      </c>
      <c r="AL51" s="11">
        <f>'OddsRatio_working_3-way'!Z51+'OddsRatio_working_3-way'!AF51</f>
        <v>1.05349488904278</v>
      </c>
      <c r="AM51" s="11">
        <f>'OddsRatio_working_3-way'!AA51+'OddsRatio_working_3-way'!AG51</f>
        <v>-0.67924242269017499</v>
      </c>
      <c r="AN51" s="11">
        <f>'OddsRatio_working_3-way'!AB51+'OddsRatio_working_3-way'!AH51</f>
        <v>-0.3742524663526054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1.05349488904278</v>
      </c>
      <c r="AS51" s="11">
        <f>IF(('OddsRatio_working_3-way'!X51=0),IF(Q51&gt;0,-Q51^(1/3),(-Q51)^(1/3)),'OddsRatio_working_3-way'!AM51-'OddsRatio_working_3-way'!R51/3)</f>
        <v>-0.67924242269017499</v>
      </c>
      <c r="AT51" s="11">
        <f>IF(('OddsRatio_working_3-way'!X51=0),IF(Q51&gt;0,-Q51^(1/3),(-Q51)^(1/3)),'OddsRatio_working_3-way'!AN51-'OddsRatio_working_3-way'!R51/3)</f>
        <v>-0.3742524663526054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2.7</v>
      </c>
      <c r="B52" s="4">
        <f>IF('True_Odds_Calculator_3-way'!B53="","",'True_Odds_Calculator_3-way'!B53)</f>
        <v>2.88</v>
      </c>
      <c r="C52" s="4">
        <f>IF('True_Odds_Calculator_3-way'!C53="","",'True_Odds_Calculator_3-way'!C53)</f>
        <v>3.16</v>
      </c>
      <c r="D52" s="9">
        <f t="shared" si="13"/>
        <v>0.35861301456264855</v>
      </c>
      <c r="E52" s="9">
        <f t="shared" si="14"/>
        <v>0.3358077830903598</v>
      </c>
      <c r="F52" s="9">
        <f t="shared" si="15"/>
        <v>0.30557920234699182</v>
      </c>
      <c r="G52" s="9">
        <f t="shared" si="16"/>
        <v>1.0520713044452568</v>
      </c>
      <c r="H52" s="9">
        <f t="shared" si="17"/>
        <v>2.7885212175569363</v>
      </c>
      <c r="I52" s="9">
        <f t="shared" si="18"/>
        <v>2.9778940523570832</v>
      </c>
      <c r="J52" s="9">
        <f t="shared" si="19"/>
        <v>3.272474017601755</v>
      </c>
      <c r="K52" s="11">
        <f t="shared" si="20"/>
        <v>0.37037037037037035</v>
      </c>
      <c r="L52" s="11">
        <f t="shared" si="21"/>
        <v>0.34722222222222221</v>
      </c>
      <c r="M52" s="11">
        <f t="shared" si="22"/>
        <v>0.31645569620253161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-0.28094233473980323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0.2335976975569099</v>
      </c>
      <c r="Q52" s="11">
        <f>2*'OddsRatio_working_3-way'!K52*'OddsRatio_working_3-way'!L52*'OddsRatio_working_3-way'!M52</f>
        <v>8.1392925978017394E-2</v>
      </c>
      <c r="R52" s="11">
        <f t="shared" si="23"/>
        <v>0</v>
      </c>
      <c r="S52" s="11">
        <f t="shared" si="24"/>
        <v>-0.83147916376952624</v>
      </c>
      <c r="T52" s="11">
        <f t="shared" si="25"/>
        <v>-0.28971399434478268</v>
      </c>
      <c r="U52" s="11">
        <f>'OddsRatio_working_3-way'!S52-'OddsRatio_working_3-way'!R52^2/3</f>
        <v>-0.83147916376952624</v>
      </c>
      <c r="V52" s="11">
        <f>'OddsRatio_working_3-way'!S52*'OddsRatio_working_3-way'!R52/3-2*'OddsRatio_working_3-way'!R52^3/27-'OddsRatio_working_3-way'!T52</f>
        <v>0.28971399434478268</v>
      </c>
      <c r="W52" s="11">
        <f>'OddsRatio_working_3-way'!V52^2+4*'OddsRatio_working_3-way'!U52^3/27</f>
        <v>-1.2286813227420507E-3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0.14591339883810434</v>
      </c>
      <c r="Y52" s="11">
        <f>IF('OddsRatio_working_3-way'!W52&gt;=0,IF('OddsRatio_working_3-way'!V52+SQRT('OddsRatio_working_3-way'!W52)&gt;0,0,PI()),ACOS('OddsRatio_working_3-way'!V52/(2*'OddsRatio_working_3-way'!X52)))</f>
        <v>0.12040494387295508</v>
      </c>
      <c r="Z52" s="11">
        <f>'OddsRatio_working_3-way'!X52^(1/3)*COS('OddsRatio_working_3-way'!Y52/3)</f>
        <v>0.52603565222262838</v>
      </c>
      <c r="AA52" s="11">
        <f>'OddsRatio_working_3-way'!X52^(1/3)*COS(('OddsRatio_working_3-way'!Y52+2*PI())/3)</f>
        <v>-0.28131155141309433</v>
      </c>
      <c r="AB52" s="11">
        <f>'OddsRatio_working_3-way'!X52^(1/3)*COS(('OddsRatio_working_3-way'!Y52+4*PI())/3)</f>
        <v>-0.24472410080953416</v>
      </c>
      <c r="AC52" s="11">
        <f>'OddsRatio_working_3-way'!X52^(1/3)*SIN('OddsRatio_working_3-way'!Y52/3)</f>
        <v>2.1123774454927573E-2</v>
      </c>
      <c r="AD52" s="11">
        <f>'OddsRatio_working_3-way'!X52^(1/3)*SIN(('OddsRatio_working_3-way'!Y52+2*PI())/3)</f>
        <v>0.44499835089364848</v>
      </c>
      <c r="AE52" s="11">
        <f>'OddsRatio_working_3-way'!X52^(1/3)*SIN(('OddsRatio_working_3-way'!Y52+4*PI())/3)</f>
        <v>-0.46612212534857611</v>
      </c>
      <c r="AF52" s="11">
        <f>-'OddsRatio_working_3-way'!U52/(3*'OddsRatio_working_3-way'!X52^(1/3))*COS(('OddsRatio_working_3-way'!Y52)/3)</f>
        <v>0.52603565222262849</v>
      </c>
      <c r="AG52" s="11">
        <f>-'OddsRatio_working_3-way'!U52/(3*'OddsRatio_working_3-way'!X52^(1/3))*COS(('OddsRatio_working_3-way'!Y52+2*PI())/3)</f>
        <v>-0.28131155141309439</v>
      </c>
      <c r="AH52" s="11">
        <f>-'OddsRatio_working_3-way'!U52/(3*'OddsRatio_working_3-way'!X52^(1/3))*COS(('OddsRatio_working_3-way'!Y52+4*PI())/3)</f>
        <v>-0.24472410080953422</v>
      </c>
      <c r="AI52" s="11">
        <f>'OddsRatio_working_3-way'!U52/(3*'OddsRatio_working_3-way'!X52^(1/3))*SIN(('OddsRatio_working_3-way'!Y52)/3)</f>
        <v>-2.1123774454927576E-2</v>
      </c>
      <c r="AJ52" s="11">
        <f>'OddsRatio_working_3-way'!U52/(3*'OddsRatio_working_3-way'!X52^(1/3))*SIN(('OddsRatio_working_3-way'!Y52+2*PI())/3)</f>
        <v>-0.44499835089364853</v>
      </c>
      <c r="AK52" s="11">
        <f>'OddsRatio_working_3-way'!U52/(3*'OddsRatio_working_3-way'!X52^(1/3))*SIN(('OddsRatio_working_3-way'!Y52+4*PI())/3)</f>
        <v>0.46612212534857617</v>
      </c>
      <c r="AL52" s="11">
        <f>'OddsRatio_working_3-way'!Z52+'OddsRatio_working_3-way'!AF52</f>
        <v>1.0520713044452568</v>
      </c>
      <c r="AM52" s="11">
        <f>'OddsRatio_working_3-way'!AA52+'OddsRatio_working_3-way'!AG52</f>
        <v>-0.56262310282618877</v>
      </c>
      <c r="AN52" s="11">
        <f>'OddsRatio_working_3-way'!AB52+'OddsRatio_working_3-way'!AH52</f>
        <v>-0.48944820161906838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1.0520713044452568</v>
      </c>
      <c r="AS52" s="11">
        <f>IF(('OddsRatio_working_3-way'!X52=0),IF(Q52&gt;0,-Q52^(1/3),(-Q52)^(1/3)),'OddsRatio_working_3-way'!AM52-'OddsRatio_working_3-way'!R52/3)</f>
        <v>-0.56262310282618877</v>
      </c>
      <c r="AT52" s="11">
        <f>IF(('OddsRatio_working_3-way'!X52=0),IF(Q52&gt;0,-Q52^(1/3),(-Q52)^(1/3)),'OddsRatio_working_3-way'!AN52-'OddsRatio_working_3-way'!R52/3)</f>
        <v>-0.48944820161906838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2.6</v>
      </c>
      <c r="B53" s="4">
        <f>IF('True_Odds_Calculator_3-way'!B54="","",'True_Odds_Calculator_3-way'!B54)</f>
        <v>3.14</v>
      </c>
      <c r="C53" s="4">
        <f>IF('True_Odds_Calculator_3-way'!C54="","",'True_Odds_Calculator_3-way'!C54)</f>
        <v>3.03</v>
      </c>
      <c r="D53" s="9">
        <f t="shared" si="13"/>
        <v>0.37297705841098006</v>
      </c>
      <c r="E53" s="9">
        <f t="shared" si="14"/>
        <v>0.30783330060024905</v>
      </c>
      <c r="F53" s="9">
        <f t="shared" si="15"/>
        <v>0.3191896409887709</v>
      </c>
      <c r="G53" s="9">
        <f t="shared" si="16"/>
        <v>1.0507062824794926</v>
      </c>
      <c r="H53" s="9">
        <f t="shared" si="17"/>
        <v>2.6811300519671883</v>
      </c>
      <c r="I53" s="9">
        <f t="shared" si="18"/>
        <v>3.2485114445061143</v>
      </c>
      <c r="J53" s="9">
        <f t="shared" si="19"/>
        <v>3.1329337534333703</v>
      </c>
      <c r="K53" s="11">
        <f t="shared" si="20"/>
        <v>0.38461538461538458</v>
      </c>
      <c r="L53" s="11">
        <f t="shared" si="21"/>
        <v>0.31847133757961782</v>
      </c>
      <c r="M53" s="11">
        <f t="shared" si="22"/>
        <v>0.33003300330033003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-0.28098566838555494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0.23325458464513768</v>
      </c>
      <c r="Q53" s="11">
        <f>2*'OddsRatio_working_3-way'!K53*'OddsRatio_working_3-way'!L53*'OddsRatio_working_3-way'!M53</f>
        <v>8.0850809235749624E-2</v>
      </c>
      <c r="R53" s="11">
        <f t="shared" si="23"/>
        <v>0</v>
      </c>
      <c r="S53" s="11">
        <f t="shared" si="24"/>
        <v>-0.8301298282767825</v>
      </c>
      <c r="T53" s="11">
        <f t="shared" si="25"/>
        <v>-0.28773997513926602</v>
      </c>
      <c r="U53" s="11">
        <f>'OddsRatio_working_3-way'!S53-'OddsRatio_working_3-way'!R53^2/3</f>
        <v>-0.8301298282767825</v>
      </c>
      <c r="V53" s="11">
        <f>'OddsRatio_working_3-way'!S53*'OddsRatio_working_3-way'!R53/3-2*'OddsRatio_working_3-way'!R53^3/27-'OddsRatio_working_3-way'!T53</f>
        <v>0.28773997513926602</v>
      </c>
      <c r="W53" s="11">
        <f>'OddsRatio_working_3-way'!V53^2+4*'OddsRatio_working_3-way'!U53^3/27</f>
        <v>-1.9546486434048604E-3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0.14555835765814881</v>
      </c>
      <c r="Y53" s="11">
        <f>IF('OddsRatio_working_3-way'!W53&gt;=0,IF('OddsRatio_working_3-way'!V53+SQRT('OddsRatio_working_3-way'!W53)&gt;0,0,PI()),ACOS('OddsRatio_working_3-way'!V53/(2*'OddsRatio_working_3-way'!X53)))</f>
        <v>0.15245825203644392</v>
      </c>
      <c r="Z53" s="11">
        <f>'OddsRatio_working_3-way'!X53^(1/3)*COS('OddsRatio_working_3-way'!Y53/3)</f>
        <v>0.5253531412397463</v>
      </c>
      <c r="AA53" s="11">
        <f>'OddsRatio_working_3-way'!X53^(1/3)*COS(('OddsRatio_working_3-way'!Y53+2*PI())/3)</f>
        <v>-0.28581776357408367</v>
      </c>
      <c r="AB53" s="11">
        <f>'OddsRatio_working_3-way'!X53^(1/3)*COS(('OddsRatio_working_3-way'!Y53+4*PI())/3)</f>
        <v>-0.23953537766566266</v>
      </c>
      <c r="AC53" s="11">
        <f>'OddsRatio_working_3-way'!X53^(1/3)*SIN('OddsRatio_working_3-way'!Y53/3)</f>
        <v>2.6721147962965142E-2</v>
      </c>
      <c r="AD53" s="11">
        <f>'OddsRatio_working_3-way'!X53^(1/3)*SIN(('OddsRatio_working_3-way'!Y53+2*PI())/3)</f>
        <v>0.44160859229009197</v>
      </c>
      <c r="AE53" s="11">
        <f>'OddsRatio_working_3-way'!X53^(1/3)*SIN(('OddsRatio_working_3-way'!Y53+4*PI())/3)</f>
        <v>-0.46832974025305696</v>
      </c>
      <c r="AF53" s="11">
        <f>-'OddsRatio_working_3-way'!U53/(3*'OddsRatio_working_3-way'!X53^(1/3))*COS(('OddsRatio_working_3-way'!Y53)/3)</f>
        <v>0.52535314123974641</v>
      </c>
      <c r="AG53" s="11">
        <f>-'OddsRatio_working_3-way'!U53/(3*'OddsRatio_working_3-way'!X53^(1/3))*COS(('OddsRatio_working_3-way'!Y53+2*PI())/3)</f>
        <v>-0.28581776357408373</v>
      </c>
      <c r="AH53" s="11">
        <f>-'OddsRatio_working_3-way'!U53/(3*'OddsRatio_working_3-way'!X53^(1/3))*COS(('OddsRatio_working_3-way'!Y53+4*PI())/3)</f>
        <v>-0.23953537766566271</v>
      </c>
      <c r="AI53" s="11">
        <f>'OddsRatio_working_3-way'!U53/(3*'OddsRatio_working_3-way'!X53^(1/3))*SIN(('OddsRatio_working_3-way'!Y53)/3)</f>
        <v>-2.6721147962965146E-2</v>
      </c>
      <c r="AJ53" s="11">
        <f>'OddsRatio_working_3-way'!U53/(3*'OddsRatio_working_3-way'!X53^(1/3))*SIN(('OddsRatio_working_3-way'!Y53+2*PI())/3)</f>
        <v>-0.44160859229009208</v>
      </c>
      <c r="AK53" s="11">
        <f>'OddsRatio_working_3-way'!U53/(3*'OddsRatio_working_3-way'!X53^(1/3))*SIN(('OddsRatio_working_3-way'!Y53+4*PI())/3)</f>
        <v>0.46832974025305707</v>
      </c>
      <c r="AL53" s="11">
        <f>'OddsRatio_working_3-way'!Z53+'OddsRatio_working_3-way'!AF53</f>
        <v>1.0507062824794926</v>
      </c>
      <c r="AM53" s="11">
        <f>'OddsRatio_working_3-way'!AA53+'OddsRatio_working_3-way'!AG53</f>
        <v>-0.57163552714816745</v>
      </c>
      <c r="AN53" s="11">
        <f>'OddsRatio_working_3-way'!AB53+'OddsRatio_working_3-way'!AH53</f>
        <v>-0.47907075533132537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1.0507062824794926</v>
      </c>
      <c r="AS53" s="11">
        <f>IF(('OddsRatio_working_3-way'!X53=0),IF(Q53&gt;0,-Q53^(1/3),(-Q53)^(1/3)),'OddsRatio_working_3-way'!AM53-'OddsRatio_working_3-way'!R53/3)</f>
        <v>-0.57163552714816745</v>
      </c>
      <c r="AT53" s="11">
        <f>IF(('OddsRatio_working_3-way'!X53=0),IF(Q53&gt;0,-Q53^(1/3),(-Q53)^(1/3)),'OddsRatio_working_3-way'!AN53-'OddsRatio_working_3-way'!R53/3)</f>
        <v>-0.47907075533132537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1.88</v>
      </c>
      <c r="B54" s="4">
        <f>IF('True_Odds_Calculator_3-way'!B55="","",'True_Odds_Calculator_3-way'!B55)</f>
        <v>3.48</v>
      </c>
      <c r="C54" s="4">
        <f>IF('True_Odds_Calculator_3-way'!C55="","",'True_Odds_Calculator_3-way'!C55)</f>
        <v>4.6399999999999997</v>
      </c>
      <c r="D54" s="9">
        <f t="shared" si="13"/>
        <v>0.51787846739081222</v>
      </c>
      <c r="E54" s="9">
        <f t="shared" si="14"/>
        <v>0.27596862197506211</v>
      </c>
      <c r="F54" s="9">
        <f t="shared" si="15"/>
        <v>0.20615291063412575</v>
      </c>
      <c r="G54" s="9">
        <f t="shared" si="16"/>
        <v>1.0579033739812638</v>
      </c>
      <c r="H54" s="9">
        <f t="shared" si="17"/>
        <v>1.9309549691035122</v>
      </c>
      <c r="I54" s="9">
        <f t="shared" si="18"/>
        <v>3.6236003674735344</v>
      </c>
      <c r="J54" s="9">
        <f t="shared" si="19"/>
        <v>4.8507682812917992</v>
      </c>
      <c r="K54" s="11">
        <f t="shared" si="20"/>
        <v>0.53191489361702127</v>
      </c>
      <c r="L54" s="11">
        <f t="shared" si="21"/>
        <v>0.28735632183908044</v>
      </c>
      <c r="M54" s="11">
        <f t="shared" si="22"/>
        <v>0.21551724137931036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-0.26168610485659605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0.23059132576045069</v>
      </c>
      <c r="Q54" s="11">
        <f>2*'OddsRatio_working_3-way'!K54*'OddsRatio_working_3-way'!L54*'OddsRatio_working_3-way'!M54</f>
        <v>6.588323593155733E-2</v>
      </c>
      <c r="R54" s="11">
        <f t="shared" si="23"/>
        <v>0</v>
      </c>
      <c r="S54" s="11">
        <f t="shared" si="24"/>
        <v>-0.88117527633656634</v>
      </c>
      <c r="T54" s="11">
        <f t="shared" si="25"/>
        <v>-0.25176436466759033</v>
      </c>
      <c r="U54" s="11">
        <f>'OddsRatio_working_3-way'!S54-'OddsRatio_working_3-way'!R54^2/3</f>
        <v>-0.88117527633656634</v>
      </c>
      <c r="V54" s="11">
        <f>'OddsRatio_working_3-way'!S54*'OddsRatio_working_3-way'!R54/3-2*'OddsRatio_working_3-way'!R54^3/27-'OddsRatio_working_3-way'!T54</f>
        <v>0.25176436466759033</v>
      </c>
      <c r="W54" s="11">
        <f>'OddsRatio_working_3-way'!V54^2+4*'OddsRatio_working_3-way'!U54^3/27</f>
        <v>-3.7978563968425888E-2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0.15918845693461986</v>
      </c>
      <c r="Y54" s="11">
        <f>IF('OddsRatio_working_3-way'!W54&gt;=0,IF('OddsRatio_working_3-way'!V54+SQRT('OddsRatio_working_3-way'!W54)&gt;0,0,PI()),ACOS('OddsRatio_working_3-way'!V54/(2*'OddsRatio_working_3-way'!X54)))</f>
        <v>0.65872295950143345</v>
      </c>
      <c r="Z54" s="11">
        <f>'OddsRatio_working_3-way'!X54^(1/3)*COS('OddsRatio_working_3-way'!Y54/3)</f>
        <v>0.52895168699063178</v>
      </c>
      <c r="AA54" s="11">
        <f>'OddsRatio_working_3-way'!X54^(1/3)*COS(('OddsRatio_working_3-way'!Y54+2*PI())/3)</f>
        <v>-0.36670795051881944</v>
      </c>
      <c r="AB54" s="11">
        <f>'OddsRatio_working_3-way'!X54^(1/3)*COS(('OddsRatio_working_3-way'!Y54+4*PI())/3)</f>
        <v>-0.16224373647181248</v>
      </c>
      <c r="AC54" s="11">
        <f>'OddsRatio_working_3-way'!X54^(1/3)*SIN('OddsRatio_working_3-way'!Y54/3)</f>
        <v>0.11804746901968467</v>
      </c>
      <c r="AD54" s="11">
        <f>'OddsRatio_working_3-way'!X54^(1/3)*SIN(('OddsRatio_working_3-way'!Y54+2*PI())/3)</f>
        <v>0.39906186379867947</v>
      </c>
      <c r="AE54" s="11">
        <f>'OddsRatio_working_3-way'!X54^(1/3)*SIN(('OddsRatio_working_3-way'!Y54+4*PI())/3)</f>
        <v>-0.51710933281836424</v>
      </c>
      <c r="AF54" s="11">
        <f>-'OddsRatio_working_3-way'!U54/(3*'OddsRatio_working_3-way'!X54^(1/3))*COS(('OddsRatio_working_3-way'!Y54)/3)</f>
        <v>0.52895168699063189</v>
      </c>
      <c r="AG54" s="11">
        <f>-'OddsRatio_working_3-way'!U54/(3*'OddsRatio_working_3-way'!X54^(1/3))*COS(('OddsRatio_working_3-way'!Y54+2*PI())/3)</f>
        <v>-0.36670795051881949</v>
      </c>
      <c r="AH54" s="11">
        <f>-'OddsRatio_working_3-way'!U54/(3*'OddsRatio_working_3-way'!X54^(1/3))*COS(('OddsRatio_working_3-way'!Y54+4*PI())/3)</f>
        <v>-0.16224373647181251</v>
      </c>
      <c r="AI54" s="11">
        <f>'OddsRatio_working_3-way'!U54/(3*'OddsRatio_working_3-way'!X54^(1/3))*SIN(('OddsRatio_working_3-way'!Y54)/3)</f>
        <v>-0.1180474690196847</v>
      </c>
      <c r="AJ54" s="11">
        <f>'OddsRatio_working_3-way'!U54/(3*'OddsRatio_working_3-way'!X54^(1/3))*SIN(('OddsRatio_working_3-way'!Y54+2*PI())/3)</f>
        <v>-0.39906186379867953</v>
      </c>
      <c r="AK54" s="11">
        <f>'OddsRatio_working_3-way'!U54/(3*'OddsRatio_working_3-way'!X54^(1/3))*SIN(('OddsRatio_working_3-way'!Y54+4*PI())/3)</f>
        <v>0.51710933281836435</v>
      </c>
      <c r="AL54" s="11">
        <f>'OddsRatio_working_3-way'!Z54+'OddsRatio_working_3-way'!AF54</f>
        <v>1.0579033739812638</v>
      </c>
      <c r="AM54" s="11">
        <f>'OddsRatio_working_3-way'!AA54+'OddsRatio_working_3-way'!AG54</f>
        <v>-0.73341590103763887</v>
      </c>
      <c r="AN54" s="11">
        <f>'OddsRatio_working_3-way'!AB54+'OddsRatio_working_3-way'!AH54</f>
        <v>-0.32448747294362501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1.0579033739812638</v>
      </c>
      <c r="AS54" s="11">
        <f>IF(('OddsRatio_working_3-way'!X54=0),IF(Q54&gt;0,-Q54^(1/3),(-Q54)^(1/3)),'OddsRatio_working_3-way'!AM54-'OddsRatio_working_3-way'!R54/3)</f>
        <v>-0.73341590103763887</v>
      </c>
      <c r="AT54" s="11">
        <f>IF(('OddsRatio_working_3-way'!X54=0),IF(Q54&gt;0,-Q54^(1/3),(-Q54)^(1/3)),'OddsRatio_working_3-way'!AN54-'OddsRatio_working_3-way'!R54/3)</f>
        <v>-0.32448747294362501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2.96</v>
      </c>
      <c r="B55" s="4">
        <f>IF('True_Odds_Calculator_3-way'!B56="","",'True_Odds_Calculator_3-way'!B56)</f>
        <v>3.01</v>
      </c>
      <c r="C55" s="4">
        <f>IF('True_Odds_Calculator_3-way'!C56="","",'True_Odds_Calculator_3-way'!C56)</f>
        <v>2.76</v>
      </c>
      <c r="D55" s="9">
        <f t="shared" si="13"/>
        <v>0.32713455207517633</v>
      </c>
      <c r="E55" s="9">
        <f t="shared" si="14"/>
        <v>0.32161406754413024</v>
      </c>
      <c r="F55" s="9">
        <f t="shared" si="15"/>
        <v>0.35125138038069348</v>
      </c>
      <c r="G55" s="9">
        <f t="shared" si="16"/>
        <v>1.0494113071918418</v>
      </c>
      <c r="H55" s="9">
        <f t="shared" si="17"/>
        <v>3.0568461620960097</v>
      </c>
      <c r="I55" s="9">
        <f t="shared" si="18"/>
        <v>3.1093167274556022</v>
      </c>
      <c r="J55" s="9">
        <f t="shared" si="19"/>
        <v>2.8469639006576415</v>
      </c>
      <c r="K55" s="11">
        <f t="shared" si="20"/>
        <v>0.33783783783783783</v>
      </c>
      <c r="L55" s="11">
        <f t="shared" si="21"/>
        <v>0.33222591362126247</v>
      </c>
      <c r="M55" s="11">
        <f t="shared" si="22"/>
        <v>0.3623188405797102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-0.2819664963244336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0.2330168533404125</v>
      </c>
      <c r="Q55" s="11">
        <f>2*'OddsRatio_working_3-way'!K55*'OddsRatio_working_3-way'!L55*'OddsRatio_working_3-way'!M55</f>
        <v>8.13322350228316E-2</v>
      </c>
      <c r="R55" s="11">
        <f t="shared" si="23"/>
        <v>0</v>
      </c>
      <c r="S55" s="11">
        <f t="shared" si="24"/>
        <v>-0.82639908066347312</v>
      </c>
      <c r="T55" s="11">
        <f t="shared" si="25"/>
        <v>-0.28844645049335887</v>
      </c>
      <c r="U55" s="11">
        <f>'OddsRatio_working_3-way'!S55-'OddsRatio_working_3-way'!R55^2/3</f>
        <v>-0.82639908066347312</v>
      </c>
      <c r="V55" s="11">
        <f>'OddsRatio_working_3-way'!S55*'OddsRatio_working_3-way'!R55/3-2*'OddsRatio_working_3-way'!R55^3/27-'OddsRatio_working_3-way'!T55</f>
        <v>0.28844645049335887</v>
      </c>
      <c r="W55" s="11">
        <f>'OddsRatio_working_3-way'!V55^2+4*'OddsRatio_working_3-way'!U55^3/27</f>
        <v>-4.1008522732549624E-4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0.14457821415201463</v>
      </c>
      <c r="Y55" s="11">
        <f>IF('OddsRatio_working_3-way'!W55&gt;=0,IF('OddsRatio_working_3-way'!V55+SQRT('OddsRatio_working_3-way'!W55)&gt;0,0,PI()),ACOS('OddsRatio_working_3-way'!V55/(2*'OddsRatio_working_3-way'!X55)))</f>
        <v>7.0090613547416858E-2</v>
      </c>
      <c r="Z55" s="11">
        <f>'OddsRatio_working_3-way'!X55^(1/3)*COS('OddsRatio_working_3-way'!Y55/3)</f>
        <v>0.52470565359592103</v>
      </c>
      <c r="AA55" s="11">
        <f>'OddsRatio_working_3-way'!X55^(1/3)*COS(('OddsRatio_working_3-way'!Y55+2*PI())/3)</f>
        <v>-0.27297134737412099</v>
      </c>
      <c r="AB55" s="11">
        <f>'OddsRatio_working_3-way'!X55^(1/3)*COS(('OddsRatio_working_3-way'!Y55+4*PI())/3)</f>
        <v>-0.25173430622180015</v>
      </c>
      <c r="AC55" s="11">
        <f>'OddsRatio_working_3-way'!X55^(1/3)*SIN('OddsRatio_working_3-way'!Y55/3)</f>
        <v>1.2261211426083626E-2</v>
      </c>
      <c r="AD55" s="11">
        <f>'OddsRatio_working_3-way'!X55^(1/3)*SIN(('OddsRatio_working_3-way'!Y55+2*PI())/3)</f>
        <v>0.44827781981034348</v>
      </c>
      <c r="AE55" s="11">
        <f>'OddsRatio_working_3-way'!X55^(1/3)*SIN(('OddsRatio_working_3-way'!Y55+4*PI())/3)</f>
        <v>-0.46053903123642703</v>
      </c>
      <c r="AF55" s="11">
        <f>-'OddsRatio_working_3-way'!U55/(3*'OddsRatio_working_3-way'!X55^(1/3))*COS(('OddsRatio_working_3-way'!Y55)/3)</f>
        <v>0.52470565359592092</v>
      </c>
      <c r="AG55" s="11">
        <f>-'OddsRatio_working_3-way'!U55/(3*'OddsRatio_working_3-way'!X55^(1/3))*COS(('OddsRatio_working_3-way'!Y55+2*PI())/3)</f>
        <v>-0.27297134737412093</v>
      </c>
      <c r="AH55" s="11">
        <f>-'OddsRatio_working_3-way'!U55/(3*'OddsRatio_working_3-way'!X55^(1/3))*COS(('OddsRatio_working_3-way'!Y55+4*PI())/3)</f>
        <v>-0.2517343062218001</v>
      </c>
      <c r="AI55" s="11">
        <f>'OddsRatio_working_3-way'!U55/(3*'OddsRatio_working_3-way'!X55^(1/3))*SIN(('OddsRatio_working_3-way'!Y55)/3)</f>
        <v>-1.2261211426083624E-2</v>
      </c>
      <c r="AJ55" s="11">
        <f>'OddsRatio_working_3-way'!U55/(3*'OddsRatio_working_3-way'!X55^(1/3))*SIN(('OddsRatio_working_3-way'!Y55+2*PI())/3)</f>
        <v>-0.44827781981034337</v>
      </c>
      <c r="AK55" s="11">
        <f>'OddsRatio_working_3-way'!U55/(3*'OddsRatio_working_3-way'!X55^(1/3))*SIN(('OddsRatio_working_3-way'!Y55+4*PI())/3)</f>
        <v>0.46053903123642698</v>
      </c>
      <c r="AL55" s="11">
        <f>'OddsRatio_working_3-way'!Z55+'OddsRatio_working_3-way'!AF55</f>
        <v>1.0494113071918418</v>
      </c>
      <c r="AM55" s="11">
        <f>'OddsRatio_working_3-way'!AA55+'OddsRatio_working_3-way'!AG55</f>
        <v>-0.54594269474824197</v>
      </c>
      <c r="AN55" s="11">
        <f>'OddsRatio_working_3-way'!AB55+'OddsRatio_working_3-way'!AH55</f>
        <v>-0.50346861244360031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1.0494113071918418</v>
      </c>
      <c r="AS55" s="11">
        <f>IF(('OddsRatio_working_3-way'!X55=0),IF(Q55&gt;0,-Q55^(1/3),(-Q55)^(1/3)),'OddsRatio_working_3-way'!AM55-'OddsRatio_working_3-way'!R55/3)</f>
        <v>-0.54594269474824197</v>
      </c>
      <c r="AT55" s="11">
        <f>IF(('OddsRatio_working_3-way'!X55=0),IF(Q55&gt;0,-Q55^(1/3),(-Q55)^(1/3)),'OddsRatio_working_3-way'!AN55-'OddsRatio_working_3-way'!R55/3)</f>
        <v>-0.50346861244360031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4.34</v>
      </c>
      <c r="B56" s="4">
        <f>IF('True_Odds_Calculator_3-way'!B57="","",'True_Odds_Calculator_3-way'!B57)</f>
        <v>3.17</v>
      </c>
      <c r="C56" s="4">
        <f>IF('True_Odds_Calculator_3-way'!C57="","",'True_Odds_Calculator_3-way'!C57)</f>
        <v>2</v>
      </c>
      <c r="D56" s="9">
        <f t="shared" si="13"/>
        <v>0.21788948884487144</v>
      </c>
      <c r="E56" s="9">
        <f t="shared" si="14"/>
        <v>0.30011203708093692</v>
      </c>
      <c r="F56" s="9">
        <f t="shared" si="15"/>
        <v>0.48199847407419172</v>
      </c>
      <c r="G56" s="9">
        <f t="shared" si="16"/>
        <v>1.0746953647950235</v>
      </c>
      <c r="H56" s="9">
        <f t="shared" si="17"/>
        <v>4.5894825184153776</v>
      </c>
      <c r="I56" s="9">
        <f t="shared" si="18"/>
        <v>3.3320889416052011</v>
      </c>
      <c r="J56" s="9">
        <f t="shared" si="19"/>
        <v>2.0746953647950237</v>
      </c>
      <c r="K56" s="11">
        <f t="shared" si="20"/>
        <v>0.2304147465437788</v>
      </c>
      <c r="L56" s="11">
        <f t="shared" si="21"/>
        <v>0.31545741324921134</v>
      </c>
      <c r="M56" s="11">
        <f t="shared" si="22"/>
        <v>0.5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-0.26340694006309162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0.23659305993690849</v>
      </c>
      <c r="Q56" s="11">
        <f>2*'OddsRatio_working_3-way'!K56*'OddsRatio_working_3-way'!L56*'OddsRatio_working_3-way'!M56</f>
        <v>7.268603991917312E-2</v>
      </c>
      <c r="R56" s="11">
        <f t="shared" si="23"/>
        <v>0</v>
      </c>
      <c r="S56" s="11">
        <f t="shared" si="24"/>
        <v>-0.89820359281437068</v>
      </c>
      <c r="T56" s="11">
        <f t="shared" si="25"/>
        <v>-0.2759458042440463</v>
      </c>
      <c r="U56" s="11">
        <f>'OddsRatio_working_3-way'!S56-'OddsRatio_working_3-way'!R56^2/3</f>
        <v>-0.89820359281437068</v>
      </c>
      <c r="V56" s="11">
        <f>'OddsRatio_working_3-way'!S56*'OddsRatio_working_3-way'!R56/3-2*'OddsRatio_working_3-way'!R56^3/27-'OddsRatio_working_3-way'!T56</f>
        <v>0.2759458042440463</v>
      </c>
      <c r="W56" s="11">
        <f>'OddsRatio_working_3-way'!V56^2+4*'OddsRatio_working_3-way'!U56^3/27</f>
        <v>-3.1208496505953892E-2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0.16382504645646176</v>
      </c>
      <c r="Y56" s="11">
        <f>IF('OddsRatio_working_3-way'!W56&gt;=0,IF('OddsRatio_working_3-way'!V56+SQRT('OddsRatio_working_3-way'!W56)&gt;0,0,PI()),ACOS('OddsRatio_working_3-way'!V56/(2*'OddsRatio_working_3-way'!X56)))</f>
        <v>0.56945188235122224</v>
      </c>
      <c r="Z56" s="11">
        <f>'OddsRatio_working_3-way'!X56^(1/3)*COS('OddsRatio_working_3-way'!Y56/3)</f>
        <v>0.53734768239751174</v>
      </c>
      <c r="AA56" s="11">
        <f>'OddsRatio_working_3-way'!X56^(1/3)*COS(('OddsRatio_working_3-way'!Y56+2*PI())/3)</f>
        <v>-0.35808300946526994</v>
      </c>
      <c r="AB56" s="11">
        <f>'OddsRatio_working_3-way'!X56^(1/3)*COS(('OddsRatio_working_3-way'!Y56+4*PI())/3)</f>
        <v>-0.17926467293224188</v>
      </c>
      <c r="AC56" s="11">
        <f>'OddsRatio_working_3-way'!X56^(1/3)*SIN('OddsRatio_working_3-way'!Y56/3)</f>
        <v>0.10324081473338491</v>
      </c>
      <c r="AD56" s="11">
        <f>'OddsRatio_working_3-way'!X56^(1/3)*SIN(('OddsRatio_working_3-way'!Y56+2*PI())/3)</f>
        <v>0.41373633625424494</v>
      </c>
      <c r="AE56" s="11">
        <f>'OddsRatio_working_3-way'!X56^(1/3)*SIN(('OddsRatio_working_3-way'!Y56+4*PI())/3)</f>
        <v>-0.51697715098762986</v>
      </c>
      <c r="AF56" s="11">
        <f>-'OddsRatio_working_3-way'!U56/(3*'OddsRatio_working_3-way'!X56^(1/3))*COS(('OddsRatio_working_3-way'!Y56)/3)</f>
        <v>0.53734768239751174</v>
      </c>
      <c r="AG56" s="11">
        <f>-'OddsRatio_working_3-way'!U56/(3*'OddsRatio_working_3-way'!X56^(1/3))*COS(('OddsRatio_working_3-way'!Y56+2*PI())/3)</f>
        <v>-0.35808300946526989</v>
      </c>
      <c r="AH56" s="11">
        <f>-'OddsRatio_working_3-way'!U56/(3*'OddsRatio_working_3-way'!X56^(1/3))*COS(('OddsRatio_working_3-way'!Y56+4*PI())/3)</f>
        <v>-0.17926467293224185</v>
      </c>
      <c r="AI56" s="11">
        <f>'OddsRatio_working_3-way'!U56/(3*'OddsRatio_working_3-way'!X56^(1/3))*SIN(('OddsRatio_working_3-way'!Y56)/3)</f>
        <v>-0.10324081473338488</v>
      </c>
      <c r="AJ56" s="11">
        <f>'OddsRatio_working_3-way'!U56/(3*'OddsRatio_working_3-way'!X56^(1/3))*SIN(('OddsRatio_working_3-way'!Y56+2*PI())/3)</f>
        <v>-0.41373633625424483</v>
      </c>
      <c r="AK56" s="11">
        <f>'OddsRatio_working_3-way'!U56/(3*'OddsRatio_working_3-way'!X56^(1/3))*SIN(('OddsRatio_working_3-way'!Y56+4*PI())/3)</f>
        <v>0.51697715098762975</v>
      </c>
      <c r="AL56" s="11">
        <f>'OddsRatio_working_3-way'!Z56+'OddsRatio_working_3-way'!AF56</f>
        <v>1.0746953647950235</v>
      </c>
      <c r="AM56" s="11">
        <f>'OddsRatio_working_3-way'!AA56+'OddsRatio_working_3-way'!AG56</f>
        <v>-0.71616601893053988</v>
      </c>
      <c r="AN56" s="11">
        <f>'OddsRatio_working_3-way'!AB56+'OddsRatio_working_3-way'!AH56</f>
        <v>-0.35852934586448371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1.0746953647950235</v>
      </c>
      <c r="AS56" s="11">
        <f>IF(('OddsRatio_working_3-way'!X56=0),IF(Q56&gt;0,-Q56^(1/3),(-Q56)^(1/3)),'OddsRatio_working_3-way'!AM56-'OddsRatio_working_3-way'!R56/3)</f>
        <v>-0.71616601893053988</v>
      </c>
      <c r="AT56" s="11">
        <f>IF(('OddsRatio_working_3-way'!X56=0),IF(Q56&gt;0,-Q56^(1/3),(-Q56)^(1/3)),'OddsRatio_working_3-way'!AN56-'OddsRatio_working_3-way'!R56/3)</f>
        <v>-0.35852934586448371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2.57</v>
      </c>
      <c r="B57" s="4">
        <f>IF('True_Odds_Calculator_3-way'!B58="","",'True_Odds_Calculator_3-way'!B58)</f>
        <v>2.96</v>
      </c>
      <c r="C57" s="4">
        <f>IF('True_Odds_Calculator_3-way'!C58="","",'True_Odds_Calculator_3-way'!C58)</f>
        <v>3.26</v>
      </c>
      <c r="D57" s="9">
        <f t="shared" si="13"/>
        <v>0.37719848591829297</v>
      </c>
      <c r="E57" s="9">
        <f t="shared" si="14"/>
        <v>0.32666117452167776</v>
      </c>
      <c r="F57" s="9">
        <f t="shared" si="15"/>
        <v>0.2961403395600295</v>
      </c>
      <c r="G57" s="9">
        <f t="shared" si="16"/>
        <v>1.051671407181507</v>
      </c>
      <c r="H57" s="9">
        <f t="shared" si="17"/>
        <v>2.6511241092749653</v>
      </c>
      <c r="I57" s="9">
        <f t="shared" si="18"/>
        <v>3.0612759580757536</v>
      </c>
      <c r="J57" s="9">
        <f t="shared" si="19"/>
        <v>3.3767773802302057</v>
      </c>
      <c r="K57" s="11">
        <f t="shared" si="20"/>
        <v>0.38910505836575876</v>
      </c>
      <c r="L57" s="11">
        <f t="shared" si="21"/>
        <v>0.33783783783783783</v>
      </c>
      <c r="M57" s="11">
        <f t="shared" si="22"/>
        <v>0.30674846625766872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-0.28042822847196103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0.23347271264484981</v>
      </c>
      <c r="Q57" s="11">
        <f>2*'OddsRatio_working_3-way'!K57*'OddsRatio_working_3-way'!L57*'OddsRatio_working_3-way'!M57</f>
        <v>8.0646878288376467E-2</v>
      </c>
      <c r="R57" s="11">
        <f t="shared" si="23"/>
        <v>0</v>
      </c>
      <c r="S57" s="11">
        <f t="shared" si="24"/>
        <v>-0.83255781315964728</v>
      </c>
      <c r="T57" s="11">
        <f t="shared" si="25"/>
        <v>-0.28758473684271069</v>
      </c>
      <c r="U57" s="11">
        <f>'OddsRatio_working_3-way'!S57-'OddsRatio_working_3-way'!R57^2/3</f>
        <v>-0.83255781315964728</v>
      </c>
      <c r="V57" s="11">
        <f>'OddsRatio_working_3-way'!S57*'OddsRatio_working_3-way'!R57/3-2*'OddsRatio_working_3-way'!R57^3/27-'OddsRatio_working_3-way'!T57</f>
        <v>0.28758473684271069</v>
      </c>
      <c r="W57" s="11">
        <f>'OddsRatio_working_3-way'!V57^2+4*'OddsRatio_working_3-way'!U57^3/27</f>
        <v>-2.7897657703115503E-3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0.14619742357100785</v>
      </c>
      <c r="Y57" s="11">
        <f>IF('OddsRatio_working_3-way'!W57&gt;=0,IF('OddsRatio_working_3-way'!V57+SQRT('OddsRatio_working_3-way'!W57)&gt;0,0,PI()),ACOS('OddsRatio_working_3-way'!V57/(2*'OddsRatio_working_3-way'!X57)))</f>
        <v>0.18163721476991546</v>
      </c>
      <c r="Z57" s="11">
        <f>'OddsRatio_working_3-way'!X57^(1/3)*COS('OddsRatio_working_3-way'!Y57/3)</f>
        <v>0.52583570359075349</v>
      </c>
      <c r="AA57" s="11">
        <f>'OddsRatio_working_3-way'!X57^(1/3)*COS(('OddsRatio_working_3-way'!Y57+2*PI())/3)</f>
        <v>-0.29052333878301589</v>
      </c>
      <c r="AB57" s="11">
        <f>'OddsRatio_working_3-way'!X57^(1/3)*COS(('OddsRatio_working_3-way'!Y57+4*PI())/3)</f>
        <v>-0.23531236480773754</v>
      </c>
      <c r="AC57" s="11">
        <f>'OddsRatio_working_3-way'!X57^(1/3)*SIN('OddsRatio_working_3-way'!Y57/3)</f>
        <v>3.1876070686848293E-2</v>
      </c>
      <c r="AD57" s="11">
        <f>'OddsRatio_working_3-way'!X57^(1/3)*SIN(('OddsRatio_working_3-way'!Y57+2*PI())/3)</f>
        <v>0.4394490421830326</v>
      </c>
      <c r="AE57" s="11">
        <f>'OddsRatio_working_3-way'!X57^(1/3)*SIN(('OddsRatio_working_3-way'!Y57+4*PI())/3)</f>
        <v>-0.47132511286988099</v>
      </c>
      <c r="AF57" s="11">
        <f>-'OddsRatio_working_3-way'!U57/(3*'OddsRatio_working_3-way'!X57^(1/3))*COS(('OddsRatio_working_3-way'!Y57)/3)</f>
        <v>0.52583570359075338</v>
      </c>
      <c r="AG57" s="11">
        <f>-'OddsRatio_working_3-way'!U57/(3*'OddsRatio_working_3-way'!X57^(1/3))*COS(('OddsRatio_working_3-way'!Y57+2*PI())/3)</f>
        <v>-0.29052333878301584</v>
      </c>
      <c r="AH57" s="11">
        <f>-'OddsRatio_working_3-way'!U57/(3*'OddsRatio_working_3-way'!X57^(1/3))*COS(('OddsRatio_working_3-way'!Y57+4*PI())/3)</f>
        <v>-0.23531236480773748</v>
      </c>
      <c r="AI57" s="11">
        <f>'OddsRatio_working_3-way'!U57/(3*'OddsRatio_working_3-way'!X57^(1/3))*SIN(('OddsRatio_working_3-way'!Y57)/3)</f>
        <v>-3.1876070686848286E-2</v>
      </c>
      <c r="AJ57" s="11">
        <f>'OddsRatio_working_3-way'!U57/(3*'OddsRatio_working_3-way'!X57^(1/3))*SIN(('OddsRatio_working_3-way'!Y57+2*PI())/3)</f>
        <v>-0.43944904218303249</v>
      </c>
      <c r="AK57" s="11">
        <f>'OddsRatio_working_3-way'!U57/(3*'OddsRatio_working_3-way'!X57^(1/3))*SIN(('OddsRatio_working_3-way'!Y57+4*PI())/3)</f>
        <v>0.47132511286988088</v>
      </c>
      <c r="AL57" s="11">
        <f>'OddsRatio_working_3-way'!Z57+'OddsRatio_working_3-way'!AF57</f>
        <v>1.051671407181507</v>
      </c>
      <c r="AM57" s="11">
        <f>'OddsRatio_working_3-way'!AA57+'OddsRatio_working_3-way'!AG57</f>
        <v>-0.58104667756603168</v>
      </c>
      <c r="AN57" s="11">
        <f>'OddsRatio_working_3-way'!AB57+'OddsRatio_working_3-way'!AH57</f>
        <v>-0.47062472961547502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1.051671407181507</v>
      </c>
      <c r="AS57" s="11">
        <f>IF(('OddsRatio_working_3-way'!X57=0),IF(Q57&gt;0,-Q57^(1/3),(-Q57)^(1/3)),'OddsRatio_working_3-way'!AM57-'OddsRatio_working_3-way'!R57/3)</f>
        <v>-0.58104667756603168</v>
      </c>
      <c r="AT57" s="11">
        <f>IF(('OddsRatio_working_3-way'!X57=0),IF(Q57&gt;0,-Q57^(1/3),(-Q57)^(1/3)),'OddsRatio_working_3-way'!AN57-'OddsRatio_working_3-way'!R57/3)</f>
        <v>-0.47062472961547502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3.4</v>
      </c>
      <c r="B58" s="4">
        <f>IF('True_Odds_Calculator_3-way'!B59="","",'True_Odds_Calculator_3-way'!B59)</f>
        <v>3.06</v>
      </c>
      <c r="C58" s="4">
        <f>IF('True_Odds_Calculator_3-way'!C59="","",'True_Odds_Calculator_3-way'!C59)</f>
        <v>2.4300000000000002</v>
      </c>
      <c r="D58" s="9">
        <f t="shared" si="13"/>
        <v>0.28408887335670419</v>
      </c>
      <c r="E58" s="9">
        <f t="shared" si="14"/>
        <v>0.31615338449560204</v>
      </c>
      <c r="F58" s="9">
        <f t="shared" si="15"/>
        <v>0.39975774214769405</v>
      </c>
      <c r="G58" s="9">
        <f t="shared" si="16"/>
        <v>1.0500105098924335</v>
      </c>
      <c r="H58" s="9">
        <f t="shared" si="17"/>
        <v>3.5200252237418406</v>
      </c>
      <c r="I58" s="9">
        <f t="shared" si="18"/>
        <v>3.1630216503784125</v>
      </c>
      <c r="J58" s="9">
        <f t="shared" si="19"/>
        <v>2.5015150291461801</v>
      </c>
      <c r="K58" s="11">
        <f t="shared" si="20"/>
        <v>0.29411764705882354</v>
      </c>
      <c r="L58" s="11">
        <f t="shared" si="21"/>
        <v>0.32679738562091504</v>
      </c>
      <c r="M58" s="11">
        <f t="shared" si="22"/>
        <v>0.41152263374485593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-0.27964553044650453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0.23297465520542118</v>
      </c>
      <c r="Q58" s="11">
        <f>2*'OddsRatio_working_3-way'!K58*'OddsRatio_working_3-way'!L58*'OddsRatio_working_3-way'!M58</f>
        <v>7.9108541665677809E-2</v>
      </c>
      <c r="R58" s="11">
        <f t="shared" si="23"/>
        <v>0</v>
      </c>
      <c r="S58" s="11">
        <f t="shared" si="24"/>
        <v>-0.83310702242741064</v>
      </c>
      <c r="T58" s="11">
        <f t="shared" si="25"/>
        <v>-0.28288863240319539</v>
      </c>
      <c r="U58" s="11">
        <f>'OddsRatio_working_3-way'!S58-'OddsRatio_working_3-way'!R58^2/3</f>
        <v>-0.83310702242741064</v>
      </c>
      <c r="V58" s="11">
        <f>'OddsRatio_working_3-way'!S58*'OddsRatio_working_3-way'!R58/3-2*'OddsRatio_working_3-way'!R58^3/27-'OddsRatio_working_3-way'!T58</f>
        <v>0.28288863240319539</v>
      </c>
      <c r="W58" s="11">
        <f>'OddsRatio_working_3-way'!V58^2+4*'OddsRatio_working_3-way'!U58^3/27</f>
        <v>-5.6380736095938827E-3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0.146342109415356</v>
      </c>
      <c r="Y58" s="11">
        <f>IF('OddsRatio_working_3-way'!W58&gt;=0,IF('OddsRatio_working_3-way'!V58+SQRT('OddsRatio_working_3-way'!W58)&gt;0,0,PI()),ACOS('OddsRatio_working_3-way'!V58/(2*'OddsRatio_working_3-way'!X58)))</f>
        <v>0.25944739678959561</v>
      </c>
      <c r="Z58" s="11">
        <f>'OddsRatio_working_3-way'!X58^(1/3)*COS('OddsRatio_working_3-way'!Y58/3)</f>
        <v>0.52500525494621686</v>
      </c>
      <c r="AA58" s="11">
        <f>'OddsRatio_working_3-way'!X58^(1/3)*COS(('OddsRatio_working_3-way'!Y58+2*PI())/3)</f>
        <v>-0.301921751207611</v>
      </c>
      <c r="AB58" s="11">
        <f>'OddsRatio_working_3-way'!X58^(1/3)*COS(('OddsRatio_working_3-way'!Y58+4*PI())/3)</f>
        <v>-0.22308350373860603</v>
      </c>
      <c r="AC58" s="11">
        <f>'OddsRatio_working_3-way'!X58^(1/3)*SIN('OddsRatio_working_3-way'!Y58/3)</f>
        <v>4.5517283398668375E-2</v>
      </c>
      <c r="AD58" s="11">
        <f>'OddsRatio_working_3-way'!X58^(1/3)*SIN(('OddsRatio_working_3-way'!Y58+2*PI())/3)</f>
        <v>0.43190924620441545</v>
      </c>
      <c r="AE58" s="11">
        <f>'OddsRatio_working_3-way'!X58^(1/3)*SIN(('OddsRatio_working_3-way'!Y58+4*PI())/3)</f>
        <v>-0.47742652960308385</v>
      </c>
      <c r="AF58" s="11">
        <f>-'OddsRatio_working_3-way'!U58/(3*'OddsRatio_working_3-way'!X58^(1/3))*COS(('OddsRatio_working_3-way'!Y58)/3)</f>
        <v>0.52500525494621675</v>
      </c>
      <c r="AG58" s="11">
        <f>-'OddsRatio_working_3-way'!U58/(3*'OddsRatio_working_3-way'!X58^(1/3))*COS(('OddsRatio_working_3-way'!Y58+2*PI())/3)</f>
        <v>-0.30192175120761094</v>
      </c>
      <c r="AH58" s="11">
        <f>-'OddsRatio_working_3-way'!U58/(3*'OddsRatio_working_3-way'!X58^(1/3))*COS(('OddsRatio_working_3-way'!Y58+4*PI())/3)</f>
        <v>-0.223083503738606</v>
      </c>
      <c r="AI58" s="11">
        <f>'OddsRatio_working_3-way'!U58/(3*'OddsRatio_working_3-way'!X58^(1/3))*SIN(('OddsRatio_working_3-way'!Y58)/3)</f>
        <v>-4.5517283398668368E-2</v>
      </c>
      <c r="AJ58" s="11">
        <f>'OddsRatio_working_3-way'!U58/(3*'OddsRatio_working_3-way'!X58^(1/3))*SIN(('OddsRatio_working_3-way'!Y58+2*PI())/3)</f>
        <v>-0.4319092462044154</v>
      </c>
      <c r="AK58" s="11">
        <f>'OddsRatio_working_3-way'!U58/(3*'OddsRatio_working_3-way'!X58^(1/3))*SIN(('OddsRatio_working_3-way'!Y58+4*PI())/3)</f>
        <v>0.47742652960308374</v>
      </c>
      <c r="AL58" s="11">
        <f>'OddsRatio_working_3-way'!Z58+'OddsRatio_working_3-way'!AF58</f>
        <v>1.0500105098924335</v>
      </c>
      <c r="AM58" s="11">
        <f>'OddsRatio_working_3-way'!AA58+'OddsRatio_working_3-way'!AG58</f>
        <v>-0.603843502415222</v>
      </c>
      <c r="AN58" s="11">
        <f>'OddsRatio_working_3-way'!AB58+'OddsRatio_working_3-way'!AH58</f>
        <v>-0.44616700747721205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1.0500105098924335</v>
      </c>
      <c r="AS58" s="11">
        <f>IF(('OddsRatio_working_3-way'!X58=0),IF(Q58&gt;0,-Q58^(1/3),(-Q58)^(1/3)),'OddsRatio_working_3-way'!AM58-'OddsRatio_working_3-way'!R58/3)</f>
        <v>-0.603843502415222</v>
      </c>
      <c r="AT58" s="11">
        <f>IF(('OddsRatio_working_3-way'!X58=0),IF(Q58&gt;0,-Q58^(1/3),(-Q58)^(1/3)),'OddsRatio_working_3-way'!AN58-'OddsRatio_working_3-way'!R58/3)</f>
        <v>-0.44616700747721205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2.74</v>
      </c>
      <c r="B59" s="4">
        <f>IF('True_Odds_Calculator_3-way'!B60="","",'True_Odds_Calculator_3-way'!B60)</f>
        <v>3.1</v>
      </c>
      <c r="C59" s="4">
        <f>IF('True_Odds_Calculator_3-way'!C60="","",'True_Odds_Calculator_3-way'!C60)</f>
        <v>2.8</v>
      </c>
      <c r="D59" s="9">
        <f t="shared" si="13"/>
        <v>0.34971380039400274</v>
      </c>
      <c r="E59" s="9">
        <f t="shared" si="14"/>
        <v>0.30824227655068315</v>
      </c>
      <c r="F59" s="9">
        <f t="shared" si="15"/>
        <v>0.34204392305531428</v>
      </c>
      <c r="G59" s="9">
        <f t="shared" si="16"/>
        <v>1.0686672945189155</v>
      </c>
      <c r="H59" s="9">
        <f t="shared" si="17"/>
        <v>2.859481092462913</v>
      </c>
      <c r="I59" s="9">
        <f t="shared" si="18"/>
        <v>3.2442013184897225</v>
      </c>
      <c r="J59" s="9">
        <f t="shared" si="19"/>
        <v>2.9236011301340477</v>
      </c>
      <c r="K59" s="11">
        <f t="shared" si="20"/>
        <v>0.36496350364963503</v>
      </c>
      <c r="L59" s="11">
        <f t="shared" si="21"/>
        <v>0.32258064516129031</v>
      </c>
      <c r="M59" s="11">
        <f t="shared" si="22"/>
        <v>0.35714285714285715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-0.27654815163644941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0.23714218439907159</v>
      </c>
      <c r="Q59" s="11">
        <f>2*'OddsRatio_working_3-way'!K59*'OddsRatio_working_3-way'!L59*'OddsRatio_working_3-way'!M59</f>
        <v>8.4092973191160145E-2</v>
      </c>
      <c r="R59" s="11">
        <f t="shared" si="23"/>
        <v>0</v>
      </c>
      <c r="S59" s="11">
        <f t="shared" si="24"/>
        <v>-0.85750775405947766</v>
      </c>
      <c r="T59" s="11">
        <f t="shared" si="25"/>
        <v>-0.30408076385087862</v>
      </c>
      <c r="U59" s="11">
        <f>'OddsRatio_working_3-way'!S59-'OddsRatio_working_3-way'!R59^2/3</f>
        <v>-0.85750775405947766</v>
      </c>
      <c r="V59" s="11">
        <f>'OddsRatio_working_3-way'!S59*'OddsRatio_working_3-way'!R59/3-2*'OddsRatio_working_3-way'!R59^3/27-'OddsRatio_working_3-way'!T59</f>
        <v>0.30408076385087862</v>
      </c>
      <c r="W59" s="11">
        <f>'OddsRatio_working_3-way'!V59^2+4*'OddsRatio_working_3-way'!U59^3/27</f>
        <v>-9.4855044177190317E-4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0.15281824284579518</v>
      </c>
      <c r="Y59" s="11">
        <f>IF('OddsRatio_working_3-way'!W59&gt;=0,IF('OddsRatio_working_3-way'!V59+SQRT('OddsRatio_working_3-way'!W59)&gt;0,0,PI()),ACOS('OddsRatio_working_3-way'!V59/(2*'OddsRatio_working_3-way'!X59)))</f>
        <v>0.10093987503551127</v>
      </c>
      <c r="Z59" s="11">
        <f>'OddsRatio_working_3-way'!X59^(1/3)*COS('OddsRatio_working_3-way'!Y59/3)</f>
        <v>0.53433364725945776</v>
      </c>
      <c r="AA59" s="11">
        <f>'OddsRatio_working_3-way'!X59^(1/3)*COS(('OddsRatio_working_3-way'!Y59+2*PI())/3)</f>
        <v>-0.28274256019894084</v>
      </c>
      <c r="AB59" s="11">
        <f>'OddsRatio_working_3-way'!X59^(1/3)*COS(('OddsRatio_working_3-way'!Y59+4*PI())/3)</f>
        <v>-0.25159108706051703</v>
      </c>
      <c r="AC59" s="11">
        <f>'OddsRatio_working_3-way'!X59^(1/3)*SIN('OddsRatio_working_3-way'!Y59/3)</f>
        <v>1.7985311402122627E-2</v>
      </c>
      <c r="AD59" s="11">
        <f>'OddsRatio_working_3-way'!X59^(1/3)*SIN(('OddsRatio_working_3-way'!Y59+2*PI())/3)</f>
        <v>0.45375385692242248</v>
      </c>
      <c r="AE59" s="11">
        <f>'OddsRatio_working_3-way'!X59^(1/3)*SIN(('OddsRatio_working_3-way'!Y59+4*PI())/3)</f>
        <v>-0.47173916832454488</v>
      </c>
      <c r="AF59" s="11">
        <f>-'OddsRatio_working_3-way'!U59/(3*'OddsRatio_working_3-way'!X59^(1/3))*COS(('OddsRatio_working_3-way'!Y59)/3)</f>
        <v>0.53433364725945764</v>
      </c>
      <c r="AG59" s="11">
        <f>-'OddsRatio_working_3-way'!U59/(3*'OddsRatio_working_3-way'!X59^(1/3))*COS(('OddsRatio_working_3-way'!Y59+2*PI())/3)</f>
        <v>-0.28274256019894078</v>
      </c>
      <c r="AH59" s="11">
        <f>-'OddsRatio_working_3-way'!U59/(3*'OddsRatio_working_3-way'!X59^(1/3))*COS(('OddsRatio_working_3-way'!Y59+4*PI())/3)</f>
        <v>-0.25159108706051697</v>
      </c>
      <c r="AI59" s="11">
        <f>'OddsRatio_working_3-way'!U59/(3*'OddsRatio_working_3-way'!X59^(1/3))*SIN(('OddsRatio_working_3-way'!Y59)/3)</f>
        <v>-1.7985311402122624E-2</v>
      </c>
      <c r="AJ59" s="11">
        <f>'OddsRatio_working_3-way'!U59/(3*'OddsRatio_working_3-way'!X59^(1/3))*SIN(('OddsRatio_working_3-way'!Y59+2*PI())/3)</f>
        <v>-0.45375385692242237</v>
      </c>
      <c r="AK59" s="11">
        <f>'OddsRatio_working_3-way'!U59/(3*'OddsRatio_working_3-way'!X59^(1/3))*SIN(('OddsRatio_working_3-way'!Y59+4*PI())/3)</f>
        <v>0.47173916832454482</v>
      </c>
      <c r="AL59" s="11">
        <f>'OddsRatio_working_3-way'!Z59+'OddsRatio_working_3-way'!AF59</f>
        <v>1.0686672945189155</v>
      </c>
      <c r="AM59" s="11">
        <f>'OddsRatio_working_3-way'!AA59+'OddsRatio_working_3-way'!AG59</f>
        <v>-0.56548512039788168</v>
      </c>
      <c r="AN59" s="11">
        <f>'OddsRatio_working_3-way'!AB59+'OddsRatio_working_3-way'!AH59</f>
        <v>-0.50318217412103405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1.0686672945189155</v>
      </c>
      <c r="AS59" s="11">
        <f>IF(('OddsRatio_working_3-way'!X59=0),IF(Q59&gt;0,-Q59^(1/3),(-Q59)^(1/3)),'OddsRatio_working_3-way'!AM59-'OddsRatio_working_3-way'!R59/3)</f>
        <v>-0.56548512039788168</v>
      </c>
      <c r="AT59" s="11">
        <f>IF(('OddsRatio_working_3-way'!X59=0),IF(Q59&gt;0,-Q59^(1/3),(-Q59)^(1/3)),'OddsRatio_working_3-way'!AN59-'OddsRatio_working_3-way'!R59/3)</f>
        <v>-0.50318217412103405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2.17</v>
      </c>
      <c r="B60" s="4">
        <f>IF('True_Odds_Calculator_3-way'!B61="","",'True_Odds_Calculator_3-way'!B61)</f>
        <v>3.23</v>
      </c>
      <c r="C60" s="4">
        <f>IF('True_Odds_Calculator_3-way'!C61="","",'True_Odds_Calculator_3-way'!C61)</f>
        <v>3.64</v>
      </c>
      <c r="D60" s="9">
        <f t="shared" si="13"/>
        <v>0.44374712772510783</v>
      </c>
      <c r="E60" s="9">
        <f t="shared" si="14"/>
        <v>0.29505334438622127</v>
      </c>
      <c r="F60" s="9">
        <f t="shared" si="15"/>
        <v>0.26119952788867107</v>
      </c>
      <c r="G60" s="9">
        <f t="shared" si="16"/>
        <v>1.0713980455501102</v>
      </c>
      <c r="H60" s="9">
        <f t="shared" si="17"/>
        <v>2.2535357132936289</v>
      </c>
      <c r="I60" s="9">
        <f t="shared" si="18"/>
        <v>3.389217641576745</v>
      </c>
      <c r="J60" s="9">
        <f t="shared" si="19"/>
        <v>3.8284908402522908</v>
      </c>
      <c r="K60" s="11">
        <f t="shared" si="20"/>
        <v>0.46082949308755761</v>
      </c>
      <c r="L60" s="11">
        <f t="shared" si="21"/>
        <v>0.30959752321981426</v>
      </c>
      <c r="M60" s="11">
        <f t="shared" si="22"/>
        <v>0.27472527472527469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-0.26997963871456909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0.2367409024469132</v>
      </c>
      <c r="Q60" s="11">
        <f>2*'OddsRatio_working_3-way'!K60*'OddsRatio_working_3-way'!L60*'OddsRatio_working_3-way'!M60</f>
        <v>7.8391027300302382E-2</v>
      </c>
      <c r="R60" s="11">
        <f t="shared" si="23"/>
        <v>0</v>
      </c>
      <c r="S60" s="11">
        <f t="shared" si="24"/>
        <v>-0.87688428495603354</v>
      </c>
      <c r="T60" s="11">
        <f t="shared" si="25"/>
        <v>-0.29035903475365349</v>
      </c>
      <c r="U60" s="11">
        <f>'OddsRatio_working_3-way'!S60-'OddsRatio_working_3-way'!R60^2/3</f>
        <v>-0.87688428495603354</v>
      </c>
      <c r="V60" s="11">
        <f>'OddsRatio_working_3-way'!S60*'OddsRatio_working_3-way'!R60/3-2*'OddsRatio_working_3-way'!R60^3/27-'OddsRatio_working_3-way'!T60</f>
        <v>0.29035903475365349</v>
      </c>
      <c r="W60" s="11">
        <f>'OddsRatio_working_3-way'!V60^2+4*'OddsRatio_working_3-way'!U60^3/27</f>
        <v>-1.5581878172380367E-2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0.1580270920091344</v>
      </c>
      <c r="Y60" s="11">
        <f>IF('OddsRatio_working_3-way'!W60&gt;=0,IF('OddsRatio_working_3-way'!V60+SQRT('OddsRatio_working_3-way'!W60)&gt;0,0,PI()),ACOS('OddsRatio_working_3-way'!V60/(2*'OddsRatio_working_3-way'!X60)))</f>
        <v>0.40601960280849392</v>
      </c>
      <c r="Z60" s="11">
        <f>'OddsRatio_working_3-way'!X60^(1/3)*COS('OddsRatio_working_3-way'!Y60/3)</f>
        <v>0.5356990227750551</v>
      </c>
      <c r="AA60" s="11">
        <f>'OddsRatio_working_3-way'!X60^(1/3)*COS(('OddsRatio_working_3-way'!Y60+2*PI())/3)</f>
        <v>-0.33102378611543087</v>
      </c>
      <c r="AB60" s="11">
        <f>'OddsRatio_working_3-way'!X60^(1/3)*COS(('OddsRatio_working_3-way'!Y60+4*PI())/3)</f>
        <v>-0.20467523665962439</v>
      </c>
      <c r="AC60" s="11">
        <f>'OddsRatio_working_3-way'!X60^(1/3)*SIN('OddsRatio_working_3-way'!Y60/3)</f>
        <v>7.2947369040028714E-2</v>
      </c>
      <c r="AD60" s="11">
        <f>'OddsRatio_working_3-way'!X60^(1/3)*SIN(('OddsRatio_working_3-way'!Y60+2*PI())/3)</f>
        <v>0.427455277985682</v>
      </c>
      <c r="AE60" s="11">
        <f>'OddsRatio_working_3-way'!X60^(1/3)*SIN(('OddsRatio_working_3-way'!Y60+4*PI())/3)</f>
        <v>-0.50040264702571058</v>
      </c>
      <c r="AF60" s="11">
        <f>-'OddsRatio_working_3-way'!U60/(3*'OddsRatio_working_3-way'!X60^(1/3))*COS(('OddsRatio_working_3-way'!Y60)/3)</f>
        <v>0.5356990227750551</v>
      </c>
      <c r="AG60" s="11">
        <f>-'OddsRatio_working_3-way'!U60/(3*'OddsRatio_working_3-way'!X60^(1/3))*COS(('OddsRatio_working_3-way'!Y60+2*PI())/3)</f>
        <v>-0.33102378611543087</v>
      </c>
      <c r="AH60" s="11">
        <f>-'OddsRatio_working_3-way'!U60/(3*'OddsRatio_working_3-way'!X60^(1/3))*COS(('OddsRatio_working_3-way'!Y60+4*PI())/3)</f>
        <v>-0.20467523665962439</v>
      </c>
      <c r="AI60" s="11">
        <f>'OddsRatio_working_3-way'!U60/(3*'OddsRatio_working_3-way'!X60^(1/3))*SIN(('OddsRatio_working_3-way'!Y60)/3)</f>
        <v>-7.2947369040028714E-2</v>
      </c>
      <c r="AJ60" s="11">
        <f>'OddsRatio_working_3-way'!U60/(3*'OddsRatio_working_3-way'!X60^(1/3))*SIN(('OddsRatio_working_3-way'!Y60+2*PI())/3)</f>
        <v>-0.427455277985682</v>
      </c>
      <c r="AK60" s="11">
        <f>'OddsRatio_working_3-way'!U60/(3*'OddsRatio_working_3-way'!X60^(1/3))*SIN(('OddsRatio_working_3-way'!Y60+4*PI())/3)</f>
        <v>0.50040264702571058</v>
      </c>
      <c r="AL60" s="11">
        <f>'OddsRatio_working_3-way'!Z60+'OddsRatio_working_3-way'!AF60</f>
        <v>1.0713980455501102</v>
      </c>
      <c r="AM60" s="11">
        <f>'OddsRatio_working_3-way'!AA60+'OddsRatio_working_3-way'!AG60</f>
        <v>-0.66204757223086175</v>
      </c>
      <c r="AN60" s="11">
        <f>'OddsRatio_working_3-way'!AB60+'OddsRatio_working_3-way'!AH60</f>
        <v>-0.40935047331924879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1.0713980455501102</v>
      </c>
      <c r="AS60" s="11">
        <f>IF(('OddsRatio_working_3-way'!X60=0),IF(Q60&gt;0,-Q60^(1/3),(-Q60)^(1/3)),'OddsRatio_working_3-way'!AM60-'OddsRatio_working_3-way'!R60/3)</f>
        <v>-0.66204757223086175</v>
      </c>
      <c r="AT60" s="11">
        <f>IF(('OddsRatio_working_3-way'!X60=0),IF(Q60&gt;0,-Q60^(1/3),(-Q60)^(1/3)),'OddsRatio_working_3-way'!AN60-'OddsRatio_working_3-way'!R60/3)</f>
        <v>-0.40935047331924879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3.44</v>
      </c>
      <c r="B61" s="4">
        <f>IF('True_Odds_Calculator_3-way'!B62="","",'True_Odds_Calculator_3-way'!B62)</f>
        <v>3.33</v>
      </c>
      <c r="C61" s="4">
        <f>IF('True_Odds_Calculator_3-way'!C62="","",'True_Odds_Calculator_3-way'!C62)</f>
        <v>2.2000000000000002</v>
      </c>
      <c r="D61" s="9">
        <f t="shared" si="13"/>
        <v>0.27662262228491336</v>
      </c>
      <c r="E61" s="9">
        <f t="shared" si="14"/>
        <v>0.28594774282614444</v>
      </c>
      <c r="F61" s="9">
        <f t="shared" si="15"/>
        <v>0.4374296348889421</v>
      </c>
      <c r="G61" s="9">
        <f t="shared" si="16"/>
        <v>1.0717349722123259</v>
      </c>
      <c r="H61" s="9">
        <f t="shared" si="17"/>
        <v>3.6150333321980757</v>
      </c>
      <c r="I61" s="9">
        <f t="shared" si="18"/>
        <v>3.4971424852547188</v>
      </c>
      <c r="J61" s="9">
        <f t="shared" si="19"/>
        <v>2.2860819666547911</v>
      </c>
      <c r="K61" s="11">
        <f t="shared" si="20"/>
        <v>0.29069767441860467</v>
      </c>
      <c r="L61" s="11">
        <f t="shared" si="21"/>
        <v>0.3003003003003003</v>
      </c>
      <c r="M61" s="11">
        <f t="shared" si="22"/>
        <v>0.45454545454545453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-0.27070834047578229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0.23689122526331835</v>
      </c>
      <c r="Q61" s="11">
        <f>2*'OddsRatio_working_3-way'!K61*'OddsRatio_working_3-way'!L61*'OddsRatio_working_3-way'!M61</f>
        <v>7.9360544476823544E-2</v>
      </c>
      <c r="R61" s="11">
        <f t="shared" si="23"/>
        <v>0</v>
      </c>
      <c r="S61" s="11">
        <f t="shared" si="24"/>
        <v>-0.87507915288820126</v>
      </c>
      <c r="T61" s="11">
        <f t="shared" si="25"/>
        <v>-0.29315884518867708</v>
      </c>
      <c r="U61" s="11">
        <f>'OddsRatio_working_3-way'!S61-'OddsRatio_working_3-way'!R61^2/3</f>
        <v>-0.87507915288820126</v>
      </c>
      <c r="V61" s="11">
        <f>'OddsRatio_working_3-way'!S61*'OddsRatio_working_3-way'!R61/3-2*'OddsRatio_working_3-way'!R61^3/27-'OddsRatio_working_3-way'!T61</f>
        <v>0.29315884518867708</v>
      </c>
      <c r="W61" s="11">
        <f>'OddsRatio_working_3-way'!V61^2+4*'OddsRatio_working_3-way'!U61^3/27</f>
        <v>-1.3332513078260527E-2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0.15753937729232909</v>
      </c>
      <c r="Y61" s="11">
        <f>IF('OddsRatio_working_3-way'!W61&gt;=0,IF('OddsRatio_working_3-way'!V61+SQRT('OddsRatio_working_3-way'!W61)&gt;0,0,PI()),ACOS('OddsRatio_working_3-way'!V61/(2*'OddsRatio_working_3-way'!X61)))</f>
        <v>0.37521083145494072</v>
      </c>
      <c r="Z61" s="11">
        <f>'OddsRatio_working_3-way'!X61^(1/3)*COS('OddsRatio_working_3-way'!Y61/3)</f>
        <v>0.53586748610616297</v>
      </c>
      <c r="AA61" s="11">
        <f>'OddsRatio_working_3-way'!X61^(1/3)*COS(('OddsRatio_working_3-way'!Y61+2*PI())/3)</f>
        <v>-0.32628026156743889</v>
      </c>
      <c r="AB61" s="11">
        <f>'OddsRatio_working_3-way'!X61^(1/3)*COS(('OddsRatio_working_3-way'!Y61+4*PI())/3)</f>
        <v>-0.20958722453872405</v>
      </c>
      <c r="AC61" s="11">
        <f>'OddsRatio_working_3-way'!X61^(1/3)*SIN('OddsRatio_working_3-way'!Y61/3)</f>
        <v>6.7372756341083487E-2</v>
      </c>
      <c r="AD61" s="11">
        <f>'OddsRatio_working_3-way'!X61^(1/3)*SIN(('OddsRatio_working_3-way'!Y61+2*PI())/3)</f>
        <v>0.43038847785950018</v>
      </c>
      <c r="AE61" s="11">
        <f>'OddsRatio_working_3-way'!X61^(1/3)*SIN(('OddsRatio_working_3-way'!Y61+4*PI())/3)</f>
        <v>-0.49776123420058366</v>
      </c>
      <c r="AF61" s="11">
        <f>-'OddsRatio_working_3-way'!U61/(3*'OddsRatio_working_3-way'!X61^(1/3))*COS(('OddsRatio_working_3-way'!Y61)/3)</f>
        <v>0.53586748610616286</v>
      </c>
      <c r="AG61" s="11">
        <f>-'OddsRatio_working_3-way'!U61/(3*'OddsRatio_working_3-way'!X61^(1/3))*COS(('OddsRatio_working_3-way'!Y61+2*PI())/3)</f>
        <v>-0.32628026156743878</v>
      </c>
      <c r="AH61" s="11">
        <f>-'OddsRatio_working_3-way'!U61/(3*'OddsRatio_working_3-way'!X61^(1/3))*COS(('OddsRatio_working_3-way'!Y61+4*PI())/3)</f>
        <v>-0.209587224538724</v>
      </c>
      <c r="AI61" s="11">
        <f>'OddsRatio_working_3-way'!U61/(3*'OddsRatio_working_3-way'!X61^(1/3))*SIN(('OddsRatio_working_3-way'!Y61)/3)</f>
        <v>-6.7372756341083473E-2</v>
      </c>
      <c r="AJ61" s="11">
        <f>'OddsRatio_working_3-way'!U61/(3*'OddsRatio_working_3-way'!X61^(1/3))*SIN(('OddsRatio_working_3-way'!Y61+2*PI())/3)</f>
        <v>-0.43038847785950007</v>
      </c>
      <c r="AK61" s="11">
        <f>'OddsRatio_working_3-way'!U61/(3*'OddsRatio_working_3-way'!X61^(1/3))*SIN(('OddsRatio_working_3-way'!Y61+4*PI())/3)</f>
        <v>0.49776123420058355</v>
      </c>
      <c r="AL61" s="11">
        <f>'OddsRatio_working_3-way'!Z61+'OddsRatio_working_3-way'!AF61</f>
        <v>1.0717349722123259</v>
      </c>
      <c r="AM61" s="11">
        <f>'OddsRatio_working_3-way'!AA61+'OddsRatio_working_3-way'!AG61</f>
        <v>-0.65256052313487767</v>
      </c>
      <c r="AN61" s="11">
        <f>'OddsRatio_working_3-way'!AB61+'OddsRatio_working_3-way'!AH61</f>
        <v>-0.41917444907744805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1.0717349722123259</v>
      </c>
      <c r="AS61" s="11">
        <f>IF(('OddsRatio_working_3-way'!X61=0),IF(Q61&gt;0,-Q61^(1/3),(-Q61)^(1/3)),'OddsRatio_working_3-way'!AM61-'OddsRatio_working_3-way'!R61/3)</f>
        <v>-0.65256052313487767</v>
      </c>
      <c r="AT61" s="11">
        <f>IF(('OddsRatio_working_3-way'!X61=0),IF(Q61&gt;0,-Q61^(1/3),(-Q61)^(1/3)),'OddsRatio_working_3-way'!AN61-'OddsRatio_working_3-way'!R61/3)</f>
        <v>-0.41917444907744805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</v>
      </c>
      <c r="B62" s="4">
        <f>IF('True_Odds_Calculator_3-way'!B63="","",'True_Odds_Calculator_3-way'!B63)</f>
        <v>5.16</v>
      </c>
      <c r="C62" s="4">
        <f>IF('True_Odds_Calculator_3-way'!C63="","",'True_Odds_Calculator_3-way'!C63)</f>
        <v>11.07</v>
      </c>
      <c r="D62" s="9">
        <f t="shared" si="13"/>
        <v>0.7454224154899497</v>
      </c>
      <c r="E62" s="9">
        <f t="shared" si="14"/>
        <v>0.17434477766475109</v>
      </c>
      <c r="F62" s="9">
        <f t="shared" si="15"/>
        <v>8.0232806845299154E-2</v>
      </c>
      <c r="G62" s="9">
        <f t="shared" si="16"/>
        <v>1.1384041192389867</v>
      </c>
      <c r="H62" s="9">
        <f t="shared" si="17"/>
        <v>1.3415212357716961</v>
      </c>
      <c r="I62" s="9">
        <f t="shared" si="18"/>
        <v>5.735761136034184</v>
      </c>
      <c r="J62" s="9">
        <f t="shared" si="19"/>
        <v>12.463729480736596</v>
      </c>
      <c r="K62" s="11">
        <f t="shared" si="20"/>
        <v>0.76923076923076916</v>
      </c>
      <c r="L62" s="11">
        <f t="shared" si="21"/>
        <v>0.19379844961240308</v>
      </c>
      <c r="M62" s="11">
        <f t="shared" si="22"/>
        <v>9.0334236675700091E-2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-0.1692401420138232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0.19567031289474093</v>
      </c>
      <c r="Q62" s="11">
        <f>2*'OddsRatio_working_3-way'!K62*'OddsRatio_working_3-way'!L62*'OddsRatio_working_3-way'!M62</f>
        <v>2.6933284637954701E-2</v>
      </c>
      <c r="R62" s="11">
        <f t="shared" si="23"/>
        <v>0</v>
      </c>
      <c r="S62" s="11">
        <f t="shared" si="24"/>
        <v>-1.1561696330812519</v>
      </c>
      <c r="T62" s="11">
        <f t="shared" si="25"/>
        <v>-0.15914241336287016</v>
      </c>
      <c r="U62" s="11">
        <f>'OddsRatio_working_3-way'!S62-'OddsRatio_working_3-way'!R62^2/3</f>
        <v>-1.1561696330812519</v>
      </c>
      <c r="V62" s="11">
        <f>'OddsRatio_working_3-way'!S62*'OddsRatio_working_3-way'!R62/3-2*'OddsRatio_working_3-way'!R62^3/27-'OddsRatio_working_3-way'!T62</f>
        <v>0.15914241336287016</v>
      </c>
      <c r="W62" s="11">
        <f>'OddsRatio_working_3-way'!V62^2+4*'OddsRatio_working_3-way'!U62^3/27</f>
        <v>-0.20363437022129474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0.23924917865702977</v>
      </c>
      <c r="Y62" s="11">
        <f>IF('OddsRatio_working_3-way'!W62&gt;=0,IF('OddsRatio_working_3-way'!V62+SQRT('OddsRatio_working_3-way'!W62)&gt;0,0,PI()),ACOS('OddsRatio_working_3-way'!V62/(2*'OddsRatio_working_3-way'!X62)))</f>
        <v>1.2317507349979677</v>
      </c>
      <c r="Z62" s="11">
        <f>'OddsRatio_working_3-way'!X62^(1/3)*COS('OddsRatio_working_3-way'!Y62/3)</f>
        <v>0.56920205961949333</v>
      </c>
      <c r="AA62" s="11">
        <f>'OddsRatio_working_3-way'!X62^(1/3)*COS(('OddsRatio_working_3-way'!Y62+2*PI())/3)</f>
        <v>-0.49919173269318495</v>
      </c>
      <c r="AB62" s="11">
        <f>'OddsRatio_working_3-way'!X62^(1/3)*COS(('OddsRatio_working_3-way'!Y62+4*PI())/3)</f>
        <v>-7.00103269263085E-2</v>
      </c>
      <c r="AC62" s="11">
        <f>'OddsRatio_working_3-way'!X62^(1/3)*SIN('OddsRatio_working_3-way'!Y62/3)</f>
        <v>0.24778800015068808</v>
      </c>
      <c r="AD62" s="11">
        <f>'OddsRatio_working_3-way'!X62^(1/3)*SIN(('OddsRatio_working_3-way'!Y62+2*PI())/3)</f>
        <v>0.36904944344156176</v>
      </c>
      <c r="AE62" s="11">
        <f>'OddsRatio_working_3-way'!X62^(1/3)*SIN(('OddsRatio_working_3-way'!Y62+4*PI())/3)</f>
        <v>-0.6168374435922499</v>
      </c>
      <c r="AF62" s="11">
        <f>-'OddsRatio_working_3-way'!U62/(3*'OddsRatio_working_3-way'!X62^(1/3))*COS(('OddsRatio_working_3-way'!Y62)/3)</f>
        <v>0.56920205961949322</v>
      </c>
      <c r="AG62" s="11">
        <f>-'OddsRatio_working_3-way'!U62/(3*'OddsRatio_working_3-way'!X62^(1/3))*COS(('OddsRatio_working_3-way'!Y62+2*PI())/3)</f>
        <v>-0.4991917326931849</v>
      </c>
      <c r="AH62" s="11">
        <f>-'OddsRatio_working_3-way'!U62/(3*'OddsRatio_working_3-way'!X62^(1/3))*COS(('OddsRatio_working_3-way'!Y62+4*PI())/3)</f>
        <v>-7.0010326926308486E-2</v>
      </c>
      <c r="AI62" s="11">
        <f>'OddsRatio_working_3-way'!U62/(3*'OddsRatio_working_3-way'!X62^(1/3))*SIN(('OddsRatio_working_3-way'!Y62)/3)</f>
        <v>-0.24778800015068805</v>
      </c>
      <c r="AJ62" s="11">
        <f>'OddsRatio_working_3-way'!U62/(3*'OddsRatio_working_3-way'!X62^(1/3))*SIN(('OddsRatio_working_3-way'!Y62+2*PI())/3)</f>
        <v>-0.36904944344156165</v>
      </c>
      <c r="AK62" s="11">
        <f>'OddsRatio_working_3-way'!U62/(3*'OddsRatio_working_3-way'!X62^(1/3))*SIN(('OddsRatio_working_3-way'!Y62+4*PI())/3)</f>
        <v>0.61683744359224979</v>
      </c>
      <c r="AL62" s="11">
        <f>'OddsRatio_working_3-way'!Z62+'OddsRatio_working_3-way'!AF62</f>
        <v>1.1384041192389867</v>
      </c>
      <c r="AM62" s="11">
        <f>'OddsRatio_working_3-way'!AA62+'OddsRatio_working_3-way'!AG62</f>
        <v>-0.99838346538636991</v>
      </c>
      <c r="AN62" s="11">
        <f>'OddsRatio_working_3-way'!AB62+'OddsRatio_working_3-way'!AH62</f>
        <v>-0.14002065385261697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1.1384041192389867</v>
      </c>
      <c r="AS62" s="11">
        <f>IF(('OddsRatio_working_3-way'!X62=0),IF(Q62&gt;0,-Q62^(1/3),(-Q62)^(1/3)),'OddsRatio_working_3-way'!AM62-'OddsRatio_working_3-way'!R62/3)</f>
        <v>-0.99838346538636991</v>
      </c>
      <c r="AT62" s="11">
        <f>IF(('OddsRatio_working_3-way'!X62=0),IF(Q62&gt;0,-Q62^(1/3),(-Q62)^(1/3)),'OddsRatio_working_3-way'!AN62-'OddsRatio_working_3-way'!R62/3)</f>
        <v>-0.14002065385261697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2.89</v>
      </c>
      <c r="B63" s="4">
        <f>IF('True_Odds_Calculator_3-way'!B64="","",'True_Odds_Calculator_3-way'!B64)</f>
        <v>3.46</v>
      </c>
      <c r="C63" s="4">
        <f>IF('True_Odds_Calculator_3-way'!C64="","",'True_Odds_Calculator_3-way'!C64)</f>
        <v>2.59</v>
      </c>
      <c r="D63" s="9">
        <f t="shared" si="13"/>
        <v>0.33886779447702847</v>
      </c>
      <c r="E63" s="9">
        <f t="shared" si="14"/>
        <v>0.28253366712555256</v>
      </c>
      <c r="F63" s="9">
        <f t="shared" si="15"/>
        <v>0.3785985383974188</v>
      </c>
      <c r="G63" s="9">
        <f t="shared" si="16"/>
        <v>1.032276909900675</v>
      </c>
      <c r="H63" s="9">
        <f t="shared" si="17"/>
        <v>2.951003359712276</v>
      </c>
      <c r="I63" s="9">
        <f t="shared" si="18"/>
        <v>3.5394011983556606</v>
      </c>
      <c r="J63" s="9">
        <f t="shared" si="19"/>
        <v>2.6413202867420731</v>
      </c>
      <c r="K63" s="11">
        <f t="shared" si="20"/>
        <v>0.34602076124567471</v>
      </c>
      <c r="L63" s="11">
        <f t="shared" si="21"/>
        <v>0.28901734104046245</v>
      </c>
      <c r="M63" s="11">
        <f t="shared" si="22"/>
        <v>0.38610038610038611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-0.2854436131032726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0.22935739078707662</v>
      </c>
      <c r="Q63" s="11">
        <f>2*'OddsRatio_working_3-way'!K63*'OddsRatio_working_3-way'!L63*'OddsRatio_working_3-way'!M63</f>
        <v>7.7224710702719385E-2</v>
      </c>
      <c r="R63" s="11">
        <f t="shared" si="23"/>
        <v>0</v>
      </c>
      <c r="S63" s="11">
        <f t="shared" si="24"/>
        <v>-0.80351207824746751</v>
      </c>
      <c r="T63" s="11">
        <f t="shared" si="25"/>
        <v>-0.27054278728870956</v>
      </c>
      <c r="U63" s="11">
        <f>'OddsRatio_working_3-way'!S63-'OddsRatio_working_3-way'!R63^2/3</f>
        <v>-0.80351207824746751</v>
      </c>
      <c r="V63" s="11">
        <f>'OddsRatio_working_3-way'!S63*'OddsRatio_working_3-way'!R63/3-2*'OddsRatio_working_3-way'!R63^3/27-'OddsRatio_working_3-way'!T63</f>
        <v>0.27054278728870956</v>
      </c>
      <c r="W63" s="11">
        <f>'OddsRatio_working_3-way'!V63^2+4*'OddsRatio_working_3-way'!U63^3/27</f>
        <v>-3.6618353305339774E-3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0.13861388376031991</v>
      </c>
      <c r="Y63" s="11">
        <f>IF('OddsRatio_working_3-way'!W63&gt;=0,IF('OddsRatio_working_3-way'!V63+SQRT('OddsRatio_working_3-way'!W63)&gt;0,0,PI()),ACOS('OddsRatio_working_3-way'!V63/(2*'OddsRatio_working_3-way'!X63)))</f>
        <v>0.22005096862804252</v>
      </c>
      <c r="Z63" s="11">
        <f>'OddsRatio_working_3-way'!X63^(1/3)*COS('OddsRatio_working_3-way'!Y63/3)</f>
        <v>0.5161384549503375</v>
      </c>
      <c r="AA63" s="11">
        <f>'OddsRatio_working_3-way'!X63^(1/3)*COS(('OddsRatio_working_3-way'!Y63+2*PI())/3)</f>
        <v>-0.29091494337505025</v>
      </c>
      <c r="AB63" s="11">
        <f>'OddsRatio_working_3-way'!X63^(1/3)*COS(('OddsRatio_working_3-way'!Y63+4*PI())/3)</f>
        <v>-0.22522351157528736</v>
      </c>
      <c r="AC63" s="11">
        <f>'OddsRatio_working_3-way'!X63^(1/3)*SIN('OddsRatio_working_3-way'!Y63/3)</f>
        <v>3.7926965833045084E-2</v>
      </c>
      <c r="AD63" s="11">
        <f>'OddsRatio_working_3-way'!X63^(1/3)*SIN(('OddsRatio_working_3-way'!Y63+2*PI())/3)</f>
        <v>0.42802553094051982</v>
      </c>
      <c r="AE63" s="11">
        <f>'OddsRatio_working_3-way'!X63^(1/3)*SIN(('OddsRatio_working_3-way'!Y63+4*PI())/3)</f>
        <v>-0.46595249677356482</v>
      </c>
      <c r="AF63" s="11">
        <f>-'OddsRatio_working_3-way'!U63/(3*'OddsRatio_working_3-way'!X63^(1/3))*COS(('OddsRatio_working_3-way'!Y63)/3)</f>
        <v>0.5161384549503375</v>
      </c>
      <c r="AG63" s="11">
        <f>-'OddsRatio_working_3-way'!U63/(3*'OddsRatio_working_3-way'!X63^(1/3))*COS(('OddsRatio_working_3-way'!Y63+2*PI())/3)</f>
        <v>-0.29091494337505025</v>
      </c>
      <c r="AH63" s="11">
        <f>-'OddsRatio_working_3-way'!U63/(3*'OddsRatio_working_3-way'!X63^(1/3))*COS(('OddsRatio_working_3-way'!Y63+4*PI())/3)</f>
        <v>-0.22522351157528736</v>
      </c>
      <c r="AI63" s="11">
        <f>'OddsRatio_working_3-way'!U63/(3*'OddsRatio_working_3-way'!X63^(1/3))*SIN(('OddsRatio_working_3-way'!Y63)/3)</f>
        <v>-3.7926965833045084E-2</v>
      </c>
      <c r="AJ63" s="11">
        <f>'OddsRatio_working_3-way'!U63/(3*'OddsRatio_working_3-way'!X63^(1/3))*SIN(('OddsRatio_working_3-way'!Y63+2*PI())/3)</f>
        <v>-0.42802553094051982</v>
      </c>
      <c r="AK63" s="11">
        <f>'OddsRatio_working_3-way'!U63/(3*'OddsRatio_working_3-way'!X63^(1/3))*SIN(('OddsRatio_working_3-way'!Y63+4*PI())/3)</f>
        <v>0.46595249677356482</v>
      </c>
      <c r="AL63" s="11">
        <f>'OddsRatio_working_3-way'!Z63+'OddsRatio_working_3-way'!AF63</f>
        <v>1.032276909900675</v>
      </c>
      <c r="AM63" s="11">
        <f>'OddsRatio_working_3-way'!AA63+'OddsRatio_working_3-way'!AG63</f>
        <v>-0.5818298867501005</v>
      </c>
      <c r="AN63" s="11">
        <f>'OddsRatio_working_3-way'!AB63+'OddsRatio_working_3-way'!AH63</f>
        <v>-0.45044702315057472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1.032276909900675</v>
      </c>
      <c r="AS63" s="11">
        <f>IF(('OddsRatio_working_3-way'!X63=0),IF(Q63&gt;0,-Q63^(1/3),(-Q63)^(1/3)),'OddsRatio_working_3-way'!AM63-'OddsRatio_working_3-way'!R63/3)</f>
        <v>-0.5818298867501005</v>
      </c>
      <c r="AT63" s="11">
        <f>IF(('OddsRatio_working_3-way'!X63=0),IF(Q63&gt;0,-Q63^(1/3),(-Q63)^(1/3)),'OddsRatio_working_3-way'!AN63-'OddsRatio_working_3-way'!R63/3)</f>
        <v>-0.45044702315057472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2.23</v>
      </c>
      <c r="B64" s="4">
        <f>IF('True_Odds_Calculator_3-way'!B65="","",'True_Odds_Calculator_3-way'!B65)</f>
        <v>3.47</v>
      </c>
      <c r="C64" s="4">
        <f>IF('True_Odds_Calculator_3-way'!C65="","",'True_Odds_Calculator_3-way'!C65)</f>
        <v>3.49</v>
      </c>
      <c r="D64" s="9">
        <f t="shared" si="13"/>
        <v>0.43968389235332422</v>
      </c>
      <c r="E64" s="9">
        <f t="shared" si="14"/>
        <v>0.28097124003290663</v>
      </c>
      <c r="F64" s="9">
        <f t="shared" si="15"/>
        <v>0.27934486761376898</v>
      </c>
      <c r="G64" s="9">
        <f t="shared" si="16"/>
        <v>1.0360660439345581</v>
      </c>
      <c r="H64" s="9">
        <f t="shared" si="17"/>
        <v>2.2743612340395063</v>
      </c>
      <c r="I64" s="9">
        <f t="shared" si="18"/>
        <v>3.5590831285183584</v>
      </c>
      <c r="J64" s="9">
        <f t="shared" si="19"/>
        <v>3.5798044493970496</v>
      </c>
      <c r="K64" s="11">
        <f t="shared" si="20"/>
        <v>0.44843049327354262</v>
      </c>
      <c r="L64" s="11">
        <f t="shared" si="21"/>
        <v>0.28818443804034583</v>
      </c>
      <c r="M64" s="11">
        <f t="shared" si="22"/>
        <v>0.28653295128939826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-0.28011840641600372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0.22920858718307799</v>
      </c>
      <c r="Q64" s="11">
        <f>2*'OddsRatio_working_3-way'!K64*'OddsRatio_working_3-way'!L64*'OddsRatio_working_3-way'!M64</f>
        <v>7.4057701836212589E-2</v>
      </c>
      <c r="R64" s="11">
        <f t="shared" si="23"/>
        <v>0</v>
      </c>
      <c r="S64" s="11">
        <f t="shared" si="24"/>
        <v>-0.81825607290754188</v>
      </c>
      <c r="T64" s="11">
        <f t="shared" si="25"/>
        <v>-0.26437999124637862</v>
      </c>
      <c r="U64" s="11">
        <f>'OddsRatio_working_3-way'!S64-'OddsRatio_working_3-way'!R64^2/3</f>
        <v>-0.81825607290754188</v>
      </c>
      <c r="V64" s="11">
        <f>'OddsRatio_working_3-way'!S64*'OddsRatio_working_3-way'!R64/3-2*'OddsRatio_working_3-way'!R64^3/27-'OddsRatio_working_3-way'!T64</f>
        <v>0.26437999124637862</v>
      </c>
      <c r="W64" s="11">
        <f>'OddsRatio_working_3-way'!V64^2+4*'OddsRatio_working_3-way'!U64^3/27</f>
        <v>-1.1267313046092353E-2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0.14244656262747057</v>
      </c>
      <c r="Y64" s="11">
        <f>IF('OddsRatio_working_3-way'!W64&gt;=0,IF('OddsRatio_working_3-way'!V64+SQRT('OddsRatio_working_3-way'!W64)&gt;0,0,PI()),ACOS('OddsRatio_working_3-way'!V64/(2*'OddsRatio_working_3-way'!X64)))</f>
        <v>0.38179566408699439</v>
      </c>
      <c r="Z64" s="11">
        <f>'OddsRatio_working_3-way'!X64^(1/3)*COS('OddsRatio_working_3-way'!Y64/3)</f>
        <v>0.51803302196727907</v>
      </c>
      <c r="AA64" s="11">
        <f>'OddsRatio_working_3-way'!X64^(1/3)*COS(('OddsRatio_working_3-way'!Y64+2*PI())/3)</f>
        <v>-0.31642173148205671</v>
      </c>
      <c r="AB64" s="11">
        <f>'OddsRatio_working_3-way'!X64^(1/3)*COS(('OddsRatio_working_3-way'!Y64+4*PI())/3)</f>
        <v>-0.20161129048522247</v>
      </c>
      <c r="AC64" s="11">
        <f>'OddsRatio_working_3-way'!X64^(1/3)*SIN('OddsRatio_working_3-way'!Y64/3)</f>
        <v>6.628583901530205E-2</v>
      </c>
      <c r="AD64" s="11">
        <f>'OddsRatio_working_3-way'!X64^(1/3)*SIN(('OddsRatio_working_3-way'!Y64+2*PI())/3)</f>
        <v>0.41548683751523485</v>
      </c>
      <c r="AE64" s="11">
        <f>'OddsRatio_working_3-way'!X64^(1/3)*SIN(('OddsRatio_working_3-way'!Y64+4*PI())/3)</f>
        <v>-0.48177267653053679</v>
      </c>
      <c r="AF64" s="11">
        <f>-'OddsRatio_working_3-way'!U64/(3*'OddsRatio_working_3-way'!X64^(1/3))*COS(('OddsRatio_working_3-way'!Y64)/3)</f>
        <v>0.51803302196727907</v>
      </c>
      <c r="AG64" s="11">
        <f>-'OddsRatio_working_3-way'!U64/(3*'OddsRatio_working_3-way'!X64^(1/3))*COS(('OddsRatio_working_3-way'!Y64+2*PI())/3)</f>
        <v>-0.31642173148205671</v>
      </c>
      <c r="AH64" s="11">
        <f>-'OddsRatio_working_3-way'!U64/(3*'OddsRatio_working_3-way'!X64^(1/3))*COS(('OddsRatio_working_3-way'!Y64+4*PI())/3)</f>
        <v>-0.20161129048522247</v>
      </c>
      <c r="AI64" s="11">
        <f>'OddsRatio_working_3-way'!U64/(3*'OddsRatio_working_3-way'!X64^(1/3))*SIN(('OddsRatio_working_3-way'!Y64)/3)</f>
        <v>-6.628583901530205E-2</v>
      </c>
      <c r="AJ64" s="11">
        <f>'OddsRatio_working_3-way'!U64/(3*'OddsRatio_working_3-way'!X64^(1/3))*SIN(('OddsRatio_working_3-way'!Y64+2*PI())/3)</f>
        <v>-0.41548683751523485</v>
      </c>
      <c r="AK64" s="11">
        <f>'OddsRatio_working_3-way'!U64/(3*'OddsRatio_working_3-way'!X64^(1/3))*SIN(('OddsRatio_working_3-way'!Y64+4*PI())/3)</f>
        <v>0.48177267653053679</v>
      </c>
      <c r="AL64" s="11">
        <f>'OddsRatio_working_3-way'!Z64+'OddsRatio_working_3-way'!AF64</f>
        <v>1.0360660439345581</v>
      </c>
      <c r="AM64" s="11">
        <f>'OddsRatio_working_3-way'!AA64+'OddsRatio_working_3-way'!AG64</f>
        <v>-0.63284346296411342</v>
      </c>
      <c r="AN64" s="11">
        <f>'OddsRatio_working_3-way'!AB64+'OddsRatio_working_3-way'!AH64</f>
        <v>-0.40322258097044494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1.0360660439345581</v>
      </c>
      <c r="AS64" s="11">
        <f>IF(('OddsRatio_working_3-way'!X64=0),IF(Q64&gt;0,-Q64^(1/3),(-Q64)^(1/3)),'OddsRatio_working_3-way'!AM64-'OddsRatio_working_3-way'!R64/3)</f>
        <v>-0.63284346296411342</v>
      </c>
      <c r="AT64" s="11">
        <f>IF(('OddsRatio_working_3-way'!X64=0),IF(Q64&gt;0,-Q64^(1/3),(-Q64)^(1/3)),'OddsRatio_working_3-way'!AN64-'OddsRatio_working_3-way'!R64/3)</f>
        <v>-0.40322258097044494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3.48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2.11</v>
      </c>
      <c r="D65" s="9">
        <f t="shared" si="13"/>
        <v>0.27986261963130793</v>
      </c>
      <c r="E65" s="9">
        <f t="shared" si="14"/>
        <v>0.25538994644141627</v>
      </c>
      <c r="F65" s="9">
        <f t="shared" si="15"/>
        <v>0.46474743392727597</v>
      </c>
      <c r="G65" s="9">
        <f t="shared" si="16"/>
        <v>1.037573279124103</v>
      </c>
      <c r="H65" s="9">
        <f t="shared" si="17"/>
        <v>3.5731817322277757</v>
      </c>
      <c r="I65" s="9">
        <f t="shared" si="18"/>
        <v>3.9155809143387299</v>
      </c>
      <c r="J65" s="9">
        <f t="shared" si="19"/>
        <v>2.1517063398277543</v>
      </c>
      <c r="K65" s="11">
        <f t="shared" si="20"/>
        <v>0.28735632183908044</v>
      </c>
      <c r="L65" s="11">
        <f t="shared" si="21"/>
        <v>0.26246719160104987</v>
      </c>
      <c r="M65" s="11">
        <f t="shared" si="22"/>
        <v>0.47393364928909953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-0.27649947090491778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0.22876695895935054</v>
      </c>
      <c r="Q65" s="11">
        <f>2*'OddsRatio_working_3-way'!K65*'OddsRatio_working_3-way'!L65*'OddsRatio_working_3-way'!M65</f>
        <v>7.1489674674797041E-2</v>
      </c>
      <c r="R65" s="11">
        <f t="shared" si="23"/>
        <v>0</v>
      </c>
      <c r="S65" s="11">
        <f t="shared" si="24"/>
        <v>-0.82736852338505407</v>
      </c>
      <c r="T65" s="11">
        <f t="shared" si="25"/>
        <v>-0.25855266355782941</v>
      </c>
      <c r="U65" s="11">
        <f>'OddsRatio_working_3-way'!S65-'OddsRatio_working_3-way'!R65^2/3</f>
        <v>-0.82736852338505407</v>
      </c>
      <c r="V65" s="11">
        <f>'OddsRatio_working_3-way'!S65*'OddsRatio_working_3-way'!R65/3-2*'OddsRatio_working_3-way'!R65^3/27-'OddsRatio_working_3-way'!T65</f>
        <v>0.25855266355782941</v>
      </c>
      <c r="W65" s="11">
        <f>'OddsRatio_working_3-way'!V65^2+4*'OddsRatio_working_3-way'!U65^3/27</f>
        <v>-1.7056557424045507E-2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0.14483269421723607</v>
      </c>
      <c r="Y65" s="11">
        <f>IF('OddsRatio_working_3-way'!W65&gt;=0,IF('OddsRatio_working_3-way'!V65+SQRT('OddsRatio_working_3-way'!W65)&gt;0,0,PI()),ACOS('OddsRatio_working_3-way'!V65/(2*'OddsRatio_working_3-way'!X65)))</f>
        <v>0.46773716969845713</v>
      </c>
      <c r="Z65" s="11">
        <f>'OddsRatio_working_3-way'!X65^(1/3)*COS('OddsRatio_working_3-way'!Y65/3)</f>
        <v>0.51878663956205151</v>
      </c>
      <c r="AA65" s="11">
        <f>'OddsRatio_working_3-way'!X65^(1/3)*COS(('OddsRatio_working_3-way'!Y65+2*PI())/3)</f>
        <v>-0.33001518470400104</v>
      </c>
      <c r="AB65" s="11">
        <f>'OddsRatio_working_3-way'!X65^(1/3)*COS(('OddsRatio_working_3-way'!Y65+4*PI())/3)</f>
        <v>-0.18877145485805066</v>
      </c>
      <c r="AC65" s="11">
        <f>'OddsRatio_working_3-way'!X65^(1/3)*SIN('OddsRatio_working_3-way'!Y65/3)</f>
        <v>8.1547105447906346E-2</v>
      </c>
      <c r="AD65" s="11">
        <f>'OddsRatio_working_3-way'!X65^(1/3)*SIN(('OddsRatio_working_3-way'!Y65+2*PI())/3)</f>
        <v>0.40850885628074463</v>
      </c>
      <c r="AE65" s="11">
        <f>'OddsRatio_working_3-way'!X65^(1/3)*SIN(('OddsRatio_working_3-way'!Y65+4*PI())/3)</f>
        <v>-0.49005596172865085</v>
      </c>
      <c r="AF65" s="11">
        <f>-'OddsRatio_working_3-way'!U65/(3*'OddsRatio_working_3-way'!X65^(1/3))*COS(('OddsRatio_working_3-way'!Y65)/3)</f>
        <v>0.51878663956205162</v>
      </c>
      <c r="AG65" s="11">
        <f>-'OddsRatio_working_3-way'!U65/(3*'OddsRatio_working_3-way'!X65^(1/3))*COS(('OddsRatio_working_3-way'!Y65+2*PI())/3)</f>
        <v>-0.3300151847040011</v>
      </c>
      <c r="AH65" s="11">
        <f>-'OddsRatio_working_3-way'!U65/(3*'OddsRatio_working_3-way'!X65^(1/3))*COS(('OddsRatio_working_3-way'!Y65+4*PI())/3)</f>
        <v>-0.18877145485805069</v>
      </c>
      <c r="AI65" s="11">
        <f>'OddsRatio_working_3-way'!U65/(3*'OddsRatio_working_3-way'!X65^(1/3))*SIN(('OddsRatio_working_3-way'!Y65)/3)</f>
        <v>-8.154710544790636E-2</v>
      </c>
      <c r="AJ65" s="11">
        <f>'OddsRatio_working_3-way'!U65/(3*'OddsRatio_working_3-way'!X65^(1/3))*SIN(('OddsRatio_working_3-way'!Y65+2*PI())/3)</f>
        <v>-0.40850885628074468</v>
      </c>
      <c r="AK65" s="11">
        <f>'OddsRatio_working_3-way'!U65/(3*'OddsRatio_working_3-way'!X65^(1/3))*SIN(('OddsRatio_working_3-way'!Y65+4*PI())/3)</f>
        <v>0.49005596172865096</v>
      </c>
      <c r="AL65" s="11">
        <f>'OddsRatio_working_3-way'!Z65+'OddsRatio_working_3-way'!AF65</f>
        <v>1.037573279124103</v>
      </c>
      <c r="AM65" s="11">
        <f>'OddsRatio_working_3-way'!AA65+'OddsRatio_working_3-way'!AG65</f>
        <v>-0.66003036940800208</v>
      </c>
      <c r="AN65" s="11">
        <f>'OddsRatio_working_3-way'!AB65+'OddsRatio_working_3-way'!AH65</f>
        <v>-0.37754290971610138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1.037573279124103</v>
      </c>
      <c r="AS65" s="11">
        <f>IF(('OddsRatio_working_3-way'!X65=0),IF(Q65&gt;0,-Q65^(1/3),(-Q65)^(1/3)),'OddsRatio_working_3-way'!AM65-'OddsRatio_working_3-way'!R65/3)</f>
        <v>-0.66003036940800208</v>
      </c>
      <c r="AT65" s="11">
        <f>IF(('OddsRatio_working_3-way'!X65=0),IF(Q65&gt;0,-Q65^(1/3),(-Q65)^(1/3)),'OddsRatio_working_3-way'!AN65-'OddsRatio_working_3-way'!R65/3)</f>
        <v>-0.37754290971610138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1.22</v>
      </c>
      <c r="B66" s="4">
        <f>IF('True_Odds_Calculator_3-way'!B67="","",'True_Odds_Calculator_3-way'!B67)</f>
        <v>6.78</v>
      </c>
      <c r="C66" s="4">
        <f>IF('True_Odds_Calculator_3-way'!C67="","",'True_Odds_Calculator_3-way'!C67)</f>
        <v>15.73</v>
      </c>
      <c r="D66" s="9">
        <f t="shared" si="13"/>
        <v>0.80553933484579487</v>
      </c>
      <c r="E66" s="9">
        <f t="shared" si="14"/>
        <v>0.13619618571193631</v>
      </c>
      <c r="F66" s="9">
        <f t="shared" si="15"/>
        <v>5.8264479442269007E-2</v>
      </c>
      <c r="G66" s="9">
        <f t="shared" si="16"/>
        <v>1.0972923060380464</v>
      </c>
      <c r="H66" s="9">
        <f t="shared" si="17"/>
        <v>1.24140430732837</v>
      </c>
      <c r="I66" s="9">
        <f t="shared" si="18"/>
        <v>7.3423495288999083</v>
      </c>
      <c r="J66" s="9">
        <f t="shared" si="19"/>
        <v>17.163115667940424</v>
      </c>
      <c r="K66" s="11">
        <f t="shared" si="20"/>
        <v>0.81967213114754101</v>
      </c>
      <c r="L66" s="11">
        <f t="shared" si="21"/>
        <v>0.14749262536873156</v>
      </c>
      <c r="M66" s="11">
        <f t="shared" si="22"/>
        <v>6.3572790845518118E-2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-0.1439577396345133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0.15932394630151248</v>
      </c>
      <c r="Q66" s="11">
        <f>2*'OddsRatio_working_3-way'!K66*'OddsRatio_working_3-way'!L66*'OddsRatio_working_3-way'!M66</f>
        <v>1.5371340694791362E-2</v>
      </c>
      <c r="R66" s="11">
        <f t="shared" si="23"/>
        <v>0</v>
      </c>
      <c r="S66" s="11">
        <f t="shared" si="24"/>
        <v>-1.1067410943379052</v>
      </c>
      <c r="T66" s="11">
        <f t="shared" si="25"/>
        <v>-0.10677675777500291</v>
      </c>
      <c r="U66" s="11">
        <f>'OddsRatio_working_3-way'!S66-'OddsRatio_working_3-way'!R66^2/3</f>
        <v>-1.1067410943379052</v>
      </c>
      <c r="V66" s="11">
        <f>'OddsRatio_working_3-way'!S66*'OddsRatio_working_3-way'!R66/3-2*'OddsRatio_working_3-way'!R66^3/27-'OddsRatio_working_3-way'!T66</f>
        <v>0.10677675777500291</v>
      </c>
      <c r="W66" s="11">
        <f>'OddsRatio_working_3-way'!V66^2+4*'OddsRatio_working_3-way'!U66^3/27</f>
        <v>-0.18943138156087508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0.22407178401229857</v>
      </c>
      <c r="Y66" s="11">
        <f>IF('OddsRatio_working_3-way'!W66&gt;=0,IF('OddsRatio_working_3-way'!V66+SQRT('OddsRatio_working_3-way'!W66)&gt;0,0,PI()),ACOS('OddsRatio_working_3-way'!V66/(2*'OddsRatio_working_3-way'!X66)))</f>
        <v>1.3302177071262635</v>
      </c>
      <c r="Z66" s="11">
        <f>'OddsRatio_working_3-way'!X66^(1/3)*COS('OddsRatio_working_3-way'!Y66/3)</f>
        <v>0.5486461530190232</v>
      </c>
      <c r="AA66" s="11">
        <f>'OddsRatio_working_3-way'!X66^(1/3)*COS(('OddsRatio_working_3-way'!Y66+2*PI())/3)</f>
        <v>-0.49999058118740308</v>
      </c>
      <c r="AB66" s="11">
        <f>'OddsRatio_working_3-way'!X66^(1/3)*COS(('OddsRatio_working_3-way'!Y66+4*PI())/3)</f>
        <v>-4.8655571831620531E-2</v>
      </c>
      <c r="AC66" s="11">
        <f>'OddsRatio_working_3-way'!X66^(1/3)*SIN('OddsRatio_working_3-way'!Y66/3)</f>
        <v>0.26057838914626363</v>
      </c>
      <c r="AD66" s="11">
        <f>'OddsRatio_working_3-way'!X66^(1/3)*SIN(('OddsRatio_working_3-way'!Y66+2*PI())/3)</f>
        <v>0.34485231162994673</v>
      </c>
      <c r="AE66" s="11">
        <f>'OddsRatio_working_3-way'!X66^(1/3)*SIN(('OddsRatio_working_3-way'!Y66+4*PI())/3)</f>
        <v>-0.60543070077621031</v>
      </c>
      <c r="AF66" s="11">
        <f>-'OddsRatio_working_3-way'!U66/(3*'OddsRatio_working_3-way'!X66^(1/3))*COS(('OddsRatio_working_3-way'!Y66)/3)</f>
        <v>0.54864615301902331</v>
      </c>
      <c r="AG66" s="11">
        <f>-'OddsRatio_working_3-way'!U66/(3*'OddsRatio_working_3-way'!X66^(1/3))*COS(('OddsRatio_working_3-way'!Y66+2*PI())/3)</f>
        <v>-0.49999058118740319</v>
      </c>
      <c r="AH66" s="11">
        <f>-'OddsRatio_working_3-way'!U66/(3*'OddsRatio_working_3-way'!X66^(1/3))*COS(('OddsRatio_working_3-way'!Y66+4*PI())/3)</f>
        <v>-4.8655571831620538E-2</v>
      </c>
      <c r="AI66" s="11">
        <f>'OddsRatio_working_3-way'!U66/(3*'OddsRatio_working_3-way'!X66^(1/3))*SIN(('OddsRatio_working_3-way'!Y66)/3)</f>
        <v>-0.26057838914626363</v>
      </c>
      <c r="AJ66" s="11">
        <f>'OddsRatio_working_3-way'!U66/(3*'OddsRatio_working_3-way'!X66^(1/3))*SIN(('OddsRatio_working_3-way'!Y66+2*PI())/3)</f>
        <v>-0.34485231162994678</v>
      </c>
      <c r="AK66" s="11">
        <f>'OddsRatio_working_3-way'!U66/(3*'OddsRatio_working_3-way'!X66^(1/3))*SIN(('OddsRatio_working_3-way'!Y66+4*PI())/3)</f>
        <v>0.60543070077621042</v>
      </c>
      <c r="AL66" s="11">
        <f>'OddsRatio_working_3-way'!Z66+'OddsRatio_working_3-way'!AF66</f>
        <v>1.0972923060380464</v>
      </c>
      <c r="AM66" s="11">
        <f>'OddsRatio_working_3-way'!AA66+'OddsRatio_working_3-way'!AG66</f>
        <v>-0.99998116237480628</v>
      </c>
      <c r="AN66" s="11">
        <f>'OddsRatio_working_3-way'!AB66+'OddsRatio_working_3-way'!AH66</f>
        <v>-9.7311143663241062E-2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1.0972923060380464</v>
      </c>
      <c r="AS66" s="11">
        <f>IF(('OddsRatio_working_3-way'!X66=0),IF(Q66&gt;0,-Q66^(1/3),(-Q66)^(1/3)),'OddsRatio_working_3-way'!AM66-'OddsRatio_working_3-way'!R66/3)</f>
        <v>-0.99998116237480628</v>
      </c>
      <c r="AT66" s="11">
        <f>IF(('OddsRatio_working_3-way'!X66=0),IF(Q66&gt;0,-Q66^(1/3),(-Q66)^(1/3)),'OddsRatio_working_3-way'!AN66-'OddsRatio_working_3-way'!R66/3)</f>
        <v>-9.7311143663241062E-2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2.83</v>
      </c>
      <c r="B67" s="4">
        <f>IF('True_Odds_Calculator_3-way'!B68="","",'True_Odds_Calculator_3-way'!B68)</f>
        <v>3.11</v>
      </c>
      <c r="C67" s="4">
        <f>IF('True_Odds_Calculator_3-way'!C68="","",'True_Odds_Calculator_3-way'!C68)</f>
        <v>2.84</v>
      </c>
      <c r="D67" s="9">
        <f t="shared" si="13"/>
        <v>0.34420574426480194</v>
      </c>
      <c r="E67" s="9">
        <f t="shared" si="14"/>
        <v>0.31281759411815424</v>
      </c>
      <c r="F67" s="9">
        <f t="shared" si="15"/>
        <v>0.3429766616170441</v>
      </c>
      <c r="G67" s="9">
        <f t="shared" si="16"/>
        <v>1.0411142834371212</v>
      </c>
      <c r="H67" s="9">
        <f t="shared" si="17"/>
        <v>2.9052391386899314</v>
      </c>
      <c r="I67" s="9">
        <f t="shared" si="18"/>
        <v>3.1967511380523255</v>
      </c>
      <c r="J67" s="9">
        <f t="shared" si="19"/>
        <v>2.9156502815243024</v>
      </c>
      <c r="K67" s="11">
        <f t="shared" si="20"/>
        <v>0.35335689045936397</v>
      </c>
      <c r="L67" s="11">
        <f t="shared" si="21"/>
        <v>0.32154340836012862</v>
      </c>
      <c r="M67" s="11">
        <f t="shared" si="22"/>
        <v>0.35211267605633806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-0.2842406603505917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0.23123984725047825</v>
      </c>
      <c r="Q67" s="11">
        <f>2*'OddsRatio_working_3-way'!K67*'OddsRatio_working_3-way'!L67*'OddsRatio_working_3-way'!M67</f>
        <v>8.0013787975944037E-2</v>
      </c>
      <c r="R67" s="11">
        <f t="shared" si="23"/>
        <v>0</v>
      </c>
      <c r="S67" s="11">
        <f t="shared" si="24"/>
        <v>-0.81353542791963496</v>
      </c>
      <c r="T67" s="11">
        <f t="shared" si="25"/>
        <v>-0.28150014806907786</v>
      </c>
      <c r="U67" s="11">
        <f>'OddsRatio_working_3-way'!S67-'OddsRatio_working_3-way'!R67^2/3</f>
        <v>-0.81353542791963496</v>
      </c>
      <c r="V67" s="11">
        <f>'OddsRatio_working_3-way'!S67*'OddsRatio_working_3-way'!R67/3-2*'OddsRatio_working_3-way'!R67^3/27-'OddsRatio_working_3-way'!T67</f>
        <v>0.28150014806907786</v>
      </c>
      <c r="W67" s="11">
        <f>'OddsRatio_working_3-way'!V67^2+4*'OddsRatio_working_3-way'!U67^3/27</f>
        <v>-5.2510369535598012E-4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0.14121564808677253</v>
      </c>
      <c r="Y67" s="11">
        <f>IF('OddsRatio_working_3-way'!W67&gt;=0,IF('OddsRatio_working_3-way'!V67+SQRT('OddsRatio_working_3-way'!W67)&gt;0,0,PI()),ACOS('OddsRatio_working_3-way'!V67/(2*'OddsRatio_working_3-way'!X67)))</f>
        <v>8.1224558806078484E-2</v>
      </c>
      <c r="Z67" s="11">
        <f>'OddsRatio_working_3-way'!X67^(1/3)*COS('OddsRatio_working_3-way'!Y67/3)</f>
        <v>0.52055714171856071</v>
      </c>
      <c r="AA67" s="11">
        <f>'OddsRatio_working_3-way'!X67^(1/3)*COS(('OddsRatio_working_3-way'!Y67+2*PI())/3)</f>
        <v>-0.27248732322225716</v>
      </c>
      <c r="AB67" s="11">
        <f>'OddsRatio_working_3-way'!X67^(1/3)*COS(('OddsRatio_working_3-way'!Y67+4*PI())/3)</f>
        <v>-0.24806981849630366</v>
      </c>
      <c r="AC67" s="11">
        <f>'OddsRatio_working_3-way'!X67^(1/3)*SIN('OddsRatio_working_3-way'!Y67/3)</f>
        <v>1.4097452926468391E-2</v>
      </c>
      <c r="AD67" s="11">
        <f>'OddsRatio_working_3-way'!X67^(1/3)*SIN(('OddsRatio_working_3-way'!Y67+2*PI())/3)</f>
        <v>0.44376698238645568</v>
      </c>
      <c r="AE67" s="11">
        <f>'OddsRatio_working_3-way'!X67^(1/3)*SIN(('OddsRatio_working_3-way'!Y67+4*PI())/3)</f>
        <v>-0.45786443531292387</v>
      </c>
      <c r="AF67" s="11">
        <f>-'OddsRatio_working_3-way'!U67/(3*'OddsRatio_working_3-way'!X67^(1/3))*COS(('OddsRatio_working_3-way'!Y67)/3)</f>
        <v>0.5205571417185606</v>
      </c>
      <c r="AG67" s="11">
        <f>-'OddsRatio_working_3-way'!U67/(3*'OddsRatio_working_3-way'!X67^(1/3))*COS(('OddsRatio_working_3-way'!Y67+2*PI())/3)</f>
        <v>-0.27248732322225711</v>
      </c>
      <c r="AH67" s="11">
        <f>-'OddsRatio_working_3-way'!U67/(3*'OddsRatio_working_3-way'!X67^(1/3))*COS(('OddsRatio_working_3-way'!Y67+4*PI())/3)</f>
        <v>-0.24806981849630361</v>
      </c>
      <c r="AI67" s="11">
        <f>'OddsRatio_working_3-way'!U67/(3*'OddsRatio_working_3-way'!X67^(1/3))*SIN(('OddsRatio_working_3-way'!Y67)/3)</f>
        <v>-1.409745292646839E-2</v>
      </c>
      <c r="AJ67" s="11">
        <f>'OddsRatio_working_3-way'!U67/(3*'OddsRatio_working_3-way'!X67^(1/3))*SIN(('OddsRatio_working_3-way'!Y67+2*PI())/3)</f>
        <v>-0.44376698238645557</v>
      </c>
      <c r="AK67" s="11">
        <f>'OddsRatio_working_3-way'!U67/(3*'OddsRatio_working_3-way'!X67^(1/3))*SIN(('OddsRatio_working_3-way'!Y67+4*PI())/3)</f>
        <v>0.45786443531292381</v>
      </c>
      <c r="AL67" s="11">
        <f>'OddsRatio_working_3-way'!Z67+'OddsRatio_working_3-way'!AF67</f>
        <v>1.0411142834371212</v>
      </c>
      <c r="AM67" s="11">
        <f>'OddsRatio_working_3-way'!AA67+'OddsRatio_working_3-way'!AG67</f>
        <v>-0.54497464644451421</v>
      </c>
      <c r="AN67" s="11">
        <f>'OddsRatio_working_3-way'!AB67+'OddsRatio_working_3-way'!AH67</f>
        <v>-0.49613963699260727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1.0411142834371212</v>
      </c>
      <c r="AS67" s="11">
        <f>IF(('OddsRatio_working_3-way'!X67=0),IF(Q67&gt;0,-Q67^(1/3),(-Q67)^(1/3)),'OddsRatio_working_3-way'!AM67-'OddsRatio_working_3-way'!R67/3)</f>
        <v>-0.54497464644451421</v>
      </c>
      <c r="AT67" s="11">
        <f>IF(('OddsRatio_working_3-way'!X67=0),IF(Q67&gt;0,-Q67^(1/3),(-Q67)^(1/3)),'OddsRatio_working_3-way'!AN67-'OddsRatio_working_3-way'!R67/3)</f>
        <v>-0.49613963699260727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2.06</v>
      </c>
      <c r="B68" s="4">
        <f>IF('True_Odds_Calculator_3-way'!B69="","",'True_Odds_Calculator_3-way'!B69)</f>
        <v>3.43</v>
      </c>
      <c r="C68" s="4">
        <f>IF('True_Odds_Calculator_3-way'!C69="","",'True_Odds_Calculator_3-way'!C69)</f>
        <v>3.99</v>
      </c>
      <c r="D68" s="9">
        <f t="shared" ref="D68:D131" si="26">(K68/(AR68+K68-(AR68*K68)))</f>
        <v>0.474670730803746</v>
      </c>
      <c r="E68" s="9">
        <f t="shared" ref="E68:E131" si="27">(L68/(AR68+L68-(AR68*L68)))</f>
        <v>0.28271656122005573</v>
      </c>
      <c r="F68" s="9">
        <f t="shared" ref="F68:F131" si="28">(M68/(AR68+M68-(AR68*M68)))</f>
        <v>0.24261270797619822</v>
      </c>
      <c r="G68" s="9">
        <f t="shared" ref="G68:G131" si="29">AR68</f>
        <v>1.0440788066834692</v>
      </c>
      <c r="H68" s="9">
        <f t="shared" ref="H68:H131" si="30">IF(A68="","",1/D68)</f>
        <v>2.1067235350844773</v>
      </c>
      <c r="I68" s="9">
        <f t="shared" ref="I68:I131" si="31">IF(B68="","",1/E68)</f>
        <v>3.5371115002408309</v>
      </c>
      <c r="J68" s="9">
        <f t="shared" ref="J68:J131" si="32">IF(C68="","",1/F68)</f>
        <v>4.1217956319835727</v>
      </c>
      <c r="K68" s="11">
        <f t="shared" ref="K68:K131" si="33">1/A68</f>
        <v>0.4854368932038835</v>
      </c>
      <c r="L68" s="11">
        <f t="shared" ref="L68:L131" si="34">1/B68</f>
        <v>0.29154518950437314</v>
      </c>
      <c r="M68" s="11">
        <f t="shared" ref="M68:M131" si="35">1/C68</f>
        <v>0.25062656641604009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-0.27318011976358836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0.22984802150866701</v>
      </c>
      <c r="Q68" s="11">
        <f>2*'OddsRatio_working_3-way'!K68*'OddsRatio_working_3-way'!L68*'OddsRatio_working_3-way'!M68</f>
        <v>7.0940747379218225E-2</v>
      </c>
      <c r="R68" s="11">
        <f t="shared" ref="R68:R131" si="36">O68/N68</f>
        <v>0</v>
      </c>
      <c r="S68" s="11">
        <f t="shared" ref="S68:S131" si="37">P68/N68</f>
        <v>-0.84137902021413125</v>
      </c>
      <c r="T68" s="11">
        <f t="shared" ref="T68:T131" si="38">Q68/N68</f>
        <v>-0.2596848827821393</v>
      </c>
      <c r="U68" s="11">
        <f>'OddsRatio_working_3-way'!S68-'OddsRatio_working_3-way'!R68^2/3</f>
        <v>-0.84137902021413125</v>
      </c>
      <c r="V68" s="11">
        <f>'OddsRatio_working_3-way'!S68*'OddsRatio_working_3-way'!R68/3-2*'OddsRatio_working_3-way'!R68^3/27-'OddsRatio_working_3-way'!T68</f>
        <v>0.2596848827821393</v>
      </c>
      <c r="W68" s="11">
        <f>'OddsRatio_working_3-way'!V68^2+4*'OddsRatio_working_3-way'!U68^3/27</f>
        <v>-2.080493274888047E-2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0.14852707757716596</v>
      </c>
      <c r="Y68" s="11">
        <f>IF('OddsRatio_working_3-way'!W68&gt;=0,IF('OddsRatio_working_3-way'!V68+SQRT('OddsRatio_working_3-way'!W68)&gt;0,0,PI()),ACOS('OddsRatio_working_3-way'!V68/(2*'OddsRatio_working_3-way'!X68)))</f>
        <v>0.50700955056575192</v>
      </c>
      <c r="Z68" s="11">
        <f>'OddsRatio_working_3-way'!X68^(1/3)*COS('OddsRatio_working_3-way'!Y68/3)</f>
        <v>0.52203940334173471</v>
      </c>
      <c r="AA68" s="11">
        <f>'OddsRatio_working_3-way'!X68^(1/3)*COS(('OddsRatio_working_3-way'!Y68+2*PI())/3)</f>
        <v>-0.33816178533787161</v>
      </c>
      <c r="AB68" s="11">
        <f>'OddsRatio_working_3-way'!X68^(1/3)*COS(('OddsRatio_working_3-way'!Y68+4*PI())/3)</f>
        <v>-0.18387761800386324</v>
      </c>
      <c r="AC68" s="11">
        <f>'OddsRatio_working_3-way'!X68^(1/3)*SIN('OddsRatio_working_3-way'!Y68/3)</f>
        <v>8.9076005541986983E-2</v>
      </c>
      <c r="AD68" s="11">
        <f>'OddsRatio_working_3-way'!X68^(1/3)*SIN(('OddsRatio_working_3-way'!Y68+2*PI())/3)</f>
        <v>0.40756138229941974</v>
      </c>
      <c r="AE68" s="11">
        <f>'OddsRatio_working_3-way'!X68^(1/3)*SIN(('OddsRatio_working_3-way'!Y68+4*PI())/3)</f>
        <v>-0.49663738784140671</v>
      </c>
      <c r="AF68" s="11">
        <f>-'OddsRatio_working_3-way'!U68/(3*'OddsRatio_working_3-way'!X68^(1/3))*COS(('OddsRatio_working_3-way'!Y68)/3)</f>
        <v>0.52203940334173449</v>
      </c>
      <c r="AG68" s="11">
        <f>-'OddsRatio_working_3-way'!U68/(3*'OddsRatio_working_3-way'!X68^(1/3))*COS(('OddsRatio_working_3-way'!Y68+2*PI())/3)</f>
        <v>-0.3381617853378715</v>
      </c>
      <c r="AH68" s="11">
        <f>-'OddsRatio_working_3-way'!U68/(3*'OddsRatio_working_3-way'!X68^(1/3))*COS(('OddsRatio_working_3-way'!Y68+4*PI())/3)</f>
        <v>-0.18387761800386315</v>
      </c>
      <c r="AI68" s="11">
        <f>'OddsRatio_working_3-way'!U68/(3*'OddsRatio_working_3-way'!X68^(1/3))*SIN(('OddsRatio_working_3-way'!Y68)/3)</f>
        <v>-8.9076005541986955E-2</v>
      </c>
      <c r="AJ68" s="11">
        <f>'OddsRatio_working_3-way'!U68/(3*'OddsRatio_working_3-way'!X68^(1/3))*SIN(('OddsRatio_working_3-way'!Y68+2*PI())/3)</f>
        <v>-0.40756138229941957</v>
      </c>
      <c r="AK68" s="11">
        <f>'OddsRatio_working_3-way'!U68/(3*'OddsRatio_working_3-way'!X68^(1/3))*SIN(('OddsRatio_working_3-way'!Y68+4*PI())/3)</f>
        <v>0.49663738784140654</v>
      </c>
      <c r="AL68" s="11">
        <f>'OddsRatio_working_3-way'!Z68+'OddsRatio_working_3-way'!AF68</f>
        <v>1.0440788066834692</v>
      </c>
      <c r="AM68" s="11">
        <f>'OddsRatio_working_3-way'!AA68+'OddsRatio_working_3-way'!AG68</f>
        <v>-0.67632357067574311</v>
      </c>
      <c r="AN68" s="11">
        <f>'OddsRatio_working_3-way'!AB68+'OddsRatio_working_3-way'!AH68</f>
        <v>-0.36775523600772642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1.0440788066834692</v>
      </c>
      <c r="AS68" s="11">
        <f>IF(('OddsRatio_working_3-way'!X68=0),IF(Q68&gt;0,-Q68^(1/3),(-Q68)^(1/3)),'OddsRatio_working_3-way'!AM68-'OddsRatio_working_3-way'!R68/3)</f>
        <v>-0.67632357067574311</v>
      </c>
      <c r="AT68" s="11">
        <f>IF(('OddsRatio_working_3-way'!X68=0),IF(Q68&gt;0,-Q68^(1/3),(-Q68)^(1/3)),'OddsRatio_working_3-way'!AN68-'OddsRatio_working_3-way'!R68/3)</f>
        <v>-0.36775523600772642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2.39</v>
      </c>
      <c r="B69" s="4">
        <f>IF('True_Odds_Calculator_3-way'!B70="","",'True_Odds_Calculator_3-way'!B70)</f>
        <v>3.12</v>
      </c>
      <c r="C69" s="4">
        <f>IF('True_Odds_Calculator_3-way'!C70="","",'True_Odds_Calculator_3-way'!C70)</f>
        <v>3.46</v>
      </c>
      <c r="D69" s="9">
        <f t="shared" si="26"/>
        <v>0.40817988959687118</v>
      </c>
      <c r="E69" s="9">
        <f t="shared" si="27"/>
        <v>0.31139468471736359</v>
      </c>
      <c r="F69" s="9">
        <f t="shared" si="28"/>
        <v>0.28042542568576517</v>
      </c>
      <c r="G69" s="9">
        <f t="shared" si="29"/>
        <v>1.043093681121513</v>
      </c>
      <c r="H69" s="9">
        <f t="shared" si="30"/>
        <v>2.4499002167589037</v>
      </c>
      <c r="I69" s="9">
        <f t="shared" si="31"/>
        <v>3.2113586039776076</v>
      </c>
      <c r="J69" s="9">
        <f t="shared" si="32"/>
        <v>3.5660104555589216</v>
      </c>
      <c r="K69" s="11">
        <f t="shared" si="33"/>
        <v>0.41841004184100417</v>
      </c>
      <c r="L69" s="11">
        <f t="shared" si="34"/>
        <v>0.32051282051282048</v>
      </c>
      <c r="M69" s="11">
        <f t="shared" si="35"/>
        <v>0.28901734104046245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-0.28096820344141793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0.23139061340140016</v>
      </c>
      <c r="Q69" s="11">
        <f>2*'OddsRatio_working_3-way'!K69*'OddsRatio_working_3-way'!L69*'OddsRatio_working_3-way'!M69</f>
        <v>7.7517793434304913E-2</v>
      </c>
      <c r="R69" s="11">
        <f t="shared" si="36"/>
        <v>0</v>
      </c>
      <c r="S69" s="11">
        <f t="shared" si="37"/>
        <v>-0.82354732872698622</v>
      </c>
      <c r="T69" s="11">
        <f t="shared" si="38"/>
        <v>-0.27589525250485303</v>
      </c>
      <c r="U69" s="11">
        <f>'OddsRatio_working_3-way'!S69-'OddsRatio_working_3-way'!R69^2/3</f>
        <v>-0.82354732872698622</v>
      </c>
      <c r="V69" s="11">
        <f>'OddsRatio_working_3-way'!S69*'OddsRatio_working_3-way'!R69/3-2*'OddsRatio_working_3-way'!R69^3/27-'OddsRatio_working_3-way'!T69</f>
        <v>0.27589525250485303</v>
      </c>
      <c r="W69" s="11">
        <f>'OddsRatio_working_3-way'!V69^2+4*'OddsRatio_working_3-way'!U69^3/27</f>
        <v>-6.6306498907845457E-3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0.14383049072215282</v>
      </c>
      <c r="Y69" s="11">
        <f>IF('OddsRatio_working_3-way'!W69&gt;=0,IF('OddsRatio_working_3-way'!V69+SQRT('OddsRatio_working_3-way'!W69)&gt;0,0,PI()),ACOS('OddsRatio_working_3-way'!V69/(2*'OddsRatio_working_3-way'!X69)))</f>
        <v>0.2869957299186694</v>
      </c>
      <c r="Z69" s="11">
        <f>'OddsRatio_working_3-way'!X69^(1/3)*COS('OddsRatio_working_3-way'!Y69/3)</f>
        <v>0.52154684056075651</v>
      </c>
      <c r="AA69" s="11">
        <f>'OddsRatio_working_3-way'!X69^(1/3)*COS(('OddsRatio_working_3-way'!Y69+2*PI())/3)</f>
        <v>-0.30411510930568258</v>
      </c>
      <c r="AB69" s="11">
        <f>'OddsRatio_working_3-way'!X69^(1/3)*COS(('OddsRatio_working_3-way'!Y69+4*PI())/3)</f>
        <v>-0.21743173125507406</v>
      </c>
      <c r="AC69" s="11">
        <f>'OddsRatio_working_3-way'!X69^(1/3)*SIN('OddsRatio_working_3-way'!Y69/3)</f>
        <v>5.0046671651784912E-2</v>
      </c>
      <c r="AD69" s="11">
        <f>'OddsRatio_working_3-way'!X69^(1/3)*SIN(('OddsRatio_working_3-way'!Y69+2*PI())/3)</f>
        <v>0.42664947736323489</v>
      </c>
      <c r="AE69" s="11">
        <f>'OddsRatio_working_3-way'!X69^(1/3)*SIN(('OddsRatio_working_3-way'!Y69+4*PI())/3)</f>
        <v>-0.47669614901501983</v>
      </c>
      <c r="AF69" s="11">
        <f>-'OddsRatio_working_3-way'!U69/(3*'OddsRatio_working_3-way'!X69^(1/3))*COS(('OddsRatio_working_3-way'!Y69)/3)</f>
        <v>0.52154684056075651</v>
      </c>
      <c r="AG69" s="11">
        <f>-'OddsRatio_working_3-way'!U69/(3*'OddsRatio_working_3-way'!X69^(1/3))*COS(('OddsRatio_working_3-way'!Y69+2*PI())/3)</f>
        <v>-0.30411510930568258</v>
      </c>
      <c r="AH69" s="11">
        <f>-'OddsRatio_working_3-way'!U69/(3*'OddsRatio_working_3-way'!X69^(1/3))*COS(('OddsRatio_working_3-way'!Y69+4*PI())/3)</f>
        <v>-0.21743173125507406</v>
      </c>
      <c r="AI69" s="11">
        <f>'OddsRatio_working_3-way'!U69/(3*'OddsRatio_working_3-way'!X69^(1/3))*SIN(('OddsRatio_working_3-way'!Y69)/3)</f>
        <v>-5.0046671651784912E-2</v>
      </c>
      <c r="AJ69" s="11">
        <f>'OddsRatio_working_3-way'!U69/(3*'OddsRatio_working_3-way'!X69^(1/3))*SIN(('OddsRatio_working_3-way'!Y69+2*PI())/3)</f>
        <v>-0.42664947736323489</v>
      </c>
      <c r="AK69" s="11">
        <f>'OddsRatio_working_3-way'!U69/(3*'OddsRatio_working_3-way'!X69^(1/3))*SIN(('OddsRatio_working_3-way'!Y69+4*PI())/3)</f>
        <v>0.47669614901501983</v>
      </c>
      <c r="AL69" s="11">
        <f>'OddsRatio_working_3-way'!Z69+'OddsRatio_working_3-way'!AF69</f>
        <v>1.043093681121513</v>
      </c>
      <c r="AM69" s="11">
        <f>'OddsRatio_working_3-way'!AA69+'OddsRatio_working_3-way'!AG69</f>
        <v>-0.60823021861136517</v>
      </c>
      <c r="AN69" s="11">
        <f>'OddsRatio_working_3-way'!AB69+'OddsRatio_working_3-way'!AH69</f>
        <v>-0.43486346251014812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1.043093681121513</v>
      </c>
      <c r="AS69" s="11">
        <f>IF(('OddsRatio_working_3-way'!X69=0),IF(Q69&gt;0,-Q69^(1/3),(-Q69)^(1/3)),'OddsRatio_working_3-way'!AM69-'OddsRatio_working_3-way'!R69/3)</f>
        <v>-0.60823021861136517</v>
      </c>
      <c r="AT69" s="11">
        <f>IF(('OddsRatio_working_3-way'!X69=0),IF(Q69&gt;0,-Q69^(1/3),(-Q69)^(1/3)),'OddsRatio_working_3-way'!AN69-'OddsRatio_working_3-way'!R69/3)</f>
        <v>-0.43486346251014812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1.67</v>
      </c>
      <c r="B70" s="4">
        <f>IF('True_Odds_Calculator_3-way'!B71="","",'True_Odds_Calculator_3-way'!B71)</f>
        <v>3.84</v>
      </c>
      <c r="C70" s="4">
        <f>IF('True_Odds_Calculator_3-way'!C71="","",'True_Odds_Calculator_3-way'!C71)</f>
        <v>5.83</v>
      </c>
      <c r="D70" s="9">
        <f t="shared" si="26"/>
        <v>0.58580455656351449</v>
      </c>
      <c r="E70" s="9">
        <f t="shared" si="27"/>
        <v>0.25018359515443056</v>
      </c>
      <c r="F70" s="9">
        <f t="shared" si="28"/>
        <v>0.16401184828205523</v>
      </c>
      <c r="G70" s="9">
        <f t="shared" si="29"/>
        <v>1.0553044483118277</v>
      </c>
      <c r="H70" s="9">
        <f t="shared" si="30"/>
        <v>1.7070539803689242</v>
      </c>
      <c r="I70" s="9">
        <f t="shared" si="31"/>
        <v>3.9970646332055906</v>
      </c>
      <c r="J70" s="9">
        <f t="shared" si="32"/>
        <v>6.0971204853461272</v>
      </c>
      <c r="K70" s="11">
        <f t="shared" si="33"/>
        <v>0.5988023952095809</v>
      </c>
      <c r="L70" s="11">
        <f t="shared" si="34"/>
        <v>0.26041666666666669</v>
      </c>
      <c r="M70" s="11">
        <f t="shared" si="35"/>
        <v>0.17152658662092624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-0.24582385400725149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0.223074434321751</v>
      </c>
      <c r="Q70" s="11">
        <f>2*'OddsRatio_working_3-way'!K70*'OddsRatio_working_3-way'!L70*'OddsRatio_working_3-way'!M70</f>
        <v>5.3495068182674105E-2</v>
      </c>
      <c r="R70" s="11">
        <f t="shared" si="36"/>
        <v>0</v>
      </c>
      <c r="S70" s="11">
        <f t="shared" si="37"/>
        <v>-0.90745641924225384</v>
      </c>
      <c r="T70" s="11">
        <f t="shared" si="38"/>
        <v>-0.2176154482595333</v>
      </c>
      <c r="U70" s="11">
        <f>'OddsRatio_working_3-way'!S70-'OddsRatio_working_3-way'!R70^2/3</f>
        <v>-0.90745641924225384</v>
      </c>
      <c r="V70" s="11">
        <f>'OddsRatio_working_3-way'!S70*'OddsRatio_working_3-way'!R70/3-2*'OddsRatio_working_3-way'!R70^3/27-'OddsRatio_working_3-way'!T70</f>
        <v>0.2176154482595333</v>
      </c>
      <c r="W70" s="11">
        <f>'OddsRatio_working_3-way'!V70^2+4*'OddsRatio_working_3-way'!U70^3/27</f>
        <v>-6.3350128297979993E-2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0.166363015435506</v>
      </c>
      <c r="Y70" s="11">
        <f>IF('OddsRatio_working_3-way'!W70&gt;=0,IF('OddsRatio_working_3-way'!V70+SQRT('OddsRatio_working_3-way'!W70)&gt;0,0,PI()),ACOS('OddsRatio_working_3-way'!V70/(2*'OddsRatio_working_3-way'!X70)))</f>
        <v>0.85788619425145685</v>
      </c>
      <c r="Z70" s="11">
        <f>'OddsRatio_working_3-way'!X70^(1/3)*COS('OddsRatio_working_3-way'!Y70/3)</f>
        <v>0.52765222415591384</v>
      </c>
      <c r="AA70" s="11">
        <f>'OddsRatio_working_3-way'!X70^(1/3)*COS(('OddsRatio_working_3-way'!Y70+2*PI())/3)</f>
        <v>-0.39818180629316818</v>
      </c>
      <c r="AB70" s="11">
        <f>'OddsRatio_working_3-way'!X70^(1/3)*COS(('OddsRatio_working_3-way'!Y70+4*PI())/3)</f>
        <v>-0.12947041786274588</v>
      </c>
      <c r="AC70" s="11">
        <f>'OddsRatio_working_3-way'!X70^(1/3)*SIN('OddsRatio_working_3-way'!Y70/3)</f>
        <v>0.15514059244462267</v>
      </c>
      <c r="AD70" s="11">
        <f>'OddsRatio_working_3-way'!X70^(1/3)*SIN(('OddsRatio_working_3-way'!Y70+2*PI())/3)</f>
        <v>0.37938993426007123</v>
      </c>
      <c r="AE70" s="11">
        <f>'OddsRatio_working_3-way'!X70^(1/3)*SIN(('OddsRatio_working_3-way'!Y70+4*PI())/3)</f>
        <v>-0.5345305267046937</v>
      </c>
      <c r="AF70" s="11">
        <f>-'OddsRatio_working_3-way'!U70/(3*'OddsRatio_working_3-way'!X70^(1/3))*COS(('OddsRatio_working_3-way'!Y70)/3)</f>
        <v>0.52765222415591395</v>
      </c>
      <c r="AG70" s="11">
        <f>-'OddsRatio_working_3-way'!U70/(3*'OddsRatio_working_3-way'!X70^(1/3))*COS(('OddsRatio_working_3-way'!Y70+2*PI())/3)</f>
        <v>-0.39818180629316824</v>
      </c>
      <c r="AH70" s="11">
        <f>-'OddsRatio_working_3-way'!U70/(3*'OddsRatio_working_3-way'!X70^(1/3))*COS(('OddsRatio_working_3-way'!Y70+4*PI())/3)</f>
        <v>-0.12947041786274591</v>
      </c>
      <c r="AI70" s="11">
        <f>'OddsRatio_working_3-way'!U70/(3*'OddsRatio_working_3-way'!X70^(1/3))*SIN(('OddsRatio_working_3-way'!Y70)/3)</f>
        <v>-0.15514059244462269</v>
      </c>
      <c r="AJ70" s="11">
        <f>'OddsRatio_working_3-way'!U70/(3*'OddsRatio_working_3-way'!X70^(1/3))*SIN(('OddsRatio_working_3-way'!Y70+2*PI())/3)</f>
        <v>-0.37938993426007128</v>
      </c>
      <c r="AK70" s="11">
        <f>'OddsRatio_working_3-way'!U70/(3*'OddsRatio_working_3-way'!X70^(1/3))*SIN(('OddsRatio_working_3-way'!Y70+4*PI())/3)</f>
        <v>0.53453052670469381</v>
      </c>
      <c r="AL70" s="11">
        <f>'OddsRatio_working_3-way'!Z70+'OddsRatio_working_3-way'!AF70</f>
        <v>1.0553044483118277</v>
      </c>
      <c r="AM70" s="11">
        <f>'OddsRatio_working_3-way'!AA70+'OddsRatio_working_3-way'!AG70</f>
        <v>-0.79636361258633648</v>
      </c>
      <c r="AN70" s="11">
        <f>'OddsRatio_working_3-way'!AB70+'OddsRatio_working_3-way'!AH70</f>
        <v>-0.25894083572549176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1.0553044483118277</v>
      </c>
      <c r="AS70" s="11">
        <f>IF(('OddsRatio_working_3-way'!X70=0),IF(Q70&gt;0,-Q70^(1/3),(-Q70)^(1/3)),'OddsRatio_working_3-way'!AM70-'OddsRatio_working_3-way'!R70/3)</f>
        <v>-0.79636361258633648</v>
      </c>
      <c r="AT70" s="11">
        <f>IF(('OddsRatio_working_3-way'!X70=0),IF(Q70&gt;0,-Q70^(1/3),(-Q70)^(1/3)),'OddsRatio_working_3-way'!AN70-'OddsRatio_working_3-way'!R70/3)</f>
        <v>-0.25894083572549176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2.93</v>
      </c>
      <c r="B71" s="4">
        <f>IF('True_Odds_Calculator_3-way'!B72="","",'True_Odds_Calculator_3-way'!B72)</f>
        <v>3.04</v>
      </c>
      <c r="C71" s="4">
        <f>IF('True_Odds_Calculator_3-way'!C72="","",'True_Odds_Calculator_3-way'!C72)</f>
        <v>2.8</v>
      </c>
      <c r="D71" s="9">
        <f t="shared" si="26"/>
        <v>0.33217792719735345</v>
      </c>
      <c r="E71" s="9">
        <f t="shared" si="27"/>
        <v>0.31999803466457039</v>
      </c>
      <c r="F71" s="9">
        <f t="shared" si="28"/>
        <v>0.34782403813807594</v>
      </c>
      <c r="G71" s="9">
        <f t="shared" si="29"/>
        <v>1.0416760749248435</v>
      </c>
      <c r="H71" s="9">
        <f t="shared" si="30"/>
        <v>3.0104348246049484</v>
      </c>
      <c r="I71" s="9">
        <f t="shared" si="31"/>
        <v>3.1250191928466808</v>
      </c>
      <c r="J71" s="9">
        <f t="shared" si="32"/>
        <v>2.8750169348647185</v>
      </c>
      <c r="K71" s="11">
        <f t="shared" si="33"/>
        <v>0.34129692832764502</v>
      </c>
      <c r="L71" s="11">
        <f t="shared" si="34"/>
        <v>0.32894736842105265</v>
      </c>
      <c r="M71" s="11">
        <f t="shared" si="35"/>
        <v>0.35714285714285715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-0.28415856193384481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0.23135376837999433</v>
      </c>
      <c r="Q71" s="11">
        <f>2*'OddsRatio_working_3-way'!K71*'OddsRatio_working_3-way'!L71*'OddsRatio_working_3-way'!M71</f>
        <v>8.0191947445405323E-2</v>
      </c>
      <c r="R71" s="11">
        <f t="shared" si="36"/>
        <v>0</v>
      </c>
      <c r="S71" s="11">
        <f t="shared" si="37"/>
        <v>-0.81417137954778918</v>
      </c>
      <c r="T71" s="11">
        <f t="shared" si="38"/>
        <v>-0.28220845044984033</v>
      </c>
      <c r="U71" s="11">
        <f>'OddsRatio_working_3-way'!S71-'OddsRatio_working_3-way'!R71^2/3</f>
        <v>-0.81417137954778918</v>
      </c>
      <c r="V71" s="11">
        <f>'OddsRatio_working_3-way'!S71*'OddsRatio_working_3-way'!R71/3-2*'OddsRatio_working_3-way'!R71^3/27-'OddsRatio_working_3-way'!T71</f>
        <v>0.28220845044984033</v>
      </c>
      <c r="W71" s="11">
        <f>'OddsRatio_working_3-way'!V71^2+4*'OddsRatio_working_3-way'!U71^3/27</f>
        <v>-3.1303967061599436E-4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0.14138126571076876</v>
      </c>
      <c r="Y71" s="11">
        <f>IF('OddsRatio_working_3-way'!W71&gt;=0,IF('OddsRatio_working_3-way'!V71+SQRT('OddsRatio_working_3-way'!W71)&gt;0,0,PI()),ACOS('OddsRatio_working_3-way'!V71/(2*'OddsRatio_working_3-way'!X71)))</f>
        <v>6.2612584152739181E-2</v>
      </c>
      <c r="Z71" s="11">
        <f>'OddsRatio_working_3-way'!X71^(1/3)*COS('OddsRatio_working_3-way'!Y71/3)</f>
        <v>0.52083803746242163</v>
      </c>
      <c r="AA71" s="11">
        <f>'OddsRatio_working_3-way'!X71^(1/3)*COS(('OddsRatio_working_3-way'!Y71+2*PI())/3)</f>
        <v>-0.26983437513270192</v>
      </c>
      <c r="AB71" s="11">
        <f>'OddsRatio_working_3-way'!X71^(1/3)*COS(('OddsRatio_working_3-way'!Y71+4*PI())/3)</f>
        <v>-0.25100366232972005</v>
      </c>
      <c r="AC71" s="11">
        <f>'OddsRatio_working_3-way'!X71^(1/3)*SIN('OddsRatio_working_3-way'!Y71/3)</f>
        <v>1.087191710583434E-2</v>
      </c>
      <c r="AD71" s="11">
        <f>'OddsRatio_working_3-way'!X71^(1/3)*SIN(('OddsRatio_working_3-way'!Y71+2*PI())/3)</f>
        <v>0.44562301314677116</v>
      </c>
      <c r="AE71" s="11">
        <f>'OddsRatio_working_3-way'!X71^(1/3)*SIN(('OddsRatio_working_3-way'!Y71+4*PI())/3)</f>
        <v>-0.45649493025260529</v>
      </c>
      <c r="AF71" s="11">
        <f>-'OddsRatio_working_3-way'!U71/(3*'OddsRatio_working_3-way'!X71^(1/3))*COS(('OddsRatio_working_3-way'!Y71)/3)</f>
        <v>0.52083803746242174</v>
      </c>
      <c r="AG71" s="11">
        <f>-'OddsRatio_working_3-way'!U71/(3*'OddsRatio_working_3-way'!X71^(1/3))*COS(('OddsRatio_working_3-way'!Y71+2*PI())/3)</f>
        <v>-0.26983437513270198</v>
      </c>
      <c r="AH71" s="11">
        <f>-'OddsRatio_working_3-way'!U71/(3*'OddsRatio_working_3-way'!X71^(1/3))*COS(('OddsRatio_working_3-way'!Y71+4*PI())/3)</f>
        <v>-0.2510036623297201</v>
      </c>
      <c r="AI71" s="11">
        <f>'OddsRatio_working_3-way'!U71/(3*'OddsRatio_working_3-way'!X71^(1/3))*SIN(('OddsRatio_working_3-way'!Y71)/3)</f>
        <v>-1.0871917105834341E-2</v>
      </c>
      <c r="AJ71" s="11">
        <f>'OddsRatio_working_3-way'!U71/(3*'OddsRatio_working_3-way'!X71^(1/3))*SIN(('OddsRatio_working_3-way'!Y71+2*PI())/3)</f>
        <v>-0.44562301314677122</v>
      </c>
      <c r="AK71" s="11">
        <f>'OddsRatio_working_3-way'!U71/(3*'OddsRatio_working_3-way'!X71^(1/3))*SIN(('OddsRatio_working_3-way'!Y71+4*PI())/3)</f>
        <v>0.45649493025260535</v>
      </c>
      <c r="AL71" s="11">
        <f>'OddsRatio_working_3-way'!Z71+'OddsRatio_working_3-way'!AF71</f>
        <v>1.0416760749248435</v>
      </c>
      <c r="AM71" s="11">
        <f>'OddsRatio_working_3-way'!AA71+'OddsRatio_working_3-way'!AG71</f>
        <v>-0.53966875026540384</v>
      </c>
      <c r="AN71" s="11">
        <f>'OddsRatio_working_3-way'!AB71+'OddsRatio_working_3-way'!AH71</f>
        <v>-0.50200732465944009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1.0416760749248435</v>
      </c>
      <c r="AS71" s="11">
        <f>IF(('OddsRatio_working_3-way'!X71=0),IF(Q71&gt;0,-Q71^(1/3),(-Q71)^(1/3)),'OddsRatio_working_3-way'!AM71-'OddsRatio_working_3-way'!R71/3)</f>
        <v>-0.53966875026540384</v>
      </c>
      <c r="AT71" s="11">
        <f>IF(('OddsRatio_working_3-way'!X71=0),IF(Q71&gt;0,-Q71^(1/3),(-Q71)^(1/3)),'OddsRatio_working_3-way'!AN71-'OddsRatio_working_3-way'!R71/3)</f>
        <v>-0.50200732465944009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1.95</v>
      </c>
      <c r="B72" s="4">
        <f>IF('True_Odds_Calculator_3-way'!B73="","",'True_Odds_Calculator_3-way'!B73)</f>
        <v>3.47</v>
      </c>
      <c r="C72" s="4">
        <f>IF('True_Odds_Calculator_3-way'!C73="","",'True_Odds_Calculator_3-way'!C73)</f>
        <v>4.4000000000000004</v>
      </c>
      <c r="D72" s="9">
        <f t="shared" si="26"/>
        <v>0.50154024298483191</v>
      </c>
      <c r="E72" s="9">
        <f t="shared" si="27"/>
        <v>0.27901546976487529</v>
      </c>
      <c r="F72" s="9">
        <f t="shared" si="28"/>
        <v>0.21944428725029283</v>
      </c>
      <c r="G72" s="9">
        <f t="shared" si="29"/>
        <v>1.0461662616462597</v>
      </c>
      <c r="H72" s="9">
        <f t="shared" si="30"/>
        <v>1.993857948563946</v>
      </c>
      <c r="I72" s="9">
        <f t="shared" si="31"/>
        <v>3.5840306662662615</v>
      </c>
      <c r="J72" s="9">
        <f t="shared" si="32"/>
        <v>4.556965289597283</v>
      </c>
      <c r="K72" s="11">
        <f t="shared" si="33"/>
        <v>0.51282051282051289</v>
      </c>
      <c r="L72" s="11">
        <f t="shared" si="34"/>
        <v>0.28818443804034583</v>
      </c>
      <c r="M72" s="11">
        <f t="shared" si="35"/>
        <v>0.22727272727272727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-0.26796786306872755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0.22906968151924922</v>
      </c>
      <c r="Q72" s="11">
        <f>2*'OddsRatio_working_3-way'!K72*'OddsRatio_working_3-way'!L72*'OddsRatio_working_3-way'!M72</f>
        <v>6.7175859683064304E-2</v>
      </c>
      <c r="R72" s="11">
        <f t="shared" si="36"/>
        <v>0</v>
      </c>
      <c r="S72" s="11">
        <f t="shared" si="37"/>
        <v>-0.85484012484175442</v>
      </c>
      <c r="T72" s="11">
        <f t="shared" si="38"/>
        <v>-0.25068625361928287</v>
      </c>
      <c r="U72" s="11">
        <f>'OddsRatio_working_3-way'!S72-'OddsRatio_working_3-way'!R72^2/3</f>
        <v>-0.85484012484175442</v>
      </c>
      <c r="V72" s="11">
        <f>'OddsRatio_working_3-way'!S72*'OddsRatio_working_3-way'!R72/3-2*'OddsRatio_working_3-way'!R72^3/27-'OddsRatio_working_3-way'!T72</f>
        <v>0.25068625361928287</v>
      </c>
      <c r="W72" s="11">
        <f>'OddsRatio_working_3-way'!V72^2+4*'OddsRatio_working_3-way'!U72^3/27</f>
        <v>-2.9700968519634358E-2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0.15210569209706271</v>
      </c>
      <c r="Y72" s="11">
        <f>IF('OddsRatio_working_3-way'!W72&gt;=0,IF('OddsRatio_working_3-way'!V72+SQRT('OddsRatio_working_3-way'!W72)&gt;0,0,PI()),ACOS('OddsRatio_working_3-way'!V72/(2*'OddsRatio_working_3-way'!X72)))</f>
        <v>0.60226808662415521</v>
      </c>
      <c r="Z72" s="11">
        <f>'OddsRatio_working_3-way'!X72^(1/3)*COS('OddsRatio_working_3-way'!Y72/3)</f>
        <v>0.52308313082312985</v>
      </c>
      <c r="AA72" s="11">
        <f>'OddsRatio_working_3-way'!X72^(1/3)*COS(('OddsRatio_working_3-way'!Y72+2*PI())/3)</f>
        <v>-0.35372648769630177</v>
      </c>
      <c r="AB72" s="11">
        <f>'OddsRatio_working_3-way'!X72^(1/3)*COS(('OddsRatio_working_3-way'!Y72+4*PI())/3)</f>
        <v>-0.16935664312682819</v>
      </c>
      <c r="AC72" s="11">
        <f>'OddsRatio_working_3-way'!X72^(1/3)*SIN('OddsRatio_working_3-way'!Y72/3)</f>
        <v>0.10644597939263503</v>
      </c>
      <c r="AD72" s="11">
        <f>'OddsRatio_working_3-way'!X72^(1/3)*SIN(('OddsRatio_working_3-way'!Y72+2*PI())/3)</f>
        <v>0.39978028988761177</v>
      </c>
      <c r="AE72" s="11">
        <f>'OddsRatio_working_3-way'!X72^(1/3)*SIN(('OddsRatio_working_3-way'!Y72+4*PI())/3)</f>
        <v>-0.50622626928024683</v>
      </c>
      <c r="AF72" s="11">
        <f>-'OddsRatio_working_3-way'!U72/(3*'OddsRatio_working_3-way'!X72^(1/3))*COS(('OddsRatio_working_3-way'!Y72)/3)</f>
        <v>0.52308313082312974</v>
      </c>
      <c r="AG72" s="11">
        <f>-'OddsRatio_working_3-way'!U72/(3*'OddsRatio_working_3-way'!X72^(1/3))*COS(('OddsRatio_working_3-way'!Y72+2*PI())/3)</f>
        <v>-0.35372648769630166</v>
      </c>
      <c r="AH72" s="11">
        <f>-'OddsRatio_working_3-way'!U72/(3*'OddsRatio_working_3-way'!X72^(1/3))*COS(('OddsRatio_working_3-way'!Y72+4*PI())/3)</f>
        <v>-0.16935664312682816</v>
      </c>
      <c r="AI72" s="11">
        <f>'OddsRatio_working_3-way'!U72/(3*'OddsRatio_working_3-way'!X72^(1/3))*SIN(('OddsRatio_working_3-way'!Y72)/3)</f>
        <v>-0.106445979392635</v>
      </c>
      <c r="AJ72" s="11">
        <f>'OddsRatio_working_3-way'!U72/(3*'OddsRatio_working_3-way'!X72^(1/3))*SIN(('OddsRatio_working_3-way'!Y72+2*PI())/3)</f>
        <v>-0.39978028988761172</v>
      </c>
      <c r="AK72" s="11">
        <f>'OddsRatio_working_3-way'!U72/(3*'OddsRatio_working_3-way'!X72^(1/3))*SIN(('OddsRatio_working_3-way'!Y72+4*PI())/3)</f>
        <v>0.50622626928024672</v>
      </c>
      <c r="AL72" s="11">
        <f>'OddsRatio_working_3-way'!Z72+'OddsRatio_working_3-way'!AF72</f>
        <v>1.0461662616462597</v>
      </c>
      <c r="AM72" s="11">
        <f>'OddsRatio_working_3-way'!AA72+'OddsRatio_working_3-way'!AG72</f>
        <v>-0.70745297539260343</v>
      </c>
      <c r="AN72" s="11">
        <f>'OddsRatio_working_3-way'!AB72+'OddsRatio_working_3-way'!AH72</f>
        <v>-0.33871328625365638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1.0461662616462597</v>
      </c>
      <c r="AS72" s="11">
        <f>IF(('OddsRatio_working_3-way'!X72=0),IF(Q72&gt;0,-Q72^(1/3),(-Q72)^(1/3)),'OddsRatio_working_3-way'!AM72-'OddsRatio_working_3-way'!R72/3)</f>
        <v>-0.70745297539260343</v>
      </c>
      <c r="AT72" s="11">
        <f>IF(('OddsRatio_working_3-way'!X72=0),IF(Q72&gt;0,-Q72^(1/3),(-Q72)^(1/3)),'OddsRatio_working_3-way'!AN72-'OddsRatio_working_3-way'!R72/3)</f>
        <v>-0.33871328625365638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3.7</v>
      </c>
      <c r="C73" s="4">
        <f>IF('True_Odds_Calculator_3-way'!C74="","",'True_Odds_Calculator_3-way'!C74)</f>
        <v>6.31</v>
      </c>
      <c r="D73" s="9">
        <f t="shared" si="26"/>
        <v>0.58916227574777658</v>
      </c>
      <c r="E73" s="9">
        <f t="shared" si="27"/>
        <v>0.25955862559492227</v>
      </c>
      <c r="F73" s="9">
        <f t="shared" si="28"/>
        <v>0.15127909865730127</v>
      </c>
      <c r="G73" s="9">
        <f t="shared" si="29"/>
        <v>1.0565533911554184</v>
      </c>
      <c r="H73" s="9">
        <f t="shared" si="30"/>
        <v>1.6973252381625756</v>
      </c>
      <c r="I73" s="9">
        <f t="shared" si="31"/>
        <v>3.8526941561196297</v>
      </c>
      <c r="J73" s="9">
        <f t="shared" si="32"/>
        <v>6.6102985070352709</v>
      </c>
      <c r="K73" s="11">
        <f t="shared" si="33"/>
        <v>0.60240963855421692</v>
      </c>
      <c r="L73" s="11">
        <f t="shared" si="34"/>
        <v>0.27027027027027023</v>
      </c>
      <c r="M73" s="11">
        <f t="shared" si="35"/>
        <v>0.1584786053882726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-0.24415355343505352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0.22370718149077232</v>
      </c>
      <c r="Q73" s="11">
        <f>2*'OddsRatio_working_3-way'!K73*'OddsRatio_working_3-way'!L73*'OddsRatio_working_3-way'!M73</f>
        <v>5.1604886157040897E-2</v>
      </c>
      <c r="R73" s="11">
        <f t="shared" si="36"/>
        <v>0</v>
      </c>
      <c r="S73" s="11">
        <f t="shared" si="37"/>
        <v>-0.91625609516381634</v>
      </c>
      <c r="T73" s="11">
        <f t="shared" si="38"/>
        <v>-0.21136242102971539</v>
      </c>
      <c r="U73" s="11">
        <f>'OddsRatio_working_3-way'!S73-'OddsRatio_working_3-way'!R73^2/3</f>
        <v>-0.91625609516381634</v>
      </c>
      <c r="V73" s="11">
        <f>'OddsRatio_working_3-way'!S73*'OddsRatio_working_3-way'!R73/3-2*'OddsRatio_working_3-way'!R73^3/27-'OddsRatio_working_3-way'!T73</f>
        <v>0.21136242102971539</v>
      </c>
      <c r="W73" s="11">
        <f>'OddsRatio_working_3-way'!V73^2+4*'OddsRatio_working_3-way'!U73^3/27</f>
        <v>-6.9284461909043304E-2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0.16878872513632684</v>
      </c>
      <c r="Y73" s="11">
        <f>IF('OddsRatio_working_3-way'!W73&gt;=0,IF('OddsRatio_working_3-way'!V73+SQRT('OddsRatio_working_3-way'!W73)&gt;0,0,PI()),ACOS('OddsRatio_working_3-way'!V73/(2*'OddsRatio_working_3-way'!X73)))</f>
        <v>0.89423519282871411</v>
      </c>
      <c r="Z73" s="11">
        <f>'OddsRatio_working_3-way'!X73^(1/3)*COS('OddsRatio_working_3-way'!Y73/3)</f>
        <v>0.52827669557770918</v>
      </c>
      <c r="AA73" s="11">
        <f>'OddsRatio_working_3-way'!X73^(1/3)*COS(('OddsRatio_working_3-way'!Y73+2*PI())/3)</f>
        <v>-0.40469731574563922</v>
      </c>
      <c r="AB73" s="11">
        <f>'OddsRatio_working_3-way'!X73^(1/3)*COS(('OddsRatio_working_3-way'!Y73+4*PI())/3)</f>
        <v>-0.12357937983206974</v>
      </c>
      <c r="AC73" s="11">
        <f>'OddsRatio_working_3-way'!X73^(1/3)*SIN('OddsRatio_working_3-way'!Y73/3)</f>
        <v>0.16230351597373122</v>
      </c>
      <c r="AD73" s="11">
        <f>'OddsRatio_working_3-way'!X73^(1/3)*SIN(('OddsRatio_working_3-way'!Y73+2*PI())/3)</f>
        <v>0.37634928061072909</v>
      </c>
      <c r="AE73" s="11">
        <f>'OddsRatio_working_3-way'!X73^(1/3)*SIN(('OddsRatio_working_3-way'!Y73+4*PI())/3)</f>
        <v>-0.53865279658446019</v>
      </c>
      <c r="AF73" s="11">
        <f>-'OddsRatio_working_3-way'!U73/(3*'OddsRatio_working_3-way'!X73^(1/3))*COS(('OddsRatio_working_3-way'!Y73)/3)</f>
        <v>0.52827669557770907</v>
      </c>
      <c r="AG73" s="11">
        <f>-'OddsRatio_working_3-way'!U73/(3*'OddsRatio_working_3-way'!X73^(1/3))*COS(('OddsRatio_working_3-way'!Y73+2*PI())/3)</f>
        <v>-0.40469731574563911</v>
      </c>
      <c r="AH73" s="11">
        <f>-'OddsRatio_working_3-way'!U73/(3*'OddsRatio_working_3-way'!X73^(1/3))*COS(('OddsRatio_working_3-way'!Y73+4*PI())/3)</f>
        <v>-0.12357937983206971</v>
      </c>
      <c r="AI73" s="11">
        <f>'OddsRatio_working_3-way'!U73/(3*'OddsRatio_working_3-way'!X73^(1/3))*SIN(('OddsRatio_working_3-way'!Y73)/3)</f>
        <v>-0.16230351597373119</v>
      </c>
      <c r="AJ73" s="11">
        <f>'OddsRatio_working_3-way'!U73/(3*'OddsRatio_working_3-way'!X73^(1/3))*SIN(('OddsRatio_working_3-way'!Y73+2*PI())/3)</f>
        <v>-0.37634928061072903</v>
      </c>
      <c r="AK73" s="11">
        <f>'OddsRatio_working_3-way'!U73/(3*'OddsRatio_working_3-way'!X73^(1/3))*SIN(('OddsRatio_working_3-way'!Y73+4*PI())/3)</f>
        <v>0.53865279658446008</v>
      </c>
      <c r="AL73" s="11">
        <f>'OddsRatio_working_3-way'!Z73+'OddsRatio_working_3-way'!AF73</f>
        <v>1.0565533911554184</v>
      </c>
      <c r="AM73" s="11">
        <f>'OddsRatio_working_3-way'!AA73+'OddsRatio_working_3-way'!AG73</f>
        <v>-0.80939463149127833</v>
      </c>
      <c r="AN73" s="11">
        <f>'OddsRatio_working_3-way'!AB73+'OddsRatio_working_3-way'!AH73</f>
        <v>-0.24715875966413944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1.0565533911554184</v>
      </c>
      <c r="AS73" s="11">
        <f>IF(('OddsRatio_working_3-way'!X73=0),IF(Q73&gt;0,-Q73^(1/3),(-Q73)^(1/3)),'OddsRatio_working_3-way'!AM73-'OddsRatio_working_3-way'!R73/3)</f>
        <v>-0.80939463149127833</v>
      </c>
      <c r="AT73" s="11">
        <f>IF(('OddsRatio_working_3-way'!X73=0),IF(Q73&gt;0,-Q73^(1/3),(-Q73)^(1/3)),'OddsRatio_working_3-way'!AN73-'OddsRatio_working_3-way'!R73/3)</f>
        <v>-0.24715875966413944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2.8</v>
      </c>
      <c r="B74" s="4">
        <f>IF('True_Odds_Calculator_3-way'!B75="","",'True_Odds_Calculator_3-way'!B75)</f>
        <v>3.35</v>
      </c>
      <c r="C74" s="4">
        <f>IF('True_Odds_Calculator_3-way'!C75="","",'True_Odds_Calculator_3-way'!C75)</f>
        <v>2.69</v>
      </c>
      <c r="D74" s="9">
        <f t="shared" si="26"/>
        <v>0.34778492424526319</v>
      </c>
      <c r="E74" s="9">
        <f t="shared" si="27"/>
        <v>0.28999284717164514</v>
      </c>
      <c r="F74" s="9">
        <f t="shared" si="28"/>
        <v>0.36222222858309139</v>
      </c>
      <c r="G74" s="9">
        <f t="shared" si="29"/>
        <v>1.0418557087802423</v>
      </c>
      <c r="H74" s="9">
        <f t="shared" si="30"/>
        <v>2.8753402758044362</v>
      </c>
      <c r="I74" s="9">
        <f t="shared" si="31"/>
        <v>3.4483609156335695</v>
      </c>
      <c r="J74" s="9">
        <f t="shared" si="32"/>
        <v>2.7607361478386094</v>
      </c>
      <c r="K74" s="11">
        <f t="shared" si="33"/>
        <v>0.35714285714285715</v>
      </c>
      <c r="L74" s="11">
        <f t="shared" si="34"/>
        <v>0.29850746268656714</v>
      </c>
      <c r="M74" s="11">
        <f t="shared" si="35"/>
        <v>0.37174721189591081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-0.28331655582945592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0.23145028970918119</v>
      </c>
      <c r="Q74" s="11">
        <f>2*'OddsRatio_working_3-way'!K74*'OddsRatio_working_3-way'!L74*'OddsRatio_working_3-way'!M74</f>
        <v>7.9263797845609982E-2</v>
      </c>
      <c r="R74" s="11">
        <f t="shared" si="36"/>
        <v>0</v>
      </c>
      <c r="S74" s="11">
        <f t="shared" si="37"/>
        <v>-0.8169317498286407</v>
      </c>
      <c r="T74" s="11">
        <f t="shared" si="38"/>
        <v>-0.27977114720158924</v>
      </c>
      <c r="U74" s="11">
        <f>'OddsRatio_working_3-way'!S74-'OddsRatio_working_3-way'!R74^2/3</f>
        <v>-0.8169317498286407</v>
      </c>
      <c r="V74" s="11">
        <f>'OddsRatio_working_3-way'!S74*'OddsRatio_working_3-way'!R74/3-2*'OddsRatio_working_3-way'!R74^3/27-'OddsRatio_working_3-way'!T74</f>
        <v>0.27977114720158924</v>
      </c>
      <c r="W74" s="11">
        <f>'OddsRatio_working_3-way'!V74^2+4*'OddsRatio_working_3-way'!U74^3/27</f>
        <v>-2.4987504825080692E-3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0.14210088431199275</v>
      </c>
      <c r="Y74" s="11">
        <f>IF('OddsRatio_working_3-way'!W74&gt;=0,IF('OddsRatio_working_3-way'!V74+SQRT('OddsRatio_working_3-way'!W74)&gt;0,0,PI()),ACOS('OddsRatio_working_3-way'!V74/(2*'OddsRatio_working_3-way'!X74)))</f>
        <v>0.17680712445033286</v>
      </c>
      <c r="Z74" s="11">
        <f>'OddsRatio_working_3-way'!X74^(1/3)*COS('OddsRatio_working_3-way'!Y74/3)</f>
        <v>0.52092785439012124</v>
      </c>
      <c r="AA74" s="11">
        <f>'OddsRatio_working_3-way'!X74^(1/3)*COS(('OddsRatio_working_3-way'!Y74+2*PI())/3)</f>
        <v>-0.28708281799724811</v>
      </c>
      <c r="AB74" s="11">
        <f>'OddsRatio_working_3-way'!X74^(1/3)*COS(('OddsRatio_working_3-way'!Y74+4*PI())/3)</f>
        <v>-0.23384503639287316</v>
      </c>
      <c r="AC74" s="11">
        <f>'OddsRatio_working_3-way'!X74^(1/3)*SIN('OddsRatio_working_3-way'!Y74/3)</f>
        <v>3.0736847540344565E-2</v>
      </c>
      <c r="AD74" s="11">
        <f>'OddsRatio_working_3-way'!X74^(1/3)*SIN(('OddsRatio_working_3-way'!Y74+2*PI())/3)</f>
        <v>0.43576833167059376</v>
      </c>
      <c r="AE74" s="11">
        <f>'OddsRatio_working_3-way'!X74^(1/3)*SIN(('OddsRatio_working_3-way'!Y74+4*PI())/3)</f>
        <v>-0.46650517921093809</v>
      </c>
      <c r="AF74" s="11">
        <f>-'OddsRatio_working_3-way'!U74/(3*'OddsRatio_working_3-way'!X74^(1/3))*COS(('OddsRatio_working_3-way'!Y74)/3)</f>
        <v>0.52092785439012101</v>
      </c>
      <c r="AG74" s="11">
        <f>-'OddsRatio_working_3-way'!U74/(3*'OddsRatio_working_3-way'!X74^(1/3))*COS(('OddsRatio_working_3-way'!Y74+2*PI())/3)</f>
        <v>-0.287082817997248</v>
      </c>
      <c r="AH74" s="11">
        <f>-'OddsRatio_working_3-way'!U74/(3*'OddsRatio_working_3-way'!X74^(1/3))*COS(('OddsRatio_working_3-way'!Y74+4*PI())/3)</f>
        <v>-0.23384503639287307</v>
      </c>
      <c r="AI74" s="11">
        <f>'OddsRatio_working_3-way'!U74/(3*'OddsRatio_working_3-way'!X74^(1/3))*SIN(('OddsRatio_working_3-way'!Y74)/3)</f>
        <v>-3.0736847540344552E-2</v>
      </c>
      <c r="AJ74" s="11">
        <f>'OddsRatio_working_3-way'!U74/(3*'OddsRatio_working_3-way'!X74^(1/3))*SIN(('OddsRatio_working_3-way'!Y74+2*PI())/3)</f>
        <v>-0.43576833167059353</v>
      </c>
      <c r="AK74" s="11">
        <f>'OddsRatio_working_3-way'!U74/(3*'OddsRatio_working_3-way'!X74^(1/3))*SIN(('OddsRatio_working_3-way'!Y74+4*PI())/3)</f>
        <v>0.46650517921093793</v>
      </c>
      <c r="AL74" s="11">
        <f>'OddsRatio_working_3-way'!Z74+'OddsRatio_working_3-way'!AF74</f>
        <v>1.0418557087802423</v>
      </c>
      <c r="AM74" s="11">
        <f>'OddsRatio_working_3-way'!AA74+'OddsRatio_working_3-way'!AG74</f>
        <v>-0.5741656359944961</v>
      </c>
      <c r="AN74" s="11">
        <f>'OddsRatio_working_3-way'!AB74+'OddsRatio_working_3-way'!AH74</f>
        <v>-0.46769007278574626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1.0418557087802423</v>
      </c>
      <c r="AS74" s="11">
        <f>IF(('OddsRatio_working_3-way'!X74=0),IF(Q74&gt;0,-Q74^(1/3),(-Q74)^(1/3)),'OddsRatio_working_3-way'!AM74-'OddsRatio_working_3-way'!R74/3)</f>
        <v>-0.5741656359944961</v>
      </c>
      <c r="AT74" s="11">
        <f>IF(('OddsRatio_working_3-way'!X74=0),IF(Q74&gt;0,-Q74^(1/3),(-Q74)^(1/3)),'OddsRatio_working_3-way'!AN74-'OddsRatio_working_3-way'!R74/3)</f>
        <v>-0.46769007278574626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3.63</v>
      </c>
      <c r="C75" s="4">
        <f>IF('True_Odds_Calculator_3-way'!C76="","",'True_Odds_Calculator_3-way'!C76)</f>
        <v>4.26</v>
      </c>
      <c r="D75" s="9">
        <f t="shared" si="26"/>
        <v>0.50679609200367903</v>
      </c>
      <c r="E75" s="9">
        <f t="shared" si="27"/>
        <v>0.26651658802983647</v>
      </c>
      <c r="F75" s="9">
        <f t="shared" si="28"/>
        <v>0.22668731996648464</v>
      </c>
      <c r="G75" s="9">
        <f t="shared" si="29"/>
        <v>1.0464302924969939</v>
      </c>
      <c r="H75" s="9">
        <f t="shared" si="30"/>
        <v>1.9731801720222037</v>
      </c>
      <c r="I75" s="9">
        <f t="shared" si="31"/>
        <v>3.7521116692670935</v>
      </c>
      <c r="J75" s="9">
        <f t="shared" si="32"/>
        <v>4.4113627535401996</v>
      </c>
      <c r="K75" s="11">
        <f t="shared" si="33"/>
        <v>0.5181347150259068</v>
      </c>
      <c r="L75" s="11">
        <f t="shared" si="34"/>
        <v>0.27548209366391185</v>
      </c>
      <c r="M75" s="11">
        <f t="shared" si="35"/>
        <v>0.23474178403755869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-0.26716696932907058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0.22851296295067738</v>
      </c>
      <c r="Q75" s="11">
        <f>2*'OddsRatio_working_3-way'!K75*'OddsRatio_working_3-way'!L75*'OddsRatio_working_3-way'!M75</f>
        <v>6.7012599105770496E-2</v>
      </c>
      <c r="R75" s="11">
        <f t="shared" si="36"/>
        <v>0</v>
      </c>
      <c r="S75" s="11">
        <f t="shared" si="37"/>
        <v>-0.85531891732176324</v>
      </c>
      <c r="T75" s="11">
        <f t="shared" si="38"/>
        <v>-0.25082666197119158</v>
      </c>
      <c r="U75" s="11">
        <f>'OddsRatio_working_3-way'!S75-'OddsRatio_working_3-way'!R75^2/3</f>
        <v>-0.85531891732176324</v>
      </c>
      <c r="V75" s="11">
        <f>'OddsRatio_working_3-way'!S75*'OddsRatio_working_3-way'!R75/3-2*'OddsRatio_working_3-way'!R75^3/27-'OddsRatio_working_3-way'!T75</f>
        <v>0.25082666197119158</v>
      </c>
      <c r="W75" s="11">
        <f>'OddsRatio_working_3-way'!V75^2+4*'OddsRatio_working_3-way'!U75^3/27</f>
        <v>-2.9786140536173955E-2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0.15223350065917191</v>
      </c>
      <c r="Y75" s="11">
        <f>IF('OddsRatio_working_3-way'!W75&gt;=0,IF('OddsRatio_working_3-way'!V75+SQRT('OddsRatio_working_3-way'!W75)&gt;0,0,PI()),ACOS('OddsRatio_working_3-way'!V75/(2*'OddsRatio_working_3-way'!X75)))</f>
        <v>0.60267515438224772</v>
      </c>
      <c r="Z75" s="11">
        <f>'OddsRatio_working_3-way'!X75^(1/3)*COS('OddsRatio_working_3-way'!Y75/3)</f>
        <v>0.52321514624849697</v>
      </c>
      <c r="AA75" s="11">
        <f>'OddsRatio_working_3-way'!X75^(1/3)*COS(('OddsRatio_working_3-way'!Y75+2*PI())/3)</f>
        <v>-0.35387979203418796</v>
      </c>
      <c r="AB75" s="11">
        <f>'OddsRatio_working_3-way'!X75^(1/3)*COS(('OddsRatio_working_3-way'!Y75+4*PI())/3)</f>
        <v>-0.16933535421430937</v>
      </c>
      <c r="AC75" s="11">
        <f>'OddsRatio_working_3-way'!X75^(1/3)*SIN('OddsRatio_working_3-way'!Y75/3)</f>
        <v>0.10654678085275526</v>
      </c>
      <c r="AD75" s="11">
        <f>'OddsRatio_working_3-way'!X75^(1/3)*SIN(('OddsRatio_working_3-way'!Y75+2*PI())/3)</f>
        <v>0.39984421786961105</v>
      </c>
      <c r="AE75" s="11">
        <f>'OddsRatio_working_3-way'!X75^(1/3)*SIN(('OddsRatio_working_3-way'!Y75+4*PI())/3)</f>
        <v>-0.50639099872236626</v>
      </c>
      <c r="AF75" s="11">
        <f>-'OddsRatio_working_3-way'!U75/(3*'OddsRatio_working_3-way'!X75^(1/3))*COS(('OddsRatio_working_3-way'!Y75)/3)</f>
        <v>0.52321514624849697</v>
      </c>
      <c r="AG75" s="11">
        <f>-'OddsRatio_working_3-way'!U75/(3*'OddsRatio_working_3-way'!X75^(1/3))*COS(('OddsRatio_working_3-way'!Y75+2*PI())/3)</f>
        <v>-0.35387979203418796</v>
      </c>
      <c r="AH75" s="11">
        <f>-'OddsRatio_working_3-way'!U75/(3*'OddsRatio_working_3-way'!X75^(1/3))*COS(('OddsRatio_working_3-way'!Y75+4*PI())/3)</f>
        <v>-0.16933535421430937</v>
      </c>
      <c r="AI75" s="11">
        <f>'OddsRatio_working_3-way'!U75/(3*'OddsRatio_working_3-way'!X75^(1/3))*SIN(('OddsRatio_working_3-way'!Y75)/3)</f>
        <v>-0.10654678085275526</v>
      </c>
      <c r="AJ75" s="11">
        <f>'OddsRatio_working_3-way'!U75/(3*'OddsRatio_working_3-way'!X75^(1/3))*SIN(('OddsRatio_working_3-way'!Y75+2*PI())/3)</f>
        <v>-0.39984421786961105</v>
      </c>
      <c r="AK75" s="11">
        <f>'OddsRatio_working_3-way'!U75/(3*'OddsRatio_working_3-way'!X75^(1/3))*SIN(('OddsRatio_working_3-way'!Y75+4*PI())/3)</f>
        <v>0.50639099872236626</v>
      </c>
      <c r="AL75" s="11">
        <f>'OddsRatio_working_3-way'!Z75+'OddsRatio_working_3-way'!AF75</f>
        <v>1.0464302924969939</v>
      </c>
      <c r="AM75" s="11">
        <f>'OddsRatio_working_3-way'!AA75+'OddsRatio_working_3-way'!AG75</f>
        <v>-0.70775958406837591</v>
      </c>
      <c r="AN75" s="11">
        <f>'OddsRatio_working_3-way'!AB75+'OddsRatio_working_3-way'!AH75</f>
        <v>-0.33867070842861874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1.0464302924969939</v>
      </c>
      <c r="AS75" s="11">
        <f>IF(('OddsRatio_working_3-way'!X75=0),IF(Q75&gt;0,-Q75^(1/3),(-Q75)^(1/3)),'OddsRatio_working_3-way'!AM75-'OddsRatio_working_3-way'!R75/3)</f>
        <v>-0.70775958406837591</v>
      </c>
      <c r="AT75" s="11">
        <f>IF(('OddsRatio_working_3-way'!X75=0),IF(Q75&gt;0,-Q75^(1/3),(-Q75)^(1/3)),'OddsRatio_working_3-way'!AN75-'OddsRatio_working_3-way'!R75/3)</f>
        <v>-0.33867070842861874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2.25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3.24</v>
      </c>
      <c r="D76" s="9">
        <f t="shared" si="26"/>
        <v>0.43399075898535466</v>
      </c>
      <c r="E76" s="9">
        <f t="shared" si="27"/>
        <v>0.26634967029047396</v>
      </c>
      <c r="F76" s="9">
        <f t="shared" si="28"/>
        <v>0.29965957072417138</v>
      </c>
      <c r="G76" s="9">
        <f t="shared" si="29"/>
        <v>1.0433572223296961</v>
      </c>
      <c r="H76" s="9">
        <f t="shared" si="30"/>
        <v>2.3041965279121204</v>
      </c>
      <c r="I76" s="9">
        <f t="shared" si="31"/>
        <v>3.7544630669503976</v>
      </c>
      <c r="J76" s="9">
        <f t="shared" si="32"/>
        <v>3.3371201780185196</v>
      </c>
      <c r="K76" s="11">
        <f t="shared" si="33"/>
        <v>0.44444444444444442</v>
      </c>
      <c r="L76" s="11">
        <f t="shared" si="34"/>
        <v>0.27472527472527469</v>
      </c>
      <c r="M76" s="11">
        <f t="shared" si="35"/>
        <v>0.30864197530864196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-0.27856916745805638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0.23101041619560136</v>
      </c>
      <c r="Q76" s="11">
        <f>2*'OddsRatio_working_3-way'!K76*'OddsRatio_working_3-way'!L76*'OddsRatio_working_3-way'!M76</f>
        <v>7.5370445740816097E-2</v>
      </c>
      <c r="R76" s="11">
        <f t="shared" si="36"/>
        <v>0</v>
      </c>
      <c r="S76" s="11">
        <f t="shared" si="37"/>
        <v>-0.82927489177489166</v>
      </c>
      <c r="T76" s="11">
        <f t="shared" si="38"/>
        <v>-0.2705627705627705</v>
      </c>
      <c r="U76" s="11">
        <f>'OddsRatio_working_3-way'!S76-'OddsRatio_working_3-way'!R76^2/3</f>
        <v>-0.82927489177489166</v>
      </c>
      <c r="V76" s="11">
        <f>'OddsRatio_working_3-way'!S76*'OddsRatio_working_3-way'!R76/3-2*'OddsRatio_working_3-way'!R76^3/27-'OddsRatio_working_3-way'!T76</f>
        <v>0.2705627705627705</v>
      </c>
      <c r="W76" s="11">
        <f>'OddsRatio_working_3-way'!V76^2+4*'OddsRatio_working_3-way'!U76^3/27</f>
        <v>-1.1283154244204383E-2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0.14533355347166632</v>
      </c>
      <c r="Y76" s="11">
        <f>IF('OddsRatio_working_3-way'!W76&gt;=0,IF('OddsRatio_working_3-way'!V76+SQRT('OddsRatio_working_3-way'!W76)&gt;0,0,PI()),ACOS('OddsRatio_working_3-way'!V76/(2*'OddsRatio_working_3-way'!X76)))</f>
        <v>0.37410842934121291</v>
      </c>
      <c r="Z76" s="11">
        <f>'OddsRatio_working_3-way'!X76^(1/3)*COS('OddsRatio_working_3-way'!Y76/3)</f>
        <v>0.52167861116484804</v>
      </c>
      <c r="AA76" s="11">
        <f>'OddsRatio_working_3-way'!X76^(1/3)*COS(('OddsRatio_working_3-way'!Y76+2*PI())/3)</f>
        <v>-0.31747227242647508</v>
      </c>
      <c r="AB76" s="11">
        <f>'OddsRatio_working_3-way'!X76^(1/3)*COS(('OddsRatio_working_3-way'!Y76+4*PI())/3)</f>
        <v>-0.20420633873837307</v>
      </c>
      <c r="AC76" s="11">
        <f>'OddsRatio_working_3-way'!X76^(1/3)*SIN('OddsRatio_working_3-way'!Y76/3)</f>
        <v>6.5394117304840016E-2</v>
      </c>
      <c r="AD76" s="11">
        <f>'OddsRatio_working_3-way'!X76^(1/3)*SIN(('OddsRatio_working_3-way'!Y76+2*PI())/3)</f>
        <v>0.41908987122732266</v>
      </c>
      <c r="AE76" s="11">
        <f>'OddsRatio_working_3-way'!X76^(1/3)*SIN(('OddsRatio_working_3-way'!Y76+4*PI())/3)</f>
        <v>-0.48448398853216268</v>
      </c>
      <c r="AF76" s="11">
        <f>-'OddsRatio_working_3-way'!U76/(3*'OddsRatio_working_3-way'!X76^(1/3))*COS(('OddsRatio_working_3-way'!Y76)/3)</f>
        <v>0.52167861116484804</v>
      </c>
      <c r="AG76" s="11">
        <f>-'OddsRatio_working_3-way'!U76/(3*'OddsRatio_working_3-way'!X76^(1/3))*COS(('OddsRatio_working_3-way'!Y76+2*PI())/3)</f>
        <v>-0.31747227242647508</v>
      </c>
      <c r="AH76" s="11">
        <f>-'OddsRatio_working_3-way'!U76/(3*'OddsRatio_working_3-way'!X76^(1/3))*COS(('OddsRatio_working_3-way'!Y76+4*PI())/3)</f>
        <v>-0.20420633873837307</v>
      </c>
      <c r="AI76" s="11">
        <f>'OddsRatio_working_3-way'!U76/(3*'OddsRatio_working_3-way'!X76^(1/3))*SIN(('OddsRatio_working_3-way'!Y76)/3)</f>
        <v>-6.5394117304840016E-2</v>
      </c>
      <c r="AJ76" s="11">
        <f>'OddsRatio_working_3-way'!U76/(3*'OddsRatio_working_3-way'!X76^(1/3))*SIN(('OddsRatio_working_3-way'!Y76+2*PI())/3)</f>
        <v>-0.41908987122732266</v>
      </c>
      <c r="AK76" s="11">
        <f>'OddsRatio_working_3-way'!U76/(3*'OddsRatio_working_3-way'!X76^(1/3))*SIN(('OddsRatio_working_3-way'!Y76+4*PI())/3)</f>
        <v>0.48448398853216268</v>
      </c>
      <c r="AL76" s="11">
        <f>'OddsRatio_working_3-way'!Z76+'OddsRatio_working_3-way'!AF76</f>
        <v>1.0433572223296961</v>
      </c>
      <c r="AM76" s="11">
        <f>'OddsRatio_working_3-way'!AA76+'OddsRatio_working_3-way'!AG76</f>
        <v>-0.63494454485295015</v>
      </c>
      <c r="AN76" s="11">
        <f>'OddsRatio_working_3-way'!AB76+'OddsRatio_working_3-way'!AH76</f>
        <v>-0.40841267747674614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1.0433572223296961</v>
      </c>
      <c r="AS76" s="11">
        <f>IF(('OddsRatio_working_3-way'!X76=0),IF(Q76&gt;0,-Q76^(1/3),(-Q76)^(1/3)),'OddsRatio_working_3-way'!AM76-'OddsRatio_working_3-way'!R76/3)</f>
        <v>-0.63494454485295015</v>
      </c>
      <c r="AT76" s="11">
        <f>IF(('OddsRatio_working_3-way'!X76=0),IF(Q76&gt;0,-Q76^(1/3),(-Q76)^(1/3)),'OddsRatio_working_3-way'!AN76-'OddsRatio_working_3-way'!R76/3)</f>
        <v>-0.40841267747674614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4.07</v>
      </c>
      <c r="B77" s="4">
        <f>IF('True_Odds_Calculator_3-way'!B78="","",'True_Odds_Calculator_3-way'!B78)</f>
        <v>4.24</v>
      </c>
      <c r="C77" s="4">
        <f>IF('True_Odds_Calculator_3-way'!C78="","",'True_Odds_Calculator_3-way'!C78)</f>
        <v>1.83</v>
      </c>
      <c r="D77" s="9">
        <f t="shared" si="26"/>
        <v>0.23728708771110463</v>
      </c>
      <c r="E77" s="9">
        <f t="shared" si="27"/>
        <v>0.22767140483222409</v>
      </c>
      <c r="F77" s="9">
        <f t="shared" si="28"/>
        <v>0.53504150745667112</v>
      </c>
      <c r="G77" s="9">
        <f t="shared" si="29"/>
        <v>1.0470046661133967</v>
      </c>
      <c r="H77" s="9">
        <f t="shared" si="30"/>
        <v>4.2143043249681291</v>
      </c>
      <c r="I77" s="9">
        <f t="shared" si="31"/>
        <v>4.3922951182074064</v>
      </c>
      <c r="J77" s="9">
        <f t="shared" si="32"/>
        <v>1.8690138728741195</v>
      </c>
      <c r="K77" s="11">
        <f t="shared" si="33"/>
        <v>0.24570024570024568</v>
      </c>
      <c r="L77" s="11">
        <f t="shared" si="34"/>
        <v>0.23584905660377356</v>
      </c>
      <c r="M77" s="11">
        <f t="shared" si="35"/>
        <v>0.54644808743169393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-0.26142680936989626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0.22609286450919602</v>
      </c>
      <c r="Q77" s="11">
        <f>2*'OddsRatio_working_3-way'!K77*'OddsRatio_working_3-way'!L77*'OddsRatio_working_3-way'!M77</f>
        <v>6.3331334596413449E-2</v>
      </c>
      <c r="R77" s="11">
        <f t="shared" si="36"/>
        <v>0</v>
      </c>
      <c r="S77" s="11">
        <f t="shared" si="37"/>
        <v>-0.86484192288517059</v>
      </c>
      <c r="T77" s="11">
        <f t="shared" si="38"/>
        <v>-0.24225263946363321</v>
      </c>
      <c r="U77" s="11">
        <f>'OddsRatio_working_3-way'!S77-'OddsRatio_working_3-way'!R77^2/3</f>
        <v>-0.86484192288517059</v>
      </c>
      <c r="V77" s="11">
        <f>'OddsRatio_working_3-way'!S77*'OddsRatio_working_3-way'!R77/3-2*'OddsRatio_working_3-way'!R77^3/27-'OddsRatio_working_3-way'!T77</f>
        <v>0.24225263946363321</v>
      </c>
      <c r="W77" s="11">
        <f>'OddsRatio_working_3-way'!V77^2+4*'OddsRatio_working_3-way'!U77^3/27</f>
        <v>-3.7144748760777231E-2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0.15478298524698564</v>
      </c>
      <c r="Y77" s="11">
        <f>IF('OddsRatio_working_3-way'!W77&gt;=0,IF('OddsRatio_working_3-way'!V77+SQRT('OddsRatio_working_3-way'!W77)&gt;0,0,PI()),ACOS('OddsRatio_working_3-way'!V77/(2*'OddsRatio_working_3-way'!X77)))</f>
        <v>0.67203589530798213</v>
      </c>
      <c r="Z77" s="11">
        <f>'OddsRatio_working_3-way'!X77^(1/3)*COS('OddsRatio_working_3-way'!Y77/3)</f>
        <v>0.52350233305669835</v>
      </c>
      <c r="AA77" s="11">
        <f>'OddsRatio_working_3-way'!X77^(1/3)*COS(('OddsRatio_working_3-way'!Y77+2*PI())/3)</f>
        <v>-0.36504425044221978</v>
      </c>
      <c r="AB77" s="11">
        <f>'OddsRatio_working_3-way'!X77^(1/3)*COS(('OddsRatio_working_3-way'!Y77+4*PI())/3)</f>
        <v>-0.15845808261447866</v>
      </c>
      <c r="AC77" s="11">
        <f>'OddsRatio_working_3-way'!X77^(1/3)*SIN('OddsRatio_working_3-way'!Y77/3)</f>
        <v>0.11927257960619966</v>
      </c>
      <c r="AD77" s="11">
        <f>'OddsRatio_working_3-way'!X77^(1/3)*SIN(('OddsRatio_working_3-way'!Y77+2*PI())/3)</f>
        <v>0.39373002956442305</v>
      </c>
      <c r="AE77" s="11">
        <f>'OddsRatio_working_3-way'!X77^(1/3)*SIN(('OddsRatio_working_3-way'!Y77+4*PI())/3)</f>
        <v>-0.51300260917062257</v>
      </c>
      <c r="AF77" s="11">
        <f>-'OddsRatio_working_3-way'!U77/(3*'OddsRatio_working_3-way'!X77^(1/3))*COS(('OddsRatio_working_3-way'!Y77)/3)</f>
        <v>0.52350233305669835</v>
      </c>
      <c r="AG77" s="11">
        <f>-'OddsRatio_working_3-way'!U77/(3*'OddsRatio_working_3-way'!X77^(1/3))*COS(('OddsRatio_working_3-way'!Y77+2*PI())/3)</f>
        <v>-0.36504425044221978</v>
      </c>
      <c r="AH77" s="11">
        <f>-'OddsRatio_working_3-way'!U77/(3*'OddsRatio_working_3-way'!X77^(1/3))*COS(('OddsRatio_working_3-way'!Y77+4*PI())/3)</f>
        <v>-0.15845808261447866</v>
      </c>
      <c r="AI77" s="11">
        <f>'OddsRatio_working_3-way'!U77/(3*'OddsRatio_working_3-way'!X77^(1/3))*SIN(('OddsRatio_working_3-way'!Y77)/3)</f>
        <v>-0.11927257960619966</v>
      </c>
      <c r="AJ77" s="11">
        <f>'OddsRatio_working_3-way'!U77/(3*'OddsRatio_working_3-way'!X77^(1/3))*SIN(('OddsRatio_working_3-way'!Y77+2*PI())/3)</f>
        <v>-0.39373002956442305</v>
      </c>
      <c r="AK77" s="11">
        <f>'OddsRatio_working_3-way'!U77/(3*'OddsRatio_working_3-way'!X77^(1/3))*SIN(('OddsRatio_working_3-way'!Y77+4*PI())/3)</f>
        <v>0.51300260917062257</v>
      </c>
      <c r="AL77" s="11">
        <f>'OddsRatio_working_3-way'!Z77+'OddsRatio_working_3-way'!AF77</f>
        <v>1.0470046661133967</v>
      </c>
      <c r="AM77" s="11">
        <f>'OddsRatio_working_3-way'!AA77+'OddsRatio_working_3-way'!AG77</f>
        <v>-0.73008850088443955</v>
      </c>
      <c r="AN77" s="11">
        <f>'OddsRatio_working_3-way'!AB77+'OddsRatio_working_3-way'!AH77</f>
        <v>-0.31691616522895732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1.0470046661133967</v>
      </c>
      <c r="AS77" s="11">
        <f>IF(('OddsRatio_working_3-way'!X77=0),IF(Q77&gt;0,-Q77^(1/3),(-Q77)^(1/3)),'OddsRatio_working_3-way'!AM77-'OddsRatio_working_3-way'!R77/3)</f>
        <v>-0.73008850088443955</v>
      </c>
      <c r="AT77" s="11">
        <f>IF(('OddsRatio_working_3-way'!X77=0),IF(Q77&gt;0,-Q77^(1/3),(-Q77)^(1/3)),'OddsRatio_working_3-way'!AN77-'OddsRatio_working_3-way'!R77/3)</f>
        <v>-0.31691616522895732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1.98</v>
      </c>
      <c r="B78" s="4">
        <f>IF('True_Odds_Calculator_3-way'!B79="","",'True_Odds_Calculator_3-way'!B79)</f>
        <v>3.33</v>
      </c>
      <c r="C78" s="4">
        <f>IF('True_Odds_Calculator_3-way'!C79="","",'True_Odds_Calculator_3-way'!C79)</f>
        <v>4.45</v>
      </c>
      <c r="D78" s="9">
        <f t="shared" si="26"/>
        <v>0.49311885855912169</v>
      </c>
      <c r="E78" s="9">
        <f t="shared" si="27"/>
        <v>0.29036803362561991</v>
      </c>
      <c r="F78" s="9">
        <f t="shared" si="28"/>
        <v>0.21651310781525832</v>
      </c>
      <c r="G78" s="9">
        <f t="shared" si="29"/>
        <v>1.0488863801372883</v>
      </c>
      <c r="H78" s="9">
        <f t="shared" si="30"/>
        <v>2.0279086525345424</v>
      </c>
      <c r="I78" s="9">
        <f t="shared" si="31"/>
        <v>3.4439052657198812</v>
      </c>
      <c r="J78" s="9">
        <f t="shared" si="32"/>
        <v>4.618658011473646</v>
      </c>
      <c r="K78" s="11">
        <f t="shared" si="33"/>
        <v>0.50505050505050508</v>
      </c>
      <c r="L78" s="11">
        <f t="shared" si="34"/>
        <v>0.3003003003003003</v>
      </c>
      <c r="M78" s="11">
        <f t="shared" si="35"/>
        <v>0.2247191011235955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-0.26849218984050438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0.23039723414255253</v>
      </c>
      <c r="Q78" s="11">
        <f>2*'OddsRatio_working_3-way'!K78*'OddsRatio_working_3-way'!L78*'OddsRatio_working_3-way'!M78</f>
        <v>6.8164862172352805E-2</v>
      </c>
      <c r="R78" s="11">
        <f t="shared" si="36"/>
        <v>0</v>
      </c>
      <c r="S78" s="11">
        <f t="shared" si="37"/>
        <v>-0.8581152184702957</v>
      </c>
      <c r="T78" s="11">
        <f t="shared" si="38"/>
        <v>-0.25388024215097499</v>
      </c>
      <c r="U78" s="11">
        <f>'OddsRatio_working_3-way'!S78-'OddsRatio_working_3-way'!R78^2/3</f>
        <v>-0.8581152184702957</v>
      </c>
      <c r="V78" s="11">
        <f>'OddsRatio_working_3-way'!S78*'OddsRatio_working_3-way'!R78/3-2*'OddsRatio_working_3-way'!R78^3/27-'OddsRatio_working_3-way'!T78</f>
        <v>0.25388024215097499</v>
      </c>
      <c r="W78" s="11">
        <f>'OddsRatio_working_3-way'!V78^2+4*'OddsRatio_working_3-way'!U78^3/27</f>
        <v>-2.9157149347886963E-2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0.15298065784807949</v>
      </c>
      <c r="Y78" s="11">
        <f>IF('OddsRatio_working_3-way'!W78&gt;=0,IF('OddsRatio_working_3-way'!V78+SQRT('OddsRatio_working_3-way'!W78)&gt;0,0,PI()),ACOS('OddsRatio_working_3-way'!V78/(2*'OddsRatio_working_3-way'!X78)))</f>
        <v>0.59208494095315622</v>
      </c>
      <c r="Z78" s="11">
        <f>'OddsRatio_working_3-way'!X78^(1/3)*COS('OddsRatio_working_3-way'!Y78/3)</f>
        <v>0.52444319006864404</v>
      </c>
      <c r="AA78" s="11">
        <f>'OddsRatio_working_3-way'!X78^(1/3)*COS(('OddsRatio_working_3-way'!Y78+2*PI())/3)</f>
        <v>-0.35304180154444803</v>
      </c>
      <c r="AB78" s="11">
        <f>'OddsRatio_working_3-way'!X78^(1/3)*COS(('OddsRatio_working_3-way'!Y78+4*PI())/3)</f>
        <v>-0.17140138852419595</v>
      </c>
      <c r="AC78" s="11">
        <f>'OddsRatio_working_3-way'!X78^(1/3)*SIN('OddsRatio_working_3-way'!Y78/3)</f>
        <v>0.10487014135295733</v>
      </c>
      <c r="AD78" s="11">
        <f>'OddsRatio_working_3-way'!X78^(1/3)*SIN(('OddsRatio_working_3-way'!Y78+2*PI())/3)</f>
        <v>0.40174605476471792</v>
      </c>
      <c r="AE78" s="11">
        <f>'OddsRatio_working_3-way'!X78^(1/3)*SIN(('OddsRatio_working_3-way'!Y78+4*PI())/3)</f>
        <v>-0.50661619611767528</v>
      </c>
      <c r="AF78" s="11">
        <f>-'OddsRatio_working_3-way'!U78/(3*'OddsRatio_working_3-way'!X78^(1/3))*COS(('OddsRatio_working_3-way'!Y78)/3)</f>
        <v>0.52444319006864415</v>
      </c>
      <c r="AG78" s="11">
        <f>-'OddsRatio_working_3-way'!U78/(3*'OddsRatio_working_3-way'!X78^(1/3))*COS(('OddsRatio_working_3-way'!Y78+2*PI())/3)</f>
        <v>-0.35304180154444809</v>
      </c>
      <c r="AH78" s="11">
        <f>-'OddsRatio_working_3-way'!U78/(3*'OddsRatio_working_3-way'!X78^(1/3))*COS(('OddsRatio_working_3-way'!Y78+4*PI())/3)</f>
        <v>-0.17140138852419601</v>
      </c>
      <c r="AI78" s="11">
        <f>'OddsRatio_working_3-way'!U78/(3*'OddsRatio_working_3-way'!X78^(1/3))*SIN(('OddsRatio_working_3-way'!Y78)/3)</f>
        <v>-0.10487014135295736</v>
      </c>
      <c r="AJ78" s="11">
        <f>'OddsRatio_working_3-way'!U78/(3*'OddsRatio_working_3-way'!X78^(1/3))*SIN(('OddsRatio_working_3-way'!Y78+2*PI())/3)</f>
        <v>-0.40174605476471803</v>
      </c>
      <c r="AK78" s="11">
        <f>'OddsRatio_working_3-way'!U78/(3*'OddsRatio_working_3-way'!X78^(1/3))*SIN(('OddsRatio_working_3-way'!Y78+4*PI())/3)</f>
        <v>0.50661619611767539</v>
      </c>
      <c r="AL78" s="11">
        <f>'OddsRatio_working_3-way'!Z78+'OddsRatio_working_3-way'!AF78</f>
        <v>1.0488863801372883</v>
      </c>
      <c r="AM78" s="11">
        <f>'OddsRatio_working_3-way'!AA78+'OddsRatio_working_3-way'!AG78</f>
        <v>-0.70608360308889617</v>
      </c>
      <c r="AN78" s="11">
        <f>'OddsRatio_working_3-way'!AB78+'OddsRatio_working_3-way'!AH78</f>
        <v>-0.34280277704839196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1.0488863801372883</v>
      </c>
      <c r="AS78" s="11">
        <f>IF(('OddsRatio_working_3-way'!X78=0),IF(Q78&gt;0,-Q78^(1/3),(-Q78)^(1/3)),'OddsRatio_working_3-way'!AM78-'OddsRatio_working_3-way'!R78/3)</f>
        <v>-0.70608360308889617</v>
      </c>
      <c r="AT78" s="11">
        <f>IF(('OddsRatio_working_3-way'!X78=0),IF(Q78&gt;0,-Q78^(1/3),(-Q78)^(1/3)),'OddsRatio_working_3-way'!AN78-'OddsRatio_working_3-way'!R78/3)</f>
        <v>-0.34280277704839196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1.1299999999999999</v>
      </c>
      <c r="B79" s="4">
        <f>IF('True_Odds_Calculator_3-way'!B80="","",'True_Odds_Calculator_3-way'!B80)</f>
        <v>9.44</v>
      </c>
      <c r="C79" s="4">
        <f>IF('True_Odds_Calculator_3-way'!C80="","",'True_Odds_Calculator_3-way'!C80)</f>
        <v>23.78</v>
      </c>
      <c r="D79" s="9">
        <f t="shared" si="26"/>
        <v>0.86988630725197136</v>
      </c>
      <c r="E79" s="9">
        <f t="shared" si="27"/>
        <v>9.3362812522381572E-2</v>
      </c>
      <c r="F79" s="9">
        <f t="shared" si="28"/>
        <v>3.6750880225646966E-2</v>
      </c>
      <c r="G79" s="9">
        <f t="shared" si="29"/>
        <v>1.1505808877047969</v>
      </c>
      <c r="H79" s="9">
        <f t="shared" si="30"/>
        <v>1.1495755154016236</v>
      </c>
      <c r="I79" s="9">
        <f t="shared" si="31"/>
        <v>10.710902692228483</v>
      </c>
      <c r="J79" s="9">
        <f t="shared" si="32"/>
        <v>27.210232621915274</v>
      </c>
      <c r="K79" s="11">
        <f t="shared" si="33"/>
        <v>0.88495575221238942</v>
      </c>
      <c r="L79" s="11">
        <f t="shared" si="34"/>
        <v>0.10593220338983052</v>
      </c>
      <c r="M79" s="11">
        <f t="shared" si="35"/>
        <v>4.2052144659377629E-2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-9.8531984670741091E-2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0.12358770202785069</v>
      </c>
      <c r="Q79" s="11">
        <f>2*'OddsRatio_working_3-way'!K79*'OddsRatio_working_3-way'!L79*'OddsRatio_working_3-way'!M79</f>
        <v>7.8843829044880822E-3</v>
      </c>
      <c r="R79" s="11">
        <f t="shared" si="36"/>
        <v>0</v>
      </c>
      <c r="S79" s="11">
        <f t="shared" si="37"/>
        <v>-1.2542901925789571</v>
      </c>
      <c r="T79" s="11">
        <f t="shared" si="38"/>
        <v>-8.0018513083187054E-2</v>
      </c>
      <c r="U79" s="11">
        <f>'OddsRatio_working_3-way'!S79-'OddsRatio_working_3-way'!R79^2/3</f>
        <v>-1.2542901925789571</v>
      </c>
      <c r="V79" s="11">
        <f>'OddsRatio_working_3-way'!S79*'OddsRatio_working_3-way'!R79/3-2*'OddsRatio_working_3-way'!R79^3/27-'OddsRatio_working_3-way'!T79</f>
        <v>8.0018513083187054E-2</v>
      </c>
      <c r="W79" s="11">
        <f>'OddsRatio_working_3-way'!V79^2+4*'OddsRatio_working_3-way'!U79^3/27</f>
        <v>-0.28593842693424487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0.27034301792828358</v>
      </c>
      <c r="Y79" s="11">
        <f>IF('OddsRatio_working_3-way'!W79&gt;=0,IF('OddsRatio_working_3-way'!V79+SQRT('OddsRatio_working_3-way'!W79)&gt;0,0,PI()),ACOS('OddsRatio_working_3-way'!V79/(2*'OddsRatio_working_3-way'!X79)))</f>
        <v>1.4222562801326992</v>
      </c>
      <c r="Z79" s="11">
        <f>'OddsRatio_working_3-way'!X79^(1/3)*COS('OddsRatio_working_3-way'!Y79/3)</f>
        <v>0.57529044385239847</v>
      </c>
      <c r="AA79" s="11">
        <f>'OddsRatio_working_3-way'!X79^(1/3)*COS(('OddsRatio_working_3-way'!Y79+2*PI())/3)</f>
        <v>-0.54328799427429852</v>
      </c>
      <c r="AB79" s="11">
        <f>'OddsRatio_working_3-way'!X79^(1/3)*COS(('OddsRatio_working_3-way'!Y79+4*PI())/3)</f>
        <v>-3.2002449578100126E-2</v>
      </c>
      <c r="AC79" s="11">
        <f>'OddsRatio_working_3-way'!X79^(1/3)*SIN('OddsRatio_working_3-way'!Y79/3)</f>
        <v>0.29519084686311459</v>
      </c>
      <c r="AD79" s="11">
        <f>'OddsRatio_working_3-way'!X79^(1/3)*SIN(('OddsRatio_working_3-way'!Y79+2*PI())/3)</f>
        <v>0.350620715499045</v>
      </c>
      <c r="AE79" s="11">
        <f>'OddsRatio_working_3-way'!X79^(1/3)*SIN(('OddsRatio_working_3-way'!Y79+4*PI())/3)</f>
        <v>-0.64581156236215964</v>
      </c>
      <c r="AF79" s="11">
        <f>-'OddsRatio_working_3-way'!U79/(3*'OddsRatio_working_3-way'!X79^(1/3))*COS(('OddsRatio_working_3-way'!Y79)/3)</f>
        <v>0.57529044385239847</v>
      </c>
      <c r="AG79" s="11">
        <f>-'OddsRatio_working_3-way'!U79/(3*'OddsRatio_working_3-way'!X79^(1/3))*COS(('OddsRatio_working_3-way'!Y79+2*PI())/3)</f>
        <v>-0.54328799427429852</v>
      </c>
      <c r="AH79" s="11">
        <f>-'OddsRatio_working_3-way'!U79/(3*'OddsRatio_working_3-way'!X79^(1/3))*COS(('OddsRatio_working_3-way'!Y79+4*PI())/3)</f>
        <v>-3.2002449578100126E-2</v>
      </c>
      <c r="AI79" s="11">
        <f>'OddsRatio_working_3-way'!U79/(3*'OddsRatio_working_3-way'!X79^(1/3))*SIN(('OddsRatio_working_3-way'!Y79)/3)</f>
        <v>-0.29519084686311459</v>
      </c>
      <c r="AJ79" s="11">
        <f>'OddsRatio_working_3-way'!U79/(3*'OddsRatio_working_3-way'!X79^(1/3))*SIN(('OddsRatio_working_3-way'!Y79+2*PI())/3)</f>
        <v>-0.350620715499045</v>
      </c>
      <c r="AK79" s="11">
        <f>'OddsRatio_working_3-way'!U79/(3*'OddsRatio_working_3-way'!X79^(1/3))*SIN(('OddsRatio_working_3-way'!Y79+4*PI())/3)</f>
        <v>0.64581156236215964</v>
      </c>
      <c r="AL79" s="11">
        <f>'OddsRatio_working_3-way'!Z79+'OddsRatio_working_3-way'!AF79</f>
        <v>1.1505808877047969</v>
      </c>
      <c r="AM79" s="11">
        <f>'OddsRatio_working_3-way'!AA79+'OddsRatio_working_3-way'!AG79</f>
        <v>-1.086575988548597</v>
      </c>
      <c r="AN79" s="11">
        <f>'OddsRatio_working_3-way'!AB79+'OddsRatio_working_3-way'!AH79</f>
        <v>-6.4004899156200251E-2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1.1505808877047969</v>
      </c>
      <c r="AS79" s="11">
        <f>IF(('OddsRatio_working_3-way'!X79=0),IF(Q79&gt;0,-Q79^(1/3),(-Q79)^(1/3)),'OddsRatio_working_3-way'!AM79-'OddsRatio_working_3-way'!R79/3)</f>
        <v>-1.086575988548597</v>
      </c>
      <c r="AT79" s="11">
        <f>IF(('OddsRatio_working_3-way'!X79=0),IF(Q79&gt;0,-Q79^(1/3),(-Q79)^(1/3)),'OddsRatio_working_3-way'!AN79-'OddsRatio_working_3-way'!R79/3)</f>
        <v>-6.4004899156200251E-2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5.33</v>
      </c>
      <c r="C80" s="4">
        <f>IF('True_Odds_Calculator_3-way'!C81="","",'True_Odds_Calculator_3-way'!C81)</f>
        <v>9.52</v>
      </c>
      <c r="D80" s="9">
        <f t="shared" si="26"/>
        <v>0.72574404789999647</v>
      </c>
      <c r="E80" s="9">
        <f t="shared" si="27"/>
        <v>0.17620783863811645</v>
      </c>
      <c r="F80" s="9">
        <f t="shared" si="28"/>
        <v>9.8048113461886854E-2</v>
      </c>
      <c r="G80" s="9">
        <f t="shared" si="29"/>
        <v>1.0797035633138428</v>
      </c>
      <c r="H80" s="9">
        <f t="shared" si="30"/>
        <v>1.377896247159845</v>
      </c>
      <c r="I80" s="9">
        <f t="shared" si="31"/>
        <v>5.6751164291489395</v>
      </c>
      <c r="J80" s="9">
        <f t="shared" si="32"/>
        <v>10.19907435943394</v>
      </c>
      <c r="K80" s="11">
        <f t="shared" si="33"/>
        <v>0.7407407407407407</v>
      </c>
      <c r="L80" s="11">
        <f t="shared" si="34"/>
        <v>0.18761726078799248</v>
      </c>
      <c r="M80" s="11">
        <f t="shared" si="35"/>
        <v>0.10504201680672269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-0.18849403426160949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0.19269746672903057</v>
      </c>
      <c r="Q80" s="11">
        <f>2*'OddsRatio_working_3-way'!K80*'OddsRatio_working_3-way'!L80*'OddsRatio_working_3-way'!M80</f>
        <v>2.9196585868034936E-2</v>
      </c>
      <c r="R80" s="11">
        <f t="shared" si="36"/>
        <v>0</v>
      </c>
      <c r="S80" s="11">
        <f t="shared" si="37"/>
        <v>-1.022300082248689</v>
      </c>
      <c r="T80" s="11">
        <f t="shared" si="38"/>
        <v>-0.15489395185586197</v>
      </c>
      <c r="U80" s="11">
        <f>'OddsRatio_working_3-way'!S80-'OddsRatio_working_3-way'!R80^2/3</f>
        <v>-1.022300082248689</v>
      </c>
      <c r="V80" s="11">
        <f>'OddsRatio_working_3-way'!S80*'OddsRatio_working_3-way'!R80/3-2*'OddsRatio_working_3-way'!R80^3/27-'OddsRatio_working_3-way'!T80</f>
        <v>0.15489395185586197</v>
      </c>
      <c r="W80" s="11">
        <f>'OddsRatio_working_3-way'!V80^2+4*'OddsRatio_working_3-way'!U80^3/27</f>
        <v>-0.13428982181783192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0.19892332576859734</v>
      </c>
      <c r="Y80" s="11">
        <f>IF('OddsRatio_working_3-way'!W80&gt;=0,IF('OddsRatio_working_3-way'!V80+SQRT('OddsRatio_working_3-way'!W80)&gt;0,0,PI()),ACOS('OddsRatio_working_3-way'!V80/(2*'OddsRatio_working_3-way'!X80)))</f>
        <v>1.1708913788657531</v>
      </c>
      <c r="Z80" s="11">
        <f>'OddsRatio_working_3-way'!X80^(1/3)*COS('OddsRatio_working_3-way'!Y80/3)</f>
        <v>0.53985178165692138</v>
      </c>
      <c r="AA80" s="11">
        <f>'OddsRatio_working_3-way'!X80^(1/3)*COS(('OddsRatio_working_3-way'!Y80+2*PI())/3)</f>
        <v>-0.46226689255081305</v>
      </c>
      <c r="AB80" s="11">
        <f>'OddsRatio_working_3-way'!X80^(1/3)*COS(('OddsRatio_working_3-way'!Y80+4*PI())/3)</f>
        <v>-7.7584889106107904E-2</v>
      </c>
      <c r="AC80" s="11">
        <f>'OddsRatio_working_3-way'!X80^(1/3)*SIN('OddsRatio_working_3-way'!Y80/3)</f>
        <v>0.22209625824120499</v>
      </c>
      <c r="AD80" s="11">
        <f>'OddsRatio_working_3-way'!X80^(1/3)*SIN(('OddsRatio_working_3-way'!Y80+2*PI())/3)</f>
        <v>0.35647722807258148</v>
      </c>
      <c r="AE80" s="11">
        <f>'OddsRatio_working_3-way'!X80^(1/3)*SIN(('OddsRatio_working_3-way'!Y80+4*PI())/3)</f>
        <v>-0.57857348631378636</v>
      </c>
      <c r="AF80" s="11">
        <f>-'OddsRatio_working_3-way'!U80/(3*'OddsRatio_working_3-way'!X80^(1/3))*COS(('OddsRatio_working_3-way'!Y80)/3)</f>
        <v>0.53985178165692138</v>
      </c>
      <c r="AG80" s="11">
        <f>-'OddsRatio_working_3-way'!U80/(3*'OddsRatio_working_3-way'!X80^(1/3))*COS(('OddsRatio_working_3-way'!Y80+2*PI())/3)</f>
        <v>-0.46226689255081316</v>
      </c>
      <c r="AH80" s="11">
        <f>-'OddsRatio_working_3-way'!U80/(3*'OddsRatio_working_3-way'!X80^(1/3))*COS(('OddsRatio_working_3-way'!Y80+4*PI())/3)</f>
        <v>-7.7584889106107918E-2</v>
      </c>
      <c r="AI80" s="11">
        <f>'OddsRatio_working_3-way'!U80/(3*'OddsRatio_working_3-way'!X80^(1/3))*SIN(('OddsRatio_working_3-way'!Y80)/3)</f>
        <v>-0.22209625824120505</v>
      </c>
      <c r="AJ80" s="11">
        <f>'OddsRatio_working_3-way'!U80/(3*'OddsRatio_working_3-way'!X80^(1/3))*SIN(('OddsRatio_working_3-way'!Y80+2*PI())/3)</f>
        <v>-0.35647722807258153</v>
      </c>
      <c r="AK80" s="11">
        <f>'OddsRatio_working_3-way'!U80/(3*'OddsRatio_working_3-way'!X80^(1/3))*SIN(('OddsRatio_working_3-way'!Y80+4*PI())/3)</f>
        <v>0.57857348631378647</v>
      </c>
      <c r="AL80" s="11">
        <f>'OddsRatio_working_3-way'!Z80+'OddsRatio_working_3-way'!AF80</f>
        <v>1.0797035633138428</v>
      </c>
      <c r="AM80" s="11">
        <f>'OddsRatio_working_3-way'!AA80+'OddsRatio_working_3-way'!AG80</f>
        <v>-0.9245337851016262</v>
      </c>
      <c r="AN80" s="11">
        <f>'OddsRatio_working_3-way'!AB80+'OddsRatio_working_3-way'!AH80</f>
        <v>-0.15516977821221584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1.0797035633138428</v>
      </c>
      <c r="AS80" s="11">
        <f>IF(('OddsRatio_working_3-way'!X80=0),IF(Q80&gt;0,-Q80^(1/3),(-Q80)^(1/3)),'OddsRatio_working_3-way'!AM80-'OddsRatio_working_3-way'!R80/3)</f>
        <v>-0.9245337851016262</v>
      </c>
      <c r="AT80" s="11">
        <f>IF(('OddsRatio_working_3-way'!X80=0),IF(Q80&gt;0,-Q80^(1/3),(-Q80)^(1/3)),'OddsRatio_working_3-way'!AN80-'OddsRatio_working_3-way'!R80/3)</f>
        <v>-0.15516977821221584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1.1000000000000001</v>
      </c>
      <c r="B81" s="4">
        <f>IF('True_Odds_Calculator_3-way'!B82="","",'True_Odds_Calculator_3-way'!B82)</f>
        <v>10.99</v>
      </c>
      <c r="C81" s="4">
        <f>IF('True_Odds_Calculator_3-way'!C82="","",'True_Odds_Calculator_3-way'!C82)</f>
        <v>27.99</v>
      </c>
      <c r="D81" s="9">
        <f t="shared" si="26"/>
        <v>0.89295376391671766</v>
      </c>
      <c r="E81" s="9">
        <f t="shared" si="27"/>
        <v>7.7065985213463889E-2</v>
      </c>
      <c r="F81" s="9">
        <f t="shared" si="28"/>
        <v>2.9980250869818592E-2</v>
      </c>
      <c r="G81" s="9">
        <f t="shared" si="29"/>
        <v>1.1987881165733696</v>
      </c>
      <c r="H81" s="9">
        <f t="shared" si="30"/>
        <v>1.119878811657337</v>
      </c>
      <c r="I81" s="9">
        <f t="shared" si="31"/>
        <v>12.975893284567963</v>
      </c>
      <c r="J81" s="9">
        <f t="shared" si="32"/>
        <v>33.355291266315241</v>
      </c>
      <c r="K81" s="11">
        <f t="shared" si="33"/>
        <v>0.90909090909090906</v>
      </c>
      <c r="L81" s="11">
        <f t="shared" si="34"/>
        <v>9.0991810737033663E-2</v>
      </c>
      <c r="M81" s="11">
        <f t="shared" si="35"/>
        <v>3.572704537334763E-2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-7.968472840367502E-2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0.10958382351259242</v>
      </c>
      <c r="Q81" s="11">
        <f>2*'OddsRatio_working_3-way'!K81*'OddsRatio_working_3-way'!L81*'OddsRatio_working_3-way'!M81</f>
        <v>5.9106700923728392E-3</v>
      </c>
      <c r="R81" s="11">
        <f t="shared" si="36"/>
        <v>0</v>
      </c>
      <c r="S81" s="11">
        <f t="shared" si="37"/>
        <v>-1.3752173811455004</v>
      </c>
      <c r="T81" s="11">
        <f t="shared" si="38"/>
        <v>-7.4175694775916956E-2</v>
      </c>
      <c r="U81" s="11">
        <f>'OddsRatio_working_3-way'!S81-'OddsRatio_working_3-way'!R81^2/3</f>
        <v>-1.3752173811455004</v>
      </c>
      <c r="V81" s="11">
        <f>'OddsRatio_working_3-way'!S81*'OddsRatio_working_3-way'!R81/3-2*'OddsRatio_working_3-way'!R81^3/27-'OddsRatio_working_3-way'!T81</f>
        <v>7.4175694775916956E-2</v>
      </c>
      <c r="W81" s="11">
        <f>'OddsRatio_working_3-way'!V81^2+4*'OddsRatio_working_3-way'!U81^3/27</f>
        <v>-0.3798079705445066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0.31036672028424561</v>
      </c>
      <c r="Y81" s="11">
        <f>IF('OddsRatio_working_3-way'!W81&gt;=0,IF('OddsRatio_working_3-way'!V81+SQRT('OddsRatio_working_3-way'!W81)&gt;0,0,PI()),ACOS('OddsRatio_working_3-way'!V81/(2*'OddsRatio_working_3-way'!X81)))</f>
        <v>1.451013234789079</v>
      </c>
      <c r="Z81" s="11">
        <f>'OddsRatio_working_3-way'!X81^(1/3)*COS('OddsRatio_working_3-way'!Y81/3)</f>
        <v>0.59939405828668479</v>
      </c>
      <c r="AA81" s="11">
        <f>'OddsRatio_working_3-way'!X81^(1/3)*COS(('OddsRatio_working_3-way'!Y81+2*PI())/3)</f>
        <v>-0.57236792501295808</v>
      </c>
      <c r="AB81" s="11">
        <f>'OddsRatio_working_3-way'!X81^(1/3)*COS(('OddsRatio_working_3-way'!Y81+4*PI())/3)</f>
        <v>-2.7026133273726813E-2</v>
      </c>
      <c r="AC81" s="11">
        <f>'OddsRatio_working_3-way'!X81^(1/3)*SIN('OddsRatio_working_3-way'!Y81/3)</f>
        <v>0.31485323026099815</v>
      </c>
      <c r="AD81" s="11">
        <f>'OddsRatio_working_3-way'!X81^(1/3)*SIN(('OddsRatio_working_3-way'!Y81+2*PI())/3)</f>
        <v>0.3616638662232205</v>
      </c>
      <c r="AE81" s="11">
        <f>'OddsRatio_working_3-way'!X81^(1/3)*SIN(('OddsRatio_working_3-way'!Y81+4*PI())/3)</f>
        <v>-0.67651709648421865</v>
      </c>
      <c r="AF81" s="11">
        <f>-'OddsRatio_working_3-way'!U81/(3*'OddsRatio_working_3-way'!X81^(1/3))*COS(('OddsRatio_working_3-way'!Y81)/3)</f>
        <v>0.59939405828668479</v>
      </c>
      <c r="AG81" s="11">
        <f>-'OddsRatio_working_3-way'!U81/(3*'OddsRatio_working_3-way'!X81^(1/3))*COS(('OddsRatio_working_3-way'!Y81+2*PI())/3)</f>
        <v>-0.57236792501295808</v>
      </c>
      <c r="AH81" s="11">
        <f>-'OddsRatio_working_3-way'!U81/(3*'OddsRatio_working_3-way'!X81^(1/3))*COS(('OddsRatio_working_3-way'!Y81+4*PI())/3)</f>
        <v>-2.7026133273726813E-2</v>
      </c>
      <c r="AI81" s="11">
        <f>'OddsRatio_working_3-way'!U81/(3*'OddsRatio_working_3-way'!X81^(1/3))*SIN(('OddsRatio_working_3-way'!Y81)/3)</f>
        <v>-0.31485323026099815</v>
      </c>
      <c r="AJ81" s="11">
        <f>'OddsRatio_working_3-way'!U81/(3*'OddsRatio_working_3-way'!X81^(1/3))*SIN(('OddsRatio_working_3-way'!Y81+2*PI())/3)</f>
        <v>-0.3616638662232205</v>
      </c>
      <c r="AK81" s="11">
        <f>'OddsRatio_working_3-way'!U81/(3*'OddsRatio_working_3-way'!X81^(1/3))*SIN(('OddsRatio_working_3-way'!Y81+4*PI())/3)</f>
        <v>0.67651709648421865</v>
      </c>
      <c r="AL81" s="11">
        <f>'OddsRatio_working_3-way'!Z81+'OddsRatio_working_3-way'!AF81</f>
        <v>1.1987881165733696</v>
      </c>
      <c r="AM81" s="11">
        <f>'OddsRatio_working_3-way'!AA81+'OddsRatio_working_3-way'!AG81</f>
        <v>-1.1447358500259162</v>
      </c>
      <c r="AN81" s="11">
        <f>'OddsRatio_working_3-way'!AB81+'OddsRatio_working_3-way'!AH81</f>
        <v>-5.4052266547453626E-2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1.1987881165733696</v>
      </c>
      <c r="AS81" s="11">
        <f>IF(('OddsRatio_working_3-way'!X81=0),IF(Q81&gt;0,-Q81^(1/3),(-Q81)^(1/3)),'OddsRatio_working_3-way'!AM81-'OddsRatio_working_3-way'!R81/3)</f>
        <v>-1.1447358500259162</v>
      </c>
      <c r="AT81" s="11">
        <f>IF(('OddsRatio_working_3-way'!X81=0),IF(Q81&gt;0,-Q81^(1/3),(-Q81)^(1/3)),'OddsRatio_working_3-way'!AN81-'OddsRatio_working_3-way'!R81/3)</f>
        <v>-5.4052266547453626E-2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3.11</v>
      </c>
      <c r="B82" s="4">
        <f>IF('True_Odds_Calculator_3-way'!B83="","",'True_Odds_Calculator_3-way'!B83)</f>
        <v>3.34</v>
      </c>
      <c r="C82" s="4">
        <f>IF('True_Odds_Calculator_3-way'!C83="","",'True_Odds_Calculator_3-way'!C83)</f>
        <v>2.46</v>
      </c>
      <c r="D82" s="9">
        <f t="shared" si="26"/>
        <v>0.31260372999392344</v>
      </c>
      <c r="E82" s="9">
        <f t="shared" si="27"/>
        <v>0.2908132525677688</v>
      </c>
      <c r="F82" s="9">
        <f t="shared" si="28"/>
        <v>0.39658301743830782</v>
      </c>
      <c r="G82" s="9">
        <f t="shared" si="29"/>
        <v>1.0421507854625653</v>
      </c>
      <c r="H82" s="9">
        <f t="shared" si="30"/>
        <v>3.1989381573260132</v>
      </c>
      <c r="I82" s="9">
        <f t="shared" si="31"/>
        <v>3.4386328379824023</v>
      </c>
      <c r="J82" s="9">
        <f t="shared" si="32"/>
        <v>2.5215401467753451</v>
      </c>
      <c r="K82" s="11">
        <f t="shared" si="33"/>
        <v>0.32154340836012862</v>
      </c>
      <c r="L82" s="11">
        <f t="shared" si="34"/>
        <v>0.29940119760479045</v>
      </c>
      <c r="M82" s="11">
        <f t="shared" si="35"/>
        <v>0.4065040650406504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-0.2821039749377412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0.23128396176042548</v>
      </c>
      <c r="Q82" s="11">
        <f>2*'OddsRatio_working_3-way'!K82*'OddsRatio_working_3-way'!L82*'OddsRatio_working_3-way'!M82</f>
        <v>7.8268684182885129E-2</v>
      </c>
      <c r="R82" s="11">
        <f t="shared" si="36"/>
        <v>0</v>
      </c>
      <c r="S82" s="11">
        <f t="shared" si="37"/>
        <v>-0.81985360827144882</v>
      </c>
      <c r="T82" s="11">
        <f t="shared" si="38"/>
        <v>-0.2774462295334853</v>
      </c>
      <c r="U82" s="11">
        <f>'OddsRatio_working_3-way'!S82-'OddsRatio_working_3-way'!R82^2/3</f>
        <v>-0.81985360827144882</v>
      </c>
      <c r="V82" s="11">
        <f>'OddsRatio_working_3-way'!S82*'OddsRatio_working_3-way'!R82/3-2*'OddsRatio_working_3-way'!R82^3/27-'OddsRatio_working_3-way'!T82</f>
        <v>0.2774462295334853</v>
      </c>
      <c r="W82" s="11">
        <f>'OddsRatio_working_3-way'!V82^2+4*'OddsRatio_working_3-way'!U82^3/27</f>
        <v>-4.6639973207864144E-3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0.14286392792018374</v>
      </c>
      <c r="Y82" s="11">
        <f>IF('OddsRatio_working_3-way'!W82&gt;=0,IF('OddsRatio_working_3-way'!V82+SQRT('OddsRatio_working_3-way'!W82)&gt;0,0,PI()),ACOS('OddsRatio_working_3-way'!V82/(2*'OddsRatio_working_3-way'!X82)))</f>
        <v>0.2413521200510691</v>
      </c>
      <c r="Z82" s="11">
        <f>'OddsRatio_working_3-way'!X82^(1/3)*COS('OddsRatio_working_3-way'!Y82/3)</f>
        <v>0.52107539273128267</v>
      </c>
      <c r="AA82" s="11">
        <f>'OddsRatio_working_3-way'!X82^(1/3)*COS(('OddsRatio_working_3-way'!Y82+2*PI())/3)</f>
        <v>-0.29692077464822825</v>
      </c>
      <c r="AB82" s="11">
        <f>'OddsRatio_working_3-way'!X82^(1/3)*COS(('OddsRatio_working_3-way'!Y82+4*PI())/3)</f>
        <v>-0.22415461808305431</v>
      </c>
      <c r="AC82" s="11">
        <f>'OddsRatio_working_3-way'!X82^(1/3)*SIN('OddsRatio_working_3-way'!Y82/3)</f>
        <v>4.2011560080797691E-2</v>
      </c>
      <c r="AD82" s="11">
        <f>'OddsRatio_working_3-way'!X82^(1/3)*SIN(('OddsRatio_working_3-way'!Y82+2*PI())/3)</f>
        <v>0.43025874735184527</v>
      </c>
      <c r="AE82" s="11">
        <f>'OddsRatio_working_3-way'!X82^(1/3)*SIN(('OddsRatio_working_3-way'!Y82+4*PI())/3)</f>
        <v>-0.47227030743264287</v>
      </c>
      <c r="AF82" s="11">
        <f>-'OddsRatio_working_3-way'!U82/(3*'OddsRatio_working_3-way'!X82^(1/3))*COS(('OddsRatio_working_3-way'!Y82)/3)</f>
        <v>0.52107539273128267</v>
      </c>
      <c r="AG82" s="11">
        <f>-'OddsRatio_working_3-way'!U82/(3*'OddsRatio_working_3-way'!X82^(1/3))*COS(('OddsRatio_working_3-way'!Y82+2*PI())/3)</f>
        <v>-0.29692077464822825</v>
      </c>
      <c r="AH82" s="11">
        <f>-'OddsRatio_working_3-way'!U82/(3*'OddsRatio_working_3-way'!X82^(1/3))*COS(('OddsRatio_working_3-way'!Y82+4*PI())/3)</f>
        <v>-0.22415461808305431</v>
      </c>
      <c r="AI82" s="11">
        <f>'OddsRatio_working_3-way'!U82/(3*'OddsRatio_working_3-way'!X82^(1/3))*SIN(('OddsRatio_working_3-way'!Y82)/3)</f>
        <v>-4.2011560080797691E-2</v>
      </c>
      <c r="AJ82" s="11">
        <f>'OddsRatio_working_3-way'!U82/(3*'OddsRatio_working_3-way'!X82^(1/3))*SIN(('OddsRatio_working_3-way'!Y82+2*PI())/3)</f>
        <v>-0.43025874735184527</v>
      </c>
      <c r="AK82" s="11">
        <f>'OddsRatio_working_3-way'!U82/(3*'OddsRatio_working_3-way'!X82^(1/3))*SIN(('OddsRatio_working_3-way'!Y82+4*PI())/3)</f>
        <v>0.47227030743264287</v>
      </c>
      <c r="AL82" s="11">
        <f>'OddsRatio_working_3-way'!Z82+'OddsRatio_working_3-way'!AF82</f>
        <v>1.0421507854625653</v>
      </c>
      <c r="AM82" s="11">
        <f>'OddsRatio_working_3-way'!AA82+'OddsRatio_working_3-way'!AG82</f>
        <v>-0.59384154929645649</v>
      </c>
      <c r="AN82" s="11">
        <f>'OddsRatio_working_3-way'!AB82+'OddsRatio_working_3-way'!AH82</f>
        <v>-0.44830923616610863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1.0421507854625653</v>
      </c>
      <c r="AS82" s="11">
        <f>IF(('OddsRatio_working_3-way'!X82=0),IF(Q82&gt;0,-Q82^(1/3),(-Q82)^(1/3)),'OddsRatio_working_3-way'!AM82-'OddsRatio_working_3-way'!R82/3)</f>
        <v>-0.59384154929645649</v>
      </c>
      <c r="AT82" s="11">
        <f>IF(('OddsRatio_working_3-way'!X82=0),IF(Q82&gt;0,-Q82^(1/3),(-Q82)^(1/3)),'OddsRatio_working_3-way'!AN82-'OddsRatio_working_3-way'!R82/3)</f>
        <v>-0.44830923616610863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</v>
      </c>
      <c r="B83" s="4">
        <f>IF('True_Odds_Calculator_3-way'!B84="","",'True_Odds_Calculator_3-way'!B84)</f>
        <v>3.67</v>
      </c>
      <c r="C83" s="4">
        <f>IF('True_Odds_Calculator_3-way'!C84="","",'True_Odds_Calculator_3-way'!C84)</f>
        <v>4.03</v>
      </c>
      <c r="D83" s="9">
        <f t="shared" si="26"/>
        <v>0.50764191137866566</v>
      </c>
      <c r="E83" s="9">
        <f t="shared" si="27"/>
        <v>0.25790825463663503</v>
      </c>
      <c r="F83" s="9">
        <f t="shared" si="28"/>
        <v>0.23444983398469926</v>
      </c>
      <c r="G83" s="9">
        <f t="shared" si="29"/>
        <v>1.0776583466618488</v>
      </c>
      <c r="H83" s="9">
        <f t="shared" si="30"/>
        <v>1.9698925119956641</v>
      </c>
      <c r="I83" s="9">
        <f t="shared" si="31"/>
        <v>3.8773477855871361</v>
      </c>
      <c r="J83" s="9">
        <f t="shared" si="32"/>
        <v>4.265304790385402</v>
      </c>
      <c r="K83" s="11">
        <f t="shared" si="33"/>
        <v>0.52631578947368418</v>
      </c>
      <c r="L83" s="11">
        <f t="shared" si="34"/>
        <v>0.27247956403269757</v>
      </c>
      <c r="M83" s="11">
        <f t="shared" si="35"/>
        <v>0.24813895781637715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-0.25910255046138608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0.23486549857852992</v>
      </c>
      <c r="Q83" s="11">
        <f>2*'OddsRatio_working_3-way'!K83*'OddsRatio_working_3-way'!L83*'OddsRatio_working_3-way'!M83</f>
        <v>7.1171363205615137E-2</v>
      </c>
      <c r="R83" s="11">
        <f t="shared" si="36"/>
        <v>0</v>
      </c>
      <c r="S83" s="11">
        <f t="shared" si="37"/>
        <v>-0.90645768696719875</v>
      </c>
      <c r="T83" s="11">
        <f t="shared" si="38"/>
        <v>-0.27468414756581783</v>
      </c>
      <c r="U83" s="11">
        <f>'OddsRatio_working_3-way'!S83-'OddsRatio_working_3-way'!R83^2/3</f>
        <v>-0.90645768696719875</v>
      </c>
      <c r="V83" s="11">
        <f>'OddsRatio_working_3-way'!S83*'OddsRatio_working_3-way'!R83/3-2*'OddsRatio_working_3-way'!R83^3/27-'OddsRatio_working_3-way'!T83</f>
        <v>0.27468414756581783</v>
      </c>
      <c r="W83" s="11">
        <f>'OddsRatio_working_3-way'!V83^2+4*'OddsRatio_working_3-way'!U83^3/27</f>
        <v>-3.4890106968419585E-2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0.16608844623601876</v>
      </c>
      <c r="Y83" s="11">
        <f>IF('OddsRatio_working_3-way'!W83&gt;=0,IF('OddsRatio_working_3-way'!V83+SQRT('OddsRatio_working_3-way'!W83)&gt;0,0,PI()),ACOS('OddsRatio_working_3-way'!V83/(2*'OddsRatio_working_3-way'!X83)))</f>
        <v>0.59718591027963797</v>
      </c>
      <c r="Z83" s="11">
        <f>'OddsRatio_working_3-way'!X83^(1/3)*COS('OddsRatio_working_3-way'!Y83/3)</f>
        <v>0.53882917333092439</v>
      </c>
      <c r="AA83" s="11">
        <f>'OddsRatio_working_3-way'!X83^(1/3)*COS(('OddsRatio_working_3-way'!Y83+2*PI())/3)</f>
        <v>-0.36355152531036466</v>
      </c>
      <c r="AB83" s="11">
        <f>'OddsRatio_working_3-way'!X83^(1/3)*COS(('OddsRatio_working_3-way'!Y83+4*PI())/3)</f>
        <v>-0.17527764802055965</v>
      </c>
      <c r="AC83" s="11">
        <f>'OddsRatio_working_3-way'!X83^(1/3)*SIN('OddsRatio_working_3-way'!Y83/3)</f>
        <v>0.10869997373464348</v>
      </c>
      <c r="AD83" s="11">
        <f>'OddsRatio_working_3-way'!X83^(1/3)*SIN(('OddsRatio_working_3-way'!Y83+2*PI())/3)</f>
        <v>0.41228976553742741</v>
      </c>
      <c r="AE83" s="11">
        <f>'OddsRatio_working_3-way'!X83^(1/3)*SIN(('OddsRatio_working_3-way'!Y83+4*PI())/3)</f>
        <v>-0.52098973927207093</v>
      </c>
      <c r="AF83" s="11">
        <f>-'OddsRatio_working_3-way'!U83/(3*'OddsRatio_working_3-way'!X83^(1/3))*COS(('OddsRatio_working_3-way'!Y83)/3)</f>
        <v>0.53882917333092439</v>
      </c>
      <c r="AG83" s="11">
        <f>-'OddsRatio_working_3-way'!U83/(3*'OddsRatio_working_3-way'!X83^(1/3))*COS(('OddsRatio_working_3-way'!Y83+2*PI())/3)</f>
        <v>-0.36355152531036466</v>
      </c>
      <c r="AH83" s="11">
        <f>-'OddsRatio_working_3-way'!U83/(3*'OddsRatio_working_3-way'!X83^(1/3))*COS(('OddsRatio_working_3-way'!Y83+4*PI())/3)</f>
        <v>-0.17527764802055965</v>
      </c>
      <c r="AI83" s="11">
        <f>'OddsRatio_working_3-way'!U83/(3*'OddsRatio_working_3-way'!X83^(1/3))*SIN(('OddsRatio_working_3-way'!Y83)/3)</f>
        <v>-0.10869997373464348</v>
      </c>
      <c r="AJ83" s="11">
        <f>'OddsRatio_working_3-way'!U83/(3*'OddsRatio_working_3-way'!X83^(1/3))*SIN(('OddsRatio_working_3-way'!Y83+2*PI())/3)</f>
        <v>-0.41228976553742741</v>
      </c>
      <c r="AK83" s="11">
        <f>'OddsRatio_working_3-way'!U83/(3*'OddsRatio_working_3-way'!X83^(1/3))*SIN(('OddsRatio_working_3-way'!Y83+4*PI())/3)</f>
        <v>0.52098973927207093</v>
      </c>
      <c r="AL83" s="11">
        <f>'OddsRatio_working_3-way'!Z83+'OddsRatio_working_3-way'!AF83</f>
        <v>1.0776583466618488</v>
      </c>
      <c r="AM83" s="11">
        <f>'OddsRatio_working_3-way'!AA83+'OddsRatio_working_3-way'!AG83</f>
        <v>-0.72710305062072933</v>
      </c>
      <c r="AN83" s="11">
        <f>'OddsRatio_working_3-way'!AB83+'OddsRatio_working_3-way'!AH83</f>
        <v>-0.35055529604111929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1.0776583466618488</v>
      </c>
      <c r="AS83" s="11">
        <f>IF(('OddsRatio_working_3-way'!X83=0),IF(Q83&gt;0,-Q83^(1/3),(-Q83)^(1/3)),'OddsRatio_working_3-way'!AM83-'OddsRatio_working_3-way'!R83/3)</f>
        <v>-0.72710305062072933</v>
      </c>
      <c r="AT83" s="11">
        <f>IF(('OddsRatio_working_3-way'!X83=0),IF(Q83&gt;0,-Q83^(1/3),(-Q83)^(1/3)),'OddsRatio_working_3-way'!AN83-'OddsRatio_working_3-way'!R83/3)</f>
        <v>-0.35055529604111929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2.27</v>
      </c>
      <c r="B84" s="4">
        <f>IF('True_Odds_Calculator_3-way'!B85="","",'True_Odds_Calculator_3-way'!B85)</f>
        <v>3.29</v>
      </c>
      <c r="C84" s="4">
        <f>IF('True_Odds_Calculator_3-way'!C85="","",'True_Odds_Calculator_3-way'!C85)</f>
        <v>3.34</v>
      </c>
      <c r="D84" s="9">
        <f t="shared" si="26"/>
        <v>0.4242397853545245</v>
      </c>
      <c r="E84" s="9">
        <f t="shared" si="27"/>
        <v>0.29009403877655054</v>
      </c>
      <c r="F84" s="9">
        <f t="shared" si="28"/>
        <v>0.2856661758689249</v>
      </c>
      <c r="G84" s="9">
        <f t="shared" si="29"/>
        <v>1.0686279678884718</v>
      </c>
      <c r="H84" s="9">
        <f t="shared" si="30"/>
        <v>2.3571575192183589</v>
      </c>
      <c r="I84" s="9">
        <f t="shared" si="31"/>
        <v>3.4471580464646006</v>
      </c>
      <c r="J84" s="9">
        <f t="shared" si="32"/>
        <v>3.5005894448590236</v>
      </c>
      <c r="K84" s="11">
        <f t="shared" si="33"/>
        <v>0.44052863436123346</v>
      </c>
      <c r="L84" s="11">
        <f t="shared" si="34"/>
        <v>0.303951367781155</v>
      </c>
      <c r="M84" s="11">
        <f t="shared" si="35"/>
        <v>0.29940119760479045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-0.27282668036982805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0.2365286699608028</v>
      </c>
      <c r="Q84" s="11">
        <f>2*'OddsRatio_working_3-way'!K84*'OddsRatio_working_3-way'!L84*'OddsRatio_working_3-way'!M84</f>
        <v>8.0179210156204342E-2</v>
      </c>
      <c r="R84" s="11">
        <f t="shared" si="36"/>
        <v>0</v>
      </c>
      <c r="S84" s="11">
        <f t="shared" si="37"/>
        <v>-0.86695578907524085</v>
      </c>
      <c r="T84" s="11">
        <f t="shared" si="38"/>
        <v>-0.29388331833059012</v>
      </c>
      <c r="U84" s="11">
        <f>'OddsRatio_working_3-way'!S84-'OddsRatio_working_3-way'!R84^2/3</f>
        <v>-0.86695578907524085</v>
      </c>
      <c r="V84" s="11">
        <f>'OddsRatio_working_3-way'!S84*'OddsRatio_working_3-way'!R84/3-2*'OddsRatio_working_3-way'!R84^3/27-'OddsRatio_working_3-way'!T84</f>
        <v>0.29388331833059012</v>
      </c>
      <c r="W84" s="11">
        <f>'OddsRatio_working_3-way'!V84^2+4*'OddsRatio_working_3-way'!U84^3/27</f>
        <v>-1.0168101797575782E-2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0.1553508179818944</v>
      </c>
      <c r="Y84" s="11">
        <f>IF('OddsRatio_working_3-way'!W84&gt;=0,IF('OddsRatio_working_3-way'!V84+SQRT('OddsRatio_working_3-way'!W84)&gt;0,0,PI()),ACOS('OddsRatio_working_3-way'!V84/(2*'OddsRatio_working_3-way'!X84)))</f>
        <v>0.33053181921059505</v>
      </c>
      <c r="Z84" s="11">
        <f>'OddsRatio_working_3-way'!X84^(1/3)*COS('OddsRatio_working_3-way'!Y84/3)</f>
        <v>0.5343139839442359</v>
      </c>
      <c r="AA84" s="11">
        <f>'OddsRatio_working_3-way'!X84^(1/3)*COS(('OddsRatio_working_3-way'!Y84+2*PI())/3)</f>
        <v>-0.31834656307834347</v>
      </c>
      <c r="AB84" s="11">
        <f>'OddsRatio_working_3-way'!X84^(1/3)*COS(('OddsRatio_working_3-way'!Y84+4*PI())/3)</f>
        <v>-0.2159674208658926</v>
      </c>
      <c r="AC84" s="11">
        <f>'OddsRatio_working_3-way'!X84^(1/3)*SIN('OddsRatio_working_3-way'!Y84/3)</f>
        <v>5.9108625315761477E-2</v>
      </c>
      <c r="AD84" s="11">
        <f>'OddsRatio_working_3-way'!X84^(1/3)*SIN(('OddsRatio_working_3-way'!Y84+2*PI())/3)</f>
        <v>0.43317517103509823</v>
      </c>
      <c r="AE84" s="11">
        <f>'OddsRatio_working_3-way'!X84^(1/3)*SIN(('OddsRatio_working_3-way'!Y84+4*PI())/3)</f>
        <v>-0.49228379635085973</v>
      </c>
      <c r="AF84" s="11">
        <f>-'OddsRatio_working_3-way'!U84/(3*'OddsRatio_working_3-way'!X84^(1/3))*COS(('OddsRatio_working_3-way'!Y84)/3)</f>
        <v>0.53431398394423579</v>
      </c>
      <c r="AG84" s="11">
        <f>-'OddsRatio_working_3-way'!U84/(3*'OddsRatio_working_3-way'!X84^(1/3))*COS(('OddsRatio_working_3-way'!Y84+2*PI())/3)</f>
        <v>-0.31834656307834336</v>
      </c>
      <c r="AH84" s="11">
        <f>-'OddsRatio_working_3-way'!U84/(3*'OddsRatio_working_3-way'!X84^(1/3))*COS(('OddsRatio_working_3-way'!Y84+4*PI())/3)</f>
        <v>-0.21596742086589257</v>
      </c>
      <c r="AI84" s="11">
        <f>'OddsRatio_working_3-way'!U84/(3*'OddsRatio_working_3-way'!X84^(1/3))*SIN(('OddsRatio_working_3-way'!Y84)/3)</f>
        <v>-5.9108625315761464E-2</v>
      </c>
      <c r="AJ84" s="11">
        <f>'OddsRatio_working_3-way'!U84/(3*'OddsRatio_working_3-way'!X84^(1/3))*SIN(('OddsRatio_working_3-way'!Y84+2*PI())/3)</f>
        <v>-0.43317517103509812</v>
      </c>
      <c r="AK84" s="11">
        <f>'OddsRatio_working_3-way'!U84/(3*'OddsRatio_working_3-way'!X84^(1/3))*SIN(('OddsRatio_working_3-way'!Y84+4*PI())/3)</f>
        <v>0.49228379635085961</v>
      </c>
      <c r="AL84" s="11">
        <f>'OddsRatio_working_3-way'!Z84+'OddsRatio_working_3-way'!AF84</f>
        <v>1.0686279678884718</v>
      </c>
      <c r="AM84" s="11">
        <f>'OddsRatio_working_3-way'!AA84+'OddsRatio_working_3-way'!AG84</f>
        <v>-0.63669312615668683</v>
      </c>
      <c r="AN84" s="11">
        <f>'OddsRatio_working_3-way'!AB84+'OddsRatio_working_3-way'!AH84</f>
        <v>-0.4319348417317852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1.0686279678884718</v>
      </c>
      <c r="AS84" s="11">
        <f>IF(('OddsRatio_working_3-way'!X84=0),IF(Q84&gt;0,-Q84^(1/3),(-Q84)^(1/3)),'OddsRatio_working_3-way'!AM84-'OddsRatio_working_3-way'!R84/3)</f>
        <v>-0.63669312615668683</v>
      </c>
      <c r="AT84" s="11">
        <f>IF(('OddsRatio_working_3-way'!X84=0),IF(Q84&gt;0,-Q84^(1/3),(-Q84)^(1/3)),'OddsRatio_working_3-way'!AN84-'OddsRatio_working_3-way'!R84/3)</f>
        <v>-0.4319348417317852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2.61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2.73</v>
      </c>
      <c r="D85" s="9">
        <f t="shared" si="26"/>
        <v>0.36788167905096447</v>
      </c>
      <c r="E85" s="9">
        <f t="shared" si="27"/>
        <v>0.28078930104080829</v>
      </c>
      <c r="F85" s="9">
        <f t="shared" si="28"/>
        <v>0.35132901990822718</v>
      </c>
      <c r="G85" s="9">
        <f t="shared" si="29"/>
        <v>1.0672455234424243</v>
      </c>
      <c r="H85" s="9">
        <f t="shared" si="30"/>
        <v>2.7182652927423034</v>
      </c>
      <c r="I85" s="9">
        <f t="shared" si="31"/>
        <v>3.5613892562618181</v>
      </c>
      <c r="J85" s="9">
        <f t="shared" si="32"/>
        <v>2.8463347555553939</v>
      </c>
      <c r="K85" s="11">
        <f t="shared" si="33"/>
        <v>0.38314176245210729</v>
      </c>
      <c r="L85" s="11">
        <f t="shared" si="34"/>
        <v>0.29411764705882354</v>
      </c>
      <c r="M85" s="11">
        <f t="shared" si="35"/>
        <v>0.36630036630036628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-0.27593141589084791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0.23693532821321867</v>
      </c>
      <c r="Q85" s="11">
        <f>2*'OddsRatio_working_3-way'!K85*'OddsRatio_working_3-way'!L85*'OddsRatio_working_3-way'!M85</f>
        <v>8.2555863488926365E-2</v>
      </c>
      <c r="R85" s="11">
        <f t="shared" si="36"/>
        <v>0</v>
      </c>
      <c r="S85" s="11">
        <f t="shared" si="37"/>
        <v>-0.85867470888833042</v>
      </c>
      <c r="T85" s="11">
        <f t="shared" si="38"/>
        <v>-0.29918979403774582</v>
      </c>
      <c r="U85" s="11">
        <f>'OddsRatio_working_3-way'!S85-'OddsRatio_working_3-way'!R85^2/3</f>
        <v>-0.85867470888833042</v>
      </c>
      <c r="V85" s="11">
        <f>'OddsRatio_working_3-way'!S85*'OddsRatio_working_3-way'!R85/3-2*'OddsRatio_working_3-way'!R85^3/27-'OddsRatio_working_3-way'!T85</f>
        <v>0.29918979403774582</v>
      </c>
      <c r="W85" s="11">
        <f>'OddsRatio_working_3-way'!V85^2+4*'OddsRatio_working_3-way'!U85^3/27</f>
        <v>-4.281018737242348E-3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0.15313029712763498</v>
      </c>
      <c r="Y85" s="11">
        <f>IF('OddsRatio_working_3-way'!W85&gt;=0,IF('OddsRatio_working_3-way'!V85+SQRT('OddsRatio_working_3-way'!W85)&gt;0,0,PI()),ACOS('OddsRatio_working_3-way'!V85/(2*'OddsRatio_working_3-way'!X85)))</f>
        <v>0.21529941292975141</v>
      </c>
      <c r="Z85" s="11">
        <f>'OddsRatio_working_3-way'!X85^(1/3)*COS('OddsRatio_working_3-way'!Y85/3)</f>
        <v>0.53362276172121226</v>
      </c>
      <c r="AA85" s="11">
        <f>'OddsRatio_working_3-way'!X85^(1/3)*COS(('OddsRatio_working_3-way'!Y85+2*PI())/3)</f>
        <v>-0.30003393873703182</v>
      </c>
      <c r="AB85" s="11">
        <f>'OddsRatio_working_3-way'!X85^(1/3)*COS(('OddsRatio_working_3-way'!Y85+4*PI())/3)</f>
        <v>-0.23358882298418049</v>
      </c>
      <c r="AC85" s="11">
        <f>'OddsRatio_working_3-way'!X85^(1/3)*SIN('OddsRatio_working_3-way'!Y85/3)</f>
        <v>3.8362105466244537E-2</v>
      </c>
      <c r="AD85" s="11">
        <f>'OddsRatio_working_3-way'!X85^(1/3)*SIN(('OddsRatio_working_3-way'!Y85+2*PI())/3)</f>
        <v>0.44294981495505775</v>
      </c>
      <c r="AE85" s="11">
        <f>'OddsRatio_working_3-way'!X85^(1/3)*SIN(('OddsRatio_working_3-way'!Y85+4*PI())/3)</f>
        <v>-0.48131192042130228</v>
      </c>
      <c r="AF85" s="11">
        <f>-'OddsRatio_working_3-way'!U85/(3*'OddsRatio_working_3-way'!X85^(1/3))*COS(('OddsRatio_working_3-way'!Y85)/3)</f>
        <v>0.53362276172121215</v>
      </c>
      <c r="AG85" s="11">
        <f>-'OddsRatio_working_3-way'!U85/(3*'OddsRatio_working_3-way'!X85^(1/3))*COS(('OddsRatio_working_3-way'!Y85+2*PI())/3)</f>
        <v>-0.30003393873703177</v>
      </c>
      <c r="AH85" s="11">
        <f>-'OddsRatio_working_3-way'!U85/(3*'OddsRatio_working_3-way'!X85^(1/3))*COS(('OddsRatio_working_3-way'!Y85+4*PI())/3)</f>
        <v>-0.23358882298418043</v>
      </c>
      <c r="AI85" s="11">
        <f>'OddsRatio_working_3-way'!U85/(3*'OddsRatio_working_3-way'!X85^(1/3))*SIN(('OddsRatio_working_3-way'!Y85)/3)</f>
        <v>-3.8362105466244523E-2</v>
      </c>
      <c r="AJ85" s="11">
        <f>'OddsRatio_working_3-way'!U85/(3*'OddsRatio_working_3-way'!X85^(1/3))*SIN(('OddsRatio_working_3-way'!Y85+2*PI())/3)</f>
        <v>-0.44294981495505764</v>
      </c>
      <c r="AK85" s="11">
        <f>'OddsRatio_working_3-way'!U85/(3*'OddsRatio_working_3-way'!X85^(1/3))*SIN(('OddsRatio_working_3-way'!Y85+4*PI())/3)</f>
        <v>0.48131192042130222</v>
      </c>
      <c r="AL85" s="11">
        <f>'OddsRatio_working_3-way'!Z85+'OddsRatio_working_3-way'!AF85</f>
        <v>1.0672455234424243</v>
      </c>
      <c r="AM85" s="11">
        <f>'OddsRatio_working_3-way'!AA85+'OddsRatio_working_3-way'!AG85</f>
        <v>-0.60006787747406354</v>
      </c>
      <c r="AN85" s="11">
        <f>'OddsRatio_working_3-way'!AB85+'OddsRatio_working_3-way'!AH85</f>
        <v>-0.46717764596836092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1.0672455234424243</v>
      </c>
      <c r="AS85" s="11">
        <f>IF(('OddsRatio_working_3-way'!X85=0),IF(Q85&gt;0,-Q85^(1/3),(-Q85)^(1/3)),'OddsRatio_working_3-way'!AM85-'OddsRatio_working_3-way'!R85/3)</f>
        <v>-0.60006787747406354</v>
      </c>
      <c r="AT85" s="11">
        <f>IF(('OddsRatio_working_3-way'!X85=0),IF(Q85&gt;0,-Q85^(1/3),(-Q85)^(1/3)),'OddsRatio_working_3-way'!AN85-'OddsRatio_working_3-way'!R85/3)</f>
        <v>-0.46717764596836092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1.98</v>
      </c>
      <c r="B86" s="4">
        <f>IF('True_Odds_Calculator_3-way'!B87="","",'True_Odds_Calculator_3-way'!B87)</f>
        <v>3.81</v>
      </c>
      <c r="C86" s="4">
        <f>IF('True_Odds_Calculator_3-way'!C87="","",'True_Odds_Calculator_3-way'!C87)</f>
        <v>3.6</v>
      </c>
      <c r="D86" s="9">
        <f t="shared" si="26"/>
        <v>0.48729506502044007</v>
      </c>
      <c r="E86" s="9">
        <f t="shared" si="27"/>
        <v>0.24895042669069847</v>
      </c>
      <c r="F86" s="9">
        <f t="shared" si="28"/>
        <v>0.26375450828886166</v>
      </c>
      <c r="G86" s="9">
        <f t="shared" si="29"/>
        <v>1.0736170721893241</v>
      </c>
      <c r="H86" s="9">
        <f t="shared" si="30"/>
        <v>2.0521447307455372</v>
      </c>
      <c r="I86" s="9">
        <f t="shared" si="31"/>
        <v>4.0168639728520015</v>
      </c>
      <c r="J86" s="9">
        <f t="shared" si="32"/>
        <v>3.7914043876922423</v>
      </c>
      <c r="K86" s="11">
        <f t="shared" si="33"/>
        <v>0.50505050505050508</v>
      </c>
      <c r="L86" s="11">
        <f t="shared" si="34"/>
        <v>0.26246719160104987</v>
      </c>
      <c r="M86" s="11">
        <f t="shared" si="35"/>
        <v>0.27777777777777779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-0.26364107685192562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0.23529255812720382</v>
      </c>
      <c r="Q86" s="11">
        <f>2*'OddsRatio_working_3-way'!K86*'OddsRatio_working_3-way'!L86*'OddsRatio_working_3-way'!M86</f>
        <v>7.3643993154054399E-2</v>
      </c>
      <c r="R86" s="11">
        <f t="shared" si="36"/>
        <v>0</v>
      </c>
      <c r="S86" s="11">
        <f t="shared" si="37"/>
        <v>-0.89247305820767908</v>
      </c>
      <c r="T86" s="11">
        <f t="shared" si="38"/>
        <v>-0.2793342905188354</v>
      </c>
      <c r="U86" s="11">
        <f>'OddsRatio_working_3-way'!S86-'OddsRatio_working_3-way'!R86^2/3</f>
        <v>-0.89247305820767908</v>
      </c>
      <c r="V86" s="11">
        <f>'OddsRatio_working_3-way'!S86*'OddsRatio_working_3-way'!R86/3-2*'OddsRatio_working_3-way'!R86^3/27-'OddsRatio_working_3-way'!T86</f>
        <v>0.2793342905188354</v>
      </c>
      <c r="W86" s="11">
        <f>'OddsRatio_working_3-way'!V86^2+4*'OddsRatio_working_3-way'!U86^3/27</f>
        <v>-2.7285253860234074E-2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0.16225974525424908</v>
      </c>
      <c r="Y86" s="11">
        <f>IF('OddsRatio_working_3-way'!W86&gt;=0,IF('OddsRatio_working_3-way'!V86+SQRT('OddsRatio_working_3-way'!W86)&gt;0,0,PI()),ACOS('OddsRatio_working_3-way'!V86/(2*'OddsRatio_working_3-way'!X86)))</f>
        <v>0.53403003114762182</v>
      </c>
      <c r="Z86" s="11">
        <f>'OddsRatio_working_3-way'!X86^(1/3)*COS('OddsRatio_working_3-way'!Y86/3)</f>
        <v>0.53680853609466206</v>
      </c>
      <c r="AA86" s="11">
        <f>'OddsRatio_working_3-way'!X86^(1/3)*COS(('OddsRatio_working_3-way'!Y86+2*PI())/3)</f>
        <v>-0.35204463649372891</v>
      </c>
      <c r="AB86" s="11">
        <f>'OddsRatio_working_3-way'!X86^(1/3)*COS(('OddsRatio_working_3-way'!Y86+4*PI())/3)</f>
        <v>-0.18476389960093281</v>
      </c>
      <c r="AC86" s="11">
        <f>'OddsRatio_working_3-way'!X86^(1/3)*SIN('OddsRatio_working_3-way'!Y86/3)</f>
        <v>9.6579578475294706E-2</v>
      </c>
      <c r="AD86" s="11">
        <f>'OddsRatio_working_3-way'!X86^(1/3)*SIN(('OddsRatio_working_3-way'!Y86+2*PI())/3)</f>
        <v>0.41660003998866579</v>
      </c>
      <c r="AE86" s="11">
        <f>'OddsRatio_working_3-way'!X86^(1/3)*SIN(('OddsRatio_working_3-way'!Y86+4*PI())/3)</f>
        <v>-0.51317961846396054</v>
      </c>
      <c r="AF86" s="11">
        <f>-'OddsRatio_working_3-way'!U86/(3*'OddsRatio_working_3-way'!X86^(1/3))*COS(('OddsRatio_working_3-way'!Y86)/3)</f>
        <v>0.53680853609466206</v>
      </c>
      <c r="AG86" s="11">
        <f>-'OddsRatio_working_3-way'!U86/(3*'OddsRatio_working_3-way'!X86^(1/3))*COS(('OddsRatio_working_3-way'!Y86+2*PI())/3)</f>
        <v>-0.35204463649372891</v>
      </c>
      <c r="AH86" s="11">
        <f>-'OddsRatio_working_3-way'!U86/(3*'OddsRatio_working_3-way'!X86^(1/3))*COS(('OddsRatio_working_3-way'!Y86+4*PI())/3)</f>
        <v>-0.18476389960093281</v>
      </c>
      <c r="AI86" s="11">
        <f>'OddsRatio_working_3-way'!U86/(3*'OddsRatio_working_3-way'!X86^(1/3))*SIN(('OddsRatio_working_3-way'!Y86)/3)</f>
        <v>-9.6579578475294706E-2</v>
      </c>
      <c r="AJ86" s="11">
        <f>'OddsRatio_working_3-way'!U86/(3*'OddsRatio_working_3-way'!X86^(1/3))*SIN(('OddsRatio_working_3-way'!Y86+2*PI())/3)</f>
        <v>-0.41660003998866579</v>
      </c>
      <c r="AK86" s="11">
        <f>'OddsRatio_working_3-way'!U86/(3*'OddsRatio_working_3-way'!X86^(1/3))*SIN(('OddsRatio_working_3-way'!Y86+4*PI())/3)</f>
        <v>0.51317961846396054</v>
      </c>
      <c r="AL86" s="11">
        <f>'OddsRatio_working_3-way'!Z86+'OddsRatio_working_3-way'!AF86</f>
        <v>1.0736170721893241</v>
      </c>
      <c r="AM86" s="11">
        <f>'OddsRatio_working_3-way'!AA86+'OddsRatio_working_3-way'!AG86</f>
        <v>-0.70408927298745783</v>
      </c>
      <c r="AN86" s="11">
        <f>'OddsRatio_working_3-way'!AB86+'OddsRatio_working_3-way'!AH86</f>
        <v>-0.36952779920186563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1.0736170721893241</v>
      </c>
      <c r="AS86" s="11">
        <f>IF(('OddsRatio_working_3-way'!X86=0),IF(Q86&gt;0,-Q86^(1/3),(-Q86)^(1/3)),'OddsRatio_working_3-way'!AM86-'OddsRatio_working_3-way'!R86/3)</f>
        <v>-0.70408927298745783</v>
      </c>
      <c r="AT86" s="11">
        <f>IF(('OddsRatio_working_3-way'!X86=0),IF(Q86&gt;0,-Q86^(1/3),(-Q86)^(1/3)),'OddsRatio_working_3-way'!AN86-'OddsRatio_working_3-way'!R86/3)</f>
        <v>-0.36952779920186563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4.0999999999999996</v>
      </c>
      <c r="B87" s="4">
        <f>IF('True_Odds_Calculator_3-way'!B88="","",'True_Odds_Calculator_3-way'!B88)</f>
        <v>3.78</v>
      </c>
      <c r="C87" s="4">
        <f>IF('True_Odds_Calculator_3-way'!C88="","",'True_Odds_Calculator_3-way'!C88)</f>
        <v>1.79</v>
      </c>
      <c r="D87" s="9">
        <f t="shared" si="26"/>
        <v>0.22439531111533809</v>
      </c>
      <c r="E87" s="9">
        <f t="shared" si="27"/>
        <v>0.24392449647815484</v>
      </c>
      <c r="F87" s="9">
        <f t="shared" si="28"/>
        <v>0.53168019240650699</v>
      </c>
      <c r="G87" s="9">
        <f t="shared" si="29"/>
        <v>1.1149745495436716</v>
      </c>
      <c r="H87" s="9">
        <f t="shared" si="30"/>
        <v>4.4564211035853818</v>
      </c>
      <c r="I87" s="9">
        <f t="shared" si="31"/>
        <v>4.0996292477314062</v>
      </c>
      <c r="J87" s="9">
        <f t="shared" si="32"/>
        <v>1.880829894139501</v>
      </c>
      <c r="K87" s="11">
        <f t="shared" si="33"/>
        <v>0.24390243902439027</v>
      </c>
      <c r="L87" s="11">
        <f t="shared" si="34"/>
        <v>0.26455026455026459</v>
      </c>
      <c r="M87" s="11">
        <f t="shared" si="35"/>
        <v>0.55865921787709494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-0.2454171415882821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0.24043470017035898</v>
      </c>
      <c r="Q87" s="11">
        <f>2*'OddsRatio_working_3-way'!K87*'OddsRatio_working_3-way'!L87*'OddsRatio_working_3-way'!M87</f>
        <v>7.2094362869672871E-2</v>
      </c>
      <c r="R87" s="11">
        <f t="shared" si="36"/>
        <v>0</v>
      </c>
      <c r="S87" s="11">
        <f t="shared" si="37"/>
        <v>-0.97969807086139982</v>
      </c>
      <c r="T87" s="11">
        <f t="shared" si="38"/>
        <v>-0.29376253998842577</v>
      </c>
      <c r="U87" s="11">
        <f>'OddsRatio_working_3-way'!S87-'OddsRatio_working_3-way'!R87^2/3</f>
        <v>-0.97969807086139982</v>
      </c>
      <c r="V87" s="11">
        <f>'OddsRatio_working_3-way'!S87*'OddsRatio_working_3-way'!R87/3-2*'OddsRatio_working_3-way'!R87^3/27-'OddsRatio_working_3-way'!T87</f>
        <v>0.29376253998842577</v>
      </c>
      <c r="W87" s="11">
        <f>'OddsRatio_working_3-way'!V87^2+4*'OddsRatio_working_3-way'!U87^3/27</f>
        <v>-5.301058487766451E-2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0.18661927471332909</v>
      </c>
      <c r="Y87" s="11">
        <f>IF('OddsRatio_working_3-way'!W87&gt;=0,IF('OddsRatio_working_3-way'!V87+SQRT('OddsRatio_working_3-way'!W87)&gt;0,0,PI()),ACOS('OddsRatio_working_3-way'!V87/(2*'OddsRatio_working_3-way'!X87)))</f>
        <v>0.66476176083391902</v>
      </c>
      <c r="Z87" s="11">
        <f>'OddsRatio_working_3-way'!X87^(1/3)*COS('OddsRatio_working_3-way'!Y87/3)</f>
        <v>0.55748727477183579</v>
      </c>
      <c r="AA87" s="11">
        <f>'OddsRatio_working_3-way'!X87^(1/3)*COS(('OddsRatio_working_3-way'!Y87+2*PI())/3)</f>
        <v>-0.38751160861804917</v>
      </c>
      <c r="AB87" s="11">
        <f>'OddsRatio_working_3-way'!X87^(1/3)*COS(('OddsRatio_working_3-way'!Y87+4*PI())/3)</f>
        <v>-0.1699756661537867</v>
      </c>
      <c r="AC87" s="11">
        <f>'OddsRatio_working_3-way'!X87^(1/3)*SIN('OddsRatio_working_3-way'!Y87/3)</f>
        <v>0.12559443494016095</v>
      </c>
      <c r="AD87" s="11">
        <f>'OddsRatio_working_3-way'!X87^(1/3)*SIN(('OddsRatio_working_3-way'!Y87+2*PI())/3)</f>
        <v>0.4200009247688849</v>
      </c>
      <c r="AE87" s="11">
        <f>'OddsRatio_working_3-way'!X87^(1/3)*SIN(('OddsRatio_working_3-way'!Y87+4*PI())/3)</f>
        <v>-0.54559535970904582</v>
      </c>
      <c r="AF87" s="11">
        <f>-'OddsRatio_working_3-way'!U87/(3*'OddsRatio_working_3-way'!X87^(1/3))*COS(('OddsRatio_working_3-way'!Y87)/3)</f>
        <v>0.55748727477183568</v>
      </c>
      <c r="AG87" s="11">
        <f>-'OddsRatio_working_3-way'!U87/(3*'OddsRatio_working_3-way'!X87^(1/3))*COS(('OddsRatio_working_3-way'!Y87+2*PI())/3)</f>
        <v>-0.38751160861804912</v>
      </c>
      <c r="AH87" s="11">
        <f>-'OddsRatio_working_3-way'!U87/(3*'OddsRatio_working_3-way'!X87^(1/3))*COS(('OddsRatio_working_3-way'!Y87+4*PI())/3)</f>
        <v>-0.16997566615378668</v>
      </c>
      <c r="AI87" s="11">
        <f>'OddsRatio_working_3-way'!U87/(3*'OddsRatio_working_3-way'!X87^(1/3))*SIN(('OddsRatio_working_3-way'!Y87)/3)</f>
        <v>-0.12559443494016093</v>
      </c>
      <c r="AJ87" s="11">
        <f>'OddsRatio_working_3-way'!U87/(3*'OddsRatio_working_3-way'!X87^(1/3))*SIN(('OddsRatio_working_3-way'!Y87+2*PI())/3)</f>
        <v>-0.42000092476888484</v>
      </c>
      <c r="AK87" s="11">
        <f>'OddsRatio_working_3-way'!U87/(3*'OddsRatio_working_3-way'!X87^(1/3))*SIN(('OddsRatio_working_3-way'!Y87+4*PI())/3)</f>
        <v>0.54559535970904571</v>
      </c>
      <c r="AL87" s="11">
        <f>'OddsRatio_working_3-way'!Z87+'OddsRatio_working_3-way'!AF87</f>
        <v>1.1149745495436716</v>
      </c>
      <c r="AM87" s="11">
        <f>'OddsRatio_working_3-way'!AA87+'OddsRatio_working_3-way'!AG87</f>
        <v>-0.77502321723609824</v>
      </c>
      <c r="AN87" s="11">
        <f>'OddsRatio_working_3-way'!AB87+'OddsRatio_working_3-way'!AH87</f>
        <v>-0.33995133230757335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1.1149745495436716</v>
      </c>
      <c r="AS87" s="11">
        <f>IF(('OddsRatio_working_3-way'!X87=0),IF(Q87&gt;0,-Q87^(1/3),(-Q87)^(1/3)),'OddsRatio_working_3-way'!AM87-'OddsRatio_working_3-way'!R87/3)</f>
        <v>-0.77502321723609824</v>
      </c>
      <c r="AT87" s="11">
        <f>IF(('OddsRatio_working_3-way'!X87=0),IF(Q87&gt;0,-Q87^(1/3),(-Q87)^(1/3)),'OddsRatio_working_3-way'!AN87-'OddsRatio_working_3-way'!R87/3)</f>
        <v>-0.33995133230757335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2.4700000000000002</v>
      </c>
      <c r="B88" s="4">
        <f>IF('True_Odds_Calculator_3-way'!B89="","",'True_Odds_Calculator_3-way'!B89)</f>
        <v>3.52</v>
      </c>
      <c r="C88" s="4">
        <f>IF('True_Odds_Calculator_3-way'!C89="","",'True_Odds_Calculator_3-way'!C89)</f>
        <v>2.66</v>
      </c>
      <c r="D88" s="9">
        <f t="shared" si="26"/>
        <v>0.38172839502431843</v>
      </c>
      <c r="E88" s="9">
        <f t="shared" si="27"/>
        <v>0.26479080006701339</v>
      </c>
      <c r="F88" s="9">
        <f t="shared" si="28"/>
        <v>0.35348080490866818</v>
      </c>
      <c r="G88" s="9">
        <f t="shared" si="29"/>
        <v>1.1018120057013077</v>
      </c>
      <c r="H88" s="9">
        <f t="shared" si="30"/>
        <v>2.6196636483809224</v>
      </c>
      <c r="I88" s="9">
        <f t="shared" si="31"/>
        <v>3.7765662543672947</v>
      </c>
      <c r="J88" s="9">
        <f t="shared" si="32"/>
        <v>2.8290079294641712</v>
      </c>
      <c r="K88" s="11">
        <f t="shared" si="33"/>
        <v>0.40485829959514169</v>
      </c>
      <c r="L88" s="11">
        <f t="shared" si="34"/>
        <v>0.28409090909090912</v>
      </c>
      <c r="M88" s="11">
        <f t="shared" si="35"/>
        <v>0.37593984962406013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-0.26589165681963467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0.24430209679517162</v>
      </c>
      <c r="Q88" s="11">
        <f>2*'OddsRatio_working_3-way'!K88*'OddsRatio_working_3-way'!L88*'OddsRatio_working_3-way'!M88</f>
        <v>8.6478618334574014E-2</v>
      </c>
      <c r="R88" s="11">
        <f t="shared" si="36"/>
        <v>0</v>
      </c>
      <c r="S88" s="11">
        <f t="shared" si="37"/>
        <v>-0.91880316861875755</v>
      </c>
      <c r="T88" s="11">
        <f t="shared" si="38"/>
        <v>-0.32524005968805575</v>
      </c>
      <c r="U88" s="11">
        <f>'OddsRatio_working_3-way'!S88-'OddsRatio_working_3-way'!R88^2/3</f>
        <v>-0.91880316861875755</v>
      </c>
      <c r="V88" s="11">
        <f>'OddsRatio_working_3-way'!S88*'OddsRatio_working_3-way'!R88/3-2*'OddsRatio_working_3-way'!R88^3/27-'OddsRatio_working_3-way'!T88</f>
        <v>0.32524005968805575</v>
      </c>
      <c r="W88" s="11">
        <f>'OddsRatio_working_3-way'!V88^2+4*'OddsRatio_working_3-way'!U88^3/27</f>
        <v>-9.1304528305812954E-3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0.16949303028183146</v>
      </c>
      <c r="Y88" s="11">
        <f>IF('OddsRatio_working_3-way'!W88&gt;=0,IF('OddsRatio_working_3-way'!V88+SQRT('OddsRatio_working_3-way'!W88)&gt;0,0,PI()),ACOS('OddsRatio_working_3-way'!V88/(2*'OddsRatio_working_3-way'!X88)))</f>
        <v>0.28575304114666178</v>
      </c>
      <c r="Z88" s="11">
        <f>'OddsRatio_working_3-way'!X88^(1/3)*COS('OddsRatio_working_3-way'!Y88/3)</f>
        <v>0.55090600285065394</v>
      </c>
      <c r="AA88" s="11">
        <f>'OddsRatio_working_3-way'!X88^(1/3)*COS(('OddsRatio_working_3-way'!Y88+2*PI())/3)</f>
        <v>-0.32103506118600356</v>
      </c>
      <c r="AB88" s="11">
        <f>'OddsRatio_working_3-way'!X88^(1/3)*COS(('OddsRatio_working_3-way'!Y88+4*PI())/3)</f>
        <v>-0.22987094166465052</v>
      </c>
      <c r="AC88" s="11">
        <f>'OddsRatio_working_3-way'!X88^(1/3)*SIN('OddsRatio_working_3-way'!Y88/3)</f>
        <v>5.2633628946088418E-2</v>
      </c>
      <c r="AD88" s="11">
        <f>'OddsRatio_working_3-way'!X88^(1/3)*SIN(('OddsRatio_working_3-way'!Y88+2*PI())/3)</f>
        <v>0.45078177909296446</v>
      </c>
      <c r="AE88" s="11">
        <f>'OddsRatio_working_3-way'!X88^(1/3)*SIN(('OddsRatio_working_3-way'!Y88+4*PI())/3)</f>
        <v>-0.50341540803905283</v>
      </c>
      <c r="AF88" s="11">
        <f>-'OddsRatio_working_3-way'!U88/(3*'OddsRatio_working_3-way'!X88^(1/3))*COS(('OddsRatio_working_3-way'!Y88)/3)</f>
        <v>0.55090600285065383</v>
      </c>
      <c r="AG88" s="11">
        <f>-'OddsRatio_working_3-way'!U88/(3*'OddsRatio_working_3-way'!X88^(1/3))*COS(('OddsRatio_working_3-way'!Y88+2*PI())/3)</f>
        <v>-0.32103506118600345</v>
      </c>
      <c r="AH88" s="11">
        <f>-'OddsRatio_working_3-way'!U88/(3*'OddsRatio_working_3-way'!X88^(1/3))*COS(('OddsRatio_working_3-way'!Y88+4*PI())/3)</f>
        <v>-0.22987094166465047</v>
      </c>
      <c r="AI88" s="11">
        <f>'OddsRatio_working_3-way'!U88/(3*'OddsRatio_working_3-way'!X88^(1/3))*SIN(('OddsRatio_working_3-way'!Y88)/3)</f>
        <v>-5.2633628946088404E-2</v>
      </c>
      <c r="AJ88" s="11">
        <f>'OddsRatio_working_3-way'!U88/(3*'OddsRatio_working_3-way'!X88^(1/3))*SIN(('OddsRatio_working_3-way'!Y88+2*PI())/3)</f>
        <v>-0.45078177909296435</v>
      </c>
      <c r="AK88" s="11">
        <f>'OddsRatio_working_3-way'!U88/(3*'OddsRatio_working_3-way'!X88^(1/3))*SIN(('OddsRatio_working_3-way'!Y88+4*PI())/3)</f>
        <v>0.50341540803905283</v>
      </c>
      <c r="AL88" s="11">
        <f>'OddsRatio_working_3-way'!Z88+'OddsRatio_working_3-way'!AF88</f>
        <v>1.1018120057013077</v>
      </c>
      <c r="AM88" s="11">
        <f>'OddsRatio_working_3-way'!AA88+'OddsRatio_working_3-way'!AG88</f>
        <v>-0.642070122372007</v>
      </c>
      <c r="AN88" s="11">
        <f>'OddsRatio_working_3-way'!AB88+'OddsRatio_working_3-way'!AH88</f>
        <v>-0.45974188332930099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1.1018120057013077</v>
      </c>
      <c r="AS88" s="11">
        <f>IF(('OddsRatio_working_3-way'!X88=0),IF(Q88&gt;0,-Q88^(1/3),(-Q88)^(1/3)),'OddsRatio_working_3-way'!AM88-'OddsRatio_working_3-way'!R88/3)</f>
        <v>-0.642070122372007</v>
      </c>
      <c r="AT88" s="11">
        <f>IF(('OddsRatio_working_3-way'!X88=0),IF(Q88&gt;0,-Q88^(1/3),(-Q88)^(1/3)),'OddsRatio_working_3-way'!AN88-'OddsRatio_working_3-way'!R88/3)</f>
        <v>-0.45974188332930099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2.85</v>
      </c>
      <c r="B89" s="4">
        <f>IF('True_Odds_Calculator_3-way'!B90="","",'True_Odds_Calculator_3-way'!B90)</f>
        <v>3.62</v>
      </c>
      <c r="C89" s="4">
        <f>IF('True_Odds_Calculator_3-way'!C90="","",'True_Odds_Calculator_3-way'!C90)</f>
        <v>2.29</v>
      </c>
      <c r="D89" s="9">
        <f t="shared" si="26"/>
        <v>0.32932648987831731</v>
      </c>
      <c r="E89" s="9">
        <f t="shared" si="27"/>
        <v>0.25745825592971044</v>
      </c>
      <c r="F89" s="9">
        <f t="shared" si="28"/>
        <v>0.41321525419197241</v>
      </c>
      <c r="G89" s="9">
        <f t="shared" si="29"/>
        <v>1.1008109970787521</v>
      </c>
      <c r="H89" s="9">
        <f t="shared" si="30"/>
        <v>3.0365003445956913</v>
      </c>
      <c r="I89" s="9">
        <f t="shared" si="31"/>
        <v>3.8841248123463301</v>
      </c>
      <c r="J89" s="9">
        <f t="shared" si="32"/>
        <v>2.4200461862315903</v>
      </c>
      <c r="K89" s="11">
        <f t="shared" si="33"/>
        <v>0.35087719298245612</v>
      </c>
      <c r="L89" s="11">
        <f t="shared" si="34"/>
        <v>0.27624309392265195</v>
      </c>
      <c r="M89" s="11">
        <f t="shared" si="35"/>
        <v>0.4366812227074236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-0.26465116928730448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0.24379992660606375</v>
      </c>
      <c r="Q89" s="11">
        <f>2*'OddsRatio_working_3-way'!K89*'OddsRatio_working_3-way'!L89*'OddsRatio_working_3-way'!M89</f>
        <v>8.4652752293772143E-2</v>
      </c>
      <c r="R89" s="11">
        <f t="shared" si="36"/>
        <v>0</v>
      </c>
      <c r="S89" s="11">
        <f t="shared" si="37"/>
        <v>-0.92121235384150268</v>
      </c>
      <c r="T89" s="11">
        <f t="shared" si="38"/>
        <v>-0.31986540063941066</v>
      </c>
      <c r="U89" s="11">
        <f>'OddsRatio_working_3-way'!S89-'OddsRatio_working_3-way'!R89^2/3</f>
        <v>-0.92121235384150268</v>
      </c>
      <c r="V89" s="11">
        <f>'OddsRatio_working_3-way'!S89*'OddsRatio_working_3-way'!R89/3-2*'OddsRatio_working_3-way'!R89^3/27-'OddsRatio_working_3-way'!T89</f>
        <v>0.31986540063941066</v>
      </c>
      <c r="W89" s="11">
        <f>'OddsRatio_working_3-way'!V89^2+4*'OddsRatio_working_3-way'!U89^3/27</f>
        <v>-1.3503972482579479E-2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0.17016010622997843</v>
      </c>
      <c r="Y89" s="11">
        <f>IF('OddsRatio_working_3-way'!W89&gt;=0,IF('OddsRatio_working_3-way'!V89+SQRT('OddsRatio_working_3-way'!W89)&gt;0,0,PI()),ACOS('OddsRatio_working_3-way'!V89/(2*'OddsRatio_working_3-way'!X89)))</f>
        <v>0.3484724935135215</v>
      </c>
      <c r="Z89" s="11">
        <f>'OddsRatio_working_3-way'!X89^(1/3)*COS('OddsRatio_working_3-way'!Y89/3)</f>
        <v>0.55040549853937604</v>
      </c>
      <c r="AA89" s="11">
        <f>'OddsRatio_working_3-way'!X89^(1/3)*COS(('OddsRatio_working_3-way'!Y89+2*PI())/3)</f>
        <v>-0.33082135086655856</v>
      </c>
      <c r="AB89" s="11">
        <f>'OddsRatio_working_3-way'!X89^(1/3)*COS(('OddsRatio_working_3-way'!Y89+4*PI())/3)</f>
        <v>-0.21958414767281756</v>
      </c>
      <c r="AC89" s="11">
        <f>'OddsRatio_working_3-way'!X89^(1/3)*SIN('OddsRatio_working_3-way'!Y89/3)</f>
        <v>6.4222829207807614E-2</v>
      </c>
      <c r="AD89" s="11">
        <f>'OddsRatio_working_3-way'!X89^(1/3)*SIN(('OddsRatio_working_3-way'!Y89+2*PI())/3)</f>
        <v>0.44455372951383459</v>
      </c>
      <c r="AE89" s="11">
        <f>'OddsRatio_working_3-way'!X89^(1/3)*SIN(('OddsRatio_working_3-way'!Y89+4*PI())/3)</f>
        <v>-0.50877655872164207</v>
      </c>
      <c r="AF89" s="11">
        <f>-'OddsRatio_working_3-way'!U89/(3*'OddsRatio_working_3-way'!X89^(1/3))*COS(('OddsRatio_working_3-way'!Y89)/3)</f>
        <v>0.55040549853937593</v>
      </c>
      <c r="AG89" s="11">
        <f>-'OddsRatio_working_3-way'!U89/(3*'OddsRatio_working_3-way'!X89^(1/3))*COS(('OddsRatio_working_3-way'!Y89+2*PI())/3)</f>
        <v>-0.33082135086655851</v>
      </c>
      <c r="AH89" s="11">
        <f>-'OddsRatio_working_3-way'!U89/(3*'OddsRatio_working_3-way'!X89^(1/3))*COS(('OddsRatio_working_3-way'!Y89+4*PI())/3)</f>
        <v>-0.2195841476728175</v>
      </c>
      <c r="AI89" s="11">
        <f>'OddsRatio_working_3-way'!U89/(3*'OddsRatio_working_3-way'!X89^(1/3))*SIN(('OddsRatio_working_3-way'!Y89)/3)</f>
        <v>-6.42228292078076E-2</v>
      </c>
      <c r="AJ89" s="11">
        <f>'OddsRatio_working_3-way'!U89/(3*'OddsRatio_working_3-way'!X89^(1/3))*SIN(('OddsRatio_working_3-way'!Y89+2*PI())/3)</f>
        <v>-0.44455372951383448</v>
      </c>
      <c r="AK89" s="11">
        <f>'OddsRatio_working_3-way'!U89/(3*'OddsRatio_working_3-way'!X89^(1/3))*SIN(('OddsRatio_working_3-way'!Y89+4*PI())/3)</f>
        <v>0.50877655872164196</v>
      </c>
      <c r="AL89" s="11">
        <f>'OddsRatio_working_3-way'!Z89+'OddsRatio_working_3-way'!AF89</f>
        <v>1.1008109970787521</v>
      </c>
      <c r="AM89" s="11">
        <f>'OddsRatio_working_3-way'!AA89+'OddsRatio_working_3-way'!AG89</f>
        <v>-0.66164270173311701</v>
      </c>
      <c r="AN89" s="11">
        <f>'OddsRatio_working_3-way'!AB89+'OddsRatio_working_3-way'!AH89</f>
        <v>-0.43916829534563506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1.1008109970787521</v>
      </c>
      <c r="AS89" s="11">
        <f>IF(('OddsRatio_working_3-way'!X89=0),IF(Q89&gt;0,-Q89^(1/3),(-Q89)^(1/3)),'OddsRatio_working_3-way'!AM89-'OddsRatio_working_3-way'!R89/3)</f>
        <v>-0.66164270173311701</v>
      </c>
      <c r="AT89" s="11">
        <f>IF(('OddsRatio_working_3-way'!X89=0),IF(Q89&gt;0,-Q89^(1/3),(-Q89)^(1/3)),'OddsRatio_working_3-way'!AN89-'OddsRatio_working_3-way'!R89/3)</f>
        <v>-0.43916829534563506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2.2200000000000002</v>
      </c>
      <c r="B90" s="4">
        <f>IF('True_Odds_Calculator_3-way'!B91="","",'True_Odds_Calculator_3-way'!B91)</f>
        <v>3.55</v>
      </c>
      <c r="C90" s="4">
        <f>IF('True_Odds_Calculator_3-way'!C91="","",'True_Odds_Calculator_3-way'!C91)</f>
        <v>3</v>
      </c>
      <c r="D90" s="9">
        <f t="shared" si="26"/>
        <v>0.42612469234438993</v>
      </c>
      <c r="E90" s="9">
        <f t="shared" si="27"/>
        <v>0.26213086318426726</v>
      </c>
      <c r="F90" s="9">
        <f t="shared" si="28"/>
        <v>0.3117444444713432</v>
      </c>
      <c r="G90" s="9">
        <f t="shared" si="29"/>
        <v>1.103877820013444</v>
      </c>
      <c r="H90" s="9">
        <f t="shared" si="30"/>
        <v>2.3467309404164016</v>
      </c>
      <c r="I90" s="9">
        <f t="shared" si="31"/>
        <v>3.8148884410342818</v>
      </c>
      <c r="J90" s="9">
        <f t="shared" si="32"/>
        <v>3.2077556400268876</v>
      </c>
      <c r="K90" s="11">
        <f t="shared" si="33"/>
        <v>0.4504504504504504</v>
      </c>
      <c r="L90" s="11">
        <f t="shared" si="34"/>
        <v>0.28169014084507044</v>
      </c>
      <c r="M90" s="11">
        <f t="shared" si="35"/>
        <v>0.33333333333333331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-0.2631645730237282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0.24404686376517365</v>
      </c>
      <c r="Q90" s="11">
        <f>2*'OddsRatio_working_3-way'!K90*'OddsRatio_working_3-way'!L90*'OddsRatio_working_3-way'!M90</f>
        <v>8.4591633887408535E-2</v>
      </c>
      <c r="R90" s="11">
        <f t="shared" si="36"/>
        <v>0</v>
      </c>
      <c r="S90" s="11">
        <f t="shared" si="37"/>
        <v>-0.92735454837672693</v>
      </c>
      <c r="T90" s="11">
        <f t="shared" si="38"/>
        <v>-0.32144005143040794</v>
      </c>
      <c r="U90" s="11">
        <f>'OddsRatio_working_3-way'!S90-'OddsRatio_working_3-way'!R90^2/3</f>
        <v>-0.92735454837672693</v>
      </c>
      <c r="V90" s="11">
        <f>'OddsRatio_working_3-way'!S90*'OddsRatio_working_3-way'!R90/3-2*'OddsRatio_working_3-way'!R90^3/27-'OddsRatio_working_3-way'!T90</f>
        <v>0.32144005143040794</v>
      </c>
      <c r="W90" s="11">
        <f>'OddsRatio_working_3-way'!V90^2+4*'OddsRatio_working_3-way'!U90^3/27</f>
        <v>-1.4826271667527674E-2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0.17186475666284157</v>
      </c>
      <c r="Y90" s="11">
        <f>IF('OddsRatio_working_3-way'!W90&gt;=0,IF('OddsRatio_working_3-way'!V90+SQRT('OddsRatio_working_3-way'!W90)&gt;0,0,PI()),ACOS('OddsRatio_working_3-way'!V90/(2*'OddsRatio_working_3-way'!X90)))</f>
        <v>0.36210259798440081</v>
      </c>
      <c r="Z90" s="11">
        <f>'OddsRatio_working_3-way'!X90^(1/3)*COS('OddsRatio_working_3-way'!Y90/3)</f>
        <v>0.55193891000672213</v>
      </c>
      <c r="AA90" s="11">
        <f>'OddsRatio_working_3-way'!X90^(1/3)*COS(('OddsRatio_working_3-way'!Y90+2*PI())/3)</f>
        <v>-0.33394545701820699</v>
      </c>
      <c r="AB90" s="11">
        <f>'OddsRatio_working_3-way'!X90^(1/3)*COS(('OddsRatio_working_3-way'!Y90+4*PI())/3)</f>
        <v>-0.21799345298851525</v>
      </c>
      <c r="AC90" s="11">
        <f>'OddsRatio_working_3-way'!X90^(1/3)*SIN('OddsRatio_working_3-way'!Y90/3)</f>
        <v>6.6944920739619121E-2</v>
      </c>
      <c r="AD90" s="11">
        <f>'OddsRatio_working_3-way'!X90^(1/3)*SIN(('OddsRatio_working_3-way'!Y90+2*PI())/3)</f>
        <v>0.44452065703310489</v>
      </c>
      <c r="AE90" s="11">
        <f>'OddsRatio_working_3-way'!X90^(1/3)*SIN(('OddsRatio_working_3-way'!Y90+4*PI())/3)</f>
        <v>-0.51146557777272394</v>
      </c>
      <c r="AF90" s="11">
        <f>-'OddsRatio_working_3-way'!U90/(3*'OddsRatio_working_3-way'!X90^(1/3))*COS(('OddsRatio_working_3-way'!Y90)/3)</f>
        <v>0.55193891000672202</v>
      </c>
      <c r="AG90" s="11">
        <f>-'OddsRatio_working_3-way'!U90/(3*'OddsRatio_working_3-way'!X90^(1/3))*COS(('OddsRatio_working_3-way'!Y90+2*PI())/3)</f>
        <v>-0.33394545701820688</v>
      </c>
      <c r="AH90" s="11">
        <f>-'OddsRatio_working_3-way'!U90/(3*'OddsRatio_working_3-way'!X90^(1/3))*COS(('OddsRatio_working_3-way'!Y90+4*PI())/3)</f>
        <v>-0.21799345298851519</v>
      </c>
      <c r="AI90" s="11">
        <f>'OddsRatio_working_3-way'!U90/(3*'OddsRatio_working_3-way'!X90^(1/3))*SIN(('OddsRatio_working_3-way'!Y90)/3)</f>
        <v>-6.6944920739619121E-2</v>
      </c>
      <c r="AJ90" s="11">
        <f>'OddsRatio_working_3-way'!U90/(3*'OddsRatio_working_3-way'!X90^(1/3))*SIN(('OddsRatio_working_3-way'!Y90+2*PI())/3)</f>
        <v>-0.44452065703310478</v>
      </c>
      <c r="AK90" s="11">
        <f>'OddsRatio_working_3-way'!U90/(3*'OddsRatio_working_3-way'!X90^(1/3))*SIN(('OddsRatio_working_3-way'!Y90+4*PI())/3)</f>
        <v>0.51146557777272383</v>
      </c>
      <c r="AL90" s="11">
        <f>'OddsRatio_working_3-way'!Z90+'OddsRatio_working_3-way'!AF90</f>
        <v>1.103877820013444</v>
      </c>
      <c r="AM90" s="11">
        <f>'OddsRatio_working_3-way'!AA90+'OddsRatio_working_3-way'!AG90</f>
        <v>-0.66789091403641387</v>
      </c>
      <c r="AN90" s="11">
        <f>'OddsRatio_working_3-way'!AB90+'OddsRatio_working_3-way'!AH90</f>
        <v>-0.43598690597703044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1.103877820013444</v>
      </c>
      <c r="AS90" s="11">
        <f>IF(('OddsRatio_working_3-way'!X90=0),IF(Q90&gt;0,-Q90^(1/3),(-Q90)^(1/3)),'OddsRatio_working_3-way'!AM90-'OddsRatio_working_3-way'!R90/3)</f>
        <v>-0.66789091403641387</v>
      </c>
      <c r="AT90" s="11">
        <f>IF(('OddsRatio_working_3-way'!X90=0),IF(Q90&gt;0,-Q90^(1/3),(-Q90)^(1/3)),'OddsRatio_working_3-way'!AN90-'OddsRatio_working_3-way'!R90/3)</f>
        <v>-0.43598690597703044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1.39</v>
      </c>
      <c r="B91" s="4">
        <f>IF('True_Odds_Calculator_3-way'!B92="","",'True_Odds_Calculator_3-way'!B92)</f>
        <v>4.84</v>
      </c>
      <c r="C91" s="4">
        <f>IF('True_Odds_Calculator_3-way'!C92="","",'True_Odds_Calculator_3-way'!C92)</f>
        <v>7.21</v>
      </c>
      <c r="D91" s="9">
        <f t="shared" si="26"/>
        <v>0.69134845240711573</v>
      </c>
      <c r="E91" s="9">
        <f t="shared" si="27"/>
        <v>0.1853292758010224</v>
      </c>
      <c r="F91" s="9">
        <f t="shared" si="28"/>
        <v>0.1233222717918616</v>
      </c>
      <c r="G91" s="9">
        <f t="shared" si="29"/>
        <v>1.1447399959334794</v>
      </c>
      <c r="H91" s="9">
        <f t="shared" si="30"/>
        <v>1.4464485984140572</v>
      </c>
      <c r="I91" s="9">
        <f t="shared" si="31"/>
        <v>5.3958015843845608</v>
      </c>
      <c r="J91" s="9">
        <f t="shared" si="32"/>
        <v>8.1088353747469064</v>
      </c>
      <c r="K91" s="11">
        <f t="shared" si="33"/>
        <v>0.71942446043165476</v>
      </c>
      <c r="L91" s="11">
        <f t="shared" si="34"/>
        <v>0.20661157024793389</v>
      </c>
      <c r="M91" s="11">
        <f t="shared" si="35"/>
        <v>0.13869625520110956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-0.19173085323307237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0.2152311231790808</v>
      </c>
      <c r="Q91" s="11">
        <f>2*'OddsRatio_working_3-way'!K91*'OddsRatio_working_3-way'!L91*'OddsRatio_working_3-way'!M91</f>
        <v>4.1232015934689809E-2</v>
      </c>
      <c r="R91" s="11">
        <f t="shared" si="36"/>
        <v>0</v>
      </c>
      <c r="S91" s="11">
        <f t="shared" si="37"/>
        <v>-1.1225690573516667</v>
      </c>
      <c r="T91" s="11">
        <f t="shared" si="38"/>
        <v>-0.21505154355395911</v>
      </c>
      <c r="U91" s="11">
        <f>'OddsRatio_working_3-way'!S91-'OddsRatio_working_3-way'!R91^2/3</f>
        <v>-1.1225690573516667</v>
      </c>
      <c r="V91" s="11">
        <f>'OddsRatio_working_3-way'!S91*'OddsRatio_working_3-way'!R91/3-2*'OddsRatio_working_3-way'!R91^3/27-'OddsRatio_working_3-way'!T91</f>
        <v>0.21505154355395911</v>
      </c>
      <c r="W91" s="11">
        <f>'OddsRatio_working_3-way'!V91^2+4*'OddsRatio_working_3-way'!U91^3/27</f>
        <v>-0.16332588098821302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0.2288957444848819</v>
      </c>
      <c r="Y91" s="11">
        <f>IF('OddsRatio_working_3-way'!W91&gt;=0,IF('OddsRatio_working_3-way'!V91+SQRT('OddsRatio_working_3-way'!W91)&gt;0,0,PI()),ACOS('OddsRatio_working_3-way'!V91/(2*'OddsRatio_working_3-way'!X91)))</f>
        <v>1.0817788832653821</v>
      </c>
      <c r="Z91" s="11">
        <f>'OddsRatio_working_3-way'!X91^(1/3)*COS('OddsRatio_working_3-way'!Y91/3)</f>
        <v>0.57236999796673971</v>
      </c>
      <c r="AA91" s="11">
        <f>'OddsRatio_working_3-way'!X91^(1/3)*COS(('OddsRatio_working_3-way'!Y91+2*PI())/3)</f>
        <v>-0.47309862451287077</v>
      </c>
      <c r="AB91" s="11">
        <f>'OddsRatio_working_3-way'!X91^(1/3)*COS(('OddsRatio_working_3-way'!Y91+4*PI())/3)</f>
        <v>-9.9271373453869022E-2</v>
      </c>
      <c r="AC91" s="11">
        <f>'OddsRatio_working_3-way'!X91^(1/3)*SIN('OddsRatio_working_3-way'!Y91/3)</f>
        <v>0.21582926402933261</v>
      </c>
      <c r="AD91" s="11">
        <f>'OddsRatio_working_3-way'!X91^(1/3)*SIN(('OddsRatio_working_3-way'!Y91+2*PI())/3)</f>
        <v>0.38777232658857774</v>
      </c>
      <c r="AE91" s="11">
        <f>'OddsRatio_working_3-way'!X91^(1/3)*SIN(('OddsRatio_working_3-way'!Y91+4*PI())/3)</f>
        <v>-0.6036015906179103</v>
      </c>
      <c r="AF91" s="11">
        <f>-'OddsRatio_working_3-way'!U91/(3*'OddsRatio_working_3-way'!X91^(1/3))*COS(('OddsRatio_working_3-way'!Y91)/3)</f>
        <v>0.57236999796673971</v>
      </c>
      <c r="AG91" s="11">
        <f>-'OddsRatio_working_3-way'!U91/(3*'OddsRatio_working_3-way'!X91^(1/3))*COS(('OddsRatio_working_3-way'!Y91+2*PI())/3)</f>
        <v>-0.47309862451287077</v>
      </c>
      <c r="AH91" s="11">
        <f>-'OddsRatio_working_3-way'!U91/(3*'OddsRatio_working_3-way'!X91^(1/3))*COS(('OddsRatio_working_3-way'!Y91+4*PI())/3)</f>
        <v>-9.9271373453869022E-2</v>
      </c>
      <c r="AI91" s="11">
        <f>'OddsRatio_working_3-way'!U91/(3*'OddsRatio_working_3-way'!X91^(1/3))*SIN(('OddsRatio_working_3-way'!Y91)/3)</f>
        <v>-0.21582926402933261</v>
      </c>
      <c r="AJ91" s="11">
        <f>'OddsRatio_working_3-way'!U91/(3*'OddsRatio_working_3-way'!X91^(1/3))*SIN(('OddsRatio_working_3-way'!Y91+2*PI())/3)</f>
        <v>-0.38777232658857774</v>
      </c>
      <c r="AK91" s="11">
        <f>'OddsRatio_working_3-way'!U91/(3*'OddsRatio_working_3-way'!X91^(1/3))*SIN(('OddsRatio_working_3-way'!Y91+4*PI())/3)</f>
        <v>0.6036015906179103</v>
      </c>
      <c r="AL91" s="11">
        <f>'OddsRatio_working_3-way'!Z91+'OddsRatio_working_3-way'!AF91</f>
        <v>1.1447399959334794</v>
      </c>
      <c r="AM91" s="11">
        <f>'OddsRatio_working_3-way'!AA91+'OddsRatio_working_3-way'!AG91</f>
        <v>-0.94619724902574154</v>
      </c>
      <c r="AN91" s="11">
        <f>'OddsRatio_working_3-way'!AB91+'OddsRatio_working_3-way'!AH91</f>
        <v>-0.19854274690773804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1.1447399959334794</v>
      </c>
      <c r="AS91" s="11">
        <f>IF(('OddsRatio_working_3-way'!X91=0),IF(Q91&gt;0,-Q91^(1/3),(-Q91)^(1/3)),'OddsRatio_working_3-way'!AM91-'OddsRatio_working_3-way'!R91/3)</f>
        <v>-0.94619724902574154</v>
      </c>
      <c r="AT91" s="11">
        <f>IF(('OddsRatio_working_3-way'!X91=0),IF(Q91&gt;0,-Q91^(1/3),(-Q91)^(1/3)),'OddsRatio_working_3-way'!AN91-'OddsRatio_working_3-way'!R91/3)</f>
        <v>-0.19854274690773804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3.98</v>
      </c>
      <c r="B92" s="4">
        <f>IF('True_Odds_Calculator_3-way'!B93="","",'True_Odds_Calculator_3-way'!B93)</f>
        <v>3.68</v>
      </c>
      <c r="C92" s="4">
        <f>IF('True_Odds_Calculator_3-way'!C93="","",'True_Odds_Calculator_3-way'!C93)</f>
        <v>1.85</v>
      </c>
      <c r="D92" s="9">
        <f t="shared" si="26"/>
        <v>0.23264112759505653</v>
      </c>
      <c r="E92" s="9">
        <f t="shared" si="27"/>
        <v>0.25211742377145629</v>
      </c>
      <c r="F92" s="9">
        <f t="shared" si="28"/>
        <v>0.5152414486334872</v>
      </c>
      <c r="G92" s="9">
        <f t="shared" si="29"/>
        <v>1.10686781816719</v>
      </c>
      <c r="H92" s="9">
        <f t="shared" si="30"/>
        <v>4.2984660981382268</v>
      </c>
      <c r="I92" s="9">
        <f t="shared" si="31"/>
        <v>3.9664057526880692</v>
      </c>
      <c r="J92" s="9">
        <f t="shared" si="32"/>
        <v>1.9408376454421117</v>
      </c>
      <c r="K92" s="11">
        <f t="shared" si="33"/>
        <v>0.25125628140703515</v>
      </c>
      <c r="L92" s="11">
        <f t="shared" si="34"/>
        <v>0.27173913043478259</v>
      </c>
      <c r="M92" s="11">
        <f t="shared" si="35"/>
        <v>0.54054054054054046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-0.25053439937643573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0.24025828319033471</v>
      </c>
      <c r="Q92" s="11">
        <f>2*'OddsRatio_working_3-way'!K92*'OddsRatio_working_3-way'!L92*'OddsRatio_working_3-way'!M92</f>
        <v>7.3812068568459191E-2</v>
      </c>
      <c r="R92" s="11">
        <f t="shared" si="36"/>
        <v>0</v>
      </c>
      <c r="S92" s="11">
        <f t="shared" si="37"/>
        <v>-0.95898321263795461</v>
      </c>
      <c r="T92" s="11">
        <f t="shared" si="38"/>
        <v>-0.29461849850628402</v>
      </c>
      <c r="U92" s="11">
        <f>'OddsRatio_working_3-way'!S92-'OddsRatio_working_3-way'!R92^2/3</f>
        <v>-0.95898321263795461</v>
      </c>
      <c r="V92" s="11">
        <f>'OddsRatio_working_3-way'!S92*'OddsRatio_working_3-way'!R92/3-2*'OddsRatio_working_3-way'!R92^3/27-'OddsRatio_working_3-way'!T92</f>
        <v>0.29461849850628402</v>
      </c>
      <c r="W92" s="11">
        <f>'OddsRatio_working_3-way'!V92^2+4*'OddsRatio_working_3-way'!U92^3/27</f>
        <v>-4.3855905190797351E-2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0.18073182125243928</v>
      </c>
      <c r="Y92" s="11">
        <f>IF('OddsRatio_working_3-way'!W92&gt;=0,IF('OddsRatio_working_3-way'!V92+SQRT('OddsRatio_working_3-way'!W92)&gt;0,0,PI()),ACOS('OddsRatio_working_3-way'!V92/(2*'OddsRatio_working_3-way'!X92)))</f>
        <v>0.61794475623845846</v>
      </c>
      <c r="Z92" s="11">
        <f>'OddsRatio_working_3-way'!X92^(1/3)*COS('OddsRatio_working_3-way'!Y92/3)</f>
        <v>0.55343390908359502</v>
      </c>
      <c r="AA92" s="11">
        <f>'OddsRatio_working_3-way'!X92^(1/3)*COS(('OddsRatio_working_3-way'!Y92+2*PI())/3)</f>
        <v>-0.3768617715161523</v>
      </c>
      <c r="AB92" s="11">
        <f>'OddsRatio_working_3-way'!X92^(1/3)*COS(('OddsRatio_working_3-way'!Y92+4*PI())/3)</f>
        <v>-0.17657213756744261</v>
      </c>
      <c r="AC92" s="11">
        <f>'OddsRatio_working_3-way'!X92^(1/3)*SIN('OddsRatio_working_3-way'!Y92/3)</f>
        <v>0.11563727407617917</v>
      </c>
      <c r="AD92" s="11">
        <f>'OddsRatio_working_3-way'!X92^(1/3)*SIN(('OddsRatio_working_3-way'!Y92+2*PI())/3)</f>
        <v>0.42146918754403112</v>
      </c>
      <c r="AE92" s="11">
        <f>'OddsRatio_working_3-way'!X92^(1/3)*SIN(('OddsRatio_working_3-way'!Y92+4*PI())/3)</f>
        <v>-0.53710646162021025</v>
      </c>
      <c r="AF92" s="11">
        <f>-'OddsRatio_working_3-way'!U92/(3*'OddsRatio_working_3-way'!X92^(1/3))*COS(('OddsRatio_working_3-way'!Y92)/3)</f>
        <v>0.55343390908359502</v>
      </c>
      <c r="AG92" s="11">
        <f>-'OddsRatio_working_3-way'!U92/(3*'OddsRatio_working_3-way'!X92^(1/3))*COS(('OddsRatio_working_3-way'!Y92+2*PI())/3)</f>
        <v>-0.3768617715161523</v>
      </c>
      <c r="AH92" s="11">
        <f>-'OddsRatio_working_3-way'!U92/(3*'OddsRatio_working_3-way'!X92^(1/3))*COS(('OddsRatio_working_3-way'!Y92+4*PI())/3)</f>
        <v>-0.17657213756744261</v>
      </c>
      <c r="AI92" s="11">
        <f>'OddsRatio_working_3-way'!U92/(3*'OddsRatio_working_3-way'!X92^(1/3))*SIN(('OddsRatio_working_3-way'!Y92)/3)</f>
        <v>-0.11563727407617917</v>
      </c>
      <c r="AJ92" s="11">
        <f>'OddsRatio_working_3-way'!U92/(3*'OddsRatio_working_3-way'!X92^(1/3))*SIN(('OddsRatio_working_3-way'!Y92+2*PI())/3)</f>
        <v>-0.42146918754403112</v>
      </c>
      <c r="AK92" s="11">
        <f>'OddsRatio_working_3-way'!U92/(3*'OddsRatio_working_3-way'!X92^(1/3))*SIN(('OddsRatio_working_3-way'!Y92+4*PI())/3)</f>
        <v>0.53710646162021025</v>
      </c>
      <c r="AL92" s="11">
        <f>'OddsRatio_working_3-way'!Z92+'OddsRatio_working_3-way'!AF92</f>
        <v>1.10686781816719</v>
      </c>
      <c r="AM92" s="11">
        <f>'OddsRatio_working_3-way'!AA92+'OddsRatio_working_3-way'!AG92</f>
        <v>-0.7537235430323046</v>
      </c>
      <c r="AN92" s="11">
        <f>'OddsRatio_working_3-way'!AB92+'OddsRatio_working_3-way'!AH92</f>
        <v>-0.35314427513488522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1.10686781816719</v>
      </c>
      <c r="AS92" s="11">
        <f>IF(('OddsRatio_working_3-way'!X92=0),IF(Q92&gt;0,-Q92^(1/3),(-Q92)^(1/3)),'OddsRatio_working_3-way'!AM92-'OddsRatio_working_3-way'!R92/3)</f>
        <v>-0.7537235430323046</v>
      </c>
      <c r="AT92" s="11">
        <f>IF(('OddsRatio_working_3-way'!X92=0),IF(Q92&gt;0,-Q92^(1/3),(-Q92)^(1/3)),'OddsRatio_working_3-way'!AN92-'OddsRatio_working_3-way'!R92/3)</f>
        <v>-0.35314427513488522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2.21</v>
      </c>
      <c r="B93" s="4">
        <f>IF('True_Odds_Calculator_3-way'!B94="","",'True_Odds_Calculator_3-way'!B94)</f>
        <v>3.64</v>
      </c>
      <c r="C93" s="4">
        <f>IF('True_Odds_Calculator_3-way'!C94="","",'True_Odds_Calculator_3-way'!C94)</f>
        <v>2.97</v>
      </c>
      <c r="D93" s="9">
        <f t="shared" si="26"/>
        <v>0.42866043848171509</v>
      </c>
      <c r="E93" s="9">
        <f t="shared" si="27"/>
        <v>0.25588315032163694</v>
      </c>
      <c r="F93" s="9">
        <f t="shared" si="28"/>
        <v>0.31545641119664825</v>
      </c>
      <c r="G93" s="9">
        <f t="shared" si="29"/>
        <v>1.1015279540903489</v>
      </c>
      <c r="H93" s="9">
        <f t="shared" si="30"/>
        <v>2.332848824449322</v>
      </c>
      <c r="I93" s="9">
        <f t="shared" si="31"/>
        <v>3.9080337987985216</v>
      </c>
      <c r="J93" s="9">
        <f t="shared" si="32"/>
        <v>3.1700100695579874</v>
      </c>
      <c r="K93" s="11">
        <f t="shared" si="33"/>
        <v>0.45248868778280543</v>
      </c>
      <c r="L93" s="11">
        <f t="shared" si="34"/>
        <v>0.27472527472527469</v>
      </c>
      <c r="M93" s="11">
        <f t="shared" si="35"/>
        <v>0.33670033670033667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-0.26339372040729525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0.24359752866540191</v>
      </c>
      <c r="Q93" s="11">
        <f>2*'OddsRatio_working_3-way'!K93*'OddsRatio_working_3-way'!L93*'OddsRatio_working_3-way'!M93</f>
        <v>8.3710490950309926E-2</v>
      </c>
      <c r="R93" s="11">
        <f t="shared" si="36"/>
        <v>0</v>
      </c>
      <c r="S93" s="11">
        <f t="shared" si="37"/>
        <v>-0.92484182344483468</v>
      </c>
      <c r="T93" s="11">
        <f t="shared" si="38"/>
        <v>-0.31781505960303597</v>
      </c>
      <c r="U93" s="11">
        <f>'OddsRatio_working_3-way'!S93-'OddsRatio_working_3-way'!R93^2/3</f>
        <v>-0.92484182344483468</v>
      </c>
      <c r="V93" s="11">
        <f>'OddsRatio_working_3-way'!S93*'OddsRatio_working_3-way'!R93/3-2*'OddsRatio_working_3-way'!R93^3/27-'OddsRatio_working_3-way'!T93</f>
        <v>0.31781505960303597</v>
      </c>
      <c r="W93" s="11">
        <f>'OddsRatio_working_3-way'!V93^2+4*'OddsRatio_working_3-way'!U93^3/27</f>
        <v>-1.6185761960779463E-2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0.17116671264534816</v>
      </c>
      <c r="Y93" s="11">
        <f>IF('OddsRatio_working_3-way'!W93&gt;=0,IF('OddsRatio_working_3-way'!V93+SQRT('OddsRatio_working_3-way'!W93)&gt;0,0,PI()),ACOS('OddsRatio_working_3-way'!V93/(2*'OddsRatio_working_3-way'!X93)))</f>
        <v>0.38077014446243629</v>
      </c>
      <c r="Z93" s="11">
        <f>'OddsRatio_working_3-way'!X93^(1/3)*COS('OddsRatio_working_3-way'!Y93/3)</f>
        <v>0.55076397704517444</v>
      </c>
      <c r="AA93" s="11">
        <f>'OddsRatio_working_3-way'!X93^(1/3)*COS(('OddsRatio_working_3-way'!Y93+2*PI())/3)</f>
        <v>-0.33624853970832108</v>
      </c>
      <c r="AB93" s="11">
        <f>'OddsRatio_working_3-way'!X93^(1/3)*COS(('OddsRatio_working_3-way'!Y93+4*PI())/3)</f>
        <v>-0.21451543733685324</v>
      </c>
      <c r="AC93" s="11">
        <f>'OddsRatio_working_3-way'!X93^(1/3)*SIN('OddsRatio_working_3-way'!Y93/3)</f>
        <v>7.0282639423455126E-2</v>
      </c>
      <c r="AD93" s="11">
        <f>'OddsRatio_working_3-way'!X93^(1/3)*SIN(('OddsRatio_working_3-way'!Y93+2*PI())/3)</f>
        <v>0.44183427589874297</v>
      </c>
      <c r="AE93" s="11">
        <f>'OddsRatio_working_3-way'!X93^(1/3)*SIN(('OddsRatio_working_3-way'!Y93+4*PI())/3)</f>
        <v>-0.51211691532219816</v>
      </c>
      <c r="AF93" s="11">
        <f>-'OddsRatio_working_3-way'!U93/(3*'OddsRatio_working_3-way'!X93^(1/3))*COS(('OddsRatio_working_3-way'!Y93)/3)</f>
        <v>0.55076397704517444</v>
      </c>
      <c r="AG93" s="11">
        <f>-'OddsRatio_working_3-way'!U93/(3*'OddsRatio_working_3-way'!X93^(1/3))*COS(('OddsRatio_working_3-way'!Y93+2*PI())/3)</f>
        <v>-0.33624853970832108</v>
      </c>
      <c r="AH93" s="11">
        <f>-'OddsRatio_working_3-way'!U93/(3*'OddsRatio_working_3-way'!X93^(1/3))*COS(('OddsRatio_working_3-way'!Y93+4*PI())/3)</f>
        <v>-0.21451543733685324</v>
      </c>
      <c r="AI93" s="11">
        <f>'OddsRatio_working_3-way'!U93/(3*'OddsRatio_working_3-way'!X93^(1/3))*SIN(('OddsRatio_working_3-way'!Y93)/3)</f>
        <v>-7.0282639423455126E-2</v>
      </c>
      <c r="AJ93" s="11">
        <f>'OddsRatio_working_3-way'!U93/(3*'OddsRatio_working_3-way'!X93^(1/3))*SIN(('OddsRatio_working_3-way'!Y93+2*PI())/3)</f>
        <v>-0.44183427589874297</v>
      </c>
      <c r="AK93" s="11">
        <f>'OddsRatio_working_3-way'!U93/(3*'OddsRatio_working_3-way'!X93^(1/3))*SIN(('OddsRatio_working_3-way'!Y93+4*PI())/3)</f>
        <v>0.51211691532219816</v>
      </c>
      <c r="AL93" s="11">
        <f>'OddsRatio_working_3-way'!Z93+'OddsRatio_working_3-way'!AF93</f>
        <v>1.1015279540903489</v>
      </c>
      <c r="AM93" s="11">
        <f>'OddsRatio_working_3-way'!AA93+'OddsRatio_working_3-way'!AG93</f>
        <v>-0.67249707941664216</v>
      </c>
      <c r="AN93" s="11">
        <f>'OddsRatio_working_3-way'!AB93+'OddsRatio_working_3-way'!AH93</f>
        <v>-0.42903087467370649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1.1015279540903489</v>
      </c>
      <c r="AS93" s="11">
        <f>IF(('OddsRatio_working_3-way'!X93=0),IF(Q93&gt;0,-Q93^(1/3),(-Q93)^(1/3)),'OddsRatio_working_3-way'!AM93-'OddsRatio_working_3-way'!R93/3)</f>
        <v>-0.67249707941664216</v>
      </c>
      <c r="AT93" s="11">
        <f>IF(('OddsRatio_working_3-way'!X93=0),IF(Q93&gt;0,-Q93^(1/3),(-Q93)^(1/3)),'OddsRatio_working_3-way'!AN93-'OddsRatio_working_3-way'!R93/3)</f>
        <v>-0.42903087467370649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2.11</v>
      </c>
      <c r="B94" s="4">
        <f>IF('True_Odds_Calculator_3-way'!B95="","",'True_Odds_Calculator_3-way'!B95)</f>
        <v>3.68</v>
      </c>
      <c r="C94" s="4">
        <f>IF('True_Odds_Calculator_3-way'!C95="","",'True_Odds_Calculator_3-way'!C95)</f>
        <v>3.14</v>
      </c>
      <c r="D94" s="9">
        <f t="shared" si="26"/>
        <v>0.44959909313612978</v>
      </c>
      <c r="E94" s="9">
        <f t="shared" si="27"/>
        <v>0.25279750525498512</v>
      </c>
      <c r="F94" s="9">
        <f t="shared" si="28"/>
        <v>0.29760340160888482</v>
      </c>
      <c r="G94" s="9">
        <f t="shared" si="29"/>
        <v>1.1028862834031514</v>
      </c>
      <c r="H94" s="9">
        <f t="shared" si="30"/>
        <v>2.2242037745774983</v>
      </c>
      <c r="I94" s="9">
        <f t="shared" si="31"/>
        <v>3.9557352395204468</v>
      </c>
      <c r="J94" s="9">
        <f t="shared" si="32"/>
        <v>3.3601766464827443</v>
      </c>
      <c r="K94" s="11">
        <f t="shared" si="33"/>
        <v>0.47393364928909953</v>
      </c>
      <c r="L94" s="11">
        <f t="shared" si="34"/>
        <v>0.27173913043478259</v>
      </c>
      <c r="M94" s="11">
        <f t="shared" si="35"/>
        <v>0.31847133757961782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-0.26110285712035752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0.24321747267761354</v>
      </c>
      <c r="Q94" s="11">
        <f>2*'OddsRatio_working_3-way'!K94*'OddsRatio_working_3-way'!L94*'OddsRatio_working_3-way'!M94</f>
        <v>8.202950174624403E-2</v>
      </c>
      <c r="R94" s="11">
        <f t="shared" si="36"/>
        <v>0</v>
      </c>
      <c r="S94" s="11">
        <f t="shared" si="37"/>
        <v>-0.93150061764931369</v>
      </c>
      <c r="T94" s="11">
        <f t="shared" si="38"/>
        <v>-0.31416546969622722</v>
      </c>
      <c r="U94" s="11">
        <f>'OddsRatio_working_3-way'!S94-'OddsRatio_working_3-way'!R94^2/3</f>
        <v>-0.93150061764931369</v>
      </c>
      <c r="V94" s="11">
        <f>'OddsRatio_working_3-way'!S94*'OddsRatio_working_3-way'!R94/3-2*'OddsRatio_working_3-way'!R94^3/27-'OddsRatio_working_3-way'!T94</f>
        <v>0.31416546969622722</v>
      </c>
      <c r="W94" s="11">
        <f>'OddsRatio_working_3-way'!V94^2+4*'OddsRatio_working_3-way'!U94^3/27</f>
        <v>-2.1041826341605854E-2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0.17301861799460841</v>
      </c>
      <c r="Y94" s="11">
        <f>IF('OddsRatio_working_3-way'!W94&gt;=0,IF('OddsRatio_working_3-way'!V94+SQRT('OddsRatio_working_3-way'!W94)&gt;0,0,PI()),ACOS('OddsRatio_working_3-way'!V94/(2*'OddsRatio_working_3-way'!X94)))</f>
        <v>0.43256143696322247</v>
      </c>
      <c r="Z94" s="11">
        <f>'OddsRatio_working_3-way'!X94^(1/3)*COS('OddsRatio_working_3-way'!Y94/3)</f>
        <v>0.55144314170157571</v>
      </c>
      <c r="AA94" s="11">
        <f>'OddsRatio_working_3-way'!X94^(1/3)*COS(('OddsRatio_working_3-way'!Y94+2*PI())/3)</f>
        <v>-0.34506131785818894</v>
      </c>
      <c r="AB94" s="11">
        <f>'OddsRatio_working_3-way'!X94^(1/3)*COS(('OddsRatio_working_3-way'!Y94+4*PI())/3)</f>
        <v>-0.2063818238433866</v>
      </c>
      <c r="AC94" s="11">
        <f>'OddsRatio_working_3-way'!X94^(1/3)*SIN('OddsRatio_working_3-way'!Y94/3)</f>
        <v>8.0066643200527157E-2</v>
      </c>
      <c r="AD94" s="11">
        <f>'OddsRatio_working_3-way'!X94^(1/3)*SIN(('OddsRatio_working_3-way'!Y94+2*PI())/3)</f>
        <v>0.43753044785600287</v>
      </c>
      <c r="AE94" s="11">
        <f>'OddsRatio_working_3-way'!X94^(1/3)*SIN(('OddsRatio_working_3-way'!Y94+4*PI())/3)</f>
        <v>-0.51759709105653007</v>
      </c>
      <c r="AF94" s="11">
        <f>-'OddsRatio_working_3-way'!U94/(3*'OddsRatio_working_3-way'!X94^(1/3))*COS(('OddsRatio_working_3-way'!Y94)/3)</f>
        <v>0.55144314170157582</v>
      </c>
      <c r="AG94" s="11">
        <f>-'OddsRatio_working_3-way'!U94/(3*'OddsRatio_working_3-way'!X94^(1/3))*COS(('OddsRatio_working_3-way'!Y94+2*PI())/3)</f>
        <v>-0.345061317858189</v>
      </c>
      <c r="AH94" s="11">
        <f>-'OddsRatio_working_3-way'!U94/(3*'OddsRatio_working_3-way'!X94^(1/3))*COS(('OddsRatio_working_3-way'!Y94+4*PI())/3)</f>
        <v>-0.20638182384338663</v>
      </c>
      <c r="AI94" s="11">
        <f>'OddsRatio_working_3-way'!U94/(3*'OddsRatio_working_3-way'!X94^(1/3))*SIN(('OddsRatio_working_3-way'!Y94)/3)</f>
        <v>-8.0066643200527185E-2</v>
      </c>
      <c r="AJ94" s="11">
        <f>'OddsRatio_working_3-way'!U94/(3*'OddsRatio_working_3-way'!X94^(1/3))*SIN(('OddsRatio_working_3-way'!Y94+2*PI())/3)</f>
        <v>-0.43753044785600298</v>
      </c>
      <c r="AK94" s="11">
        <f>'OddsRatio_working_3-way'!U94/(3*'OddsRatio_working_3-way'!X94^(1/3))*SIN(('OddsRatio_working_3-way'!Y94+4*PI())/3)</f>
        <v>0.51759709105653018</v>
      </c>
      <c r="AL94" s="11">
        <f>'OddsRatio_working_3-way'!Z94+'OddsRatio_working_3-way'!AF94</f>
        <v>1.1028862834031514</v>
      </c>
      <c r="AM94" s="11">
        <f>'OddsRatio_working_3-way'!AA94+'OddsRatio_working_3-way'!AG94</f>
        <v>-0.69012263571637789</v>
      </c>
      <c r="AN94" s="11">
        <f>'OddsRatio_working_3-way'!AB94+'OddsRatio_working_3-way'!AH94</f>
        <v>-0.41276364768677321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1.1028862834031514</v>
      </c>
      <c r="AS94" s="11">
        <f>IF(('OddsRatio_working_3-way'!X94=0),IF(Q94&gt;0,-Q94^(1/3),(-Q94)^(1/3)),'OddsRatio_working_3-way'!AM94-'OddsRatio_working_3-way'!R94/3)</f>
        <v>-0.69012263571637789</v>
      </c>
      <c r="AT94" s="11">
        <f>IF(('OddsRatio_working_3-way'!X94=0),IF(Q94&gt;0,-Q94^(1/3),(-Q94)^(1/3)),'OddsRatio_working_3-way'!AN94-'OddsRatio_working_3-way'!R94/3)</f>
        <v>-0.41276364768677321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2.11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2.98</v>
      </c>
      <c r="D95" s="9">
        <f t="shared" si="26"/>
        <v>0.43442815791251171</v>
      </c>
      <c r="E95" s="9">
        <f t="shared" si="27"/>
        <v>0.26457249313220504</v>
      </c>
      <c r="F95" s="9">
        <f t="shared" si="28"/>
        <v>0.3009993489552833</v>
      </c>
      <c r="G95" s="9">
        <f t="shared" si="29"/>
        <v>1.1728617788246865</v>
      </c>
      <c r="H95" s="9">
        <f t="shared" si="30"/>
        <v>2.301876574495402</v>
      </c>
      <c r="I95" s="9">
        <f t="shared" si="31"/>
        <v>3.7796824158145075</v>
      </c>
      <c r="J95" s="9">
        <f t="shared" si="32"/>
        <v>3.3222663220728785</v>
      </c>
      <c r="K95" s="11">
        <f t="shared" si="33"/>
        <v>0.47393364928909953</v>
      </c>
      <c r="L95" s="11">
        <f t="shared" si="34"/>
        <v>0.29673590504451036</v>
      </c>
      <c r="M95" s="11">
        <f t="shared" si="35"/>
        <v>0.33557046979865773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-0.24581472500607138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0.25767009789481649</v>
      </c>
      <c r="Q95" s="11">
        <f>2*'OddsRatio_working_3-way'!K95*'OddsRatio_working_3-way'!L95*'OddsRatio_working_3-way'!M95</f>
        <v>9.4384651243522508E-2</v>
      </c>
      <c r="R95" s="11">
        <f t="shared" si="36"/>
        <v>0</v>
      </c>
      <c r="S95" s="11">
        <f t="shared" si="37"/>
        <v>-1.048228896330162</v>
      </c>
      <c r="T95" s="11">
        <f t="shared" si="38"/>
        <v>-0.38396662869236697</v>
      </c>
      <c r="U95" s="11">
        <f>'OddsRatio_working_3-way'!S95-'OddsRatio_working_3-way'!R95^2/3</f>
        <v>-1.048228896330162</v>
      </c>
      <c r="V95" s="11">
        <f>'OddsRatio_working_3-way'!S95*'OddsRatio_working_3-way'!R95/3-2*'OddsRatio_working_3-way'!R95^3/27-'OddsRatio_working_3-way'!T95</f>
        <v>0.38396662869236697</v>
      </c>
      <c r="W95" s="11">
        <f>'OddsRatio_working_3-way'!V95^2+4*'OddsRatio_working_3-way'!U95^3/27</f>
        <v>-2.3203250273174658E-2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0.20653911386378893</v>
      </c>
      <c r="Y95" s="11">
        <f>IF('OddsRatio_working_3-way'!W95&gt;=0,IF('OddsRatio_working_3-way'!V95+SQRT('OddsRatio_working_3-way'!W95)&gt;0,0,PI()),ACOS('OddsRatio_working_3-way'!V95/(2*'OddsRatio_working_3-way'!X95)))</f>
        <v>0.37767309977869545</v>
      </c>
      <c r="Z95" s="11">
        <f>'OddsRatio_working_3-way'!X95^(1/3)*COS('OddsRatio_working_3-way'!Y95/3)</f>
        <v>0.58643088941234323</v>
      </c>
      <c r="AA95" s="11">
        <f>'OddsRatio_working_3-way'!X95^(1/3)*COS(('OddsRatio_working_3-way'!Y95+2*PI())/3)</f>
        <v>-0.35749089133882078</v>
      </c>
      <c r="AB95" s="11">
        <f>'OddsRatio_working_3-way'!X95^(1/3)*COS(('OddsRatio_working_3-way'!Y95+4*PI())/3)</f>
        <v>-0.22893999807352255</v>
      </c>
      <c r="AC95" s="11">
        <f>'OddsRatio_working_3-way'!X95^(1/3)*SIN('OddsRatio_working_3-way'!Y95/3)</f>
        <v>7.421889283128702E-2</v>
      </c>
      <c r="AD95" s="11">
        <f>'OddsRatio_working_3-way'!X95^(1/3)*SIN(('OddsRatio_working_3-way'!Y95+2*PI())/3)</f>
        <v>0.47075460137934866</v>
      </c>
      <c r="AE95" s="11">
        <f>'OddsRatio_working_3-way'!X95^(1/3)*SIN(('OddsRatio_working_3-way'!Y95+4*PI())/3)</f>
        <v>-0.54497349421063546</v>
      </c>
      <c r="AF95" s="11">
        <f>-'OddsRatio_working_3-way'!U95/(3*'OddsRatio_working_3-way'!X95^(1/3))*COS(('OddsRatio_working_3-way'!Y95)/3)</f>
        <v>0.58643088941234323</v>
      </c>
      <c r="AG95" s="11">
        <f>-'OddsRatio_working_3-way'!U95/(3*'OddsRatio_working_3-way'!X95^(1/3))*COS(('OddsRatio_working_3-way'!Y95+2*PI())/3)</f>
        <v>-0.35749089133882078</v>
      </c>
      <c r="AH95" s="11">
        <f>-'OddsRatio_working_3-way'!U95/(3*'OddsRatio_working_3-way'!X95^(1/3))*COS(('OddsRatio_working_3-way'!Y95+4*PI())/3)</f>
        <v>-0.22893999807352255</v>
      </c>
      <c r="AI95" s="11">
        <f>'OddsRatio_working_3-way'!U95/(3*'OddsRatio_working_3-way'!X95^(1/3))*SIN(('OddsRatio_working_3-way'!Y95)/3)</f>
        <v>-7.421889283128702E-2</v>
      </c>
      <c r="AJ95" s="11">
        <f>'OddsRatio_working_3-way'!U95/(3*'OddsRatio_working_3-way'!X95^(1/3))*SIN(('OddsRatio_working_3-way'!Y95+2*PI())/3)</f>
        <v>-0.47075460137934866</v>
      </c>
      <c r="AK95" s="11">
        <f>'OddsRatio_working_3-way'!U95/(3*'OddsRatio_working_3-way'!X95^(1/3))*SIN(('OddsRatio_working_3-way'!Y95+4*PI())/3)</f>
        <v>0.54497349421063546</v>
      </c>
      <c r="AL95" s="11">
        <f>'OddsRatio_working_3-way'!Z95+'OddsRatio_working_3-way'!AF95</f>
        <v>1.1728617788246865</v>
      </c>
      <c r="AM95" s="11">
        <f>'OddsRatio_working_3-way'!AA95+'OddsRatio_working_3-way'!AG95</f>
        <v>-0.71498178267764156</v>
      </c>
      <c r="AN95" s="11">
        <f>'OddsRatio_working_3-way'!AB95+'OddsRatio_working_3-way'!AH95</f>
        <v>-0.45787999614704511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1.1728617788246865</v>
      </c>
      <c r="AS95" s="11">
        <f>IF(('OddsRatio_working_3-way'!X95=0),IF(Q95&gt;0,-Q95^(1/3),(-Q95)^(1/3)),'OddsRatio_working_3-way'!AM95-'OddsRatio_working_3-way'!R95/3)</f>
        <v>-0.71498178267764156</v>
      </c>
      <c r="AT95" s="11">
        <f>IF(('OddsRatio_working_3-way'!X95=0),IF(Q95&gt;0,-Q95^(1/3),(-Q95)^(1/3)),'OddsRatio_working_3-way'!AN95-'OddsRatio_working_3-way'!R95/3)</f>
        <v>-0.45787999614704511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2.04</v>
      </c>
      <c r="B96" s="4">
        <f>IF('True_Odds_Calculator_3-way'!B97="","",'True_Odds_Calculator_3-way'!B97)</f>
        <v>3.74</v>
      </c>
      <c r="C96" s="4">
        <f>IF('True_Odds_Calculator_3-way'!C97="","",'True_Odds_Calculator_3-way'!C97)</f>
        <v>3.25</v>
      </c>
      <c r="D96" s="9">
        <f t="shared" si="26"/>
        <v>0.46512953476602453</v>
      </c>
      <c r="E96" s="9">
        <f t="shared" si="27"/>
        <v>0.24816074040036964</v>
      </c>
      <c r="F96" s="9">
        <f t="shared" si="28"/>
        <v>0.28670972483360579</v>
      </c>
      <c r="G96" s="9">
        <f t="shared" si="29"/>
        <v>1.1057103147022196</v>
      </c>
      <c r="H96" s="9">
        <f t="shared" si="30"/>
        <v>2.1499387272903081</v>
      </c>
      <c r="I96" s="9">
        <f t="shared" si="31"/>
        <v>4.0296462622840821</v>
      </c>
      <c r="J96" s="9">
        <f t="shared" si="32"/>
        <v>3.4878482080799937</v>
      </c>
      <c r="K96" s="11">
        <f t="shared" si="33"/>
        <v>0.49019607843137253</v>
      </c>
      <c r="L96" s="11">
        <f t="shared" si="34"/>
        <v>0.26737967914438499</v>
      </c>
      <c r="M96" s="11">
        <f t="shared" si="35"/>
        <v>0.30769230769230771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-0.25857187794904057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0.24318242311321897</v>
      </c>
      <c r="Q96" s="11">
        <f>2*'OddsRatio_working_3-way'!K96*'OddsRatio_working_3-way'!L96*'OddsRatio_working_3-way'!M96</f>
        <v>8.0657520103886882E-2</v>
      </c>
      <c r="R96" s="11">
        <f t="shared" si="36"/>
        <v>0</v>
      </c>
      <c r="S96" s="11">
        <f t="shared" si="37"/>
        <v>-0.94048287478944415</v>
      </c>
      <c r="T96" s="11">
        <f t="shared" si="38"/>
        <v>-0.31193461850396154</v>
      </c>
      <c r="U96" s="11">
        <f>'OddsRatio_working_3-way'!S96-'OddsRatio_working_3-way'!R96^2/3</f>
        <v>-0.94048287478944415</v>
      </c>
      <c r="V96" s="11">
        <f>'OddsRatio_working_3-way'!S96*'OddsRatio_working_3-way'!R96/3-2*'OddsRatio_working_3-way'!R96^3/27-'OddsRatio_working_3-way'!T96</f>
        <v>0.31193461850396154</v>
      </c>
      <c r="W96" s="11">
        <f>'OddsRatio_working_3-way'!V96^2+4*'OddsRatio_working_3-way'!U96^3/27</f>
        <v>-2.5936002984474668E-2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0.17552721242423258</v>
      </c>
      <c r="Y96" s="11">
        <f>IF('OddsRatio_working_3-way'!W96&gt;=0,IF('OddsRatio_working_3-way'!V96+SQRT('OddsRatio_working_3-way'!W96)&gt;0,0,PI()),ACOS('OddsRatio_working_3-way'!V96/(2*'OddsRatio_working_3-way'!X96)))</f>
        <v>0.47658910771905405</v>
      </c>
      <c r="Z96" s="11">
        <f>'OddsRatio_working_3-way'!X96^(1/3)*COS('OddsRatio_working_3-way'!Y96/3)</f>
        <v>0.55285515735110979</v>
      </c>
      <c r="AA96" s="11">
        <f>'OddsRatio_working_3-way'!X96^(1/3)*COS(('OddsRatio_working_3-way'!Y96+2*PI())/3)</f>
        <v>-0.35313546575420401</v>
      </c>
      <c r="AB96" s="11">
        <f>'OddsRatio_working_3-way'!X96^(1/3)*COS(('OddsRatio_working_3-way'!Y96+4*PI())/3)</f>
        <v>-0.19971969159690572</v>
      </c>
      <c r="AC96" s="11">
        <f>'OddsRatio_working_3-way'!X96^(1/3)*SIN('OddsRatio_working_3-way'!Y96/3)</f>
        <v>8.8574638507651002E-2</v>
      </c>
      <c r="AD96" s="11">
        <f>'OddsRatio_working_3-way'!X96^(1/3)*SIN(('OddsRatio_working_3-way'!Y96+2*PI())/3)</f>
        <v>0.43449929162547879</v>
      </c>
      <c r="AE96" s="11">
        <f>'OddsRatio_working_3-way'!X96^(1/3)*SIN(('OddsRatio_working_3-way'!Y96+4*PI())/3)</f>
        <v>-0.52307393013312975</v>
      </c>
      <c r="AF96" s="11">
        <f>-'OddsRatio_working_3-way'!U96/(3*'OddsRatio_working_3-way'!X96^(1/3))*COS(('OddsRatio_working_3-way'!Y96)/3)</f>
        <v>0.55285515735110968</v>
      </c>
      <c r="AG96" s="11">
        <f>-'OddsRatio_working_3-way'!U96/(3*'OddsRatio_working_3-way'!X96^(1/3))*COS(('OddsRatio_working_3-way'!Y96+2*PI())/3)</f>
        <v>-0.35313546575420396</v>
      </c>
      <c r="AH96" s="11">
        <f>-'OddsRatio_working_3-way'!U96/(3*'OddsRatio_working_3-way'!X96^(1/3))*COS(('OddsRatio_working_3-way'!Y96+4*PI())/3)</f>
        <v>-0.1997196915969057</v>
      </c>
      <c r="AI96" s="11">
        <f>'OddsRatio_working_3-way'!U96/(3*'OddsRatio_working_3-way'!X96^(1/3))*SIN(('OddsRatio_working_3-way'!Y96)/3)</f>
        <v>-8.8574638507650988E-2</v>
      </c>
      <c r="AJ96" s="11">
        <f>'OddsRatio_working_3-way'!U96/(3*'OddsRatio_working_3-way'!X96^(1/3))*SIN(('OddsRatio_working_3-way'!Y96+2*PI())/3)</f>
        <v>-0.43449929162547868</v>
      </c>
      <c r="AK96" s="11">
        <f>'OddsRatio_working_3-way'!U96/(3*'OddsRatio_working_3-way'!X96^(1/3))*SIN(('OddsRatio_working_3-way'!Y96+4*PI())/3)</f>
        <v>0.52307393013312964</v>
      </c>
      <c r="AL96" s="11">
        <f>'OddsRatio_working_3-way'!Z96+'OddsRatio_working_3-way'!AF96</f>
        <v>1.1057103147022196</v>
      </c>
      <c r="AM96" s="11">
        <f>'OddsRatio_working_3-way'!AA96+'OddsRatio_working_3-way'!AG96</f>
        <v>-0.70627093150840792</v>
      </c>
      <c r="AN96" s="11">
        <f>'OddsRatio_working_3-way'!AB96+'OddsRatio_working_3-way'!AH96</f>
        <v>-0.39943938319381145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1.1057103147022196</v>
      </c>
      <c r="AS96" s="11">
        <f>IF(('OddsRatio_working_3-way'!X96=0),IF(Q96&gt;0,-Q96^(1/3),(-Q96)^(1/3)),'OddsRatio_working_3-way'!AM96-'OddsRatio_working_3-way'!R96/3)</f>
        <v>-0.70627093150840792</v>
      </c>
      <c r="AT96" s="11">
        <f>IF(('OddsRatio_working_3-way'!X96=0),IF(Q96&gt;0,-Q96^(1/3),(-Q96)^(1/3)),'OddsRatio_working_3-way'!AN96-'OddsRatio_working_3-way'!R96/3)</f>
        <v>-0.39943938319381145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2.2400000000000002</v>
      </c>
      <c r="B97" s="4">
        <f>IF('True_Odds_Calculator_3-way'!B98="","",'True_Odds_Calculator_3-way'!B98)</f>
        <v>3.1</v>
      </c>
      <c r="C97" s="4">
        <f>IF('True_Odds_Calculator_3-way'!C98="","",'True_Odds_Calculator_3-way'!C98)</f>
        <v>3.94</v>
      </c>
      <c r="D97" s="9">
        <f t="shared" si="26"/>
        <v>0.43779145024942473</v>
      </c>
      <c r="E97" s="9">
        <f t="shared" si="27"/>
        <v>0.31497627047664506</v>
      </c>
      <c r="F97" s="9">
        <f t="shared" si="28"/>
        <v>0.24723227927393013</v>
      </c>
      <c r="G97" s="9">
        <f t="shared" si="29"/>
        <v>1.0356392101216705</v>
      </c>
      <c r="H97" s="9">
        <f t="shared" si="30"/>
        <v>2.2841926205508716</v>
      </c>
      <c r="I97" s="9">
        <f t="shared" si="31"/>
        <v>3.1748423412555082</v>
      </c>
      <c r="J97" s="9">
        <f t="shared" si="32"/>
        <v>4.0447792777577121</v>
      </c>
      <c r="K97" s="11">
        <f t="shared" si="33"/>
        <v>0.4464285714285714</v>
      </c>
      <c r="L97" s="11">
        <f t="shared" si="34"/>
        <v>0.32258064516129031</v>
      </c>
      <c r="M97" s="11">
        <f t="shared" si="35"/>
        <v>0.25380710659898476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-0.27982233502538068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0.22953753304170857</v>
      </c>
      <c r="Q97" s="11">
        <f>2*'OddsRatio_working_3-way'!K97*'OddsRatio_working_3-way'!L97*'OddsRatio_working_3-way'!M97</f>
        <v>7.3101125172518641E-2</v>
      </c>
      <c r="R97" s="11">
        <f t="shared" si="36"/>
        <v>0</v>
      </c>
      <c r="S97" s="11">
        <f t="shared" si="37"/>
        <v>-0.8202973969925913</v>
      </c>
      <c r="T97" s="11">
        <f t="shared" si="38"/>
        <v>-0.26124120923330929</v>
      </c>
      <c r="U97" s="11">
        <f>'OddsRatio_working_3-way'!S97-'OddsRatio_working_3-way'!R97^2/3</f>
        <v>-0.8202973969925913</v>
      </c>
      <c r="V97" s="11">
        <f>'OddsRatio_working_3-way'!S97*'OddsRatio_working_3-way'!R97/3-2*'OddsRatio_working_3-way'!R97^3/27-'OddsRatio_working_3-way'!T97</f>
        <v>0.26124120923330929</v>
      </c>
      <c r="W97" s="11">
        <f>'OddsRatio_working_3-way'!V97^2+4*'OddsRatio_working_3-way'!U97^3/27</f>
        <v>-1.3526086422672029E-2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0.14297994249575158</v>
      </c>
      <c r="Y97" s="11">
        <f>IF('OddsRatio_working_3-way'!W97&gt;=0,IF('OddsRatio_working_3-way'!V97+SQRT('OddsRatio_working_3-way'!W97)&gt;0,0,PI()),ACOS('OddsRatio_working_3-way'!V97/(2*'OddsRatio_working_3-way'!X97)))</f>
        <v>0.41884587317588506</v>
      </c>
      <c r="Z97" s="11">
        <f>'OddsRatio_working_3-way'!X97^(1/3)*COS('OddsRatio_working_3-way'!Y97/3)</f>
        <v>0.51781960506083524</v>
      </c>
      <c r="AA97" s="11">
        <f>'OddsRatio_working_3-way'!X97^(1/3)*COS(('OddsRatio_working_3-way'!Y97+2*PI())/3)</f>
        <v>-0.32192957489693963</v>
      </c>
      <c r="AB97" s="11">
        <f>'OddsRatio_working_3-way'!X97^(1/3)*COS(('OddsRatio_working_3-way'!Y97+4*PI())/3)</f>
        <v>-0.19589003016389556</v>
      </c>
      <c r="AC97" s="11">
        <f>'OddsRatio_working_3-way'!X97^(1/3)*SIN('OddsRatio_working_3-way'!Y97/3)</f>
        <v>7.2768965080160938E-2</v>
      </c>
      <c r="AD97" s="11">
        <f>'OddsRatio_working_3-way'!X97^(1/3)*SIN(('OddsRatio_working_3-way'!Y97+2*PI())/3)</f>
        <v>0.41206045002022801</v>
      </c>
      <c r="AE97" s="11">
        <f>'OddsRatio_working_3-way'!X97^(1/3)*SIN(('OddsRatio_working_3-way'!Y97+4*PI())/3)</f>
        <v>-0.48482941510038891</v>
      </c>
      <c r="AF97" s="11">
        <f>-'OddsRatio_working_3-way'!U97/(3*'OddsRatio_working_3-way'!X97^(1/3))*COS(('OddsRatio_working_3-way'!Y97)/3)</f>
        <v>0.51781960506083524</v>
      </c>
      <c r="AG97" s="11">
        <f>-'OddsRatio_working_3-way'!U97/(3*'OddsRatio_working_3-way'!X97^(1/3))*COS(('OddsRatio_working_3-way'!Y97+2*PI())/3)</f>
        <v>-0.32192957489693963</v>
      </c>
      <c r="AH97" s="11">
        <f>-'OddsRatio_working_3-way'!U97/(3*'OddsRatio_working_3-way'!X97^(1/3))*COS(('OddsRatio_working_3-way'!Y97+4*PI())/3)</f>
        <v>-0.19589003016389556</v>
      </c>
      <c r="AI97" s="11">
        <f>'OddsRatio_working_3-way'!U97/(3*'OddsRatio_working_3-way'!X97^(1/3))*SIN(('OddsRatio_working_3-way'!Y97)/3)</f>
        <v>-7.2768965080160938E-2</v>
      </c>
      <c r="AJ97" s="11">
        <f>'OddsRatio_working_3-way'!U97/(3*'OddsRatio_working_3-way'!X97^(1/3))*SIN(('OddsRatio_working_3-way'!Y97+2*PI())/3)</f>
        <v>-0.41206045002022801</v>
      </c>
      <c r="AK97" s="11">
        <f>'OddsRatio_working_3-way'!U97/(3*'OddsRatio_working_3-way'!X97^(1/3))*SIN(('OddsRatio_working_3-way'!Y97+4*PI())/3)</f>
        <v>0.48482941510038891</v>
      </c>
      <c r="AL97" s="11">
        <f>'OddsRatio_working_3-way'!Z97+'OddsRatio_working_3-way'!AF97</f>
        <v>1.0356392101216705</v>
      </c>
      <c r="AM97" s="11">
        <f>'OddsRatio_working_3-way'!AA97+'OddsRatio_working_3-way'!AG97</f>
        <v>-0.64385914979387926</v>
      </c>
      <c r="AN97" s="11">
        <f>'OddsRatio_working_3-way'!AB97+'OddsRatio_working_3-way'!AH97</f>
        <v>-0.39178006032779111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1.0356392101216705</v>
      </c>
      <c r="AS97" s="11">
        <f>IF(('OddsRatio_working_3-way'!X97=0),IF(Q97&gt;0,-Q97^(1/3),(-Q97)^(1/3)),'OddsRatio_working_3-way'!AM97-'OddsRatio_working_3-way'!R97/3)</f>
        <v>-0.64385914979387926</v>
      </c>
      <c r="AT97" s="11">
        <f>IF(('OddsRatio_working_3-way'!X97=0),IF(Q97&gt;0,-Q97^(1/3),(-Q97)^(1/3)),'OddsRatio_working_3-way'!AN97-'OddsRatio_working_3-way'!R97/3)</f>
        <v>-0.39178006032779111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1.83</v>
      </c>
      <c r="B98" s="4">
        <f>IF('True_Odds_Calculator_3-way'!B99="","",'True_Odds_Calculator_3-way'!B99)</f>
        <v>3.85</v>
      </c>
      <c r="C98" s="4">
        <f>IF('True_Odds_Calculator_3-way'!C99="","",'True_Odds_Calculator_3-way'!C99)</f>
        <v>4.62</v>
      </c>
      <c r="D98" s="9">
        <f t="shared" si="26"/>
        <v>0.53718340753638327</v>
      </c>
      <c r="E98" s="9">
        <f t="shared" si="27"/>
        <v>0.25262897423151232</v>
      </c>
      <c r="F98" s="9">
        <f t="shared" si="28"/>
        <v>0.21018761823210469</v>
      </c>
      <c r="G98" s="9">
        <f t="shared" si="29"/>
        <v>1.0380260159618508</v>
      </c>
      <c r="H98" s="9">
        <f t="shared" si="30"/>
        <v>1.8615615932483363</v>
      </c>
      <c r="I98" s="9">
        <f t="shared" si="31"/>
        <v>3.9583741454912755</v>
      </c>
      <c r="J98" s="9">
        <f t="shared" si="32"/>
        <v>4.7576541777818999</v>
      </c>
      <c r="K98" s="11">
        <f t="shared" si="33"/>
        <v>0.54644808743169393</v>
      </c>
      <c r="L98" s="11">
        <f t="shared" si="34"/>
        <v>0.25974025974025972</v>
      </c>
      <c r="M98" s="11">
        <f t="shared" si="35"/>
        <v>0.21645021645021645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-0.26307387878603572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0.22426890640644095</v>
      </c>
      <c r="Q98" s="11">
        <f>2*'OddsRatio_working_3-way'!K98*'OddsRatio_working_3-way'!L98*'OddsRatio_working_3-way'!M98</f>
        <v>6.1443536001764637E-2</v>
      </c>
      <c r="R98" s="11">
        <f t="shared" si="36"/>
        <v>0</v>
      </c>
      <c r="S98" s="11">
        <f t="shared" si="37"/>
        <v>-0.85249401210541398</v>
      </c>
      <c r="T98" s="11">
        <f t="shared" si="38"/>
        <v>-0.23356000331655175</v>
      </c>
      <c r="U98" s="11">
        <f>'OddsRatio_working_3-way'!S98-'OddsRatio_working_3-way'!R98^2/3</f>
        <v>-0.85249401210541398</v>
      </c>
      <c r="V98" s="11">
        <f>'OddsRatio_working_3-way'!S98*'OddsRatio_working_3-way'!R98/3-2*'OddsRatio_working_3-way'!R98^3/27-'OddsRatio_working_3-way'!T98</f>
        <v>0.23356000331655175</v>
      </c>
      <c r="W98" s="11">
        <f>'OddsRatio_working_3-way'!V98^2+4*'OddsRatio_working_3-way'!U98^3/27</f>
        <v>-3.7234413442958185E-2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0.15147993975456439</v>
      </c>
      <c r="Y98" s="11">
        <f>IF('OddsRatio_working_3-way'!W98&gt;=0,IF('OddsRatio_working_3-way'!V98+SQRT('OddsRatio_working_3-way'!W98)&gt;0,0,PI()),ACOS('OddsRatio_working_3-way'!V98/(2*'OddsRatio_working_3-way'!X98)))</f>
        <v>0.69050074958648</v>
      </c>
      <c r="Z98" s="11">
        <f>'OddsRatio_working_3-way'!X98^(1/3)*COS('OddsRatio_working_3-way'!Y98/3)</f>
        <v>0.51901300798092553</v>
      </c>
      <c r="AA98" s="11">
        <f>'OddsRatio_working_3-way'!X98^(1/3)*COS(('OddsRatio_working_3-way'!Y98+2*PI())/3)</f>
        <v>-0.36482804113409423</v>
      </c>
      <c r="AB98" s="11">
        <f>'OddsRatio_working_3-way'!X98^(1/3)*COS(('OddsRatio_working_3-way'!Y98+4*PI())/3)</f>
        <v>-0.15418496684683144</v>
      </c>
      <c r="AC98" s="11">
        <f>'OddsRatio_working_3-way'!X98^(1/3)*SIN('OddsRatio_working_3-way'!Y98/3)</f>
        <v>0.12161483564268166</v>
      </c>
      <c r="AD98" s="11">
        <f>'OddsRatio_working_3-way'!X98^(1/3)*SIN(('OddsRatio_working_3-way'!Y98+2*PI())/3)</f>
        <v>0.38867103198471631</v>
      </c>
      <c r="AE98" s="11">
        <f>'OddsRatio_working_3-way'!X98^(1/3)*SIN(('OddsRatio_working_3-way'!Y98+4*PI())/3)</f>
        <v>-0.5102858676273978</v>
      </c>
      <c r="AF98" s="11">
        <f>-'OddsRatio_working_3-way'!U98/(3*'OddsRatio_working_3-way'!X98^(1/3))*COS(('OddsRatio_working_3-way'!Y98)/3)</f>
        <v>0.51901300798092542</v>
      </c>
      <c r="AG98" s="11">
        <f>-'OddsRatio_working_3-way'!U98/(3*'OddsRatio_working_3-way'!X98^(1/3))*COS(('OddsRatio_working_3-way'!Y98+2*PI())/3)</f>
        <v>-0.36482804113409417</v>
      </c>
      <c r="AH98" s="11">
        <f>-'OddsRatio_working_3-way'!U98/(3*'OddsRatio_working_3-way'!X98^(1/3))*COS(('OddsRatio_working_3-way'!Y98+4*PI())/3)</f>
        <v>-0.15418496684683142</v>
      </c>
      <c r="AI98" s="11">
        <f>'OddsRatio_working_3-way'!U98/(3*'OddsRatio_working_3-way'!X98^(1/3))*SIN(('OddsRatio_working_3-way'!Y98)/3)</f>
        <v>-0.12161483564268163</v>
      </c>
      <c r="AJ98" s="11">
        <f>'OddsRatio_working_3-way'!U98/(3*'OddsRatio_working_3-way'!X98^(1/3))*SIN(('OddsRatio_working_3-way'!Y98+2*PI())/3)</f>
        <v>-0.3886710319847162</v>
      </c>
      <c r="AK98" s="11">
        <f>'OddsRatio_working_3-way'!U98/(3*'OddsRatio_working_3-way'!X98^(1/3))*SIN(('OddsRatio_working_3-way'!Y98+4*PI())/3)</f>
        <v>0.51028586762739769</v>
      </c>
      <c r="AL98" s="11">
        <f>'OddsRatio_working_3-way'!Z98+'OddsRatio_working_3-way'!AF98</f>
        <v>1.0380260159618508</v>
      </c>
      <c r="AM98" s="11">
        <f>'OddsRatio_working_3-way'!AA98+'OddsRatio_working_3-way'!AG98</f>
        <v>-0.72965608226818834</v>
      </c>
      <c r="AN98" s="11">
        <f>'OddsRatio_working_3-way'!AB98+'OddsRatio_working_3-way'!AH98</f>
        <v>-0.30836993369366283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1.0380260159618508</v>
      </c>
      <c r="AS98" s="11">
        <f>IF(('OddsRatio_working_3-way'!X98=0),IF(Q98&gt;0,-Q98^(1/3),(-Q98)^(1/3)),'OddsRatio_working_3-way'!AM98-'OddsRatio_working_3-way'!R98/3)</f>
        <v>-0.72965608226818834</v>
      </c>
      <c r="AT98" s="11">
        <f>IF(('OddsRatio_working_3-way'!X98=0),IF(Q98&gt;0,-Q98^(1/3),(-Q98)^(1/3)),'OddsRatio_working_3-way'!AN98-'OddsRatio_working_3-way'!R98/3)</f>
        <v>-0.30836993369366283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2.19</v>
      </c>
      <c r="B99" s="4">
        <f>IF('True_Odds_Calculator_3-way'!B100="","",'True_Odds_Calculator_3-way'!B100)</f>
        <v>3.36</v>
      </c>
      <c r="C99" s="4">
        <f>IF('True_Odds_Calculator_3-way'!C100="","",'True_Odds_Calculator_3-way'!C100)</f>
        <v>3.73</v>
      </c>
      <c r="D99" s="9">
        <f t="shared" si="26"/>
        <v>0.44810759001864964</v>
      </c>
      <c r="E99" s="9">
        <f t="shared" si="27"/>
        <v>0.29048533560099049</v>
      </c>
      <c r="F99" s="9">
        <f t="shared" si="28"/>
        <v>0.26140707438036004</v>
      </c>
      <c r="G99" s="9">
        <f t="shared" si="29"/>
        <v>1.0349638005881756</v>
      </c>
      <c r="H99" s="9">
        <f t="shared" si="30"/>
        <v>2.2316069226999287</v>
      </c>
      <c r="I99" s="9">
        <f t="shared" si="31"/>
        <v>3.442514569388095</v>
      </c>
      <c r="J99" s="9">
        <f t="shared" si="32"/>
        <v>3.8254511756057195</v>
      </c>
      <c r="K99" s="11">
        <f t="shared" si="33"/>
        <v>0.45662100456621008</v>
      </c>
      <c r="L99" s="11">
        <f t="shared" si="34"/>
        <v>0.29761904761904762</v>
      </c>
      <c r="M99" s="11">
        <f t="shared" si="35"/>
        <v>0.26809651474530832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-0.27933759349712939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0.22880600573501528</v>
      </c>
      <c r="Q99" s="11">
        <f>2*'OddsRatio_working_3-way'!K99*'OddsRatio_working_3-way'!L99*'OddsRatio_working_3-way'!M99</f>
        <v>7.2868154692680029E-2</v>
      </c>
      <c r="R99" s="11">
        <f t="shared" si="36"/>
        <v>0</v>
      </c>
      <c r="S99" s="11">
        <f t="shared" si="37"/>
        <v>-0.81910208672778084</v>
      </c>
      <c r="T99" s="11">
        <f t="shared" si="38"/>
        <v>-0.26086053717445251</v>
      </c>
      <c r="U99" s="11">
        <f>'OddsRatio_working_3-way'!S99-'OddsRatio_working_3-way'!R99^2/3</f>
        <v>-0.81910208672778084</v>
      </c>
      <c r="V99" s="11">
        <f>'OddsRatio_working_3-way'!S99*'OddsRatio_working_3-way'!R99/3-2*'OddsRatio_working_3-way'!R99^3/27-'OddsRatio_working_3-way'!T99</f>
        <v>0.26086053717445251</v>
      </c>
      <c r="W99" s="11">
        <f>'OddsRatio_working_3-way'!V99^2+4*'OddsRatio_working_3-way'!U99^3/27</f>
        <v>-1.3367885625651624E-2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0.14266753789895192</v>
      </c>
      <c r="Y99" s="11">
        <f>IF('OddsRatio_working_3-way'!W99&gt;=0,IF('OddsRatio_working_3-way'!V99+SQRT('OddsRatio_working_3-way'!W99)&gt;0,0,PI()),ACOS('OddsRatio_working_3-way'!V99/(2*'OddsRatio_working_3-way'!X99)))</f>
        <v>0.41720448455628167</v>
      </c>
      <c r="Z99" s="11">
        <f>'OddsRatio_working_3-way'!X99^(1/3)*COS('OddsRatio_working_3-way'!Y99/3)</f>
        <v>0.5174819002940878</v>
      </c>
      <c r="AA99" s="11">
        <f>'OddsRatio_working_3-way'!X99^(1/3)*COS(('OddsRatio_working_3-way'!Y99+2*PI())/3)</f>
        <v>-0.32146960255533336</v>
      </c>
      <c r="AB99" s="11">
        <f>'OddsRatio_working_3-way'!X99^(1/3)*COS(('OddsRatio_working_3-way'!Y99+4*PI())/3)</f>
        <v>-0.19601229773875445</v>
      </c>
      <c r="AC99" s="11">
        <f>'OddsRatio_working_3-way'!X99^(1/3)*SIN('OddsRatio_working_3-way'!Y99/3)</f>
        <v>7.2432808707656796E-2</v>
      </c>
      <c r="AD99" s="11">
        <f>'OddsRatio_working_3-way'!X99^(1/3)*SIN(('OddsRatio_working_3-way'!Y99+2*PI())/3)</f>
        <v>0.41193606729949772</v>
      </c>
      <c r="AE99" s="11">
        <f>'OddsRatio_working_3-way'!X99^(1/3)*SIN(('OddsRatio_working_3-way'!Y99+4*PI())/3)</f>
        <v>-0.48436887600715445</v>
      </c>
      <c r="AF99" s="11">
        <f>-'OddsRatio_working_3-way'!U99/(3*'OddsRatio_working_3-way'!X99^(1/3))*COS(('OddsRatio_working_3-way'!Y99)/3)</f>
        <v>0.5174819002940878</v>
      </c>
      <c r="AG99" s="11">
        <f>-'OddsRatio_working_3-way'!U99/(3*'OddsRatio_working_3-way'!X99^(1/3))*COS(('OddsRatio_working_3-way'!Y99+2*PI())/3)</f>
        <v>-0.32146960255533336</v>
      </c>
      <c r="AH99" s="11">
        <f>-'OddsRatio_working_3-way'!U99/(3*'OddsRatio_working_3-way'!X99^(1/3))*COS(('OddsRatio_working_3-way'!Y99+4*PI())/3)</f>
        <v>-0.19601229773875445</v>
      </c>
      <c r="AI99" s="11">
        <f>'OddsRatio_working_3-way'!U99/(3*'OddsRatio_working_3-way'!X99^(1/3))*SIN(('OddsRatio_working_3-way'!Y99)/3)</f>
        <v>-7.2432808707656796E-2</v>
      </c>
      <c r="AJ99" s="11">
        <f>'OddsRatio_working_3-way'!U99/(3*'OddsRatio_working_3-way'!X99^(1/3))*SIN(('OddsRatio_working_3-way'!Y99+2*PI())/3)</f>
        <v>-0.41193606729949772</v>
      </c>
      <c r="AK99" s="11">
        <f>'OddsRatio_working_3-way'!U99/(3*'OddsRatio_working_3-way'!X99^(1/3))*SIN(('OddsRatio_working_3-way'!Y99+4*PI())/3)</f>
        <v>0.48436887600715445</v>
      </c>
      <c r="AL99" s="11">
        <f>'OddsRatio_working_3-way'!Z99+'OddsRatio_working_3-way'!AF99</f>
        <v>1.0349638005881756</v>
      </c>
      <c r="AM99" s="11">
        <f>'OddsRatio_working_3-way'!AA99+'OddsRatio_working_3-way'!AG99</f>
        <v>-0.64293920511066671</v>
      </c>
      <c r="AN99" s="11">
        <f>'OddsRatio_working_3-way'!AB99+'OddsRatio_working_3-way'!AH99</f>
        <v>-0.3920245954775089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1.0349638005881756</v>
      </c>
      <c r="AS99" s="11">
        <f>IF(('OddsRatio_working_3-way'!X99=0),IF(Q99&gt;0,-Q99^(1/3),(-Q99)^(1/3)),'OddsRatio_working_3-way'!AM99-'OddsRatio_working_3-way'!R99/3)</f>
        <v>-0.64293920511066671</v>
      </c>
      <c r="AT99" s="11">
        <f>IF(('OddsRatio_working_3-way'!X99=0),IF(Q99&gt;0,-Q99^(1/3),(-Q99)^(1/3)),'OddsRatio_working_3-way'!AN99-'OddsRatio_working_3-way'!R99/3)</f>
        <v>-0.3920245954775089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1.1000000000000001</v>
      </c>
      <c r="B100" s="4">
        <f>IF('True_Odds_Calculator_3-way'!B101="","",'True_Odds_Calculator_3-way'!B101)</f>
        <v>11.76</v>
      </c>
      <c r="C100" s="4">
        <f>IF('True_Odds_Calculator_3-way'!C101="","",'True_Odds_Calculator_3-way'!C101)</f>
        <v>29.47</v>
      </c>
      <c r="D100" s="9">
        <f t="shared" si="26"/>
        <v>0.89624191384663465</v>
      </c>
      <c r="E100" s="9">
        <f t="shared" si="27"/>
        <v>7.4311478972993006E-2</v>
      </c>
      <c r="F100" s="9">
        <f t="shared" si="28"/>
        <v>2.9446607180372279E-2</v>
      </c>
      <c r="G100" s="9">
        <f t="shared" si="29"/>
        <v>1.1577017828594933</v>
      </c>
      <c r="H100" s="9">
        <f t="shared" si="30"/>
        <v>1.1157701782859493</v>
      </c>
      <c r="I100" s="9">
        <f t="shared" si="31"/>
        <v>13.456871183568149</v>
      </c>
      <c r="J100" s="9">
        <f t="shared" si="32"/>
        <v>33.959769758009777</v>
      </c>
      <c r="K100" s="11">
        <f t="shared" si="33"/>
        <v>0.90909090909090906</v>
      </c>
      <c r="L100" s="11">
        <f t="shared" si="34"/>
        <v>8.5034013605442174E-2</v>
      </c>
      <c r="M100" s="11">
        <f t="shared" si="35"/>
        <v>3.3932813030200203E-2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-8.0356237877203474E-2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0.10316771308578959</v>
      </c>
      <c r="Q100" s="11">
        <f>2*'OddsRatio_working_3-way'!K100*'OddsRatio_working_3-way'!L100*'OddsRatio_working_3-way'!M100</f>
        <v>5.2462605179653997E-3</v>
      </c>
      <c r="R100" s="11">
        <f t="shared" si="36"/>
        <v>0</v>
      </c>
      <c r="S100" s="11">
        <f t="shared" si="37"/>
        <v>-1.2838793329703353</v>
      </c>
      <c r="T100" s="11">
        <f t="shared" si="38"/>
        <v>-6.5287532823307154E-2</v>
      </c>
      <c r="U100" s="11">
        <f>'OddsRatio_working_3-way'!S100-'OddsRatio_working_3-way'!R100^2/3</f>
        <v>-1.2838793329703353</v>
      </c>
      <c r="V100" s="11">
        <f>'OddsRatio_working_3-way'!S100*'OddsRatio_working_3-way'!R100/3-2*'OddsRatio_working_3-way'!R100^3/27-'OddsRatio_working_3-way'!T100</f>
        <v>6.5287532823307154E-2</v>
      </c>
      <c r="W100" s="11">
        <f>'OddsRatio_working_3-way'!V100^2+4*'OddsRatio_working_3-way'!U100^3/27</f>
        <v>-0.30926013729014717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0.27996544395349116</v>
      </c>
      <c r="Y100" s="11">
        <f>IF('OddsRatio_working_3-way'!W100&gt;=0,IF('OddsRatio_working_3-way'!V100+SQRT('OddsRatio_working_3-way'!W100)&gt;0,0,PI()),ACOS('OddsRatio_working_3-way'!V100/(2*'OddsRatio_working_3-way'!X100)))</f>
        <v>1.4539312250594056</v>
      </c>
      <c r="Z100" s="11">
        <f>'OddsRatio_working_3-way'!X100^(1/3)*COS('OddsRatio_working_3-way'!Y100/3)</f>
        <v>0.57885089142974666</v>
      </c>
      <c r="AA100" s="11">
        <f>'OddsRatio_working_3-way'!X100^(1/3)*COS(('OddsRatio_working_3-way'!Y100+2*PI())/3)</f>
        <v>-0.55337348484535176</v>
      </c>
      <c r="AB100" s="11">
        <f>'OddsRatio_working_3-way'!X100^(1/3)*COS(('OddsRatio_working_3-way'!Y100+4*PI())/3)</f>
        <v>-2.547740658439504E-2</v>
      </c>
      <c r="AC100" s="11">
        <f>'OddsRatio_working_3-way'!X100^(1/3)*SIN('OddsRatio_working_3-way'!Y100/3)</f>
        <v>0.30478094288811114</v>
      </c>
      <c r="AD100" s="11">
        <f>'OddsRatio_working_3-way'!X100^(1/3)*SIN(('OddsRatio_working_3-way'!Y100+2*PI())/3)</f>
        <v>0.34890910553737298</v>
      </c>
      <c r="AE100" s="11">
        <f>'OddsRatio_working_3-way'!X100^(1/3)*SIN(('OddsRatio_working_3-way'!Y100+4*PI())/3)</f>
        <v>-0.65369004842548417</v>
      </c>
      <c r="AF100" s="11">
        <f>-'OddsRatio_working_3-way'!U100/(3*'OddsRatio_working_3-way'!X100^(1/3))*COS(('OddsRatio_working_3-way'!Y100)/3)</f>
        <v>0.57885089142974666</v>
      </c>
      <c r="AG100" s="11">
        <f>-'OddsRatio_working_3-way'!U100/(3*'OddsRatio_working_3-way'!X100^(1/3))*COS(('OddsRatio_working_3-way'!Y100+2*PI())/3)</f>
        <v>-0.55337348484535176</v>
      </c>
      <c r="AH100" s="11">
        <f>-'OddsRatio_working_3-way'!U100/(3*'OddsRatio_working_3-way'!X100^(1/3))*COS(('OddsRatio_working_3-way'!Y100+4*PI())/3)</f>
        <v>-2.5477406584395047E-2</v>
      </c>
      <c r="AI100" s="11">
        <f>'OddsRatio_working_3-way'!U100/(3*'OddsRatio_working_3-way'!X100^(1/3))*SIN(('OddsRatio_working_3-way'!Y100)/3)</f>
        <v>-0.30478094288811119</v>
      </c>
      <c r="AJ100" s="11">
        <f>'OddsRatio_working_3-way'!U100/(3*'OddsRatio_working_3-way'!X100^(1/3))*SIN(('OddsRatio_working_3-way'!Y100+2*PI())/3)</f>
        <v>-0.34890910553737303</v>
      </c>
      <c r="AK100" s="11">
        <f>'OddsRatio_working_3-way'!U100/(3*'OddsRatio_working_3-way'!X100^(1/3))*SIN(('OddsRatio_working_3-way'!Y100+4*PI())/3)</f>
        <v>0.65369004842548428</v>
      </c>
      <c r="AL100" s="11">
        <f>'OddsRatio_working_3-way'!Z100+'OddsRatio_working_3-way'!AF100</f>
        <v>1.1577017828594933</v>
      </c>
      <c r="AM100" s="11">
        <f>'OddsRatio_working_3-way'!AA100+'OddsRatio_working_3-way'!AG100</f>
        <v>-1.1067469696907035</v>
      </c>
      <c r="AN100" s="11">
        <f>'OddsRatio_working_3-way'!AB100+'OddsRatio_working_3-way'!AH100</f>
        <v>-5.0954813168790088E-2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1.1577017828594933</v>
      </c>
      <c r="AS100" s="11">
        <f>IF(('OddsRatio_working_3-way'!X100=0),IF(Q100&gt;0,-Q100^(1/3),(-Q100)^(1/3)),'OddsRatio_working_3-way'!AM100-'OddsRatio_working_3-way'!R100/3)</f>
        <v>-1.1067469696907035</v>
      </c>
      <c r="AT100" s="11">
        <f>IF(('OddsRatio_working_3-way'!X100=0),IF(Q100&gt;0,-Q100^(1/3),(-Q100)^(1/3)),'OddsRatio_working_3-way'!AN100-'OddsRatio_working_3-way'!R100/3)</f>
        <v>-5.0954813168790088E-2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2.5299999999999998</v>
      </c>
      <c r="B101" s="4">
        <f>IF('True_Odds_Calculator_3-way'!B102="","",'True_Odds_Calculator_3-way'!B102)</f>
        <v>2.96</v>
      </c>
      <c r="C101" s="4">
        <f>IF('True_Odds_Calculator_3-way'!C102="","",'True_Odds_Calculator_3-way'!C102)</f>
        <v>3.34</v>
      </c>
      <c r="D101" s="9">
        <f t="shared" si="26"/>
        <v>0.38367927353035469</v>
      </c>
      <c r="E101" s="9">
        <f t="shared" si="27"/>
        <v>0.32703255184928393</v>
      </c>
      <c r="F101" s="9">
        <f t="shared" si="28"/>
        <v>0.28928817462036133</v>
      </c>
      <c r="G101" s="9">
        <f t="shared" si="29"/>
        <v>1.0498977453799236</v>
      </c>
      <c r="H101" s="9">
        <f t="shared" si="30"/>
        <v>2.6063435504312831</v>
      </c>
      <c r="I101" s="9">
        <f t="shared" si="31"/>
        <v>3.0577995809446503</v>
      </c>
      <c r="J101" s="9">
        <f t="shared" si="32"/>
        <v>3.4567607241890204</v>
      </c>
      <c r="K101" s="11">
        <f t="shared" si="33"/>
        <v>0.39525691699604748</v>
      </c>
      <c r="L101" s="11">
        <f t="shared" si="34"/>
        <v>0.33783783783783783</v>
      </c>
      <c r="M101" s="11">
        <f t="shared" si="35"/>
        <v>0.29940119760479045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-0.28054637440214092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0.2330826009555507</v>
      </c>
      <c r="Q101" s="11">
        <f>2*'OddsRatio_working_3-way'!K101*'OddsRatio_working_3-way'!L101*'OddsRatio_working_3-way'!M101</f>
        <v>7.9959725885266134E-2</v>
      </c>
      <c r="R101" s="11">
        <f t="shared" si="36"/>
        <v>0</v>
      </c>
      <c r="S101" s="11">
        <f t="shared" si="37"/>
        <v>-0.83081665714718989</v>
      </c>
      <c r="T101" s="11">
        <f t="shared" si="38"/>
        <v>-0.28501429061653183</v>
      </c>
      <c r="U101" s="11">
        <f>'OddsRatio_working_3-way'!S101-'OddsRatio_working_3-way'!R101^2/3</f>
        <v>-0.83081665714718989</v>
      </c>
      <c r="V101" s="11">
        <f>'OddsRatio_working_3-way'!S101*'OddsRatio_working_3-way'!R101/3-2*'OddsRatio_working_3-way'!R101^3/27-'OddsRatio_working_3-way'!T101</f>
        <v>0.28501429061653183</v>
      </c>
      <c r="W101" s="11">
        <f>'OddsRatio_working_3-way'!V101^2+4*'OddsRatio_working_3-way'!U101^3/27</f>
        <v>-3.7263277034219194E-3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0.1457390420915641</v>
      </c>
      <c r="Y101" s="11">
        <f>IF('OddsRatio_working_3-way'!W101&gt;=0,IF('OddsRatio_working_3-way'!V101+SQRT('OddsRatio_working_3-way'!W101)&gt;0,0,PI()),ACOS('OddsRatio_working_3-way'!V101/(2*'OddsRatio_working_3-way'!X101)))</f>
        <v>0.21098988714411337</v>
      </c>
      <c r="Z101" s="11">
        <f>'OddsRatio_working_3-way'!X101^(1/3)*COS('OddsRatio_working_3-way'!Y101/3)</f>
        <v>0.52494887268996193</v>
      </c>
      <c r="AA101" s="11">
        <f>'OddsRatio_working_3-way'!X101^(1/3)*COS(('OddsRatio_working_3-way'!Y101+2*PI())/3)</f>
        <v>-0.29450059882116797</v>
      </c>
      <c r="AB101" s="11">
        <f>'OddsRatio_working_3-way'!X101^(1/3)*COS(('OddsRatio_working_3-way'!Y101+4*PI())/3)</f>
        <v>-0.23044827386879407</v>
      </c>
      <c r="AC101" s="11">
        <f>'OddsRatio_working_3-way'!X101^(1/3)*SIN('OddsRatio_working_3-way'!Y101/3)</f>
        <v>3.6980627053474616E-2</v>
      </c>
      <c r="AD101" s="11">
        <f>'OddsRatio_working_3-way'!X101^(1/3)*SIN(('OddsRatio_working_3-way'!Y101+2*PI())/3)</f>
        <v>0.43612874591077289</v>
      </c>
      <c r="AE101" s="11">
        <f>'OddsRatio_working_3-way'!X101^(1/3)*SIN(('OddsRatio_working_3-way'!Y101+4*PI())/3)</f>
        <v>-0.47310937296424732</v>
      </c>
      <c r="AF101" s="11">
        <f>-'OddsRatio_working_3-way'!U101/(3*'OddsRatio_working_3-way'!X101^(1/3))*COS(('OddsRatio_working_3-way'!Y101)/3)</f>
        <v>0.52494887268996182</v>
      </c>
      <c r="AG101" s="11">
        <f>-'OddsRatio_working_3-way'!U101/(3*'OddsRatio_working_3-way'!X101^(1/3))*COS(('OddsRatio_working_3-way'!Y101+2*PI())/3)</f>
        <v>-0.29450059882116786</v>
      </c>
      <c r="AH101" s="11">
        <f>-'OddsRatio_working_3-way'!U101/(3*'OddsRatio_working_3-way'!X101^(1/3))*COS(('OddsRatio_working_3-way'!Y101+4*PI())/3)</f>
        <v>-0.23044827386879402</v>
      </c>
      <c r="AI101" s="11">
        <f>'OddsRatio_working_3-way'!U101/(3*'OddsRatio_working_3-way'!X101^(1/3))*SIN(('OddsRatio_working_3-way'!Y101)/3)</f>
        <v>-3.6980627053474609E-2</v>
      </c>
      <c r="AJ101" s="11">
        <f>'OddsRatio_working_3-way'!U101/(3*'OddsRatio_working_3-way'!X101^(1/3))*SIN(('OddsRatio_working_3-way'!Y101+2*PI())/3)</f>
        <v>-0.43612874591077277</v>
      </c>
      <c r="AK101" s="11">
        <f>'OddsRatio_working_3-way'!U101/(3*'OddsRatio_working_3-way'!X101^(1/3))*SIN(('OddsRatio_working_3-way'!Y101+4*PI())/3)</f>
        <v>0.47310937296424727</v>
      </c>
      <c r="AL101" s="11">
        <f>'OddsRatio_working_3-way'!Z101+'OddsRatio_working_3-way'!AF101</f>
        <v>1.0498977453799236</v>
      </c>
      <c r="AM101" s="11">
        <f>'OddsRatio_working_3-way'!AA101+'OddsRatio_working_3-way'!AG101</f>
        <v>-0.58900119764233583</v>
      </c>
      <c r="AN101" s="11">
        <f>'OddsRatio_working_3-way'!AB101+'OddsRatio_working_3-way'!AH101</f>
        <v>-0.46089654773758809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1.0498977453799236</v>
      </c>
      <c r="AS101" s="11">
        <f>IF(('OddsRatio_working_3-way'!X101=0),IF(Q101&gt;0,-Q101^(1/3),(-Q101)^(1/3)),'OddsRatio_working_3-way'!AM101-'OddsRatio_working_3-way'!R101/3)</f>
        <v>-0.58900119764233583</v>
      </c>
      <c r="AT101" s="11">
        <f>IF(('OddsRatio_working_3-way'!X101=0),IF(Q101&gt;0,-Q101^(1/3),(-Q101)^(1/3)),'OddsRatio_working_3-way'!AN101-'OddsRatio_working_3-way'!R101/3)</f>
        <v>-0.46089654773758809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2.17</v>
      </c>
      <c r="B102" s="4">
        <f>IF('True_Odds_Calculator_3-way'!B103="","",'True_Odds_Calculator_3-way'!B103)</f>
        <v>3.09</v>
      </c>
      <c r="C102" s="4">
        <f>IF('True_Odds_Calculator_3-way'!C103="","",'True_Odds_Calculator_3-way'!C103)</f>
        <v>3.99</v>
      </c>
      <c r="D102" s="9">
        <f t="shared" si="26"/>
        <v>0.44744985167436346</v>
      </c>
      <c r="E102" s="9">
        <f t="shared" si="27"/>
        <v>0.3119239321891879</v>
      </c>
      <c r="F102" s="9">
        <f t="shared" si="28"/>
        <v>0.2406262161364483</v>
      </c>
      <c r="G102" s="9">
        <f t="shared" si="29"/>
        <v>1.0554592481633041</v>
      </c>
      <c r="H102" s="9">
        <f t="shared" si="30"/>
        <v>2.2348873203510657</v>
      </c>
      <c r="I102" s="9">
        <f t="shared" si="31"/>
        <v>3.2059098286613055</v>
      </c>
      <c r="J102" s="9">
        <f t="shared" si="32"/>
        <v>4.1558231520082787</v>
      </c>
      <c r="K102" s="11">
        <f t="shared" si="33"/>
        <v>0.46082949308755761</v>
      </c>
      <c r="L102" s="11">
        <f t="shared" si="34"/>
        <v>0.3236245954692557</v>
      </c>
      <c r="M102" s="11">
        <f t="shared" si="35"/>
        <v>0.25062656641604009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-0.27328275500616761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0.23360864392350095</v>
      </c>
      <c r="Q102" s="11">
        <f>2*'OddsRatio_working_3-way'!K102*'OddsRatio_working_3-way'!L102*'OddsRatio_working_3-way'!M102</f>
        <v>7.4754766055520297E-2</v>
      </c>
      <c r="R102" s="11">
        <f t="shared" si="36"/>
        <v>0</v>
      </c>
      <c r="S102" s="11">
        <f t="shared" si="37"/>
        <v>-0.85482394934956185</v>
      </c>
      <c r="T102" s="11">
        <f t="shared" si="38"/>
        <v>-0.27354366379185979</v>
      </c>
      <c r="U102" s="11">
        <f>'OddsRatio_working_3-way'!S102-'OddsRatio_working_3-way'!R102^2/3</f>
        <v>-0.85482394934956185</v>
      </c>
      <c r="V102" s="11">
        <f>'OddsRatio_working_3-way'!S102*'OddsRatio_working_3-way'!R102/3-2*'OddsRatio_working_3-way'!R102^3/27-'OddsRatio_working_3-way'!T102</f>
        <v>0.27354366379185979</v>
      </c>
      <c r="W102" s="11">
        <f>'OddsRatio_working_3-way'!V102^2+4*'OddsRatio_working_3-way'!U102^3/27</f>
        <v>-1.7713176919846224E-2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0.15210137484628489</v>
      </c>
      <c r="Y102" s="11">
        <f>IF('OddsRatio_working_3-way'!W102&gt;=0,IF('OddsRatio_working_3-way'!V102+SQRT('OddsRatio_working_3-way'!W102)&gt;0,0,PI()),ACOS('OddsRatio_working_3-way'!V102/(2*'OddsRatio_working_3-way'!X102)))</f>
        <v>0.45282447884587862</v>
      </c>
      <c r="Z102" s="11">
        <f>'OddsRatio_working_3-way'!X102^(1/3)*COS('OddsRatio_working_3-way'!Y102/3)</f>
        <v>0.52772962408165192</v>
      </c>
      <c r="AA102" s="11">
        <f>'OddsRatio_working_3-way'!X102^(1/3)*COS(('OddsRatio_working_3-way'!Y102+2*PI())/3)</f>
        <v>-0.33337790604022427</v>
      </c>
      <c r="AB102" s="11">
        <f>'OddsRatio_working_3-way'!X102^(1/3)*COS(('OddsRatio_working_3-way'!Y102+4*PI())/3)</f>
        <v>-0.19435171804142781</v>
      </c>
      <c r="AC102" s="11">
        <f>'OddsRatio_working_3-way'!X102^(1/3)*SIN('OddsRatio_working_3-way'!Y102/3)</f>
        <v>8.0266807065512757E-2</v>
      </c>
      <c r="AD102" s="11">
        <f>'OddsRatio_working_3-way'!X102^(1/3)*SIN(('OddsRatio_working_3-way'!Y102+2*PI())/3)</f>
        <v>0.4168938572515663</v>
      </c>
      <c r="AE102" s="11">
        <f>'OddsRatio_working_3-way'!X102^(1/3)*SIN(('OddsRatio_working_3-way'!Y102+4*PI())/3)</f>
        <v>-0.49716066431707895</v>
      </c>
      <c r="AF102" s="11">
        <f>-'OddsRatio_working_3-way'!U102/(3*'OddsRatio_working_3-way'!X102^(1/3))*COS(('OddsRatio_working_3-way'!Y102)/3)</f>
        <v>0.52772962408165203</v>
      </c>
      <c r="AG102" s="11">
        <f>-'OddsRatio_working_3-way'!U102/(3*'OddsRatio_working_3-way'!X102^(1/3))*COS(('OddsRatio_working_3-way'!Y102+2*PI())/3)</f>
        <v>-0.33337790604022433</v>
      </c>
      <c r="AH102" s="11">
        <f>-'OddsRatio_working_3-way'!U102/(3*'OddsRatio_working_3-way'!X102^(1/3))*COS(('OddsRatio_working_3-way'!Y102+4*PI())/3)</f>
        <v>-0.19435171804142784</v>
      </c>
      <c r="AI102" s="11">
        <f>'OddsRatio_working_3-way'!U102/(3*'OddsRatio_working_3-way'!X102^(1/3))*SIN(('OddsRatio_working_3-way'!Y102)/3)</f>
        <v>-8.0266807065512771E-2</v>
      </c>
      <c r="AJ102" s="11">
        <f>'OddsRatio_working_3-way'!U102/(3*'OddsRatio_working_3-way'!X102^(1/3))*SIN(('OddsRatio_working_3-way'!Y102+2*PI())/3)</f>
        <v>-0.41689385725156641</v>
      </c>
      <c r="AK102" s="11">
        <f>'OddsRatio_working_3-way'!U102/(3*'OddsRatio_working_3-way'!X102^(1/3))*SIN(('OddsRatio_working_3-way'!Y102+4*PI())/3)</f>
        <v>0.49716066431707906</v>
      </c>
      <c r="AL102" s="11">
        <f>'OddsRatio_working_3-way'!Z102+'OddsRatio_working_3-way'!AF102</f>
        <v>1.0554592481633041</v>
      </c>
      <c r="AM102" s="11">
        <f>'OddsRatio_working_3-way'!AA102+'OddsRatio_working_3-way'!AG102</f>
        <v>-0.66675581208044865</v>
      </c>
      <c r="AN102" s="11">
        <f>'OddsRatio_working_3-way'!AB102+'OddsRatio_working_3-way'!AH102</f>
        <v>-0.38870343608285562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1.0554592481633041</v>
      </c>
      <c r="AS102" s="11">
        <f>IF(('OddsRatio_working_3-way'!X102=0),IF(Q102&gt;0,-Q102^(1/3),(-Q102)^(1/3)),'OddsRatio_working_3-way'!AM102-'OddsRatio_working_3-way'!R102/3)</f>
        <v>-0.66675581208044865</v>
      </c>
      <c r="AT102" s="11">
        <f>IF(('OddsRatio_working_3-way'!X102=0),IF(Q102&gt;0,-Q102^(1/3),(-Q102)^(1/3)),'OddsRatio_working_3-way'!AN102-'OddsRatio_working_3-way'!R102/3)</f>
        <v>-0.38870343608285562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1.88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4.84</v>
      </c>
      <c r="D103" s="9">
        <f t="shared" si="26"/>
        <v>0.51800786064425131</v>
      </c>
      <c r="E103" s="9">
        <f t="shared" si="27"/>
        <v>0.28437321921522624</v>
      </c>
      <c r="F103" s="9">
        <f t="shared" si="28"/>
        <v>0.1976189201405224</v>
      </c>
      <c r="G103" s="9">
        <f t="shared" si="29"/>
        <v>1.0573552677285329</v>
      </c>
      <c r="H103" s="9">
        <f t="shared" si="30"/>
        <v>1.9304726356011095</v>
      </c>
      <c r="I103" s="9">
        <f t="shared" si="31"/>
        <v>3.5165055371939076</v>
      </c>
      <c r="J103" s="9">
        <f t="shared" si="32"/>
        <v>5.0602442280775666</v>
      </c>
      <c r="K103" s="11">
        <f t="shared" si="33"/>
        <v>0.53191489361702127</v>
      </c>
      <c r="L103" s="11">
        <f t="shared" si="34"/>
        <v>0.29585798816568049</v>
      </c>
      <c r="M103" s="11">
        <f t="shared" si="35"/>
        <v>0.20661157024793389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-0.26149954791525987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0.23085454940833605</v>
      </c>
      <c r="Q103" s="11">
        <f>2*'OddsRatio_working_3-way'!K103*'OddsRatio_working_3-way'!L103*'OddsRatio_working_3-way'!M103</f>
        <v>6.5029450537559458E-2</v>
      </c>
      <c r="R103" s="11">
        <f t="shared" si="36"/>
        <v>0</v>
      </c>
      <c r="S103" s="11">
        <f t="shared" si="37"/>
        <v>-0.88281051056786353</v>
      </c>
      <c r="T103" s="11">
        <f t="shared" si="38"/>
        <v>-0.24867901706137002</v>
      </c>
      <c r="U103" s="11">
        <f>'OddsRatio_working_3-way'!S103-'OddsRatio_working_3-way'!R103^2/3</f>
        <v>-0.88281051056786353</v>
      </c>
      <c r="V103" s="11">
        <f>'OddsRatio_working_3-way'!S103*'OddsRatio_working_3-way'!R103/3-2*'OddsRatio_working_3-way'!R103^3/27-'OddsRatio_working_3-way'!T103</f>
        <v>0.24867901706137002</v>
      </c>
      <c r="W103" s="11">
        <f>'OddsRatio_working_3-way'!V103^2+4*'OddsRatio_working_3-way'!U103^3/27</f>
        <v>-4.0087969233580413E-2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0.15963178157888044</v>
      </c>
      <c r="Y103" s="11">
        <f>IF('OddsRatio_working_3-way'!W103&gt;=0,IF('OddsRatio_working_3-way'!V103+SQRT('OddsRatio_working_3-way'!W103)&gt;0,0,PI()),ACOS('OddsRatio_working_3-way'!V103/(2*'OddsRatio_working_3-way'!X103)))</f>
        <v>0.67786328374874694</v>
      </c>
      <c r="Z103" s="11">
        <f>'OddsRatio_working_3-way'!X103^(1/3)*COS('OddsRatio_working_3-way'!Y103/3)</f>
        <v>0.52867763386426647</v>
      </c>
      <c r="AA103" s="11">
        <f>'OddsRatio_working_3-way'!X103^(1/3)*COS(('OddsRatio_working_3-way'!Y103+2*PI())/3)</f>
        <v>-0.36958898192357781</v>
      </c>
      <c r="AB103" s="11">
        <f>'OddsRatio_working_3-way'!X103^(1/3)*COS(('OddsRatio_working_3-way'!Y103+4*PI())/3)</f>
        <v>-0.15908865194068833</v>
      </c>
      <c r="AC103" s="11">
        <f>'OddsRatio_working_3-way'!X103^(1/3)*SIN('OddsRatio_working_3-way'!Y103/3)</f>
        <v>0.1215324221801263</v>
      </c>
      <c r="AD103" s="11">
        <f>'OddsRatio_working_3-way'!X103^(1/3)*SIN(('OddsRatio_working_3-way'!Y103+2*PI())/3)</f>
        <v>0.39708205024903998</v>
      </c>
      <c r="AE103" s="11">
        <f>'OddsRatio_working_3-way'!X103^(1/3)*SIN(('OddsRatio_working_3-way'!Y103+4*PI())/3)</f>
        <v>-0.51861447242916614</v>
      </c>
      <c r="AF103" s="11">
        <f>-'OddsRatio_working_3-way'!U103/(3*'OddsRatio_working_3-way'!X103^(1/3))*COS(('OddsRatio_working_3-way'!Y103)/3)</f>
        <v>0.52867763386426647</v>
      </c>
      <c r="AG103" s="11">
        <f>-'OddsRatio_working_3-way'!U103/(3*'OddsRatio_working_3-way'!X103^(1/3))*COS(('OddsRatio_working_3-way'!Y103+2*PI())/3)</f>
        <v>-0.36958898192357781</v>
      </c>
      <c r="AH103" s="11">
        <f>-'OddsRatio_working_3-way'!U103/(3*'OddsRatio_working_3-way'!X103^(1/3))*COS(('OddsRatio_working_3-way'!Y103+4*PI())/3)</f>
        <v>-0.15908865194068833</v>
      </c>
      <c r="AI103" s="11">
        <f>'OddsRatio_working_3-way'!U103/(3*'OddsRatio_working_3-way'!X103^(1/3))*SIN(('OddsRatio_working_3-way'!Y103)/3)</f>
        <v>-0.1215324221801263</v>
      </c>
      <c r="AJ103" s="11">
        <f>'OddsRatio_working_3-way'!U103/(3*'OddsRatio_working_3-way'!X103^(1/3))*SIN(('OddsRatio_working_3-way'!Y103+2*PI())/3)</f>
        <v>-0.39708205024903998</v>
      </c>
      <c r="AK103" s="11">
        <f>'OddsRatio_working_3-way'!U103/(3*'OddsRatio_working_3-way'!X103^(1/3))*SIN(('OddsRatio_working_3-way'!Y103+4*PI())/3)</f>
        <v>0.51861447242916614</v>
      </c>
      <c r="AL103" s="11">
        <f>'OddsRatio_working_3-way'!Z103+'OddsRatio_working_3-way'!AF103</f>
        <v>1.0573552677285329</v>
      </c>
      <c r="AM103" s="11">
        <f>'OddsRatio_working_3-way'!AA103+'OddsRatio_working_3-way'!AG103</f>
        <v>-0.73917796384715562</v>
      </c>
      <c r="AN103" s="11">
        <f>'OddsRatio_working_3-way'!AB103+'OddsRatio_working_3-way'!AH103</f>
        <v>-0.31817730388137666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1.0573552677285329</v>
      </c>
      <c r="AS103" s="11">
        <f>IF(('OddsRatio_working_3-way'!X103=0),IF(Q103&gt;0,-Q103^(1/3),(-Q103)^(1/3)),'OddsRatio_working_3-way'!AM103-'OddsRatio_working_3-way'!R103/3)</f>
        <v>-0.73917796384715562</v>
      </c>
      <c r="AT103" s="11">
        <f>IF(('OddsRatio_working_3-way'!X103=0),IF(Q103&gt;0,-Q103^(1/3),(-Q103)^(1/3)),'OddsRatio_working_3-way'!AN103-'OddsRatio_working_3-way'!R103/3)</f>
        <v>-0.31817730388137666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3.55</v>
      </c>
      <c r="C104" s="4">
        <f>IF('True_Odds_Calculator_3-way'!C105="","",'True_Odds_Calculator_3-way'!C105)</f>
        <v>5.71</v>
      </c>
      <c r="D104" s="9">
        <f t="shared" si="26"/>
        <v>0.56542859342151885</v>
      </c>
      <c r="E104" s="9">
        <f t="shared" si="27"/>
        <v>0.26867142458155974</v>
      </c>
      <c r="F104" s="9">
        <f t="shared" si="28"/>
        <v>0.16589998199692152</v>
      </c>
      <c r="G104" s="9">
        <f t="shared" si="29"/>
        <v>1.0674582167366879</v>
      </c>
      <c r="H104" s="9">
        <f t="shared" si="30"/>
        <v>1.7685699160504154</v>
      </c>
      <c r="I104" s="9">
        <f t="shared" si="31"/>
        <v>3.7220184526785549</v>
      </c>
      <c r="J104" s="9">
        <f t="shared" si="32"/>
        <v>6.0277282008298005</v>
      </c>
      <c r="K104" s="11">
        <f t="shared" si="33"/>
        <v>0.58139534883720934</v>
      </c>
      <c r="L104" s="11">
        <f t="shared" si="34"/>
        <v>0.28169014084507044</v>
      </c>
      <c r="M104" s="11">
        <f t="shared" si="35"/>
        <v>0.17513134851138354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-0.24802797971390445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0.22888112694412721</v>
      </c>
      <c r="Q104" s="11">
        <f>2*'OddsRatio_working_3-way'!K104*'OddsRatio_working_3-way'!L104*'OddsRatio_working_3-way'!M104</f>
        <v>5.7363690963440406E-2</v>
      </c>
      <c r="R104" s="11">
        <f t="shared" si="36"/>
        <v>0</v>
      </c>
      <c r="S104" s="11">
        <f t="shared" si="37"/>
        <v>-0.92280365791043917</v>
      </c>
      <c r="T104" s="11">
        <f t="shared" si="38"/>
        <v>-0.23127911225825543</v>
      </c>
      <c r="U104" s="11">
        <f>'OddsRatio_working_3-way'!S104-'OddsRatio_working_3-way'!R104^2/3</f>
        <v>-0.92280365791043917</v>
      </c>
      <c r="V104" s="11">
        <f>'OddsRatio_working_3-way'!S104*'OddsRatio_working_3-way'!R104/3-2*'OddsRatio_working_3-way'!R104^3/27-'OddsRatio_working_3-way'!T104</f>
        <v>0.23127911225825543</v>
      </c>
      <c r="W104" s="11">
        <f>'OddsRatio_working_3-way'!V104^2+4*'OddsRatio_working_3-way'!U104^3/27</f>
        <v>-6.2929048555689149E-2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0.17060119894263334</v>
      </c>
      <c r="Y104" s="11">
        <f>IF('OddsRatio_working_3-way'!W104&gt;=0,IF('OddsRatio_working_3-way'!V104+SQRT('OddsRatio_working_3-way'!W104)&gt;0,0,PI()),ACOS('OddsRatio_working_3-way'!V104/(2*'OddsRatio_working_3-way'!X104)))</f>
        <v>0.8259816882160993</v>
      </c>
      <c r="Z104" s="11">
        <f>'OddsRatio_working_3-way'!X104^(1/3)*COS('OddsRatio_working_3-way'!Y104/3)</f>
        <v>0.53372910836834397</v>
      </c>
      <c r="AA104" s="11">
        <f>'OddsRatio_working_3-way'!X104^(1/3)*COS(('OddsRatio_working_3-way'!Y104+2*PI())/3)</f>
        <v>-0.39744343317254111</v>
      </c>
      <c r="AB104" s="11">
        <f>'OddsRatio_working_3-way'!X104^(1/3)*COS(('OddsRatio_working_3-way'!Y104+4*PI())/3)</f>
        <v>-0.13628567519580306</v>
      </c>
      <c r="AC104" s="11">
        <f>'OddsRatio_working_3-way'!X104^(1/3)*SIN('OddsRatio_working_3-way'!Y104/3)</f>
        <v>0.15077950186882896</v>
      </c>
      <c r="AD104" s="11">
        <f>'OddsRatio_working_3-way'!X104^(1/3)*SIN(('OddsRatio_working_3-way'!Y104+2*PI())/3)</f>
        <v>0.38683321565178913</v>
      </c>
      <c r="AE104" s="11">
        <f>'OddsRatio_working_3-way'!X104^(1/3)*SIN(('OddsRatio_working_3-way'!Y104+4*PI())/3)</f>
        <v>-0.53761271752061801</v>
      </c>
      <c r="AF104" s="11">
        <f>-'OddsRatio_working_3-way'!U104/(3*'OddsRatio_working_3-way'!X104^(1/3))*COS(('OddsRatio_working_3-way'!Y104)/3)</f>
        <v>0.53372910836834397</v>
      </c>
      <c r="AG104" s="11">
        <f>-'OddsRatio_working_3-way'!U104/(3*'OddsRatio_working_3-way'!X104^(1/3))*COS(('OddsRatio_working_3-way'!Y104+2*PI())/3)</f>
        <v>-0.39744343317254111</v>
      </c>
      <c r="AH104" s="11">
        <f>-'OddsRatio_working_3-way'!U104/(3*'OddsRatio_working_3-way'!X104^(1/3))*COS(('OddsRatio_working_3-way'!Y104+4*PI())/3)</f>
        <v>-0.13628567519580306</v>
      </c>
      <c r="AI104" s="11">
        <f>'OddsRatio_working_3-way'!U104/(3*'OddsRatio_working_3-way'!X104^(1/3))*SIN(('OddsRatio_working_3-way'!Y104)/3)</f>
        <v>-0.15077950186882896</v>
      </c>
      <c r="AJ104" s="11">
        <f>'OddsRatio_working_3-way'!U104/(3*'OddsRatio_working_3-way'!X104^(1/3))*SIN(('OddsRatio_working_3-way'!Y104+2*PI())/3)</f>
        <v>-0.38683321565178913</v>
      </c>
      <c r="AK104" s="11">
        <f>'OddsRatio_working_3-way'!U104/(3*'OddsRatio_working_3-way'!X104^(1/3))*SIN(('OddsRatio_working_3-way'!Y104+4*PI())/3)</f>
        <v>0.53761271752061801</v>
      </c>
      <c r="AL104" s="11">
        <f>'OddsRatio_working_3-way'!Z104+'OddsRatio_working_3-way'!AF104</f>
        <v>1.0674582167366879</v>
      </c>
      <c r="AM104" s="11">
        <f>'OddsRatio_working_3-way'!AA104+'OddsRatio_working_3-way'!AG104</f>
        <v>-0.79488686634508221</v>
      </c>
      <c r="AN104" s="11">
        <f>'OddsRatio_working_3-way'!AB104+'OddsRatio_working_3-way'!AH104</f>
        <v>-0.27257135039160613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1.0674582167366879</v>
      </c>
      <c r="AS104" s="11">
        <f>IF(('OddsRatio_working_3-way'!X104=0),IF(Q104&gt;0,-Q104^(1/3),(-Q104)^(1/3)),'OddsRatio_working_3-way'!AM104-'OddsRatio_working_3-way'!R104/3)</f>
        <v>-0.79488686634508221</v>
      </c>
      <c r="AT104" s="11">
        <f>IF(('OddsRatio_working_3-way'!X104=0),IF(Q104&gt;0,-Q104^(1/3),(-Q104)^(1/3)),'OddsRatio_working_3-way'!AN104-'OddsRatio_working_3-way'!R104/3)</f>
        <v>-0.27257135039160613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1.91</v>
      </c>
      <c r="B105" s="4">
        <f>IF('True_Odds_Calculator_3-way'!B106="","",'True_Odds_Calculator_3-way'!B106)</f>
        <v>3.68</v>
      </c>
      <c r="C105" s="4">
        <f>IF('True_Odds_Calculator_3-way'!C106="","",'True_Odds_Calculator_3-way'!C106)</f>
        <v>4.2699999999999996</v>
      </c>
      <c r="D105" s="9">
        <f t="shared" si="26"/>
        <v>0.51173165714078583</v>
      </c>
      <c r="E105" s="9">
        <f t="shared" si="27"/>
        <v>0.26246569180295487</v>
      </c>
      <c r="F105" s="9">
        <f t="shared" si="28"/>
        <v>0.22580265105625943</v>
      </c>
      <c r="G105" s="9">
        <f t="shared" si="29"/>
        <v>1.0485155863222138</v>
      </c>
      <c r="H105" s="9">
        <f t="shared" si="30"/>
        <v>1.9541491835532143</v>
      </c>
      <c r="I105" s="9">
        <f t="shared" si="31"/>
        <v>3.8100217713435334</v>
      </c>
      <c r="J105" s="9">
        <f t="shared" si="32"/>
        <v>4.4286459672736385</v>
      </c>
      <c r="K105" s="11">
        <f t="shared" si="33"/>
        <v>0.52356020942408377</v>
      </c>
      <c r="L105" s="11">
        <f t="shared" si="34"/>
        <v>0.27173913043478259</v>
      </c>
      <c r="M105" s="11">
        <f t="shared" si="35"/>
        <v>0.23419203747072601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-0.26571426972120327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0.22856780347273795</v>
      </c>
      <c r="Q105" s="11">
        <f>2*'OddsRatio_working_3-way'!K105*'OddsRatio_working_3-way'!L105*'OddsRatio_working_3-way'!M105</f>
        <v>6.6637843578057701E-2</v>
      </c>
      <c r="R105" s="11">
        <f t="shared" si="36"/>
        <v>0</v>
      </c>
      <c r="S105" s="11">
        <f t="shared" si="37"/>
        <v>-0.86020146269358921</v>
      </c>
      <c r="T105" s="11">
        <f t="shared" si="38"/>
        <v>-0.25078759845294146</v>
      </c>
      <c r="U105" s="11">
        <f>'OddsRatio_working_3-way'!S105-'OddsRatio_working_3-way'!R105^2/3</f>
        <v>-0.86020146269358921</v>
      </c>
      <c r="V105" s="11">
        <f>'OddsRatio_working_3-way'!S105*'OddsRatio_working_3-way'!R105/3-2*'OddsRatio_working_3-way'!R105^3/27-'OddsRatio_working_3-way'!T105</f>
        <v>0.25078759845294146</v>
      </c>
      <c r="W105" s="11">
        <f>'OddsRatio_working_3-way'!V105^2+4*'OddsRatio_working_3-way'!U105^3/27</f>
        <v>-3.1402337521129489E-2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0.15353888518785991</v>
      </c>
      <c r="Y105" s="11">
        <f>IF('OddsRatio_working_3-way'!W105&gt;=0,IF('OddsRatio_working_3-way'!V105+SQRT('OddsRatio_working_3-way'!W105)&gt;0,0,PI()),ACOS('OddsRatio_working_3-way'!V105/(2*'OddsRatio_working_3-way'!X105)))</f>
        <v>0.61514318332550233</v>
      </c>
      <c r="Z105" s="11">
        <f>'OddsRatio_working_3-way'!X105^(1/3)*COS('OddsRatio_working_3-way'!Y105/3)</f>
        <v>0.52425779316110699</v>
      </c>
      <c r="AA105" s="11">
        <f>'OddsRatio_working_3-way'!X105^(1/3)*COS(('OddsRatio_working_3-way'!Y105+2*PI())/3)</f>
        <v>-0.35655183026608256</v>
      </c>
      <c r="AB105" s="11">
        <f>'OddsRatio_working_3-way'!X105^(1/3)*COS(('OddsRatio_working_3-way'!Y105+4*PI())/3)</f>
        <v>-0.16770596289502462</v>
      </c>
      <c r="AC105" s="11">
        <f>'OddsRatio_working_3-way'!X105^(1/3)*SIN('OddsRatio_working_3-way'!Y105/3)</f>
        <v>0.10903021236202871</v>
      </c>
      <c r="AD105" s="11">
        <f>'OddsRatio_working_3-way'!X105^(1/3)*SIN(('OddsRatio_working_3-way'!Y105+2*PI())/3)</f>
        <v>0.3995054608284721</v>
      </c>
      <c r="AE105" s="11">
        <f>'OddsRatio_working_3-way'!X105^(1/3)*SIN(('OddsRatio_working_3-way'!Y105+4*PI())/3)</f>
        <v>-0.50853567319050075</v>
      </c>
      <c r="AF105" s="11">
        <f>-'OddsRatio_working_3-way'!U105/(3*'OddsRatio_working_3-way'!X105^(1/3))*COS(('OddsRatio_working_3-way'!Y105)/3)</f>
        <v>0.52425779316110677</v>
      </c>
      <c r="AG105" s="11">
        <f>-'OddsRatio_working_3-way'!U105/(3*'OddsRatio_working_3-way'!X105^(1/3))*COS(('OddsRatio_working_3-way'!Y105+2*PI())/3)</f>
        <v>-0.35655183026608239</v>
      </c>
      <c r="AH105" s="11">
        <f>-'OddsRatio_working_3-way'!U105/(3*'OddsRatio_working_3-way'!X105^(1/3))*COS(('OddsRatio_working_3-way'!Y105+4*PI())/3)</f>
        <v>-0.16770596289502457</v>
      </c>
      <c r="AI105" s="11">
        <f>'OddsRatio_working_3-way'!U105/(3*'OddsRatio_working_3-way'!X105^(1/3))*SIN(('OddsRatio_working_3-way'!Y105)/3)</f>
        <v>-0.10903021236202867</v>
      </c>
      <c r="AJ105" s="11">
        <f>'OddsRatio_working_3-way'!U105/(3*'OddsRatio_working_3-way'!X105^(1/3))*SIN(('OddsRatio_working_3-way'!Y105+2*PI())/3)</f>
        <v>-0.39950546082847194</v>
      </c>
      <c r="AK105" s="11">
        <f>'OddsRatio_working_3-way'!U105/(3*'OddsRatio_working_3-way'!X105^(1/3))*SIN(('OddsRatio_working_3-way'!Y105+4*PI())/3)</f>
        <v>0.50853567319050053</v>
      </c>
      <c r="AL105" s="11">
        <f>'OddsRatio_working_3-way'!Z105+'OddsRatio_working_3-way'!AF105</f>
        <v>1.0485155863222138</v>
      </c>
      <c r="AM105" s="11">
        <f>'OddsRatio_working_3-way'!AA105+'OddsRatio_working_3-way'!AG105</f>
        <v>-0.71310366053216501</v>
      </c>
      <c r="AN105" s="11">
        <f>'OddsRatio_working_3-way'!AB105+'OddsRatio_working_3-way'!AH105</f>
        <v>-0.33541192579004919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1.0485155863222138</v>
      </c>
      <c r="AS105" s="11">
        <f>IF(('OddsRatio_working_3-way'!X105=0),IF(Q105&gt;0,-Q105^(1/3),(-Q105)^(1/3)),'OddsRatio_working_3-way'!AM105-'OddsRatio_working_3-way'!R105/3)</f>
        <v>-0.71310366053216501</v>
      </c>
      <c r="AT105" s="11">
        <f>IF(('OddsRatio_working_3-way'!X105=0),IF(Q105&gt;0,-Q105^(1/3),(-Q105)^(1/3)),'OddsRatio_working_3-way'!AN105-'OddsRatio_working_3-way'!R105/3)</f>
        <v>-0.33541192579004919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2.14</v>
      </c>
      <c r="B106" s="4">
        <f>IF('True_Odds_Calculator_3-way'!B107="","",'True_Odds_Calculator_3-way'!B107)</f>
        <v>3.74</v>
      </c>
      <c r="C106" s="4">
        <f>IF('True_Odds_Calculator_3-way'!C107="","",'True_Odds_Calculator_3-way'!C107)</f>
        <v>3.39</v>
      </c>
      <c r="D106" s="9">
        <f t="shared" si="26"/>
        <v>0.45592225104486606</v>
      </c>
      <c r="E106" s="9">
        <f t="shared" si="27"/>
        <v>0.25851532397384946</v>
      </c>
      <c r="F106" s="9">
        <f t="shared" si="28"/>
        <v>0.28556242498128437</v>
      </c>
      <c r="G106" s="9">
        <f t="shared" si="29"/>
        <v>1.046803884215362</v>
      </c>
      <c r="H106" s="9">
        <f t="shared" si="30"/>
        <v>2.1933564280055124</v>
      </c>
      <c r="I106" s="9">
        <f t="shared" si="31"/>
        <v>3.8682426427500931</v>
      </c>
      <c r="J106" s="9">
        <f t="shared" si="32"/>
        <v>3.5018612832747151</v>
      </c>
      <c r="K106" s="11">
        <f t="shared" si="33"/>
        <v>0.46728971962616822</v>
      </c>
      <c r="L106" s="11">
        <f t="shared" si="34"/>
        <v>0.26737967914438499</v>
      </c>
      <c r="M106" s="11">
        <f t="shared" si="35"/>
        <v>0.29498525073746312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-0.27514919171328656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0.23109069945073391</v>
      </c>
      <c r="Q106" s="11">
        <f>2*'OddsRatio_working_3-way'!K106*'OddsRatio_working_3-way'!L106*'OddsRatio_working_3-way'!M106</f>
        <v>7.3713141770569007E-2</v>
      </c>
      <c r="R106" s="11">
        <f t="shared" si="36"/>
        <v>0</v>
      </c>
      <c r="S106" s="11">
        <f t="shared" si="37"/>
        <v>-0.83987417157865807</v>
      </c>
      <c r="T106" s="11">
        <f t="shared" si="38"/>
        <v>-0.26790244707453198</v>
      </c>
      <c r="U106" s="11">
        <f>'OddsRatio_working_3-way'!S106-'OddsRatio_working_3-way'!R106^2/3</f>
        <v>-0.83987417157865807</v>
      </c>
      <c r="V106" s="11">
        <f>'OddsRatio_working_3-way'!S106*'OddsRatio_working_3-way'!R106/3-2*'OddsRatio_working_3-way'!R106^3/27-'OddsRatio_working_3-way'!T106</f>
        <v>0.26790244707453198</v>
      </c>
      <c r="W106" s="11">
        <f>'OddsRatio_working_3-way'!V106^2+4*'OddsRatio_working_3-way'!U106^3/27</f>
        <v>-1.5996824969158496E-2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0.14812878359528991</v>
      </c>
      <c r="Y106" s="11">
        <f>IF('OddsRatio_working_3-way'!W106&gt;=0,IF('OddsRatio_working_3-way'!V106+SQRT('OddsRatio_working_3-way'!W106)&gt;0,0,PI()),ACOS('OddsRatio_working_3-way'!V106/(2*'OddsRatio_working_3-way'!X106)))</f>
        <v>0.44108506393410885</v>
      </c>
      <c r="Z106" s="11">
        <f>'OddsRatio_working_3-way'!X106^(1/3)*COS('OddsRatio_working_3-way'!Y106/3)</f>
        <v>0.52340194210768098</v>
      </c>
      <c r="AA106" s="11">
        <f>'OddsRatio_working_3-way'!X106^(1/3)*COS(('OddsRatio_working_3-way'!Y106+2*PI())/3)</f>
        <v>-0.32883030996832235</v>
      </c>
      <c r="AB106" s="11">
        <f>'OddsRatio_working_3-way'!X106^(1/3)*COS(('OddsRatio_working_3-way'!Y106+4*PI())/3)</f>
        <v>-0.19457163213935852</v>
      </c>
      <c r="AC106" s="11">
        <f>'OddsRatio_working_3-way'!X106^(1/3)*SIN('OddsRatio_working_3-way'!Y106/3)</f>
        <v>7.7514283785595495E-2</v>
      </c>
      <c r="AD106" s="11">
        <f>'OddsRatio_working_3-way'!X106^(1/3)*SIN(('OddsRatio_working_3-way'!Y106+2*PI())/3)</f>
        <v>0.41452223636256613</v>
      </c>
      <c r="AE106" s="11">
        <f>'OddsRatio_working_3-way'!X106^(1/3)*SIN(('OddsRatio_working_3-way'!Y106+4*PI())/3)</f>
        <v>-0.49203652014816152</v>
      </c>
      <c r="AF106" s="11">
        <f>-'OddsRatio_working_3-way'!U106/(3*'OddsRatio_working_3-way'!X106^(1/3))*COS(('OddsRatio_working_3-way'!Y106)/3)</f>
        <v>0.52340194210768098</v>
      </c>
      <c r="AG106" s="11">
        <f>-'OddsRatio_working_3-way'!U106/(3*'OddsRatio_working_3-way'!X106^(1/3))*COS(('OddsRatio_working_3-way'!Y106+2*PI())/3)</f>
        <v>-0.32883030996832235</v>
      </c>
      <c r="AH106" s="11">
        <f>-'OddsRatio_working_3-way'!U106/(3*'OddsRatio_working_3-way'!X106^(1/3))*COS(('OddsRatio_working_3-way'!Y106+4*PI())/3)</f>
        <v>-0.19457163213935852</v>
      </c>
      <c r="AI106" s="11">
        <f>'OddsRatio_working_3-way'!U106/(3*'OddsRatio_working_3-way'!X106^(1/3))*SIN(('OddsRatio_working_3-way'!Y106)/3)</f>
        <v>-7.7514283785595495E-2</v>
      </c>
      <c r="AJ106" s="11">
        <f>'OddsRatio_working_3-way'!U106/(3*'OddsRatio_working_3-way'!X106^(1/3))*SIN(('OddsRatio_working_3-way'!Y106+2*PI())/3)</f>
        <v>-0.41452223636256613</v>
      </c>
      <c r="AK106" s="11">
        <f>'OddsRatio_working_3-way'!U106/(3*'OddsRatio_working_3-way'!X106^(1/3))*SIN(('OddsRatio_working_3-way'!Y106+4*PI())/3)</f>
        <v>0.49203652014816152</v>
      </c>
      <c r="AL106" s="11">
        <f>'OddsRatio_working_3-way'!Z106+'OddsRatio_working_3-way'!AF106</f>
        <v>1.046803884215362</v>
      </c>
      <c r="AM106" s="11">
        <f>'OddsRatio_working_3-way'!AA106+'OddsRatio_working_3-way'!AG106</f>
        <v>-0.65766061993664471</v>
      </c>
      <c r="AN106" s="11">
        <f>'OddsRatio_working_3-way'!AB106+'OddsRatio_working_3-way'!AH106</f>
        <v>-0.38914326427871704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1.046803884215362</v>
      </c>
      <c r="AS106" s="11">
        <f>IF(('OddsRatio_working_3-way'!X106=0),IF(Q106&gt;0,-Q106^(1/3),(-Q106)^(1/3)),'OddsRatio_working_3-way'!AM106-'OddsRatio_working_3-way'!R106/3)</f>
        <v>-0.65766061993664471</v>
      </c>
      <c r="AT106" s="11">
        <f>IF(('OddsRatio_working_3-way'!X106=0),IF(Q106&gt;0,-Q106^(1/3),(-Q106)^(1/3)),'OddsRatio_working_3-way'!AN106-'OddsRatio_working_3-way'!R106/3)</f>
        <v>-0.38914326427871704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2.86</v>
      </c>
      <c r="B107" s="4">
        <f>IF('True_Odds_Calculator_3-way'!B108="","",'True_Odds_Calculator_3-way'!B108)</f>
        <v>3.61</v>
      </c>
      <c r="C107" s="4">
        <f>IF('True_Odds_Calculator_3-way'!C108="","",'True_Odds_Calculator_3-way'!C108)</f>
        <v>2.4500000000000002</v>
      </c>
      <c r="D107" s="9">
        <f t="shared" si="26"/>
        <v>0.33781815749860505</v>
      </c>
      <c r="E107" s="9">
        <f t="shared" si="27"/>
        <v>0.26662652659516428</v>
      </c>
      <c r="F107" s="9">
        <f t="shared" si="28"/>
        <v>0.39555531590623061</v>
      </c>
      <c r="G107" s="9">
        <f t="shared" si="29"/>
        <v>1.0538561512395614</v>
      </c>
      <c r="H107" s="9">
        <f t="shared" si="30"/>
        <v>2.9601724413055841</v>
      </c>
      <c r="I107" s="9">
        <f t="shared" si="31"/>
        <v>3.7505645547352553</v>
      </c>
      <c r="J107" s="9">
        <f t="shared" si="32"/>
        <v>2.5280914192973647</v>
      </c>
      <c r="K107" s="11">
        <f t="shared" si="33"/>
        <v>0.34965034965034969</v>
      </c>
      <c r="L107" s="11">
        <f t="shared" si="34"/>
        <v>0.2770083102493075</v>
      </c>
      <c r="M107" s="11">
        <f t="shared" si="35"/>
        <v>0.4081632653061224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-0.27828008951871253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0.23403584939002431</v>
      </c>
      <c r="Q107" s="11">
        <f>2*'OddsRatio_working_3-way'!K107*'OddsRatio_working_3-way'!L107*'OddsRatio_working_3-way'!M107</f>
        <v>7.9066165334467683E-2</v>
      </c>
      <c r="R107" s="11">
        <f t="shared" si="36"/>
        <v>0</v>
      </c>
      <c r="S107" s="11">
        <f t="shared" si="37"/>
        <v>-0.84100824386966044</v>
      </c>
      <c r="T107" s="11">
        <f t="shared" si="38"/>
        <v>-0.28412440671272315</v>
      </c>
      <c r="U107" s="11">
        <f>'OddsRatio_working_3-way'!S107-'OddsRatio_working_3-way'!R107^2/3</f>
        <v>-0.84100824386966044</v>
      </c>
      <c r="V107" s="11">
        <f>'OddsRatio_working_3-way'!S107*'OddsRatio_working_3-way'!R107/3-2*'OddsRatio_working_3-way'!R107^3/27-'OddsRatio_working_3-way'!T107</f>
        <v>0.28412440671272315</v>
      </c>
      <c r="W107" s="11">
        <f>'OddsRatio_working_3-way'!V107^2+4*'OddsRatio_working_3-way'!U107^3/27</f>
        <v>-7.3978864536392297E-3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0.14842890970385128</v>
      </c>
      <c r="Y107" s="11">
        <f>IF('OddsRatio_working_3-way'!W107&gt;=0,IF('OddsRatio_working_3-way'!V107+SQRT('OddsRatio_working_3-way'!W107)&gt;0,0,PI()),ACOS('OddsRatio_working_3-way'!V107/(2*'OddsRatio_working_3-way'!X107)))</f>
        <v>0.29395300066292585</v>
      </c>
      <c r="Z107" s="11">
        <f>'OddsRatio_working_3-way'!X107^(1/3)*COS('OddsRatio_working_3-way'!Y107/3)</f>
        <v>0.52692807561978072</v>
      </c>
      <c r="AA107" s="11">
        <f>'OddsRatio_working_3-way'!X107^(1/3)*COS(('OddsRatio_working_3-way'!Y107+2*PI())/3)</f>
        <v>-0.30832118116678692</v>
      </c>
      <c r="AB107" s="11">
        <f>'OddsRatio_working_3-way'!X107^(1/3)*COS(('OddsRatio_working_3-way'!Y107+4*PI())/3)</f>
        <v>-0.21860689445299389</v>
      </c>
      <c r="AC107" s="11">
        <f>'OddsRatio_working_3-way'!X107^(1/3)*SIN('OddsRatio_working_3-way'!Y107/3)</f>
        <v>5.1796567584363705E-2</v>
      </c>
      <c r="AD107" s="11">
        <f>'OddsRatio_working_3-way'!X107^(1/3)*SIN(('OddsRatio_working_3-way'!Y107+2*PI())/3)</f>
        <v>0.43043481566179592</v>
      </c>
      <c r="AE107" s="11">
        <f>'OddsRatio_working_3-way'!X107^(1/3)*SIN(('OddsRatio_working_3-way'!Y107+4*PI())/3)</f>
        <v>-0.48223138324615961</v>
      </c>
      <c r="AF107" s="11">
        <f>-'OddsRatio_working_3-way'!U107/(3*'OddsRatio_working_3-way'!X107^(1/3))*COS(('OddsRatio_working_3-way'!Y107)/3)</f>
        <v>0.52692807561978061</v>
      </c>
      <c r="AG107" s="11">
        <f>-'OddsRatio_working_3-way'!U107/(3*'OddsRatio_working_3-way'!X107^(1/3))*COS(('OddsRatio_working_3-way'!Y107+2*PI())/3)</f>
        <v>-0.30832118116678681</v>
      </c>
      <c r="AH107" s="11">
        <f>-'OddsRatio_working_3-way'!U107/(3*'OddsRatio_working_3-way'!X107^(1/3))*COS(('OddsRatio_working_3-way'!Y107+4*PI())/3)</f>
        <v>-0.21860689445299383</v>
      </c>
      <c r="AI107" s="11">
        <f>'OddsRatio_working_3-way'!U107/(3*'OddsRatio_working_3-way'!X107^(1/3))*SIN(('OddsRatio_working_3-way'!Y107)/3)</f>
        <v>-5.1796567584363691E-2</v>
      </c>
      <c r="AJ107" s="11">
        <f>'OddsRatio_working_3-way'!U107/(3*'OddsRatio_working_3-way'!X107^(1/3))*SIN(('OddsRatio_working_3-way'!Y107+2*PI())/3)</f>
        <v>-0.43043481566179581</v>
      </c>
      <c r="AK107" s="11">
        <f>'OddsRatio_working_3-way'!U107/(3*'OddsRatio_working_3-way'!X107^(1/3))*SIN(('OddsRatio_working_3-way'!Y107+4*PI())/3)</f>
        <v>0.4822313832461595</v>
      </c>
      <c r="AL107" s="11">
        <f>'OddsRatio_working_3-way'!Z107+'OddsRatio_working_3-way'!AF107</f>
        <v>1.0538561512395614</v>
      </c>
      <c r="AM107" s="11">
        <f>'OddsRatio_working_3-way'!AA107+'OddsRatio_working_3-way'!AG107</f>
        <v>-0.61664236233357372</v>
      </c>
      <c r="AN107" s="11">
        <f>'OddsRatio_working_3-way'!AB107+'OddsRatio_working_3-way'!AH107</f>
        <v>-0.43721378890598772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1.0538561512395614</v>
      </c>
      <c r="AS107" s="11">
        <f>IF(('OddsRatio_working_3-way'!X107=0),IF(Q107&gt;0,-Q107^(1/3),(-Q107)^(1/3)),'OddsRatio_working_3-way'!AM107-'OddsRatio_working_3-way'!R107/3)</f>
        <v>-0.61664236233357372</v>
      </c>
      <c r="AT107" s="11">
        <f>IF(('OddsRatio_working_3-way'!X107=0),IF(Q107&gt;0,-Q107^(1/3),(-Q107)^(1/3)),'OddsRatio_working_3-way'!AN107-'OddsRatio_working_3-way'!R107/3)</f>
        <v>-0.43721378890598772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1.56</v>
      </c>
      <c r="B108" s="4">
        <f>IF('True_Odds_Calculator_3-way'!B109="","",'True_Odds_Calculator_3-way'!B109)</f>
        <v>4.28</v>
      </c>
      <c r="C108" s="4">
        <f>IF('True_Odds_Calculator_3-way'!C109="","",'True_Odds_Calculator_3-way'!C109)</f>
        <v>5.71</v>
      </c>
      <c r="D108" s="9">
        <f t="shared" si="26"/>
        <v>0.61985123184702817</v>
      </c>
      <c r="E108" s="9">
        <f t="shared" si="27"/>
        <v>0.21776391302886253</v>
      </c>
      <c r="F108" s="9">
        <f t="shared" si="28"/>
        <v>0.16238485512410911</v>
      </c>
      <c r="G108" s="9">
        <f t="shared" si="29"/>
        <v>1.0951613082459408</v>
      </c>
      <c r="H108" s="9">
        <f t="shared" si="30"/>
        <v>1.6132903326177273</v>
      </c>
      <c r="I108" s="9">
        <f t="shared" si="31"/>
        <v>4.5921290910466857</v>
      </c>
      <c r="J108" s="9">
        <f t="shared" si="32"/>
        <v>6.1582097618383811</v>
      </c>
      <c r="K108" s="11">
        <f t="shared" si="33"/>
        <v>0.64102564102564097</v>
      </c>
      <c r="L108" s="11">
        <f t="shared" si="34"/>
        <v>0.23364485981308411</v>
      </c>
      <c r="M108" s="11">
        <f t="shared" si="35"/>
        <v>0.17513134851138354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-0.22692288806827976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0.22426507155708264</v>
      </c>
      <c r="Q108" s="11">
        <f>2*'OddsRatio_working_3-way'!K108*'OddsRatio_working_3-way'!L108*'OddsRatio_working_3-way'!M108</f>
        <v>5.2459665861305869E-2</v>
      </c>
      <c r="R108" s="11">
        <f t="shared" si="36"/>
        <v>0</v>
      </c>
      <c r="S108" s="11">
        <f t="shared" si="37"/>
        <v>-0.9882875785081785</v>
      </c>
      <c r="T108" s="11">
        <f t="shared" si="38"/>
        <v>-0.23117838093758558</v>
      </c>
      <c r="U108" s="11">
        <f>'OddsRatio_working_3-way'!S108-'OddsRatio_working_3-way'!R108^2/3</f>
        <v>-0.9882875785081785</v>
      </c>
      <c r="V108" s="11">
        <f>'OddsRatio_working_3-way'!S108*'OddsRatio_working_3-way'!R108/3-2*'OddsRatio_working_3-way'!R108^3/27-'OddsRatio_working_3-way'!T108</f>
        <v>0.23117838093758558</v>
      </c>
      <c r="W108" s="11">
        <f>'OddsRatio_working_3-way'!V108^2+4*'OddsRatio_working_3-way'!U108^3/27</f>
        <v>-8.9559914891756576E-2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0.18907892446322516</v>
      </c>
      <c r="Y108" s="11">
        <f>IF('OddsRatio_working_3-way'!W108&gt;=0,IF('OddsRatio_working_3-way'!V108+SQRT('OddsRatio_working_3-way'!W108)&gt;0,0,PI()),ACOS('OddsRatio_working_3-way'!V108/(2*'OddsRatio_working_3-way'!X108)))</f>
        <v>0.91305907026303057</v>
      </c>
      <c r="Z108" s="11">
        <f>'OddsRatio_working_3-way'!X108^(1/3)*COS('OddsRatio_working_3-way'!Y108/3)</f>
        <v>0.54758065412297041</v>
      </c>
      <c r="AA108" s="11">
        <f>'OddsRatio_working_3-way'!X108^(1/3)*COS(('OddsRatio_working_3-way'!Y108+2*PI())/3)</f>
        <v>-0.42274825753092854</v>
      </c>
      <c r="AB108" s="11">
        <f>'OddsRatio_working_3-way'!X108^(1/3)*COS(('OddsRatio_working_3-way'!Y108+4*PI())/3)</f>
        <v>-0.12483239659204179</v>
      </c>
      <c r="AC108" s="11">
        <f>'OddsRatio_working_3-way'!X108^(1/3)*SIN('OddsRatio_working_3-way'!Y108/3)</f>
        <v>0.17200180250892533</v>
      </c>
      <c r="AD108" s="11">
        <f>'OddsRatio_working_3-way'!X108^(1/3)*SIN(('OddsRatio_working_3-way'!Y108+2*PI())/3)</f>
        <v>0.38821785583692986</v>
      </c>
      <c r="AE108" s="11">
        <f>'OddsRatio_working_3-way'!X108^(1/3)*SIN(('OddsRatio_working_3-way'!Y108+4*PI())/3)</f>
        <v>-0.56021965834585519</v>
      </c>
      <c r="AF108" s="11">
        <f>-'OddsRatio_working_3-way'!U108/(3*'OddsRatio_working_3-way'!X108^(1/3))*COS(('OddsRatio_working_3-way'!Y108)/3)</f>
        <v>0.54758065412297041</v>
      </c>
      <c r="AG108" s="11">
        <f>-'OddsRatio_working_3-way'!U108/(3*'OddsRatio_working_3-way'!X108^(1/3))*COS(('OddsRatio_working_3-way'!Y108+2*PI())/3)</f>
        <v>-0.42274825753092854</v>
      </c>
      <c r="AH108" s="11">
        <f>-'OddsRatio_working_3-way'!U108/(3*'OddsRatio_working_3-way'!X108^(1/3))*COS(('OddsRatio_working_3-way'!Y108+4*PI())/3)</f>
        <v>-0.12483239659204179</v>
      </c>
      <c r="AI108" s="11">
        <f>'OddsRatio_working_3-way'!U108/(3*'OddsRatio_working_3-way'!X108^(1/3))*SIN(('OddsRatio_working_3-way'!Y108)/3)</f>
        <v>-0.17200180250892533</v>
      </c>
      <c r="AJ108" s="11">
        <f>'OddsRatio_working_3-way'!U108/(3*'OddsRatio_working_3-way'!X108^(1/3))*SIN(('OddsRatio_working_3-way'!Y108+2*PI())/3)</f>
        <v>-0.38821785583692986</v>
      </c>
      <c r="AK108" s="11">
        <f>'OddsRatio_working_3-way'!U108/(3*'OddsRatio_working_3-way'!X108^(1/3))*SIN(('OddsRatio_working_3-way'!Y108+4*PI())/3)</f>
        <v>0.56021965834585519</v>
      </c>
      <c r="AL108" s="11">
        <f>'OddsRatio_working_3-way'!Z108+'OddsRatio_working_3-way'!AF108</f>
        <v>1.0951613082459408</v>
      </c>
      <c r="AM108" s="11">
        <f>'OddsRatio_working_3-way'!AA108+'OddsRatio_working_3-way'!AG108</f>
        <v>-0.84549651506185708</v>
      </c>
      <c r="AN108" s="11">
        <f>'OddsRatio_working_3-way'!AB108+'OddsRatio_working_3-way'!AH108</f>
        <v>-0.24966479318408358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1.0951613082459408</v>
      </c>
      <c r="AS108" s="11">
        <f>IF(('OddsRatio_working_3-way'!X108=0),IF(Q108&gt;0,-Q108^(1/3),(-Q108)^(1/3)),'OddsRatio_working_3-way'!AM108-'OddsRatio_working_3-way'!R108/3)</f>
        <v>-0.84549651506185708</v>
      </c>
      <c r="AT108" s="11">
        <f>IF(('OddsRatio_working_3-way'!X108=0),IF(Q108&gt;0,-Q108^(1/3),(-Q108)^(1/3)),'OddsRatio_working_3-way'!AN108-'OddsRatio_working_3-way'!R108/3)</f>
        <v>-0.24966479318408358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2.2000000000000002</v>
      </c>
      <c r="B109" s="4">
        <f>IF('True_Odds_Calculator_3-way'!B110="","",'True_Odds_Calculator_3-way'!B110)</f>
        <v>3.53</v>
      </c>
      <c r="C109" s="4">
        <f>IF('True_Odds_Calculator_3-way'!C110="","",'True_Odds_Calculator_3-way'!C110)</f>
        <v>3.25</v>
      </c>
      <c r="D109" s="9">
        <f t="shared" si="26"/>
        <v>0.43743050207568979</v>
      </c>
      <c r="E109" s="9">
        <f t="shared" si="27"/>
        <v>0.26943430122554368</v>
      </c>
      <c r="F109" s="9">
        <f t="shared" si="28"/>
        <v>0.29313519669876681</v>
      </c>
      <c r="G109" s="9">
        <f t="shared" si="29"/>
        <v>1.0717311954981277</v>
      </c>
      <c r="H109" s="9">
        <f t="shared" si="30"/>
        <v>2.286077434597753</v>
      </c>
      <c r="I109" s="9">
        <f t="shared" si="31"/>
        <v>3.7114799246102641</v>
      </c>
      <c r="J109" s="9">
        <f t="shared" si="32"/>
        <v>3.4113951898707868</v>
      </c>
      <c r="K109" s="11">
        <f t="shared" si="33"/>
        <v>0.45454545454545453</v>
      </c>
      <c r="L109" s="11">
        <f t="shared" si="34"/>
        <v>0.28328611898016998</v>
      </c>
      <c r="M109" s="11">
        <f t="shared" si="35"/>
        <v>0.30769230769230771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-0.2706471998256702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0.23693020860159669</v>
      </c>
      <c r="Q109" s="11">
        <f>2*'OddsRatio_working_3-way'!K109*'OddsRatio_working_3-way'!L109*'OddsRatio_working_3-way'!M109</f>
        <v>7.9240872442005589E-2</v>
      </c>
      <c r="R109" s="11">
        <f t="shared" si="36"/>
        <v>0</v>
      </c>
      <c r="S109" s="11">
        <f t="shared" si="37"/>
        <v>-0.87542087542087499</v>
      </c>
      <c r="T109" s="11">
        <f t="shared" si="38"/>
        <v>-0.29278290147855351</v>
      </c>
      <c r="U109" s="11">
        <f>'OddsRatio_working_3-way'!S109-'OddsRatio_working_3-way'!R109^2/3</f>
        <v>-0.87542087542087499</v>
      </c>
      <c r="V109" s="11">
        <f>'OddsRatio_working_3-way'!S109*'OddsRatio_working_3-way'!R109/3-2*'OddsRatio_working_3-way'!R109^3/27-'OddsRatio_working_3-way'!T109</f>
        <v>0.29278290147855351</v>
      </c>
      <c r="W109" s="11">
        <f>'OddsRatio_working_3-way'!V109^2+4*'OddsRatio_working_3-way'!U109^3/27</f>
        <v>-1.3669141237235061E-2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0.15763166610443113</v>
      </c>
      <c r="Y109" s="11">
        <f>IF('OddsRatio_working_3-way'!W109&gt;=0,IF('OddsRatio_working_3-way'!V109+SQRT('OddsRatio_working_3-way'!W109)&gt;0,0,PI()),ACOS('OddsRatio_working_3-way'!V109/(2*'OddsRatio_working_3-way'!X109)))</f>
        <v>0.37992308011688514</v>
      </c>
      <c r="Z109" s="11">
        <f>'OddsRatio_working_3-way'!X109^(1/3)*COS('OddsRatio_working_3-way'!Y109/3)</f>
        <v>0.53586559774906395</v>
      </c>
      <c r="AA109" s="11">
        <f>'OddsRatio_working_3-way'!X109^(1/3)*COS(('OddsRatio_working_3-way'!Y109+2*PI())/3)</f>
        <v>-0.32701972396796997</v>
      </c>
      <c r="AB109" s="11">
        <f>'OddsRatio_working_3-way'!X109^(1/3)*COS(('OddsRatio_working_3-way'!Y109+4*PI())/3)</f>
        <v>-0.20884587378109387</v>
      </c>
      <c r="AC109" s="11">
        <f>'OddsRatio_working_3-way'!X109^(1/3)*SIN('OddsRatio_working_3-way'!Y109/3)</f>
        <v>6.8227704216567361E-2</v>
      </c>
      <c r="AD109" s="11">
        <f>'OddsRatio_working_3-way'!X109^(1/3)*SIN(('OddsRatio_working_3-way'!Y109+2*PI())/3)</f>
        <v>0.42995936855653899</v>
      </c>
      <c r="AE109" s="11">
        <f>'OddsRatio_working_3-way'!X109^(1/3)*SIN(('OddsRatio_working_3-way'!Y109+4*PI())/3)</f>
        <v>-0.49818707277310642</v>
      </c>
      <c r="AF109" s="11">
        <f>-'OddsRatio_working_3-way'!U109/(3*'OddsRatio_working_3-way'!X109^(1/3))*COS(('OddsRatio_working_3-way'!Y109)/3)</f>
        <v>0.53586559774906384</v>
      </c>
      <c r="AG109" s="11">
        <f>-'OddsRatio_working_3-way'!U109/(3*'OddsRatio_working_3-way'!X109^(1/3))*COS(('OddsRatio_working_3-way'!Y109+2*PI())/3)</f>
        <v>-0.32701972396796991</v>
      </c>
      <c r="AH109" s="11">
        <f>-'OddsRatio_working_3-way'!U109/(3*'OddsRatio_working_3-way'!X109^(1/3))*COS(('OddsRatio_working_3-way'!Y109+4*PI())/3)</f>
        <v>-0.20884587378109384</v>
      </c>
      <c r="AI109" s="11">
        <f>'OddsRatio_working_3-way'!U109/(3*'OddsRatio_working_3-way'!X109^(1/3))*SIN(('OddsRatio_working_3-way'!Y109)/3)</f>
        <v>-6.8227704216567348E-2</v>
      </c>
      <c r="AJ109" s="11">
        <f>'OddsRatio_working_3-way'!U109/(3*'OddsRatio_working_3-way'!X109^(1/3))*SIN(('OddsRatio_working_3-way'!Y109+2*PI())/3)</f>
        <v>-0.42995936855653893</v>
      </c>
      <c r="AK109" s="11">
        <f>'OddsRatio_working_3-way'!U109/(3*'OddsRatio_working_3-way'!X109^(1/3))*SIN(('OddsRatio_working_3-way'!Y109+4*PI())/3)</f>
        <v>0.49818707277310631</v>
      </c>
      <c r="AL109" s="11">
        <f>'OddsRatio_working_3-way'!Z109+'OddsRatio_working_3-way'!AF109</f>
        <v>1.0717311954981277</v>
      </c>
      <c r="AM109" s="11">
        <f>'OddsRatio_working_3-way'!AA109+'OddsRatio_working_3-way'!AG109</f>
        <v>-0.65403944793593993</v>
      </c>
      <c r="AN109" s="11">
        <f>'OddsRatio_working_3-way'!AB109+'OddsRatio_working_3-way'!AH109</f>
        <v>-0.41769174756218774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1.0717311954981277</v>
      </c>
      <c r="AS109" s="11">
        <f>IF(('OddsRatio_working_3-way'!X109=0),IF(Q109&gt;0,-Q109^(1/3),(-Q109)^(1/3)),'OddsRatio_working_3-way'!AM109-'OddsRatio_working_3-way'!R109/3)</f>
        <v>-0.65403944793593993</v>
      </c>
      <c r="AT109" s="11">
        <f>IF(('OddsRatio_working_3-way'!X109=0),IF(Q109&gt;0,-Q109^(1/3),(-Q109)^(1/3)),'OddsRatio_working_3-way'!AN109-'OddsRatio_working_3-way'!R109/3)</f>
        <v>-0.41769174756218774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2.2200000000000002</v>
      </c>
      <c r="B110" s="4">
        <f>IF('True_Odds_Calculator_3-way'!B111="","",'True_Odds_Calculator_3-way'!B111)</f>
        <v>3.54</v>
      </c>
      <c r="C110" s="4">
        <f>IF('True_Odds_Calculator_3-way'!C111="","",'True_Odds_Calculator_3-way'!C111)</f>
        <v>3.22</v>
      </c>
      <c r="D110" s="9">
        <f t="shared" si="26"/>
        <v>0.43414096393177143</v>
      </c>
      <c r="E110" s="9">
        <f t="shared" si="27"/>
        <v>0.26927797043000778</v>
      </c>
      <c r="F110" s="9">
        <f t="shared" si="28"/>
        <v>0.2965810656382209</v>
      </c>
      <c r="G110" s="9">
        <f t="shared" si="29"/>
        <v>1.0683600962751598</v>
      </c>
      <c r="H110" s="9">
        <f t="shared" si="30"/>
        <v>2.3033993174556953</v>
      </c>
      <c r="I110" s="9">
        <f t="shared" si="31"/>
        <v>3.7136346445389061</v>
      </c>
      <c r="J110" s="9">
        <f t="shared" si="32"/>
        <v>3.3717594137308553</v>
      </c>
      <c r="K110" s="11">
        <f t="shared" si="33"/>
        <v>0.4504504504504504</v>
      </c>
      <c r="L110" s="11">
        <f t="shared" si="34"/>
        <v>0.2824858757062147</v>
      </c>
      <c r="M110" s="11">
        <f t="shared" si="35"/>
        <v>0.3105590062111801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-0.27185317752745919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0.23631379563582949</v>
      </c>
      <c r="Q110" s="11">
        <f>2*'OddsRatio_working_3-way'!K110*'OddsRatio_working_3-way'!L110*'OddsRatio_working_3-way'!M110</f>
        <v>7.9034714259474739E-2</v>
      </c>
      <c r="R110" s="11">
        <f t="shared" si="36"/>
        <v>0</v>
      </c>
      <c r="S110" s="11">
        <f t="shared" si="37"/>
        <v>-0.86926994116874001</v>
      </c>
      <c r="T110" s="11">
        <f t="shared" si="38"/>
        <v>-0.29072573283235448</v>
      </c>
      <c r="U110" s="11">
        <f>'OddsRatio_working_3-way'!S110-'OddsRatio_working_3-way'!R110^2/3</f>
        <v>-0.86926994116874001</v>
      </c>
      <c r="V110" s="11">
        <f>'OddsRatio_working_3-way'!S110*'OddsRatio_working_3-way'!R110/3-2*'OddsRatio_working_3-way'!R110^3/27-'OddsRatio_working_3-way'!T110</f>
        <v>0.29072573283235448</v>
      </c>
      <c r="W110" s="11">
        <f>'OddsRatio_working_3-way'!V110^2+4*'OddsRatio_working_3-way'!U110^3/27</f>
        <v>-1.2789162508488716E-2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0.15597324629515655</v>
      </c>
      <c r="Y110" s="11">
        <f>IF('OddsRatio_working_3-way'!W110&gt;=0,IF('OddsRatio_working_3-way'!V110+SQRT('OddsRatio_working_3-way'!W110)&gt;0,0,PI()),ACOS('OddsRatio_working_3-way'!V110/(2*'OddsRatio_working_3-way'!X110)))</f>
        <v>0.37097844690377113</v>
      </c>
      <c r="Z110" s="11">
        <f>'OddsRatio_working_3-way'!X110^(1/3)*COS('OddsRatio_working_3-way'!Y110/3)</f>
        <v>0.53418004813757991</v>
      </c>
      <c r="AA110" s="11">
        <f>'OddsRatio_working_3-way'!X110^(1/3)*COS(('OddsRatio_working_3-way'!Y110+2*PI())/3)</f>
        <v>-0.3245899581642705</v>
      </c>
      <c r="AB110" s="11">
        <f>'OddsRatio_working_3-way'!X110^(1/3)*COS(('OddsRatio_working_3-way'!Y110+4*PI())/3)</f>
        <v>-0.20959008997330938</v>
      </c>
      <c r="AC110" s="11">
        <f>'OddsRatio_working_3-way'!X110^(1/3)*SIN('OddsRatio_working_3-way'!Y110/3)</f>
        <v>6.6395204856822876E-2</v>
      </c>
      <c r="AD110" s="11">
        <f>'OddsRatio_working_3-way'!X110^(1/3)*SIN(('OddsRatio_working_3-way'!Y110+2*PI())/3)</f>
        <v>0.42941588945352716</v>
      </c>
      <c r="AE110" s="11">
        <f>'OddsRatio_working_3-way'!X110^(1/3)*SIN(('OddsRatio_working_3-way'!Y110+4*PI())/3)</f>
        <v>-0.49581109431035003</v>
      </c>
      <c r="AF110" s="11">
        <f>-'OddsRatio_working_3-way'!U110/(3*'OddsRatio_working_3-way'!X110^(1/3))*COS(('OddsRatio_working_3-way'!Y110)/3)</f>
        <v>0.53418004813757991</v>
      </c>
      <c r="AG110" s="11">
        <f>-'OddsRatio_working_3-way'!U110/(3*'OddsRatio_working_3-way'!X110^(1/3))*COS(('OddsRatio_working_3-way'!Y110+2*PI())/3)</f>
        <v>-0.3245899581642705</v>
      </c>
      <c r="AH110" s="11">
        <f>-'OddsRatio_working_3-way'!U110/(3*'OddsRatio_working_3-way'!X110^(1/3))*COS(('OddsRatio_working_3-way'!Y110+4*PI())/3)</f>
        <v>-0.20959008997330938</v>
      </c>
      <c r="AI110" s="11">
        <f>'OddsRatio_working_3-way'!U110/(3*'OddsRatio_working_3-way'!X110^(1/3))*SIN(('OddsRatio_working_3-way'!Y110)/3)</f>
        <v>-6.6395204856822876E-2</v>
      </c>
      <c r="AJ110" s="11">
        <f>'OddsRatio_working_3-way'!U110/(3*'OddsRatio_working_3-way'!X110^(1/3))*SIN(('OddsRatio_working_3-way'!Y110+2*PI())/3)</f>
        <v>-0.42941588945352716</v>
      </c>
      <c r="AK110" s="11">
        <f>'OddsRatio_working_3-way'!U110/(3*'OddsRatio_working_3-way'!X110^(1/3))*SIN(('OddsRatio_working_3-way'!Y110+4*PI())/3)</f>
        <v>0.49581109431035003</v>
      </c>
      <c r="AL110" s="11">
        <f>'OddsRatio_working_3-way'!Z110+'OddsRatio_working_3-way'!AF110</f>
        <v>1.0683600962751598</v>
      </c>
      <c r="AM110" s="11">
        <f>'OddsRatio_working_3-way'!AA110+'OddsRatio_working_3-way'!AG110</f>
        <v>-0.649179916328541</v>
      </c>
      <c r="AN110" s="11">
        <f>'OddsRatio_working_3-way'!AB110+'OddsRatio_working_3-way'!AH110</f>
        <v>-0.41918017994661877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1.0683600962751598</v>
      </c>
      <c r="AS110" s="11">
        <f>IF(('OddsRatio_working_3-way'!X110=0),IF(Q110&gt;0,-Q110^(1/3),(-Q110)^(1/3)),'OddsRatio_working_3-way'!AM110-'OddsRatio_working_3-way'!R110/3)</f>
        <v>-0.649179916328541</v>
      </c>
      <c r="AT110" s="11">
        <f>IF(('OddsRatio_working_3-way'!X110=0),IF(Q110&gt;0,-Q110^(1/3),(-Q110)^(1/3)),'OddsRatio_working_3-way'!AN110-'OddsRatio_working_3-way'!R110/3)</f>
        <v>-0.41918017994661877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2.2000000000000002</v>
      </c>
      <c r="B111" s="4">
        <f>IF('True_Odds_Calculator_3-way'!B112="","",'True_Odds_Calculator_3-way'!B112)</f>
        <v>3.48</v>
      </c>
      <c r="C111" s="4">
        <f>IF('True_Odds_Calculator_3-way'!C112="","",'True_Odds_Calculator_3-way'!C112)</f>
        <v>3.57</v>
      </c>
      <c r="D111" s="9">
        <f t="shared" si="26"/>
        <v>0.44617479140640803</v>
      </c>
      <c r="E111" s="9">
        <f t="shared" si="27"/>
        <v>0.28048132260701114</v>
      </c>
      <c r="F111" s="9">
        <f t="shared" si="28"/>
        <v>0.27334388598658088</v>
      </c>
      <c r="G111" s="9">
        <f t="shared" si="29"/>
        <v>1.0343950757651394</v>
      </c>
      <c r="H111" s="9">
        <f t="shared" si="30"/>
        <v>2.241274090918167</v>
      </c>
      <c r="I111" s="9">
        <f t="shared" si="31"/>
        <v>3.5652997878975459</v>
      </c>
      <c r="J111" s="9">
        <f t="shared" si="32"/>
        <v>3.6583953447164075</v>
      </c>
      <c r="K111" s="11">
        <f t="shared" si="33"/>
        <v>0.45454545454545453</v>
      </c>
      <c r="L111" s="11">
        <f t="shared" si="34"/>
        <v>0.28735632183908044</v>
      </c>
      <c r="M111" s="11">
        <f t="shared" si="35"/>
        <v>0.28011204481792717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-0.27983105467892477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0.22867036051620229</v>
      </c>
      <c r="Q111" s="11">
        <f>2*'OddsRatio_working_3-way'!K111*'OddsRatio_working_3-way'!L111*'OddsRatio_working_3-way'!M111</f>
        <v>7.3174515365184739E-2</v>
      </c>
      <c r="R111" s="11">
        <f t="shared" si="36"/>
        <v>0</v>
      </c>
      <c r="S111" s="11">
        <f t="shared" si="37"/>
        <v>-0.81717292163507826</v>
      </c>
      <c r="T111" s="11">
        <f t="shared" si="38"/>
        <v>-0.26149533492322508</v>
      </c>
      <c r="U111" s="11">
        <f>'OddsRatio_working_3-way'!S111-'OddsRatio_working_3-way'!R111^2/3</f>
        <v>-0.81717292163507826</v>
      </c>
      <c r="V111" s="11">
        <f>'OddsRatio_working_3-way'!S111*'OddsRatio_working_3-way'!R111/3-2*'OddsRatio_working_3-way'!R111^3/27-'OddsRatio_working_3-way'!T111</f>
        <v>0.26149533492322508</v>
      </c>
      <c r="W111" s="11">
        <f>'OddsRatio_working_3-way'!V111^2+4*'OddsRatio_working_3-way'!U111^3/27</f>
        <v>-1.2462390726358921E-2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0.14216381476396217</v>
      </c>
      <c r="Y111" s="11">
        <f>IF('OddsRatio_working_3-way'!W111&gt;=0,IF('OddsRatio_working_3-way'!V111+SQRT('OddsRatio_working_3-way'!W111)&gt;0,0,PI()),ACOS('OddsRatio_working_3-way'!V111/(2*'OddsRatio_working_3-way'!X111)))</f>
        <v>0.40348766114991408</v>
      </c>
      <c r="Z111" s="11">
        <f>'OddsRatio_working_3-way'!X111^(1/3)*COS('OddsRatio_working_3-way'!Y111/3)</f>
        <v>0.51719753788256984</v>
      </c>
      <c r="AA111" s="11">
        <f>'OddsRatio_working_3-way'!X111^(1/3)*COS(('OddsRatio_working_3-way'!Y111+2*PI())/3)</f>
        <v>-0.31920619847698967</v>
      </c>
      <c r="AB111" s="11">
        <f>'OddsRatio_working_3-way'!X111^(1/3)*COS(('OddsRatio_working_3-way'!Y111+4*PI())/3)</f>
        <v>-0.19799133940558028</v>
      </c>
      <c r="AC111" s="11">
        <f>'OddsRatio_working_3-way'!X111^(1/3)*SIN('OddsRatio_working_3-way'!Y111/3)</f>
        <v>6.9983431514660868E-2</v>
      </c>
      <c r="AD111" s="11">
        <f>'OddsRatio_working_3-way'!X111^(1/3)*SIN(('OddsRatio_working_3-way'!Y111+2*PI())/3)</f>
        <v>0.41291449082373965</v>
      </c>
      <c r="AE111" s="11">
        <f>'OddsRatio_working_3-way'!X111^(1/3)*SIN(('OddsRatio_working_3-way'!Y111+4*PI())/3)</f>
        <v>-0.48289792233840045</v>
      </c>
      <c r="AF111" s="11">
        <f>-'OddsRatio_working_3-way'!U111/(3*'OddsRatio_working_3-way'!X111^(1/3))*COS(('OddsRatio_working_3-way'!Y111)/3)</f>
        <v>0.51719753788256972</v>
      </c>
      <c r="AG111" s="11">
        <f>-'OddsRatio_working_3-way'!U111/(3*'OddsRatio_working_3-way'!X111^(1/3))*COS(('OddsRatio_working_3-way'!Y111+2*PI())/3)</f>
        <v>-0.31920619847698956</v>
      </c>
      <c r="AH111" s="11">
        <f>-'OddsRatio_working_3-way'!U111/(3*'OddsRatio_working_3-way'!X111^(1/3))*COS(('OddsRatio_working_3-way'!Y111+4*PI())/3)</f>
        <v>-0.19799133940558025</v>
      </c>
      <c r="AI111" s="11">
        <f>'OddsRatio_working_3-way'!U111/(3*'OddsRatio_working_3-way'!X111^(1/3))*SIN(('OddsRatio_working_3-way'!Y111)/3)</f>
        <v>-6.9983431514660854E-2</v>
      </c>
      <c r="AJ111" s="11">
        <f>'OddsRatio_working_3-way'!U111/(3*'OddsRatio_working_3-way'!X111^(1/3))*SIN(('OddsRatio_working_3-way'!Y111+2*PI())/3)</f>
        <v>-0.41291449082373954</v>
      </c>
      <c r="AK111" s="11">
        <f>'OddsRatio_working_3-way'!U111/(3*'OddsRatio_working_3-way'!X111^(1/3))*SIN(('OddsRatio_working_3-way'!Y111+4*PI())/3)</f>
        <v>0.48289792233840034</v>
      </c>
      <c r="AL111" s="11">
        <f>'OddsRatio_working_3-way'!Z111+'OddsRatio_working_3-way'!AF111</f>
        <v>1.0343950757651394</v>
      </c>
      <c r="AM111" s="11">
        <f>'OddsRatio_working_3-way'!AA111+'OddsRatio_working_3-way'!AG111</f>
        <v>-0.63841239695397922</v>
      </c>
      <c r="AN111" s="11">
        <f>'OddsRatio_working_3-way'!AB111+'OddsRatio_working_3-way'!AH111</f>
        <v>-0.39598267881116056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1.0343950757651394</v>
      </c>
      <c r="AS111" s="11">
        <f>IF(('OddsRatio_working_3-way'!X111=0),IF(Q111&gt;0,-Q111^(1/3),(-Q111)^(1/3)),'OddsRatio_working_3-way'!AM111-'OddsRatio_working_3-way'!R111/3)</f>
        <v>-0.63841239695397922</v>
      </c>
      <c r="AT111" s="11">
        <f>IF(('OddsRatio_working_3-way'!X111=0),IF(Q111&gt;0,-Q111^(1/3),(-Q111)^(1/3)),'OddsRatio_working_3-way'!AN111-'OddsRatio_working_3-way'!R111/3)</f>
        <v>-0.39598267881116056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1.72</v>
      </c>
      <c r="B112" s="4">
        <f>IF('True_Odds_Calculator_3-way'!B113="","",'True_Odds_Calculator_3-way'!B113)</f>
        <v>4.0599999999999996</v>
      </c>
      <c r="C112" s="4">
        <f>IF('True_Odds_Calculator_3-way'!C113="","",'True_Odds_Calculator_3-way'!C113)</f>
        <v>5.0999999999999996</v>
      </c>
      <c r="D112" s="9">
        <f t="shared" si="26"/>
        <v>0.57144635114877684</v>
      </c>
      <c r="E112" s="9">
        <f t="shared" si="27"/>
        <v>0.23881916762271549</v>
      </c>
      <c r="F112" s="9">
        <f t="shared" si="28"/>
        <v>0.18973448122850786</v>
      </c>
      <c r="G112" s="9">
        <f t="shared" si="29"/>
        <v>1.0415910434736326</v>
      </c>
      <c r="H112" s="9">
        <f t="shared" si="30"/>
        <v>1.7499455513010156</v>
      </c>
      <c r="I112" s="9">
        <f t="shared" si="31"/>
        <v>4.187268593029315</v>
      </c>
      <c r="J112" s="9">
        <f t="shared" si="32"/>
        <v>5.2705232782418925</v>
      </c>
      <c r="K112" s="11">
        <f t="shared" si="33"/>
        <v>0.58139534883720934</v>
      </c>
      <c r="L112" s="11">
        <f t="shared" si="34"/>
        <v>0.24630541871921185</v>
      </c>
      <c r="M112" s="11">
        <f t="shared" si="35"/>
        <v>0.19607843137254904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-0.25363730095085357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0.2212593136693331</v>
      </c>
      <c r="Q112" s="11">
        <f>2*'OddsRatio_working_3-way'!K112*'OddsRatio_working_3-way'!L112*'OddsRatio_working_3-way'!M112</f>
        <v>5.615718621049063E-2</v>
      </c>
      <c r="R112" s="11">
        <f t="shared" si="36"/>
        <v>0</v>
      </c>
      <c r="S112" s="11">
        <f t="shared" si="37"/>
        <v>-0.87234532476043714</v>
      </c>
      <c r="T112" s="11">
        <f t="shared" si="38"/>
        <v>-0.22140744283259825</v>
      </c>
      <c r="U112" s="11">
        <f>'OddsRatio_working_3-way'!S112-'OddsRatio_working_3-way'!R112^2/3</f>
        <v>-0.87234532476043714</v>
      </c>
      <c r="V112" s="11">
        <f>'OddsRatio_working_3-way'!S112*'OddsRatio_working_3-way'!R112/3-2*'OddsRatio_working_3-way'!R112^3/27-'OddsRatio_working_3-way'!T112</f>
        <v>0.22140744283259825</v>
      </c>
      <c r="W112" s="11">
        <f>'OddsRatio_working_3-way'!V112^2+4*'OddsRatio_working_3-way'!U112^3/27</f>
        <v>-4.9325840297586319E-2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0.1568017028281713</v>
      </c>
      <c r="Y112" s="11">
        <f>IF('OddsRatio_working_3-way'!W112&gt;=0,IF('OddsRatio_working_3-way'!V112+SQRT('OddsRatio_working_3-way'!W112)&gt;0,0,PI()),ACOS('OddsRatio_working_3-way'!V112/(2*'OddsRatio_working_3-way'!X112)))</f>
        <v>0.78694668417282154</v>
      </c>
      <c r="Z112" s="11">
        <f>'OddsRatio_working_3-way'!X112^(1/3)*COS('OddsRatio_working_3-way'!Y112/3)</f>
        <v>0.52079552173681642</v>
      </c>
      <c r="AA112" s="11">
        <f>'OddsRatio_working_3-way'!X112^(1/3)*COS(('OddsRatio_working_3-way'!Y112+2*PI())/3)</f>
        <v>-0.38149833722652143</v>
      </c>
      <c r="AB112" s="11">
        <f>'OddsRatio_working_3-way'!X112^(1/3)*COS(('OddsRatio_working_3-way'!Y112+4*PI())/3)</f>
        <v>-0.13929718451029513</v>
      </c>
      <c r="AC112" s="11">
        <f>'OddsRatio_working_3-way'!X112^(1/3)*SIN('OddsRatio_working_3-way'!Y112/3)</f>
        <v>0.1398349007187509</v>
      </c>
      <c r="AD112" s="11">
        <f>'OddsRatio_working_3-way'!X112^(1/3)*SIN(('OddsRatio_working_3-way'!Y112+2*PI())/3)</f>
        <v>0.38110470164187832</v>
      </c>
      <c r="AE112" s="11">
        <f>'OddsRatio_working_3-way'!X112^(1/3)*SIN(('OddsRatio_working_3-way'!Y112+4*PI())/3)</f>
        <v>-0.52093960236062931</v>
      </c>
      <c r="AF112" s="11">
        <f>-'OddsRatio_working_3-way'!U112/(3*'OddsRatio_working_3-way'!X112^(1/3))*COS(('OddsRatio_working_3-way'!Y112)/3)</f>
        <v>0.52079552173681631</v>
      </c>
      <c r="AG112" s="11">
        <f>-'OddsRatio_working_3-way'!U112/(3*'OddsRatio_working_3-way'!X112^(1/3))*COS(('OddsRatio_working_3-way'!Y112+2*PI())/3)</f>
        <v>-0.38149833722652138</v>
      </c>
      <c r="AH112" s="11">
        <f>-'OddsRatio_working_3-way'!U112/(3*'OddsRatio_working_3-way'!X112^(1/3))*COS(('OddsRatio_working_3-way'!Y112+4*PI())/3)</f>
        <v>-0.1392971845102951</v>
      </c>
      <c r="AI112" s="11">
        <f>'OddsRatio_working_3-way'!U112/(3*'OddsRatio_working_3-way'!X112^(1/3))*SIN(('OddsRatio_working_3-way'!Y112)/3)</f>
        <v>-0.13983490071875088</v>
      </c>
      <c r="AJ112" s="11">
        <f>'OddsRatio_working_3-way'!U112/(3*'OddsRatio_working_3-way'!X112^(1/3))*SIN(('OddsRatio_working_3-way'!Y112+2*PI())/3)</f>
        <v>-0.38110470164187826</v>
      </c>
      <c r="AK112" s="11">
        <f>'OddsRatio_working_3-way'!U112/(3*'OddsRatio_working_3-way'!X112^(1/3))*SIN(('OddsRatio_working_3-way'!Y112+4*PI())/3)</f>
        <v>0.52093960236062919</v>
      </c>
      <c r="AL112" s="11">
        <f>'OddsRatio_working_3-way'!Z112+'OddsRatio_working_3-way'!AF112</f>
        <v>1.0415910434736326</v>
      </c>
      <c r="AM112" s="11">
        <f>'OddsRatio_working_3-way'!AA112+'OddsRatio_working_3-way'!AG112</f>
        <v>-0.76299667445304276</v>
      </c>
      <c r="AN112" s="11">
        <f>'OddsRatio_working_3-way'!AB112+'OddsRatio_working_3-way'!AH112</f>
        <v>-0.2785943690205902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1.0415910434736326</v>
      </c>
      <c r="AS112" s="11">
        <f>IF(('OddsRatio_working_3-way'!X112=0),IF(Q112&gt;0,-Q112^(1/3),(-Q112)^(1/3)),'OddsRatio_working_3-way'!AM112-'OddsRatio_working_3-way'!R112/3)</f>
        <v>-0.76299667445304276</v>
      </c>
      <c r="AT112" s="11">
        <f>IF(('OddsRatio_working_3-way'!X112=0),IF(Q112&gt;0,-Q112^(1/3),(-Q112)^(1/3)),'OddsRatio_working_3-way'!AN112-'OddsRatio_working_3-way'!R112/3)</f>
        <v>-0.2785943690205902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2.78</v>
      </c>
      <c r="B113" s="4">
        <f>IF('True_Odds_Calculator_3-way'!B114="","",'True_Odds_Calculator_3-way'!B114)</f>
        <v>3.39</v>
      </c>
      <c r="C113" s="4">
        <f>IF('True_Odds_Calculator_3-way'!C114="","",'True_Odds_Calculator_3-way'!C114)</f>
        <v>2.68</v>
      </c>
      <c r="D113" s="9">
        <f t="shared" si="26"/>
        <v>0.35016993220532722</v>
      </c>
      <c r="E113" s="9">
        <f t="shared" si="27"/>
        <v>0.28639199004419053</v>
      </c>
      <c r="F113" s="9">
        <f t="shared" si="28"/>
        <v>0.36343807775048226</v>
      </c>
      <c r="G113" s="9">
        <f t="shared" si="29"/>
        <v>1.0425597351993494</v>
      </c>
      <c r="H113" s="9">
        <f t="shared" si="30"/>
        <v>2.8557563286548415</v>
      </c>
      <c r="I113" s="9">
        <f t="shared" si="31"/>
        <v>3.491717767126445</v>
      </c>
      <c r="J113" s="9">
        <f t="shared" si="32"/>
        <v>2.7515003551349073</v>
      </c>
      <c r="K113" s="11">
        <f t="shared" si="33"/>
        <v>0.35971223021582738</v>
      </c>
      <c r="L113" s="11">
        <f t="shared" si="34"/>
        <v>0.29498525073746312</v>
      </c>
      <c r="M113" s="11">
        <f t="shared" si="35"/>
        <v>0.37313432835820892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-0.28297488808583293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0.23162027767826682</v>
      </c>
      <c r="Q113" s="11">
        <f>2*'OddsRatio_working_3-way'!K113*'OddsRatio_working_3-way'!L113*'OddsRatio_working_3-way'!M113</f>
        <v>7.9186419719065579E-2</v>
      </c>
      <c r="R113" s="11">
        <f t="shared" si="36"/>
        <v>0</v>
      </c>
      <c r="S113" s="11">
        <f t="shared" si="37"/>
        <v>-0.81851884188398705</v>
      </c>
      <c r="T113" s="11">
        <f t="shared" si="38"/>
        <v>-0.27983550149879899</v>
      </c>
      <c r="U113" s="11">
        <f>'OddsRatio_working_3-way'!S113-'OddsRatio_working_3-way'!R113^2/3</f>
        <v>-0.81851884188398705</v>
      </c>
      <c r="V113" s="11">
        <f>'OddsRatio_working_3-way'!S113*'OddsRatio_working_3-way'!R113/3-2*'OddsRatio_working_3-way'!R113^3/27-'OddsRatio_working_3-way'!T113</f>
        <v>0.27983550149879899</v>
      </c>
      <c r="W113" s="11">
        <f>'OddsRatio_working_3-way'!V113^2+4*'OddsRatio_working_3-way'!U113^3/27</f>
        <v>-2.934403422279741E-3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0.14251518456059697</v>
      </c>
      <c r="Y113" s="11">
        <f>IF('OddsRatio_working_3-way'!W113&gt;=0,IF('OddsRatio_working_3-way'!V113+SQRT('OddsRatio_working_3-way'!W113)&gt;0,0,PI()),ACOS('OddsRatio_working_3-way'!V113/(2*'OddsRatio_working_3-way'!X113)))</f>
        <v>0.19121347611197081</v>
      </c>
      <c r="Z113" s="11">
        <f>'OddsRatio_working_3-way'!X113^(1/3)*COS('OddsRatio_working_3-way'!Y113/3)</f>
        <v>0.52127986759967471</v>
      </c>
      <c r="AA113" s="11">
        <f>'OddsRatio_working_3-way'!X113^(1/3)*COS(('OddsRatio_working_3-way'!Y113+2*PI())/3)</f>
        <v>-0.28945286835093686</v>
      </c>
      <c r="AB113" s="11">
        <f>'OddsRatio_working_3-way'!X113^(1/3)*COS(('OddsRatio_working_3-way'!Y113+4*PI())/3)</f>
        <v>-0.23182699924873795</v>
      </c>
      <c r="AC113" s="11">
        <f>'OddsRatio_working_3-way'!X113^(1/3)*SIN('OddsRatio_working_3-way'!Y113/3)</f>
        <v>3.3270311038440886E-2</v>
      </c>
      <c r="AD113" s="11">
        <f>'OddsRatio_working_3-way'!X113^(1/3)*SIN(('OddsRatio_working_3-way'!Y113+2*PI())/3)</f>
        <v>0.43480645230348669</v>
      </c>
      <c r="AE113" s="11">
        <f>'OddsRatio_working_3-way'!X113^(1/3)*SIN(('OddsRatio_working_3-way'!Y113+4*PI())/3)</f>
        <v>-0.46807676334192738</v>
      </c>
      <c r="AF113" s="11">
        <f>-'OddsRatio_working_3-way'!U113/(3*'OddsRatio_working_3-way'!X113^(1/3))*COS(('OddsRatio_working_3-way'!Y113)/3)</f>
        <v>0.52127986759967471</v>
      </c>
      <c r="AG113" s="11">
        <f>-'OddsRatio_working_3-way'!U113/(3*'OddsRatio_working_3-way'!X113^(1/3))*COS(('OddsRatio_working_3-way'!Y113+2*PI())/3)</f>
        <v>-0.28945286835093686</v>
      </c>
      <c r="AH113" s="11">
        <f>-'OddsRatio_working_3-way'!U113/(3*'OddsRatio_working_3-way'!X113^(1/3))*COS(('OddsRatio_working_3-way'!Y113+4*PI())/3)</f>
        <v>-0.23182699924873795</v>
      </c>
      <c r="AI113" s="11">
        <f>'OddsRatio_working_3-way'!U113/(3*'OddsRatio_working_3-way'!X113^(1/3))*SIN(('OddsRatio_working_3-way'!Y113)/3)</f>
        <v>-3.3270311038440886E-2</v>
      </c>
      <c r="AJ113" s="11">
        <f>'OddsRatio_working_3-way'!U113/(3*'OddsRatio_working_3-way'!X113^(1/3))*SIN(('OddsRatio_working_3-way'!Y113+2*PI())/3)</f>
        <v>-0.43480645230348669</v>
      </c>
      <c r="AK113" s="11">
        <f>'OddsRatio_working_3-way'!U113/(3*'OddsRatio_working_3-way'!X113^(1/3))*SIN(('OddsRatio_working_3-way'!Y113+4*PI())/3)</f>
        <v>0.46807676334192738</v>
      </c>
      <c r="AL113" s="11">
        <f>'OddsRatio_working_3-way'!Z113+'OddsRatio_working_3-way'!AF113</f>
        <v>1.0425597351993494</v>
      </c>
      <c r="AM113" s="11">
        <f>'OddsRatio_working_3-way'!AA113+'OddsRatio_working_3-way'!AG113</f>
        <v>-0.57890573670187373</v>
      </c>
      <c r="AN113" s="11">
        <f>'OddsRatio_working_3-way'!AB113+'OddsRatio_working_3-way'!AH113</f>
        <v>-0.46365399849747591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1.0425597351993494</v>
      </c>
      <c r="AS113" s="11">
        <f>IF(('OddsRatio_working_3-way'!X113=0),IF(Q113&gt;0,-Q113^(1/3),(-Q113)^(1/3)),'OddsRatio_working_3-way'!AM113-'OddsRatio_working_3-way'!R113/3)</f>
        <v>-0.57890573670187373</v>
      </c>
      <c r="AT113" s="11">
        <f>IF(('OddsRatio_working_3-way'!X113=0),IF(Q113&gt;0,-Q113^(1/3),(-Q113)^(1/3)),'OddsRatio_working_3-way'!AN113-'OddsRatio_working_3-way'!R113/3)</f>
        <v>-0.46365399849747591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1.45</v>
      </c>
      <c r="B114" s="4">
        <f>IF('True_Odds_Calculator_3-way'!B115="","",'True_Odds_Calculator_3-way'!B115)</f>
        <v>4.71</v>
      </c>
      <c r="C114" s="4">
        <f>IF('True_Odds_Calculator_3-way'!C115="","",'True_Odds_Calculator_3-way'!C115)</f>
        <v>7.71</v>
      </c>
      <c r="D114" s="9">
        <f t="shared" si="26"/>
        <v>0.67568191525756316</v>
      </c>
      <c r="E114" s="9">
        <f t="shared" si="27"/>
        <v>0.20172594067933539</v>
      </c>
      <c r="F114" s="9">
        <f t="shared" si="28"/>
        <v>0.12259214406310159</v>
      </c>
      <c r="G114" s="9">
        <f t="shared" si="29"/>
        <v>1.0666362954356519</v>
      </c>
      <c r="H114" s="9">
        <f t="shared" si="30"/>
        <v>1.4799863329460432</v>
      </c>
      <c r="I114" s="9">
        <f t="shared" si="31"/>
        <v>4.9572206560662675</v>
      </c>
      <c r="J114" s="9">
        <f t="shared" si="32"/>
        <v>8.1571295423732213</v>
      </c>
      <c r="K114" s="11">
        <f t="shared" si="33"/>
        <v>0.68965517241379315</v>
      </c>
      <c r="L114" s="11">
        <f t="shared" si="34"/>
        <v>0.21231422505307856</v>
      </c>
      <c r="M114" s="11">
        <f t="shared" si="35"/>
        <v>0.1297016861219196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-0.2127480833178792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0.20643639038659728</v>
      </c>
      <c r="Q114" s="11">
        <f>2*'OddsRatio_working_3-way'!K114*'OddsRatio_working_3-way'!L114*'OddsRatio_working_3-way'!M114</f>
        <v>3.7982776520073099E-2</v>
      </c>
      <c r="R114" s="11">
        <f t="shared" si="36"/>
        <v>0</v>
      </c>
      <c r="S114" s="11">
        <f t="shared" si="37"/>
        <v>-0.97033255090786763</v>
      </c>
      <c r="T114" s="11">
        <f t="shared" si="38"/>
        <v>-0.17853404800512745</v>
      </c>
      <c r="U114" s="11">
        <f>'OddsRatio_working_3-way'!S114-'OddsRatio_working_3-way'!R114^2/3</f>
        <v>-0.97033255090786763</v>
      </c>
      <c r="V114" s="11">
        <f>'OddsRatio_working_3-way'!S114*'OddsRatio_working_3-way'!R114/3-2*'OddsRatio_working_3-way'!R114^3/27-'OddsRatio_working_3-way'!T114</f>
        <v>0.17853404800512745</v>
      </c>
      <c r="W114" s="11">
        <f>'OddsRatio_working_3-way'!V114^2+4*'OddsRatio_working_3-way'!U114^3/27</f>
        <v>-0.10347552159943976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0.18394967239474558</v>
      </c>
      <c r="Y114" s="11">
        <f>IF('OddsRatio_working_3-way'!W114&gt;=0,IF('OddsRatio_working_3-way'!V114+SQRT('OddsRatio_working_3-way'!W114)&gt;0,0,PI()),ACOS('OddsRatio_working_3-way'!V114/(2*'OddsRatio_working_3-way'!X114)))</f>
        <v>1.0641134068770715</v>
      </c>
      <c r="Z114" s="11">
        <f>'OddsRatio_working_3-way'!X114^(1/3)*COS('OddsRatio_working_3-way'!Y114/3)</f>
        <v>0.53331814771782593</v>
      </c>
      <c r="AA114" s="11">
        <f>'OddsRatio_working_3-way'!X114^(1/3)*COS(('OddsRatio_working_3-way'!Y114+2*PI())/3)</f>
        <v>-0.43772032813084721</v>
      </c>
      <c r="AB114" s="11">
        <f>'OddsRatio_working_3-way'!X114^(1/3)*COS(('OddsRatio_working_3-way'!Y114+4*PI())/3)</f>
        <v>-9.5597819586978619E-2</v>
      </c>
      <c r="AC114" s="11">
        <f>'OddsRatio_working_3-way'!X114^(1/3)*SIN('OddsRatio_working_3-way'!Y114/3)</f>
        <v>0.19752452240363255</v>
      </c>
      <c r="AD114" s="11">
        <f>'OddsRatio_working_3-way'!X114^(1/3)*SIN(('OddsRatio_working_3-way'!Y114+2*PI())/3)</f>
        <v>0.36310480302108283</v>
      </c>
      <c r="AE114" s="11">
        <f>'OddsRatio_working_3-way'!X114^(1/3)*SIN(('OddsRatio_working_3-way'!Y114+4*PI())/3)</f>
        <v>-0.56062932542471533</v>
      </c>
      <c r="AF114" s="11">
        <f>-'OddsRatio_working_3-way'!U114/(3*'OddsRatio_working_3-way'!X114^(1/3))*COS(('OddsRatio_working_3-way'!Y114)/3)</f>
        <v>0.53331814771782582</v>
      </c>
      <c r="AG114" s="11">
        <f>-'OddsRatio_working_3-way'!U114/(3*'OddsRatio_working_3-way'!X114^(1/3))*COS(('OddsRatio_working_3-way'!Y114+2*PI())/3)</f>
        <v>-0.4377203281308471</v>
      </c>
      <c r="AH114" s="11">
        <f>-'OddsRatio_working_3-way'!U114/(3*'OddsRatio_working_3-way'!X114^(1/3))*COS(('OddsRatio_working_3-way'!Y114+4*PI())/3)</f>
        <v>-9.5597819586978591E-2</v>
      </c>
      <c r="AI114" s="11">
        <f>'OddsRatio_working_3-way'!U114/(3*'OddsRatio_working_3-way'!X114^(1/3))*SIN(('OddsRatio_working_3-way'!Y114)/3)</f>
        <v>-0.1975245224036325</v>
      </c>
      <c r="AJ114" s="11">
        <f>'OddsRatio_working_3-way'!U114/(3*'OddsRatio_working_3-way'!X114^(1/3))*SIN(('OddsRatio_working_3-way'!Y114+2*PI())/3)</f>
        <v>-0.36310480302108278</v>
      </c>
      <c r="AK114" s="11">
        <f>'OddsRatio_working_3-way'!U114/(3*'OddsRatio_working_3-way'!X114^(1/3))*SIN(('OddsRatio_working_3-way'!Y114+4*PI())/3)</f>
        <v>0.56062932542471522</v>
      </c>
      <c r="AL114" s="11">
        <f>'OddsRatio_working_3-way'!Z114+'OddsRatio_working_3-way'!AF114</f>
        <v>1.0666362954356519</v>
      </c>
      <c r="AM114" s="11">
        <f>'OddsRatio_working_3-way'!AA114+'OddsRatio_working_3-way'!AG114</f>
        <v>-0.87544065626169432</v>
      </c>
      <c r="AN114" s="11">
        <f>'OddsRatio_working_3-way'!AB114+'OddsRatio_working_3-way'!AH114</f>
        <v>-0.19119563917395721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1.0666362954356519</v>
      </c>
      <c r="AS114" s="11">
        <f>IF(('OddsRatio_working_3-way'!X114=0),IF(Q114&gt;0,-Q114^(1/3),(-Q114)^(1/3)),'OddsRatio_working_3-way'!AM114-'OddsRatio_working_3-way'!R114/3)</f>
        <v>-0.87544065626169432</v>
      </c>
      <c r="AT114" s="11">
        <f>IF(('OddsRatio_working_3-way'!X114=0),IF(Q114&gt;0,-Q114^(1/3),(-Q114)^(1/3)),'OddsRatio_working_3-way'!AN114-'OddsRatio_working_3-way'!R114/3)</f>
        <v>-0.19119563917395721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1.92</v>
      </c>
      <c r="B115" s="4">
        <f>IF('True_Odds_Calculator_3-way'!B116="","",'True_Odds_Calculator_3-way'!B116)</f>
        <v>3.75</v>
      </c>
      <c r="C115" s="4">
        <f>IF('True_Odds_Calculator_3-way'!C116="","",'True_Odds_Calculator_3-way'!C116)</f>
        <v>4.1399999999999997</v>
      </c>
      <c r="D115" s="9">
        <f t="shared" si="26"/>
        <v>0.50921065574521307</v>
      </c>
      <c r="E115" s="9">
        <f t="shared" si="27"/>
        <v>0.25766588040122013</v>
      </c>
      <c r="F115" s="9">
        <f t="shared" si="28"/>
        <v>0.23312346385356686</v>
      </c>
      <c r="G115" s="9">
        <f t="shared" si="29"/>
        <v>1.0476345546168926</v>
      </c>
      <c r="H115" s="9">
        <f t="shared" si="30"/>
        <v>1.9638237902475408</v>
      </c>
      <c r="I115" s="9">
        <f t="shared" si="31"/>
        <v>3.8809950251964547</v>
      </c>
      <c r="J115" s="9">
        <f t="shared" si="32"/>
        <v>4.2895725014970418</v>
      </c>
      <c r="K115" s="11">
        <f t="shared" si="33"/>
        <v>0.52083333333333337</v>
      </c>
      <c r="L115" s="11">
        <f t="shared" si="34"/>
        <v>0.26666666666666666</v>
      </c>
      <c r="M115" s="11">
        <f t="shared" si="35"/>
        <v>0.24154589371980678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-0.26651234567901227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0.22846215780998397</v>
      </c>
      <c r="Q115" s="11">
        <f>2*'OddsRatio_working_3-way'!K115*'OddsRatio_working_3-way'!L115*'OddsRatio_working_3-way'!M115</f>
        <v>6.7096081588835219E-2</v>
      </c>
      <c r="R115" s="11">
        <f t="shared" si="36"/>
        <v>0</v>
      </c>
      <c r="S115" s="11">
        <f t="shared" si="37"/>
        <v>-0.85722917348505878</v>
      </c>
      <c r="T115" s="11">
        <f t="shared" si="38"/>
        <v>-0.2517559980866545</v>
      </c>
      <c r="U115" s="11">
        <f>'OddsRatio_working_3-way'!S115-'OddsRatio_working_3-way'!R115^2/3</f>
        <v>-0.85722917348505878</v>
      </c>
      <c r="V115" s="11">
        <f>'OddsRatio_working_3-way'!S115*'OddsRatio_working_3-way'!R115/3-2*'OddsRatio_working_3-way'!R115^3/27-'OddsRatio_working_3-way'!T115</f>
        <v>0.2517559980866545</v>
      </c>
      <c r="W115" s="11">
        <f>'OddsRatio_working_3-way'!V115^2+4*'OddsRatio_working_3-way'!U115^3/27</f>
        <v>-2.9941565835242823E-2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0.15274377925782312</v>
      </c>
      <c r="Y115" s="11">
        <f>IF('OddsRatio_working_3-way'!W115&gt;=0,IF('OddsRatio_working_3-way'!V115+SQRT('OddsRatio_working_3-way'!W115)&gt;0,0,PI()),ACOS('OddsRatio_working_3-way'!V115/(2*'OddsRatio_working_3-way'!X115)))</f>
        <v>0.60216343794815419</v>
      </c>
      <c r="Z115" s="11">
        <f>'OddsRatio_working_3-way'!X115^(1/3)*COS('OddsRatio_working_3-way'!Y115/3)</f>
        <v>0.52381727730844629</v>
      </c>
      <c r="AA115" s="11">
        <f>'OddsRatio_working_3-way'!X115^(1/3)*COS(('OddsRatio_working_3-way'!Y115+2*PI())/3)</f>
        <v>-0.35420646293052632</v>
      </c>
      <c r="AB115" s="11">
        <f>'OddsRatio_working_3-way'!X115^(1/3)*COS(('OddsRatio_working_3-way'!Y115+4*PI())/3)</f>
        <v>-0.16961081437792014</v>
      </c>
      <c r="AC115" s="11">
        <f>'OddsRatio_working_3-way'!X115^(1/3)*SIN('OddsRatio_working_3-way'!Y115/3)</f>
        <v>0.10657634738308093</v>
      </c>
      <c r="AD115" s="11">
        <f>'OddsRatio_working_3-way'!X115^(1/3)*SIN(('OddsRatio_working_3-way'!Y115+2*PI())/3)</f>
        <v>0.40035089539877211</v>
      </c>
      <c r="AE115" s="11">
        <f>'OddsRatio_working_3-way'!X115^(1/3)*SIN(('OddsRatio_working_3-way'!Y115+4*PI())/3)</f>
        <v>-0.50692724278185286</v>
      </c>
      <c r="AF115" s="11">
        <f>-'OddsRatio_working_3-way'!U115/(3*'OddsRatio_working_3-way'!X115^(1/3))*COS(('OddsRatio_working_3-way'!Y115)/3)</f>
        <v>0.52381727730844629</v>
      </c>
      <c r="AG115" s="11">
        <f>-'OddsRatio_working_3-way'!U115/(3*'OddsRatio_working_3-way'!X115^(1/3))*COS(('OddsRatio_working_3-way'!Y115+2*PI())/3)</f>
        <v>-0.35420646293052632</v>
      </c>
      <c r="AH115" s="11">
        <f>-'OddsRatio_working_3-way'!U115/(3*'OddsRatio_working_3-way'!X115^(1/3))*COS(('OddsRatio_working_3-way'!Y115+4*PI())/3)</f>
        <v>-0.16961081437792014</v>
      </c>
      <c r="AI115" s="11">
        <f>'OddsRatio_working_3-way'!U115/(3*'OddsRatio_working_3-way'!X115^(1/3))*SIN(('OddsRatio_working_3-way'!Y115)/3)</f>
        <v>-0.10657634738308093</v>
      </c>
      <c r="AJ115" s="11">
        <f>'OddsRatio_working_3-way'!U115/(3*'OddsRatio_working_3-way'!X115^(1/3))*SIN(('OddsRatio_working_3-way'!Y115+2*PI())/3)</f>
        <v>-0.40035089539877211</v>
      </c>
      <c r="AK115" s="11">
        <f>'OddsRatio_working_3-way'!U115/(3*'OddsRatio_working_3-way'!X115^(1/3))*SIN(('OddsRatio_working_3-way'!Y115+4*PI())/3)</f>
        <v>0.50692724278185286</v>
      </c>
      <c r="AL115" s="11">
        <f>'OddsRatio_working_3-way'!Z115+'OddsRatio_working_3-way'!AF115</f>
        <v>1.0476345546168926</v>
      </c>
      <c r="AM115" s="11">
        <f>'OddsRatio_working_3-way'!AA115+'OddsRatio_working_3-way'!AG115</f>
        <v>-0.70841292586105264</v>
      </c>
      <c r="AN115" s="11">
        <f>'OddsRatio_working_3-way'!AB115+'OddsRatio_working_3-way'!AH115</f>
        <v>-0.33922162875584028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1.0476345546168926</v>
      </c>
      <c r="AS115" s="11">
        <f>IF(('OddsRatio_working_3-way'!X115=0),IF(Q115&gt;0,-Q115^(1/3),(-Q115)^(1/3)),'OddsRatio_working_3-way'!AM115-'OddsRatio_working_3-way'!R115/3)</f>
        <v>-0.70841292586105264</v>
      </c>
      <c r="AT115" s="11">
        <f>IF(('OddsRatio_working_3-way'!X115=0),IF(Q115&gt;0,-Q115^(1/3),(-Q115)^(1/3)),'OddsRatio_working_3-way'!AN115-'OddsRatio_working_3-way'!R115/3)</f>
        <v>-0.33922162875584028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2.72</v>
      </c>
      <c r="B116" s="4">
        <f>IF('True_Odds_Calculator_3-way'!B117="","",'True_Odds_Calculator_3-way'!B117)</f>
        <v>3.5</v>
      </c>
      <c r="C116" s="4">
        <f>IF('True_Odds_Calculator_3-way'!C117="","",'True_Odds_Calculator_3-way'!C117)</f>
        <v>2.71</v>
      </c>
      <c r="D116" s="9">
        <f t="shared" si="26"/>
        <v>0.35987337709738965</v>
      </c>
      <c r="E116" s="9">
        <f t="shared" si="27"/>
        <v>0.27890891399046169</v>
      </c>
      <c r="F116" s="9">
        <f t="shared" si="28"/>
        <v>0.36121770891214872</v>
      </c>
      <c r="G116" s="9">
        <f t="shared" si="29"/>
        <v>1.0341599709992755</v>
      </c>
      <c r="H116" s="9">
        <f t="shared" si="30"/>
        <v>2.7787551501187542</v>
      </c>
      <c r="I116" s="9">
        <f t="shared" si="31"/>
        <v>3.5853999274981891</v>
      </c>
      <c r="J116" s="9">
        <f t="shared" si="32"/>
        <v>2.768413550408761</v>
      </c>
      <c r="K116" s="11">
        <f t="shared" si="33"/>
        <v>0.36764705882352938</v>
      </c>
      <c r="L116" s="11">
        <f t="shared" si="34"/>
        <v>0.2857142857142857</v>
      </c>
      <c r="M116" s="11">
        <f t="shared" si="35"/>
        <v>0.36900369003690037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-0.28500883748333283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0.22985208843685073</v>
      </c>
      <c r="Q116" s="11">
        <f>2*'OddsRatio_working_3-way'!K116*'OddsRatio_working_3-way'!L116*'OddsRatio_working_3-way'!M116</f>
        <v>7.7521783621197549E-2</v>
      </c>
      <c r="R116" s="11">
        <f t="shared" si="36"/>
        <v>0</v>
      </c>
      <c r="S116" s="11">
        <f t="shared" si="37"/>
        <v>-0.80647354821161421</v>
      </c>
      <c r="T116" s="11">
        <f t="shared" si="38"/>
        <v>-0.2719978240174078</v>
      </c>
      <c r="U116" s="11">
        <f>'OddsRatio_working_3-way'!S116-'OddsRatio_working_3-way'!R116^2/3</f>
        <v>-0.80647354821161421</v>
      </c>
      <c r="V116" s="11">
        <f>'OddsRatio_working_3-way'!S116*'OddsRatio_working_3-way'!R116/3-2*'OddsRatio_working_3-way'!R116^3/27-'OddsRatio_working_3-way'!T116</f>
        <v>0.2719978240174078</v>
      </c>
      <c r="W116" s="11">
        <f>'OddsRatio_working_3-way'!V116^2+4*'OddsRatio_working_3-way'!U116^3/27</f>
        <v>-3.7253408017413475E-3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0.13938091428881691</v>
      </c>
      <c r="Y116" s="11">
        <f>IF('OddsRatio_working_3-way'!W116&gt;=0,IF('OddsRatio_working_3-way'!V116+SQRT('OddsRatio_working_3-way'!W116)&gt;0,0,PI()),ACOS('OddsRatio_working_3-way'!V116/(2*'OddsRatio_working_3-way'!X116)))</f>
        <v>0.22074068411513714</v>
      </c>
      <c r="Z116" s="11">
        <f>'OddsRatio_working_3-way'!X116^(1/3)*COS('OddsRatio_working_3-way'!Y116/3)</f>
        <v>0.51707998549963774</v>
      </c>
      <c r="AA116" s="11">
        <f>'OddsRatio_working_3-way'!X116^(1/3)*COS(('OddsRatio_working_3-way'!Y116+2*PI())/3)</f>
        <v>-0.29154913541778765</v>
      </c>
      <c r="AB116" s="11">
        <f>'OddsRatio_working_3-way'!X116^(1/3)*COS(('OddsRatio_working_3-way'!Y116+4*PI())/3)</f>
        <v>-0.22553085008185025</v>
      </c>
      <c r="AC116" s="11">
        <f>'OddsRatio_working_3-way'!X116^(1/3)*SIN('OddsRatio_working_3-way'!Y116/3)</f>
        <v>3.8115674810141179E-2</v>
      </c>
      <c r="AD116" s="11">
        <f>'OddsRatio_working_3-way'!X116^(1/3)*SIN(('OddsRatio_working_3-way'!Y116+2*PI())/3)</f>
        <v>0.42874656582610499</v>
      </c>
      <c r="AE116" s="11">
        <f>'OddsRatio_working_3-way'!X116^(1/3)*SIN(('OddsRatio_working_3-way'!Y116+4*PI())/3)</f>
        <v>-0.46686224063624604</v>
      </c>
      <c r="AF116" s="11">
        <f>-'OddsRatio_working_3-way'!U116/(3*'OddsRatio_working_3-way'!X116^(1/3))*COS(('OddsRatio_working_3-way'!Y116)/3)</f>
        <v>0.51707998549963763</v>
      </c>
      <c r="AG116" s="11">
        <f>-'OddsRatio_working_3-way'!U116/(3*'OddsRatio_working_3-way'!X116^(1/3))*COS(('OddsRatio_working_3-way'!Y116+2*PI())/3)</f>
        <v>-0.2915491354177876</v>
      </c>
      <c r="AH116" s="11">
        <f>-'OddsRatio_working_3-way'!U116/(3*'OddsRatio_working_3-way'!X116^(1/3))*COS(('OddsRatio_working_3-way'!Y116+4*PI())/3)</f>
        <v>-0.2255308500818502</v>
      </c>
      <c r="AI116" s="11">
        <f>'OddsRatio_working_3-way'!U116/(3*'OddsRatio_working_3-way'!X116^(1/3))*SIN(('OddsRatio_working_3-way'!Y116)/3)</f>
        <v>-3.8115674810141165E-2</v>
      </c>
      <c r="AJ116" s="11">
        <f>'OddsRatio_working_3-way'!U116/(3*'OddsRatio_working_3-way'!X116^(1/3))*SIN(('OddsRatio_working_3-way'!Y116+2*PI())/3)</f>
        <v>-0.42874656582610488</v>
      </c>
      <c r="AK116" s="11">
        <f>'OddsRatio_working_3-way'!U116/(3*'OddsRatio_working_3-way'!X116^(1/3))*SIN(('OddsRatio_working_3-way'!Y116+4*PI())/3)</f>
        <v>0.46686224063624593</v>
      </c>
      <c r="AL116" s="11">
        <f>'OddsRatio_working_3-way'!Z116+'OddsRatio_working_3-way'!AF116</f>
        <v>1.0341599709992755</v>
      </c>
      <c r="AM116" s="11">
        <f>'OddsRatio_working_3-way'!AA116+'OddsRatio_working_3-way'!AG116</f>
        <v>-0.58309827083557519</v>
      </c>
      <c r="AN116" s="11">
        <f>'OddsRatio_working_3-way'!AB116+'OddsRatio_working_3-way'!AH116</f>
        <v>-0.45106170016370045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1.0341599709992755</v>
      </c>
      <c r="AS116" s="11">
        <f>IF(('OddsRatio_working_3-way'!X116=0),IF(Q116&gt;0,-Q116^(1/3),(-Q116)^(1/3)),'OddsRatio_working_3-way'!AM116-'OddsRatio_working_3-way'!R116/3)</f>
        <v>-0.58309827083557519</v>
      </c>
      <c r="AT116" s="11">
        <f>IF(('OddsRatio_working_3-way'!X116=0),IF(Q116&gt;0,-Q116^(1/3),(-Q116)^(1/3)),'OddsRatio_working_3-way'!AN116-'OddsRatio_working_3-way'!R116/3)</f>
        <v>-0.45106170016370045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3.38</v>
      </c>
      <c r="B117" s="4">
        <f>IF('True_Odds_Calculator_3-way'!B118="","",'True_Odds_Calculator_3-way'!B118)</f>
        <v>3.63</v>
      </c>
      <c r="C117" s="4">
        <f>IF('True_Odds_Calculator_3-way'!C118="","",'True_Odds_Calculator_3-way'!C118)</f>
        <v>2.2200000000000002</v>
      </c>
      <c r="D117" s="9">
        <f t="shared" si="26"/>
        <v>0.28894433337810638</v>
      </c>
      <c r="E117" s="9">
        <f t="shared" si="27"/>
        <v>0.26886277852379431</v>
      </c>
      <c r="F117" s="9">
        <f t="shared" si="28"/>
        <v>0.44219288809809909</v>
      </c>
      <c r="G117" s="9">
        <f t="shared" si="29"/>
        <v>1.0339807728442099</v>
      </c>
      <c r="H117" s="9">
        <f t="shared" si="30"/>
        <v>3.4608742393692191</v>
      </c>
      <c r="I117" s="9">
        <f t="shared" si="31"/>
        <v>3.7193694325802715</v>
      </c>
      <c r="J117" s="9">
        <f t="shared" si="32"/>
        <v>2.2614565428699369</v>
      </c>
      <c r="K117" s="11">
        <f t="shared" si="33"/>
        <v>0.29585798816568049</v>
      </c>
      <c r="L117" s="11">
        <f t="shared" si="34"/>
        <v>0.27548209366391185</v>
      </c>
      <c r="M117" s="11">
        <f t="shared" si="35"/>
        <v>0.4504504504504504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-0.28036011952095852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0.22872400494778117</v>
      </c>
      <c r="Q117" s="11">
        <f>2*'OddsRatio_working_3-way'!K117*'OddsRatio_working_3-way'!L117*'OddsRatio_working_3-way'!M117</f>
        <v>7.342664685322027E-2</v>
      </c>
      <c r="R117" s="11">
        <f t="shared" si="36"/>
        <v>0</v>
      </c>
      <c r="S117" s="11">
        <f t="shared" si="37"/>
        <v>-0.81582218376348903</v>
      </c>
      <c r="T117" s="11">
        <f t="shared" si="38"/>
        <v>-0.26190118258859996</v>
      </c>
      <c r="U117" s="11">
        <f>'OddsRatio_working_3-way'!S117-'OddsRatio_working_3-way'!R117^2/3</f>
        <v>-0.81582218376348903</v>
      </c>
      <c r="V117" s="11">
        <f>'OddsRatio_working_3-way'!S117*'OddsRatio_working_3-way'!R117/3-2*'OddsRatio_working_3-way'!R117^3/27-'OddsRatio_working_3-way'!T117</f>
        <v>0.26190118258859996</v>
      </c>
      <c r="W117" s="11">
        <f>'OddsRatio_working_3-way'!V117^2+4*'OddsRatio_working_3-way'!U117^3/27</f>
        <v>-1.1849751799109118E-2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0.14181147806191174</v>
      </c>
      <c r="Y117" s="11">
        <f>IF('OddsRatio_working_3-way'!W117&gt;=0,IF('OddsRatio_working_3-way'!V117+SQRT('OddsRatio_working_3-way'!W117)&gt;0,0,PI()),ACOS('OddsRatio_working_3-way'!V117/(2*'OddsRatio_working_3-way'!X117)))</f>
        <v>0.39391587040630704</v>
      </c>
      <c r="Z117" s="11">
        <f>'OddsRatio_working_3-way'!X117^(1/3)*COS('OddsRatio_working_3-way'!Y117/3)</f>
        <v>0.51699038642210493</v>
      </c>
      <c r="AA117" s="11">
        <f>'OddsRatio_working_3-way'!X117^(1/3)*COS(('OddsRatio_working_3-way'!Y117+2*PI())/3)</f>
        <v>-0.31762429942122794</v>
      </c>
      <c r="AB117" s="11">
        <f>'OddsRatio_working_3-way'!X117^(1/3)*COS(('OddsRatio_working_3-way'!Y117+4*PI())/3)</f>
        <v>-0.19936608700087707</v>
      </c>
      <c r="AC117" s="11">
        <f>'OddsRatio_working_3-way'!X117^(1/3)*SIN('OddsRatio_working_3-way'!Y117/3)</f>
        <v>6.8276410774773602E-2</v>
      </c>
      <c r="AD117" s="11">
        <f>'OddsRatio_working_3-way'!X117^(1/3)*SIN(('OddsRatio_working_3-way'!Y117+2*PI())/3)</f>
        <v>0.41358860276648962</v>
      </c>
      <c r="AE117" s="11">
        <f>'OddsRatio_working_3-way'!X117^(1/3)*SIN(('OddsRatio_working_3-way'!Y117+4*PI())/3)</f>
        <v>-0.48186501354126315</v>
      </c>
      <c r="AF117" s="11">
        <f>-'OddsRatio_working_3-way'!U117/(3*'OddsRatio_working_3-way'!X117^(1/3))*COS(('OddsRatio_working_3-way'!Y117)/3)</f>
        <v>0.51699038642210493</v>
      </c>
      <c r="AG117" s="11">
        <f>-'OddsRatio_working_3-way'!U117/(3*'OddsRatio_working_3-way'!X117^(1/3))*COS(('OddsRatio_working_3-way'!Y117+2*PI())/3)</f>
        <v>-0.31762429942122794</v>
      </c>
      <c r="AH117" s="11">
        <f>-'OddsRatio_working_3-way'!U117/(3*'OddsRatio_working_3-way'!X117^(1/3))*COS(('OddsRatio_working_3-way'!Y117+4*PI())/3)</f>
        <v>-0.19936608700087707</v>
      </c>
      <c r="AI117" s="11">
        <f>'OddsRatio_working_3-way'!U117/(3*'OddsRatio_working_3-way'!X117^(1/3))*SIN(('OddsRatio_working_3-way'!Y117)/3)</f>
        <v>-6.8276410774773602E-2</v>
      </c>
      <c r="AJ117" s="11">
        <f>'OddsRatio_working_3-way'!U117/(3*'OddsRatio_working_3-way'!X117^(1/3))*SIN(('OddsRatio_working_3-way'!Y117+2*PI())/3)</f>
        <v>-0.41358860276648962</v>
      </c>
      <c r="AK117" s="11">
        <f>'OddsRatio_working_3-way'!U117/(3*'OddsRatio_working_3-way'!X117^(1/3))*SIN(('OddsRatio_working_3-way'!Y117+4*PI())/3)</f>
        <v>0.48186501354126315</v>
      </c>
      <c r="AL117" s="11">
        <f>'OddsRatio_working_3-way'!Z117+'OddsRatio_working_3-way'!AF117</f>
        <v>1.0339807728442099</v>
      </c>
      <c r="AM117" s="11">
        <f>'OddsRatio_working_3-way'!AA117+'OddsRatio_working_3-way'!AG117</f>
        <v>-0.63524859884245588</v>
      </c>
      <c r="AN117" s="11">
        <f>'OddsRatio_working_3-way'!AB117+'OddsRatio_working_3-way'!AH117</f>
        <v>-0.39873217400175415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1.0339807728442099</v>
      </c>
      <c r="AS117" s="11">
        <f>IF(('OddsRatio_working_3-way'!X117=0),IF(Q117&gt;0,-Q117^(1/3),(-Q117)^(1/3)),'OddsRatio_working_3-way'!AM117-'OddsRatio_working_3-way'!R117/3)</f>
        <v>-0.63524859884245588</v>
      </c>
      <c r="AT117" s="11">
        <f>IF(('OddsRatio_working_3-way'!X117=0),IF(Q117&gt;0,-Q117^(1/3),(-Q117)^(1/3)),'OddsRatio_working_3-way'!AN117-'OddsRatio_working_3-way'!R117/3)</f>
        <v>-0.39873217400175415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4.22</v>
      </c>
      <c r="B118" s="4">
        <f>IF('True_Odds_Calculator_3-way'!B119="","",'True_Odds_Calculator_3-way'!B119)</f>
        <v>3.71</v>
      </c>
      <c r="C118" s="4">
        <f>IF('True_Odds_Calculator_3-way'!C119="","",'True_Odds_Calculator_3-way'!C119)</f>
        <v>1.93</v>
      </c>
      <c r="D118" s="9">
        <f t="shared" si="26"/>
        <v>0.22989853486678755</v>
      </c>
      <c r="E118" s="9">
        <f t="shared" si="27"/>
        <v>0.26183526032516385</v>
      </c>
      <c r="F118" s="9">
        <f t="shared" si="28"/>
        <v>0.50826620480804841</v>
      </c>
      <c r="G118" s="9">
        <f t="shared" si="29"/>
        <v>1.0402934748241188</v>
      </c>
      <c r="H118" s="9">
        <f t="shared" si="30"/>
        <v>4.3497449889336623</v>
      </c>
      <c r="I118" s="9">
        <f t="shared" si="31"/>
        <v>3.8191953167733623</v>
      </c>
      <c r="J118" s="9">
        <f t="shared" si="32"/>
        <v>1.9674729315864303</v>
      </c>
      <c r="K118" s="11">
        <f t="shared" si="33"/>
        <v>0.23696682464454977</v>
      </c>
      <c r="L118" s="11">
        <f t="shared" si="34"/>
        <v>0.26954177897574122</v>
      </c>
      <c r="M118" s="11">
        <f t="shared" si="35"/>
        <v>0.5181347150259068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-0.26857429323468851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0.22702853470687143</v>
      </c>
      <c r="Q118" s="11">
        <f>2*'OddsRatio_working_3-way'!K118*'OddsRatio_working_3-way'!L118*'OddsRatio_working_3-way'!M118</f>
        <v>6.6189077174014982E-2</v>
      </c>
      <c r="R118" s="11">
        <f t="shared" si="36"/>
        <v>0</v>
      </c>
      <c r="S118" s="11">
        <f t="shared" si="37"/>
        <v>-0.84530999587695788</v>
      </c>
      <c r="T118" s="11">
        <f t="shared" si="38"/>
        <v>-0.24644606293788857</v>
      </c>
      <c r="U118" s="11">
        <f>'OddsRatio_working_3-way'!S118-'OddsRatio_working_3-way'!R118^2/3</f>
        <v>-0.84530999587695788</v>
      </c>
      <c r="V118" s="11">
        <f>'OddsRatio_working_3-way'!S118*'OddsRatio_working_3-way'!R118/3-2*'OddsRatio_working_3-way'!R118^3/27-'OddsRatio_working_3-way'!T118</f>
        <v>0.24644606293788857</v>
      </c>
      <c r="W118" s="11">
        <f>'OddsRatio_working_3-way'!V118^2+4*'OddsRatio_working_3-way'!U118^3/27</f>
        <v>-2.874810147796155E-2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0.14956918417203063</v>
      </c>
      <c r="Y118" s="11">
        <f>IF('OddsRatio_working_3-way'!W118&gt;=0,IF('OddsRatio_working_3-way'!V118+SQRT('OddsRatio_working_3-way'!W118)&gt;0,0,PI()),ACOS('OddsRatio_working_3-way'!V118/(2*'OddsRatio_working_3-way'!X118)))</f>
        <v>0.60262061961336943</v>
      </c>
      <c r="Z118" s="11">
        <f>'OddsRatio_working_3-way'!X118^(1/3)*COS('OddsRatio_working_3-way'!Y118/3)</f>
        <v>0.52014673741205941</v>
      </c>
      <c r="AA118" s="11">
        <f>'OddsRatio_working_3-way'!X118^(1/3)*COS(('OddsRatio_working_3-way'!Y118+2*PI())/3)</f>
        <v>-0.35179592666715553</v>
      </c>
      <c r="AB118" s="11">
        <f>'OddsRatio_working_3-way'!X118^(1/3)*COS(('OddsRatio_working_3-way'!Y118+4*PI())/3)</f>
        <v>-0.16835081074490396</v>
      </c>
      <c r="AC118" s="11">
        <f>'OddsRatio_working_3-way'!X118^(1/3)*SIN('OddsRatio_working_3-way'!Y118/3)</f>
        <v>0.10591208705923406</v>
      </c>
      <c r="AD118" s="11">
        <f>'OddsRatio_working_3-way'!X118^(1/3)*SIN(('OddsRatio_working_3-way'!Y118+2*PI())/3)</f>
        <v>0.39750424476482005</v>
      </c>
      <c r="AE118" s="11">
        <f>'OddsRatio_working_3-way'!X118^(1/3)*SIN(('OddsRatio_working_3-way'!Y118+4*PI())/3)</f>
        <v>-0.5034163318240541</v>
      </c>
      <c r="AF118" s="11">
        <f>-'OddsRatio_working_3-way'!U118/(3*'OddsRatio_working_3-way'!X118^(1/3))*COS(('OddsRatio_working_3-way'!Y118)/3)</f>
        <v>0.52014673741205941</v>
      </c>
      <c r="AG118" s="11">
        <f>-'OddsRatio_working_3-way'!U118/(3*'OddsRatio_working_3-way'!X118^(1/3))*COS(('OddsRatio_working_3-way'!Y118+2*PI())/3)</f>
        <v>-0.35179592666715553</v>
      </c>
      <c r="AH118" s="11">
        <f>-'OddsRatio_working_3-way'!U118/(3*'OddsRatio_working_3-way'!X118^(1/3))*COS(('OddsRatio_working_3-way'!Y118+4*PI())/3)</f>
        <v>-0.16835081074490396</v>
      </c>
      <c r="AI118" s="11">
        <f>'OddsRatio_working_3-way'!U118/(3*'OddsRatio_working_3-way'!X118^(1/3))*SIN(('OddsRatio_working_3-way'!Y118)/3)</f>
        <v>-0.10591208705923406</v>
      </c>
      <c r="AJ118" s="11">
        <f>'OddsRatio_working_3-way'!U118/(3*'OddsRatio_working_3-way'!X118^(1/3))*SIN(('OddsRatio_working_3-way'!Y118+2*PI())/3)</f>
        <v>-0.39750424476482005</v>
      </c>
      <c r="AK118" s="11">
        <f>'OddsRatio_working_3-way'!U118/(3*'OddsRatio_working_3-way'!X118^(1/3))*SIN(('OddsRatio_working_3-way'!Y118+4*PI())/3)</f>
        <v>0.5034163318240541</v>
      </c>
      <c r="AL118" s="11">
        <f>'OddsRatio_working_3-way'!Z118+'OddsRatio_working_3-way'!AF118</f>
        <v>1.0402934748241188</v>
      </c>
      <c r="AM118" s="11">
        <f>'OddsRatio_working_3-way'!AA118+'OddsRatio_working_3-way'!AG118</f>
        <v>-0.70359185333431107</v>
      </c>
      <c r="AN118" s="11">
        <f>'OddsRatio_working_3-way'!AB118+'OddsRatio_working_3-way'!AH118</f>
        <v>-0.33670162148980792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1.0402934748241188</v>
      </c>
      <c r="AS118" s="11">
        <f>IF(('OddsRatio_working_3-way'!X118=0),IF(Q118&gt;0,-Q118^(1/3),(-Q118)^(1/3)),'OddsRatio_working_3-way'!AM118-'OddsRatio_working_3-way'!R118/3)</f>
        <v>-0.70359185333431107</v>
      </c>
      <c r="AT118" s="11">
        <f>IF(('OddsRatio_working_3-way'!X118=0),IF(Q118&gt;0,-Q118^(1/3),(-Q118)^(1/3)),'OddsRatio_working_3-way'!AN118-'OddsRatio_working_3-way'!R118/3)</f>
        <v>-0.33670162148980792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1.95</v>
      </c>
      <c r="B119" s="4">
        <f>IF('True_Odds_Calculator_3-way'!B120="","",'True_Odds_Calculator_3-way'!B120)</f>
        <v>3.56</v>
      </c>
      <c r="C119" s="4">
        <f>IF('True_Odds_Calculator_3-way'!C120="","",'True_Odds_Calculator_3-way'!C120)</f>
        <v>4.34</v>
      </c>
      <c r="D119" s="9">
        <f t="shared" si="26"/>
        <v>0.50318016181535474</v>
      </c>
      <c r="E119" s="9">
        <f t="shared" si="27"/>
        <v>0.27317368634295025</v>
      </c>
      <c r="F119" s="9">
        <f t="shared" si="28"/>
        <v>0.22364615184169492</v>
      </c>
      <c r="G119" s="9">
        <f t="shared" si="29"/>
        <v>1.0393260513966487</v>
      </c>
      <c r="H119" s="9">
        <f t="shared" si="30"/>
        <v>1.987359748826816</v>
      </c>
      <c r="I119" s="9">
        <f t="shared" si="31"/>
        <v>3.6606746915754202</v>
      </c>
      <c r="J119" s="9">
        <f t="shared" si="32"/>
        <v>4.4713490116648069</v>
      </c>
      <c r="K119" s="11">
        <f t="shared" si="33"/>
        <v>0.51282051282051289</v>
      </c>
      <c r="L119" s="11">
        <f t="shared" si="34"/>
        <v>0.2808988764044944</v>
      </c>
      <c r="M119" s="11">
        <f t="shared" si="35"/>
        <v>0.2304147465437788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-0.26960981509731052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0.22736113711104655</v>
      </c>
      <c r="Q119" s="11">
        <f>2*'OddsRatio_working_3-way'!K119*'OddsRatio_working_3-way'!L119*'OddsRatio_working_3-way'!M119</f>
        <v>6.6382813755050091E-2</v>
      </c>
      <c r="R119" s="11">
        <f t="shared" si="36"/>
        <v>0</v>
      </c>
      <c r="S119" s="11">
        <f t="shared" si="37"/>
        <v>-0.843296958714151</v>
      </c>
      <c r="T119" s="11">
        <f t="shared" si="38"/>
        <v>-0.24621809013551854</v>
      </c>
      <c r="U119" s="11">
        <f>'OddsRatio_working_3-way'!S119-'OddsRatio_working_3-way'!R119^2/3</f>
        <v>-0.843296958714151</v>
      </c>
      <c r="V119" s="11">
        <f>'OddsRatio_working_3-way'!S119*'OddsRatio_working_3-way'!R119/3-2*'OddsRatio_working_3-way'!R119^3/27-'OddsRatio_working_3-way'!T119</f>
        <v>0.24621809013551854</v>
      </c>
      <c r="W119" s="11">
        <f>'OddsRatio_working_3-way'!V119^2+4*'OddsRatio_working_3-way'!U119^3/27</f>
        <v>-2.8222641761793926E-2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0.14903522207164341</v>
      </c>
      <c r="Y119" s="11">
        <f>IF('OddsRatio_working_3-way'!W119&gt;=0,IF('OddsRatio_working_3-way'!V119+SQRT('OddsRatio_working_3-way'!W119)&gt;0,0,PI()),ACOS('OddsRatio_working_3-way'!V119/(2*'OddsRatio_working_3-way'!X119)))</f>
        <v>0.5987514878962622</v>
      </c>
      <c r="Z119" s="11">
        <f>'OddsRatio_working_3-way'!X119^(1/3)*COS('OddsRatio_working_3-way'!Y119/3)</f>
        <v>0.51966302569832434</v>
      </c>
      <c r="AA119" s="11">
        <f>'OddsRatio_working_3-way'!X119^(1/3)*COS(('OddsRatio_working_3-way'!Y119+2*PI())/3)</f>
        <v>-0.35086444353957102</v>
      </c>
      <c r="AB119" s="11">
        <f>'OddsRatio_working_3-way'!X119^(1/3)*COS(('OddsRatio_working_3-way'!Y119+4*PI())/3)</f>
        <v>-0.16879858215875321</v>
      </c>
      <c r="AC119" s="11">
        <f>'OddsRatio_working_3-way'!X119^(1/3)*SIN('OddsRatio_working_3-way'!Y119/3)</f>
        <v>0.10511577407845625</v>
      </c>
      <c r="AD119" s="11">
        <f>'OddsRatio_working_3-way'!X119^(1/3)*SIN(('OddsRatio_working_3-way'!Y119+2*PI())/3)</f>
        <v>0.39748349462300636</v>
      </c>
      <c r="AE119" s="11">
        <f>'OddsRatio_working_3-way'!X119^(1/3)*SIN(('OddsRatio_working_3-way'!Y119+4*PI())/3)</f>
        <v>-0.50259926870146265</v>
      </c>
      <c r="AF119" s="11">
        <f>-'OddsRatio_working_3-way'!U119/(3*'OddsRatio_working_3-way'!X119^(1/3))*COS(('OddsRatio_working_3-way'!Y119)/3)</f>
        <v>0.51966302569832434</v>
      </c>
      <c r="AG119" s="11">
        <f>-'OddsRatio_working_3-way'!U119/(3*'OddsRatio_working_3-way'!X119^(1/3))*COS(('OddsRatio_working_3-way'!Y119+2*PI())/3)</f>
        <v>-0.35086444353957102</v>
      </c>
      <c r="AH119" s="11">
        <f>-'OddsRatio_working_3-way'!U119/(3*'OddsRatio_working_3-way'!X119^(1/3))*COS(('OddsRatio_working_3-way'!Y119+4*PI())/3)</f>
        <v>-0.16879858215875321</v>
      </c>
      <c r="AI119" s="11">
        <f>'OddsRatio_working_3-way'!U119/(3*'OddsRatio_working_3-way'!X119^(1/3))*SIN(('OddsRatio_working_3-way'!Y119)/3)</f>
        <v>-0.10511577407845625</v>
      </c>
      <c r="AJ119" s="11">
        <f>'OddsRatio_working_3-way'!U119/(3*'OddsRatio_working_3-way'!X119^(1/3))*SIN(('OddsRatio_working_3-way'!Y119+2*PI())/3)</f>
        <v>-0.39748349462300636</v>
      </c>
      <c r="AK119" s="11">
        <f>'OddsRatio_working_3-way'!U119/(3*'OddsRatio_working_3-way'!X119^(1/3))*SIN(('OddsRatio_working_3-way'!Y119+4*PI())/3)</f>
        <v>0.50259926870146265</v>
      </c>
      <c r="AL119" s="11">
        <f>'OddsRatio_working_3-way'!Z119+'OddsRatio_working_3-way'!AF119</f>
        <v>1.0393260513966487</v>
      </c>
      <c r="AM119" s="11">
        <f>'OddsRatio_working_3-way'!AA119+'OddsRatio_working_3-way'!AG119</f>
        <v>-0.70172888707914205</v>
      </c>
      <c r="AN119" s="11">
        <f>'OddsRatio_working_3-way'!AB119+'OddsRatio_working_3-way'!AH119</f>
        <v>-0.33759716431750642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1.0393260513966487</v>
      </c>
      <c r="AS119" s="11">
        <f>IF(('OddsRatio_working_3-way'!X119=0),IF(Q119&gt;0,-Q119^(1/3),(-Q119)^(1/3)),'OddsRatio_working_3-way'!AM119-'OddsRatio_working_3-way'!R119/3)</f>
        <v>-0.70172888707914205</v>
      </c>
      <c r="AT119" s="11">
        <f>IF(('OddsRatio_working_3-way'!X119=0),IF(Q119&gt;0,-Q119^(1/3),(-Q119)^(1/3)),'OddsRatio_working_3-way'!AN119-'OddsRatio_working_3-way'!R119/3)</f>
        <v>-0.33759716431750642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3.33</v>
      </c>
      <c r="B120" s="4">
        <f>IF('True_Odds_Calculator_3-way'!B121="","",'True_Odds_Calculator_3-way'!B121)</f>
        <v>3.76</v>
      </c>
      <c r="C120" s="4">
        <f>IF('True_Odds_Calculator_3-way'!C121="","",'True_Odds_Calculator_3-way'!C121)</f>
        <v>2.19</v>
      </c>
      <c r="D120" s="9">
        <f t="shared" si="26"/>
        <v>0.29295635404423775</v>
      </c>
      <c r="E120" s="9">
        <f t="shared" si="27"/>
        <v>0.25914231206491323</v>
      </c>
      <c r="F120" s="9">
        <f t="shared" si="28"/>
        <v>0.44790133389084896</v>
      </c>
      <c r="G120" s="9">
        <f t="shared" si="29"/>
        <v>1.0358273660071633</v>
      </c>
      <c r="H120" s="9">
        <f t="shared" si="30"/>
        <v>3.413477762796691</v>
      </c>
      <c r="I120" s="9">
        <f t="shared" si="31"/>
        <v>3.8588835301797704</v>
      </c>
      <c r="J120" s="9">
        <f t="shared" si="32"/>
        <v>2.232634565548524</v>
      </c>
      <c r="K120" s="11">
        <f t="shared" si="33"/>
        <v>0.3003003003003003</v>
      </c>
      <c r="L120" s="11">
        <f t="shared" si="34"/>
        <v>0.26595744680851063</v>
      </c>
      <c r="M120" s="11">
        <f t="shared" si="35"/>
        <v>0.45662100456621008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-0.27908453484087403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0.22902529460384316</v>
      </c>
      <c r="Q120" s="11">
        <f>2*'OddsRatio_working_3-way'!K120*'OddsRatio_working_3-way'!L120*'OddsRatio_working_3-way'!M120</f>
        <v>7.2937991912051955E-2</v>
      </c>
      <c r="R120" s="11">
        <f t="shared" si="36"/>
        <v>0</v>
      </c>
      <c r="S120" s="11">
        <f t="shared" si="37"/>
        <v>-0.82063054742329877</v>
      </c>
      <c r="T120" s="11">
        <f t="shared" si="38"/>
        <v>-0.26134730809659196</v>
      </c>
      <c r="U120" s="11">
        <f>'OddsRatio_working_3-way'!S120-'OddsRatio_working_3-way'!R120^2/3</f>
        <v>-0.82063054742329877</v>
      </c>
      <c r="V120" s="11">
        <f>'OddsRatio_working_3-way'!S120*'OddsRatio_working_3-way'!R120/3-2*'OddsRatio_working_3-way'!R120^3/27-'OddsRatio_working_3-way'!T120</f>
        <v>0.26134730809659196</v>
      </c>
      <c r="W120" s="11">
        <f>'OddsRatio_working_3-way'!V120^2+4*'OddsRatio_working_3-way'!U120^3/27</f>
        <v>-1.357031322985143E-2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0.14306705480227305</v>
      </c>
      <c r="Y120" s="11">
        <f>IF('OddsRatio_working_3-way'!W120&gt;=0,IF('OddsRatio_working_3-way'!V120+SQRT('OddsRatio_working_3-way'!W120)&gt;0,0,PI()),ACOS('OddsRatio_working_3-way'!V120/(2*'OddsRatio_working_3-way'!X120)))</f>
        <v>0.41930163732615311</v>
      </c>
      <c r="Z120" s="11">
        <f>'OddsRatio_working_3-way'!X120^(1/3)*COS('OddsRatio_working_3-way'!Y120/3)</f>
        <v>0.51791368300358165</v>
      </c>
      <c r="AA120" s="11">
        <f>'OddsRatio_working_3-way'!X120^(1/3)*COS(('OddsRatio_working_3-way'!Y120+2*PI())/3)</f>
        <v>-0.32205755127651414</v>
      </c>
      <c r="AB120" s="11">
        <f>'OddsRatio_working_3-way'!X120^(1/3)*COS(('OddsRatio_working_3-way'!Y120+4*PI())/3)</f>
        <v>-0.19585613172706759</v>
      </c>
      <c r="AC120" s="11">
        <f>'OddsRatio_working_3-way'!X120^(1/3)*SIN('OddsRatio_working_3-way'!Y120/3)</f>
        <v>7.2862423548985825E-2</v>
      </c>
      <c r="AD120" s="11">
        <f>'OddsRatio_working_3-way'!X120^(1/3)*SIN(('OddsRatio_working_3-way'!Y120+2*PI())/3)</f>
        <v>0.41209519467416955</v>
      </c>
      <c r="AE120" s="11">
        <f>'OddsRatio_working_3-way'!X120^(1/3)*SIN(('OddsRatio_working_3-way'!Y120+4*PI())/3)</f>
        <v>-0.48495761822315542</v>
      </c>
      <c r="AF120" s="11">
        <f>-'OddsRatio_working_3-way'!U120/(3*'OddsRatio_working_3-way'!X120^(1/3))*COS(('OddsRatio_working_3-way'!Y120)/3)</f>
        <v>0.51791368300358165</v>
      </c>
      <c r="AG120" s="11">
        <f>-'OddsRatio_working_3-way'!U120/(3*'OddsRatio_working_3-way'!X120^(1/3))*COS(('OddsRatio_working_3-way'!Y120+2*PI())/3)</f>
        <v>-0.32205755127651414</v>
      </c>
      <c r="AH120" s="11">
        <f>-'OddsRatio_working_3-way'!U120/(3*'OddsRatio_working_3-way'!X120^(1/3))*COS(('OddsRatio_working_3-way'!Y120+4*PI())/3)</f>
        <v>-0.19585613172706759</v>
      </c>
      <c r="AI120" s="11">
        <f>'OddsRatio_working_3-way'!U120/(3*'OddsRatio_working_3-way'!X120^(1/3))*SIN(('OddsRatio_working_3-way'!Y120)/3)</f>
        <v>-7.2862423548985825E-2</v>
      </c>
      <c r="AJ120" s="11">
        <f>'OddsRatio_working_3-way'!U120/(3*'OddsRatio_working_3-way'!X120^(1/3))*SIN(('OddsRatio_working_3-way'!Y120+2*PI())/3)</f>
        <v>-0.41209519467416955</v>
      </c>
      <c r="AK120" s="11">
        <f>'OddsRatio_working_3-way'!U120/(3*'OddsRatio_working_3-way'!X120^(1/3))*SIN(('OddsRatio_working_3-way'!Y120+4*PI())/3)</f>
        <v>0.48495761822315542</v>
      </c>
      <c r="AL120" s="11">
        <f>'OddsRatio_working_3-way'!Z120+'OddsRatio_working_3-way'!AF120</f>
        <v>1.0358273660071633</v>
      </c>
      <c r="AM120" s="11">
        <f>'OddsRatio_working_3-way'!AA120+'OddsRatio_working_3-way'!AG120</f>
        <v>-0.64411510255302828</v>
      </c>
      <c r="AN120" s="11">
        <f>'OddsRatio_working_3-way'!AB120+'OddsRatio_working_3-way'!AH120</f>
        <v>-0.39171226345413518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1.0358273660071633</v>
      </c>
      <c r="AS120" s="11">
        <f>IF(('OddsRatio_working_3-way'!X120=0),IF(Q120&gt;0,-Q120^(1/3),(-Q120)^(1/3)),'OddsRatio_working_3-way'!AM120-'OddsRatio_working_3-way'!R120/3)</f>
        <v>-0.64411510255302828</v>
      </c>
      <c r="AT120" s="11">
        <f>IF(('OddsRatio_working_3-way'!X120=0),IF(Q120&gt;0,-Q120^(1/3),(-Q120)^(1/3)),'OddsRatio_working_3-way'!AN120-'OddsRatio_working_3-way'!R120/3)</f>
        <v>-0.39171226345413518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10.48</v>
      </c>
      <c r="B121" s="4">
        <f>IF('True_Odds_Calculator_3-way'!B122="","",'True_Odds_Calculator_3-way'!B122)</f>
        <v>6.6</v>
      </c>
      <c r="C121" s="4">
        <f>IF('True_Odds_Calculator_3-way'!C122="","",'True_Odds_Calculator_3-way'!C122)</f>
        <v>1.27</v>
      </c>
      <c r="D121" s="9">
        <f t="shared" si="26"/>
        <v>8.7891094632724626E-2</v>
      </c>
      <c r="E121" s="9">
        <f t="shared" si="27"/>
        <v>0.14024661340027372</v>
      </c>
      <c r="F121" s="9">
        <f t="shared" si="28"/>
        <v>0.77186229196700162</v>
      </c>
      <c r="G121" s="9">
        <f t="shared" si="29"/>
        <v>1.0946958842140369</v>
      </c>
      <c r="H121" s="9">
        <f t="shared" si="30"/>
        <v>11.377716982349067</v>
      </c>
      <c r="I121" s="9">
        <f t="shared" si="31"/>
        <v>7.1302969515986065</v>
      </c>
      <c r="J121" s="9">
        <f t="shared" si="32"/>
        <v>1.2955678887377902</v>
      </c>
      <c r="K121" s="11">
        <f t="shared" si="33"/>
        <v>9.5419847328244267E-2</v>
      </c>
      <c r="L121" s="11">
        <f t="shared" si="34"/>
        <v>0.15151515151515152</v>
      </c>
      <c r="M121" s="11">
        <f t="shared" si="35"/>
        <v>0.78740157480314954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-0.16317408623713847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0.17474286047346094</v>
      </c>
      <c r="Q121" s="11">
        <f>2*'OddsRatio_working_3-way'!K121*'OddsRatio_working_3-way'!L121*'OddsRatio_working_3-way'!M121</f>
        <v>2.276779941022292E-2</v>
      </c>
      <c r="R121" s="11">
        <f t="shared" si="36"/>
        <v>0</v>
      </c>
      <c r="S121" s="11">
        <f t="shared" si="37"/>
        <v>-1.0708983546536288</v>
      </c>
      <c r="T121" s="11">
        <f t="shared" si="38"/>
        <v>-0.13953073024802981</v>
      </c>
      <c r="U121" s="11">
        <f>'OddsRatio_working_3-way'!S121-'OddsRatio_working_3-way'!R121^2/3</f>
        <v>-1.0708983546536288</v>
      </c>
      <c r="V121" s="11">
        <f>'OddsRatio_working_3-way'!S121*'OddsRatio_working_3-way'!R121/3-2*'OddsRatio_working_3-way'!R121^3/27-'OddsRatio_working_3-way'!T121</f>
        <v>0.13953073024802981</v>
      </c>
      <c r="W121" s="11">
        <f>'OddsRatio_working_3-way'!V121^2+4*'OddsRatio_working_3-way'!U121^3/27</f>
        <v>-0.16247653384322286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0.21327526727610222</v>
      </c>
      <c r="Y121" s="11">
        <f>IF('OddsRatio_working_3-way'!W121&gt;=0,IF('OddsRatio_working_3-way'!V121+SQRT('OddsRatio_working_3-way'!W121)&gt;0,0,PI()),ACOS('OddsRatio_working_3-way'!V121/(2*'OddsRatio_working_3-way'!X121)))</f>
        <v>1.2375481943085964</v>
      </c>
      <c r="Z121" s="11">
        <f>'OddsRatio_working_3-way'!X121^(1/3)*COS('OddsRatio_working_3-way'!Y121/3)</f>
        <v>0.54734794210701854</v>
      </c>
      <c r="AA121" s="11">
        <f>'OddsRatio_working_3-way'!X121^(1/3)*COS(('OddsRatio_working_3-way'!Y121+2*PI())/3)</f>
        <v>-0.48111615906456967</v>
      </c>
      <c r="AB121" s="11">
        <f>'OddsRatio_working_3-way'!X121^(1/3)*COS(('OddsRatio_working_3-way'!Y121+4*PI())/3)</f>
        <v>-6.6231783042449061E-2</v>
      </c>
      <c r="AC121" s="11">
        <f>'OddsRatio_working_3-way'!X121^(1/3)*SIN('OddsRatio_working_3-way'!Y121/3)</f>
        <v>0.23953360617894151</v>
      </c>
      <c r="AD121" s="11">
        <f>'OddsRatio_working_3-way'!X121^(1/3)*SIN(('OddsRatio_working_3-way'!Y121+2*PI())/3)</f>
        <v>0.35425041948434166</v>
      </c>
      <c r="AE121" s="11">
        <f>'OddsRatio_working_3-way'!X121^(1/3)*SIN(('OddsRatio_working_3-way'!Y121+4*PI())/3)</f>
        <v>-0.59378402566328303</v>
      </c>
      <c r="AF121" s="11">
        <f>-'OddsRatio_working_3-way'!U121/(3*'OddsRatio_working_3-way'!X121^(1/3))*COS(('OddsRatio_working_3-way'!Y121)/3)</f>
        <v>0.54734794210701843</v>
      </c>
      <c r="AG121" s="11">
        <f>-'OddsRatio_working_3-way'!U121/(3*'OddsRatio_working_3-way'!X121^(1/3))*COS(('OddsRatio_working_3-way'!Y121+2*PI())/3)</f>
        <v>-0.48111615906456962</v>
      </c>
      <c r="AH121" s="11">
        <f>-'OddsRatio_working_3-way'!U121/(3*'OddsRatio_working_3-way'!X121^(1/3))*COS(('OddsRatio_working_3-way'!Y121+4*PI())/3)</f>
        <v>-6.6231783042449047E-2</v>
      </c>
      <c r="AI121" s="11">
        <f>'OddsRatio_working_3-way'!U121/(3*'OddsRatio_working_3-way'!X121^(1/3))*SIN(('OddsRatio_working_3-way'!Y121)/3)</f>
        <v>-0.23953360617894146</v>
      </c>
      <c r="AJ121" s="11">
        <f>'OddsRatio_working_3-way'!U121/(3*'OddsRatio_working_3-way'!X121^(1/3))*SIN(('OddsRatio_working_3-way'!Y121+2*PI())/3)</f>
        <v>-0.35425041948434161</v>
      </c>
      <c r="AK121" s="11">
        <f>'OddsRatio_working_3-way'!U121/(3*'OddsRatio_working_3-way'!X121^(1/3))*SIN(('OddsRatio_working_3-way'!Y121+4*PI())/3)</f>
        <v>0.59378402566328292</v>
      </c>
      <c r="AL121" s="11">
        <f>'OddsRatio_working_3-way'!Z121+'OddsRatio_working_3-way'!AF121</f>
        <v>1.0946958842140369</v>
      </c>
      <c r="AM121" s="11">
        <f>'OddsRatio_working_3-way'!AA121+'OddsRatio_working_3-way'!AG121</f>
        <v>-0.96223231812913923</v>
      </c>
      <c r="AN121" s="11">
        <f>'OddsRatio_working_3-way'!AB121+'OddsRatio_working_3-way'!AH121</f>
        <v>-0.13246356608489812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1.0946958842140369</v>
      </c>
      <c r="AS121" s="11">
        <f>IF(('OddsRatio_working_3-way'!X121=0),IF(Q121&gt;0,-Q121^(1/3),(-Q121)^(1/3)),'OddsRatio_working_3-way'!AM121-'OddsRatio_working_3-way'!R121/3)</f>
        <v>-0.96223231812913923</v>
      </c>
      <c r="AT121" s="11">
        <f>IF(('OddsRatio_working_3-way'!X121=0),IF(Q121&gt;0,-Q121^(1/3),(-Q121)^(1/3)),'OddsRatio_working_3-way'!AN121-'OddsRatio_working_3-way'!R121/3)</f>
        <v>-0.13246356608489812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2.46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3.01</v>
      </c>
      <c r="D122" s="9">
        <f t="shared" si="26"/>
        <v>0.3985140476387331</v>
      </c>
      <c r="E122" s="9">
        <f t="shared" si="27"/>
        <v>0.27658931546521631</v>
      </c>
      <c r="F122" s="9">
        <f t="shared" si="28"/>
        <v>0.32489663689605058</v>
      </c>
      <c r="G122" s="9">
        <f t="shared" si="29"/>
        <v>1.0337820765429304</v>
      </c>
      <c r="H122" s="9">
        <f t="shared" si="30"/>
        <v>2.5093218317526786</v>
      </c>
      <c r="I122" s="9">
        <f t="shared" si="31"/>
        <v>3.6154686536536129</v>
      </c>
      <c r="J122" s="9">
        <f t="shared" si="32"/>
        <v>3.0779019738512901</v>
      </c>
      <c r="K122" s="11">
        <f t="shared" si="33"/>
        <v>0.4065040650406504</v>
      </c>
      <c r="L122" s="11">
        <f t="shared" si="34"/>
        <v>0.28328611898016998</v>
      </c>
      <c r="M122" s="11">
        <f t="shared" si="35"/>
        <v>0.33222591362126247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-0.28404890949420536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0.22954875535221614</v>
      </c>
      <c r="Q122" s="11">
        <f>2*'OddsRatio_working_3-way'!K122*'OddsRatio_working_3-way'!L122*'OddsRatio_working_3-way'!M122</f>
        <v>7.6516251784072065E-2</v>
      </c>
      <c r="R122" s="11">
        <f t="shared" si="36"/>
        <v>0</v>
      </c>
      <c r="S122" s="11">
        <f t="shared" si="37"/>
        <v>-0.80813109179318632</v>
      </c>
      <c r="T122" s="11">
        <f t="shared" si="38"/>
        <v>-0.26937703059772883</v>
      </c>
      <c r="U122" s="11">
        <f>'OddsRatio_working_3-way'!S122-'OddsRatio_working_3-way'!R122^2/3</f>
        <v>-0.80813109179318632</v>
      </c>
      <c r="V122" s="11">
        <f>'OddsRatio_working_3-way'!S122*'OddsRatio_working_3-way'!R122/3-2*'OddsRatio_working_3-way'!R122^3/27-'OddsRatio_working_3-way'!T122</f>
        <v>0.26937703059772883</v>
      </c>
      <c r="W122" s="11">
        <f>'OddsRatio_working_3-way'!V122^2+4*'OddsRatio_working_3-way'!U122^3/27</f>
        <v>-5.6242982006071973E-3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0.13981083900600924</v>
      </c>
      <c r="Y122" s="11">
        <f>IF('OddsRatio_working_3-way'!W122&gt;=0,IF('OddsRatio_working_3-way'!V122+SQRT('OddsRatio_working_3-way'!W122)&gt;0,0,PI()),ACOS('OddsRatio_working_3-way'!V122/(2*'OddsRatio_working_3-way'!X122)))</f>
        <v>0.27152701219230346</v>
      </c>
      <c r="Z122" s="11">
        <f>'OddsRatio_working_3-way'!X122^(1/3)*COS('OddsRatio_working_3-way'!Y122/3)</f>
        <v>0.51689103827146521</v>
      </c>
      <c r="AA122" s="11">
        <f>'OddsRatio_working_3-way'!X122^(1/3)*COS(('OddsRatio_working_3-way'!Y122+2*PI())/3)</f>
        <v>-0.29907203589857606</v>
      </c>
      <c r="AB122" s="11">
        <f>'OddsRatio_working_3-way'!X122^(1/3)*COS(('OddsRatio_working_3-way'!Y122+4*PI())/3)</f>
        <v>-0.21781900237288926</v>
      </c>
      <c r="AC122" s="11">
        <f>'OddsRatio_working_3-way'!X122^(1/3)*SIN('OddsRatio_working_3-way'!Y122/3)</f>
        <v>4.6911460778529222E-2</v>
      </c>
      <c r="AD122" s="11">
        <f>'OddsRatio_working_3-way'!X122^(1/3)*SIN(('OddsRatio_working_3-way'!Y122+2*PI())/3)</f>
        <v>0.42418503974233884</v>
      </c>
      <c r="AE122" s="11">
        <f>'OddsRatio_working_3-way'!X122^(1/3)*SIN(('OddsRatio_working_3-way'!Y122+4*PI())/3)</f>
        <v>-0.47109650052086788</v>
      </c>
      <c r="AF122" s="11">
        <f>-'OddsRatio_working_3-way'!U122/(3*'OddsRatio_working_3-way'!X122^(1/3))*COS(('OddsRatio_working_3-way'!Y122)/3)</f>
        <v>0.51689103827146521</v>
      </c>
      <c r="AG122" s="11">
        <f>-'OddsRatio_working_3-way'!U122/(3*'OddsRatio_working_3-way'!X122^(1/3))*COS(('OddsRatio_working_3-way'!Y122+2*PI())/3)</f>
        <v>-0.29907203589857606</v>
      </c>
      <c r="AH122" s="11">
        <f>-'OddsRatio_working_3-way'!U122/(3*'OddsRatio_working_3-way'!X122^(1/3))*COS(('OddsRatio_working_3-way'!Y122+4*PI())/3)</f>
        <v>-0.21781900237288926</v>
      </c>
      <c r="AI122" s="11">
        <f>'OddsRatio_working_3-way'!U122/(3*'OddsRatio_working_3-way'!X122^(1/3))*SIN(('OddsRatio_working_3-way'!Y122)/3)</f>
        <v>-4.6911460778529222E-2</v>
      </c>
      <c r="AJ122" s="11">
        <f>'OddsRatio_working_3-way'!U122/(3*'OddsRatio_working_3-way'!X122^(1/3))*SIN(('OddsRatio_working_3-way'!Y122+2*PI())/3)</f>
        <v>-0.42418503974233884</v>
      </c>
      <c r="AK122" s="11">
        <f>'OddsRatio_working_3-way'!U122/(3*'OddsRatio_working_3-way'!X122^(1/3))*SIN(('OddsRatio_working_3-way'!Y122+4*PI())/3)</f>
        <v>0.47109650052086788</v>
      </c>
      <c r="AL122" s="11">
        <f>'OddsRatio_working_3-way'!Z122+'OddsRatio_working_3-way'!AF122</f>
        <v>1.0337820765429304</v>
      </c>
      <c r="AM122" s="11">
        <f>'OddsRatio_working_3-way'!AA122+'OddsRatio_working_3-way'!AG122</f>
        <v>-0.59814407179715212</v>
      </c>
      <c r="AN122" s="11">
        <f>'OddsRatio_working_3-way'!AB122+'OddsRatio_working_3-way'!AH122</f>
        <v>-0.43563800474577852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1.0337820765429304</v>
      </c>
      <c r="AS122" s="11">
        <f>IF(('OddsRatio_working_3-way'!X122=0),IF(Q122&gt;0,-Q122^(1/3),(-Q122)^(1/3)),'OddsRatio_working_3-way'!AM122-'OddsRatio_working_3-way'!R122/3)</f>
        <v>-0.59814407179715212</v>
      </c>
      <c r="AT122" s="11">
        <f>IF(('OddsRatio_working_3-way'!X122=0),IF(Q122&gt;0,-Q122^(1/3),(-Q122)^(1/3)),'OddsRatio_working_3-way'!AN122-'OddsRatio_working_3-way'!R122/3)</f>
        <v>-0.43563800474577852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1.85</v>
      </c>
      <c r="B123" s="4">
        <f>IF('True_Odds_Calculator_3-way'!B124="","",'True_Odds_Calculator_3-way'!B124)</f>
        <v>3.82</v>
      </c>
      <c r="C123" s="4">
        <f>IF('True_Odds_Calculator_3-way'!C124="","",'True_Odds_Calculator_3-way'!C124)</f>
        <v>4.47</v>
      </c>
      <c r="D123" s="9">
        <f t="shared" si="26"/>
        <v>0.52995286319650525</v>
      </c>
      <c r="E123" s="9">
        <f t="shared" si="27"/>
        <v>0.25363836983168792</v>
      </c>
      <c r="F123" s="9">
        <f t="shared" si="28"/>
        <v>0.2164087669718068</v>
      </c>
      <c r="G123" s="9">
        <f t="shared" si="29"/>
        <v>1.0434826754176307</v>
      </c>
      <c r="H123" s="9">
        <f t="shared" si="30"/>
        <v>1.8869602741049867</v>
      </c>
      <c r="I123" s="9">
        <f t="shared" si="31"/>
        <v>3.9426211446777186</v>
      </c>
      <c r="J123" s="9">
        <f t="shared" si="32"/>
        <v>4.620884883699178</v>
      </c>
      <c r="K123" s="11">
        <f t="shared" si="33"/>
        <v>0.54054054054054046</v>
      </c>
      <c r="L123" s="11">
        <f t="shared" si="34"/>
        <v>0.26178010471204188</v>
      </c>
      <c r="M123" s="11">
        <f t="shared" si="35"/>
        <v>0.2237136465324385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-0.2633024464782433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0.22602454170675113</v>
      </c>
      <c r="Q123" s="11">
        <f>2*'OddsRatio_working_3-way'!K123*'OddsRatio_working_3-way'!L123*'OddsRatio_working_3-way'!M123</f>
        <v>6.3312196556512934E-2</v>
      </c>
      <c r="R123" s="11">
        <f t="shared" si="36"/>
        <v>0</v>
      </c>
      <c r="S123" s="11">
        <f t="shared" si="37"/>
        <v>-0.85842173033294455</v>
      </c>
      <c r="T123" s="11">
        <f t="shared" si="38"/>
        <v>-0.24045426619970439</v>
      </c>
      <c r="U123" s="11">
        <f>'OddsRatio_working_3-way'!S123-'OddsRatio_working_3-way'!R123^2/3</f>
        <v>-0.85842173033294455</v>
      </c>
      <c r="V123" s="11">
        <f>'OddsRatio_working_3-way'!S123*'OddsRatio_working_3-way'!R123/3-2*'OddsRatio_working_3-way'!R123^3/27-'OddsRatio_working_3-way'!T123</f>
        <v>0.24045426619970439</v>
      </c>
      <c r="W123" s="11">
        <f>'OddsRatio_working_3-way'!V123^2+4*'OddsRatio_working_3-way'!U123^3/27</f>
        <v>-3.5894421117330037E-2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0.15306263036006562</v>
      </c>
      <c r="Y123" s="11">
        <f>IF('OddsRatio_working_3-way'!W123&gt;=0,IF('OddsRatio_working_3-way'!V123+SQRT('OddsRatio_working_3-way'!W123)&gt;0,0,PI()),ACOS('OddsRatio_working_3-way'!V123/(2*'OddsRatio_working_3-way'!X123)))</f>
        <v>0.66733029241185116</v>
      </c>
      <c r="Z123" s="11">
        <f>'OddsRatio_working_3-way'!X123^(1/3)*COS('OddsRatio_working_3-way'!Y123/3)</f>
        <v>0.52174133770881537</v>
      </c>
      <c r="AA123" s="11">
        <f>'OddsRatio_working_3-way'!X123^(1/3)*COS(('OddsRatio_working_3-way'!Y123+2*PI())/3)</f>
        <v>-0.36307103567174387</v>
      </c>
      <c r="AB123" s="11">
        <f>'OddsRatio_working_3-way'!X123^(1/3)*COS(('OddsRatio_working_3-way'!Y123+4*PI())/3)</f>
        <v>-0.15867030203707144</v>
      </c>
      <c r="AC123" s="11">
        <f>'OddsRatio_working_3-way'!X123^(1/3)*SIN('OddsRatio_working_3-way'!Y123/3)</f>
        <v>0.11801081858653512</v>
      </c>
      <c r="AD123" s="11">
        <f>'OddsRatio_working_3-way'!X123^(1/3)*SIN(('OddsRatio_working_3-way'!Y123+2*PI())/3)</f>
        <v>0.39283584336704247</v>
      </c>
      <c r="AE123" s="11">
        <f>'OddsRatio_working_3-way'!X123^(1/3)*SIN(('OddsRatio_working_3-way'!Y123+4*PI())/3)</f>
        <v>-0.51084666195357764</v>
      </c>
      <c r="AF123" s="11">
        <f>-'OddsRatio_working_3-way'!U123/(3*'OddsRatio_working_3-way'!X123^(1/3))*COS(('OddsRatio_working_3-way'!Y123)/3)</f>
        <v>0.52174133770881526</v>
      </c>
      <c r="AG123" s="11">
        <f>-'OddsRatio_working_3-way'!U123/(3*'OddsRatio_working_3-way'!X123^(1/3))*COS(('OddsRatio_working_3-way'!Y123+2*PI())/3)</f>
        <v>-0.36307103567174376</v>
      </c>
      <c r="AH123" s="11">
        <f>-'OddsRatio_working_3-way'!U123/(3*'OddsRatio_working_3-way'!X123^(1/3))*COS(('OddsRatio_working_3-way'!Y123+4*PI())/3)</f>
        <v>-0.15867030203707141</v>
      </c>
      <c r="AI123" s="11">
        <f>'OddsRatio_working_3-way'!U123/(3*'OddsRatio_working_3-way'!X123^(1/3))*SIN(('OddsRatio_working_3-way'!Y123)/3)</f>
        <v>-0.1180108185865351</v>
      </c>
      <c r="AJ123" s="11">
        <f>'OddsRatio_working_3-way'!U123/(3*'OddsRatio_working_3-way'!X123^(1/3))*SIN(('OddsRatio_working_3-way'!Y123+2*PI())/3)</f>
        <v>-0.39283584336704241</v>
      </c>
      <c r="AK123" s="11">
        <f>'OddsRatio_working_3-way'!U123/(3*'OddsRatio_working_3-way'!X123^(1/3))*SIN(('OddsRatio_working_3-way'!Y123+4*PI())/3)</f>
        <v>0.51084666195357753</v>
      </c>
      <c r="AL123" s="11">
        <f>'OddsRatio_working_3-way'!Z123+'OddsRatio_working_3-way'!AF123</f>
        <v>1.0434826754176307</v>
      </c>
      <c r="AM123" s="11">
        <f>'OddsRatio_working_3-way'!AA123+'OddsRatio_working_3-way'!AG123</f>
        <v>-0.72614207134348763</v>
      </c>
      <c r="AN123" s="11">
        <f>'OddsRatio_working_3-way'!AB123+'OddsRatio_working_3-way'!AH123</f>
        <v>-0.31734060407414288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1.0434826754176307</v>
      </c>
      <c r="AS123" s="11">
        <f>IF(('OddsRatio_working_3-way'!X123=0),IF(Q123&gt;0,-Q123^(1/3),(-Q123)^(1/3)),'OddsRatio_working_3-way'!AM123-'OddsRatio_working_3-way'!R123/3)</f>
        <v>-0.72614207134348763</v>
      </c>
      <c r="AT123" s="11">
        <f>IF(('OddsRatio_working_3-way'!X123=0),IF(Q123&gt;0,-Q123^(1/3),(-Q123)^(1/3)),'OddsRatio_working_3-way'!AN123-'OddsRatio_working_3-way'!R123/3)</f>
        <v>-0.31734060407414288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2.13</v>
      </c>
      <c r="B124" s="4">
        <f>IF('True_Odds_Calculator_3-way'!B125="","",'True_Odds_Calculator_3-way'!B125)</f>
        <v>3.54</v>
      </c>
      <c r="C124" s="4">
        <f>IF('True_Odds_Calculator_3-way'!C125="","",'True_Odds_Calculator_3-way'!C125)</f>
        <v>3.69</v>
      </c>
      <c r="D124" s="9">
        <f t="shared" si="26"/>
        <v>0.46063468925972217</v>
      </c>
      <c r="E124" s="9">
        <f t="shared" si="27"/>
        <v>0.27533234484682628</v>
      </c>
      <c r="F124" s="9">
        <f t="shared" si="28"/>
        <v>0.26403296589345149</v>
      </c>
      <c r="G124" s="9">
        <f t="shared" si="29"/>
        <v>1.0362103536981011</v>
      </c>
      <c r="H124" s="9">
        <f t="shared" si="30"/>
        <v>2.1709176996788546</v>
      </c>
      <c r="I124" s="9">
        <f t="shared" si="31"/>
        <v>3.6319742983931764</v>
      </c>
      <c r="J124" s="9">
        <f t="shared" si="32"/>
        <v>3.7874058514478923</v>
      </c>
      <c r="K124" s="11">
        <f t="shared" si="33"/>
        <v>0.46948356807511737</v>
      </c>
      <c r="L124" s="11">
        <f t="shared" si="34"/>
        <v>0.2824858757062147</v>
      </c>
      <c r="M124" s="11">
        <f t="shared" si="35"/>
        <v>0.2710027100271003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-0.27749502953240179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0.22858508206312267</v>
      </c>
      <c r="Q124" s="11">
        <f>2*'OddsRatio_working_3-way'!K124*'OddsRatio_working_3-way'!L124*'OddsRatio_working_3-way'!M124</f>
        <v>7.1882101277711552E-2</v>
      </c>
      <c r="R124" s="11">
        <f t="shared" si="36"/>
        <v>0</v>
      </c>
      <c r="S124" s="11">
        <f t="shared" si="37"/>
        <v>-0.8237447800355352</v>
      </c>
      <c r="T124" s="11">
        <f t="shared" si="38"/>
        <v>-0.25903923900488535</v>
      </c>
      <c r="U124" s="11">
        <f>'OddsRatio_working_3-way'!S124-'OddsRatio_working_3-way'!R124^2/3</f>
        <v>-0.8237447800355352</v>
      </c>
      <c r="V124" s="11">
        <f>'OddsRatio_working_3-way'!S124*'OddsRatio_working_3-way'!R124/3-2*'OddsRatio_working_3-way'!R124^3/27-'OddsRatio_working_3-way'!T124</f>
        <v>0.25903923900488535</v>
      </c>
      <c r="W124" s="11">
        <f>'OddsRatio_working_3-way'!V124^2+4*'OddsRatio_working_3-way'!U124^3/27</f>
        <v>-1.5707046035152328E-2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0.14388222039169959</v>
      </c>
      <c r="Y124" s="11">
        <f>IF('OddsRatio_working_3-way'!W124&gt;=0,IF('OddsRatio_working_3-way'!V124+SQRT('OddsRatio_working_3-way'!W124)&gt;0,0,PI()),ACOS('OddsRatio_working_3-way'!V124/(2*'OddsRatio_working_3-way'!X124)))</f>
        <v>0.45061811806563323</v>
      </c>
      <c r="Z124" s="11">
        <f>'OddsRatio_working_3-way'!X124^(1/3)*COS('OddsRatio_working_3-way'!Y124/3)</f>
        <v>0.51810517684905066</v>
      </c>
      <c r="AA124" s="11">
        <f>'OddsRatio_working_3-way'!X124^(1/3)*COS(('OddsRatio_working_3-way'!Y124+2*PI())/3)</f>
        <v>-0.3269603516077158</v>
      </c>
      <c r="AB124" s="11">
        <f>'OddsRatio_working_3-way'!X124^(1/3)*COS(('OddsRatio_working_3-way'!Y124+4*PI())/3)</f>
        <v>-0.19114482524133491</v>
      </c>
      <c r="AC124" s="11">
        <f>'OddsRatio_working_3-way'!X124^(1/3)*SIN('OddsRatio_working_3-way'!Y124/3)</f>
        <v>7.8413130707760764E-2</v>
      </c>
      <c r="AD124" s="11">
        <f>'OddsRatio_working_3-way'!X124^(1/3)*SIN(('OddsRatio_working_3-way'!Y124+2*PI())/3)</f>
        <v>0.40948567962962668</v>
      </c>
      <c r="AE124" s="11">
        <f>'OddsRatio_working_3-way'!X124^(1/3)*SIN(('OddsRatio_working_3-way'!Y124+4*PI())/3)</f>
        <v>-0.48789881033738747</v>
      </c>
      <c r="AF124" s="11">
        <f>-'OddsRatio_working_3-way'!U124/(3*'OddsRatio_working_3-way'!X124^(1/3))*COS(('OddsRatio_working_3-way'!Y124)/3)</f>
        <v>0.51810517684905055</v>
      </c>
      <c r="AG124" s="11">
        <f>-'OddsRatio_working_3-way'!U124/(3*'OddsRatio_working_3-way'!X124^(1/3))*COS(('OddsRatio_working_3-way'!Y124+2*PI())/3)</f>
        <v>-0.32696035160771575</v>
      </c>
      <c r="AH124" s="11">
        <f>-'OddsRatio_working_3-way'!U124/(3*'OddsRatio_working_3-way'!X124^(1/3))*COS(('OddsRatio_working_3-way'!Y124+4*PI())/3)</f>
        <v>-0.19114482524133489</v>
      </c>
      <c r="AI124" s="11">
        <f>'OddsRatio_working_3-way'!U124/(3*'OddsRatio_working_3-way'!X124^(1/3))*SIN(('OddsRatio_working_3-way'!Y124)/3)</f>
        <v>-7.841313070776075E-2</v>
      </c>
      <c r="AJ124" s="11">
        <f>'OddsRatio_working_3-way'!U124/(3*'OddsRatio_working_3-way'!X124^(1/3))*SIN(('OddsRatio_working_3-way'!Y124+2*PI())/3)</f>
        <v>-0.40948567962962662</v>
      </c>
      <c r="AK124" s="11">
        <f>'OddsRatio_working_3-way'!U124/(3*'OddsRatio_working_3-way'!X124^(1/3))*SIN(('OddsRatio_working_3-way'!Y124+4*PI())/3)</f>
        <v>0.48789881033738736</v>
      </c>
      <c r="AL124" s="11">
        <f>'OddsRatio_working_3-way'!Z124+'OddsRatio_working_3-way'!AF124</f>
        <v>1.0362103536981011</v>
      </c>
      <c r="AM124" s="11">
        <f>'OddsRatio_working_3-way'!AA124+'OddsRatio_working_3-way'!AG124</f>
        <v>-0.6539207032154315</v>
      </c>
      <c r="AN124" s="11">
        <f>'OddsRatio_working_3-way'!AB124+'OddsRatio_working_3-way'!AH124</f>
        <v>-0.38228965048266983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1.0362103536981011</v>
      </c>
      <c r="AS124" s="11">
        <f>IF(('OddsRatio_working_3-way'!X124=0),IF(Q124&gt;0,-Q124^(1/3),(-Q124)^(1/3)),'OddsRatio_working_3-way'!AM124-'OddsRatio_working_3-way'!R124/3)</f>
        <v>-0.6539207032154315</v>
      </c>
      <c r="AT124" s="11">
        <f>IF(('OddsRatio_working_3-way'!X124=0),IF(Q124&gt;0,-Q124^(1/3),(-Q124)^(1/3)),'OddsRatio_working_3-way'!AN124-'OddsRatio_working_3-way'!R124/3)</f>
        <v>-0.38228965048266983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3.22</v>
      </c>
      <c r="B125" s="4">
        <f>IF('True_Odds_Calculator_3-way'!B126="","",'True_Odds_Calculator_3-way'!B126)</f>
        <v>3.92</v>
      </c>
      <c r="C125" s="4">
        <f>IF('True_Odds_Calculator_3-way'!C126="","",'True_Odds_Calculator_3-way'!C126)</f>
        <v>2.19</v>
      </c>
      <c r="D125" s="9">
        <f t="shared" si="26"/>
        <v>0.30325450212195265</v>
      </c>
      <c r="E125" s="9">
        <f t="shared" si="27"/>
        <v>0.24863151844050893</v>
      </c>
      <c r="F125" s="9">
        <f t="shared" si="28"/>
        <v>0.4481139794375385</v>
      </c>
      <c r="G125" s="9">
        <f t="shared" si="29"/>
        <v>1.0349370616838409</v>
      </c>
      <c r="H125" s="9">
        <f t="shared" si="30"/>
        <v>3.2975602769381269</v>
      </c>
      <c r="I125" s="9">
        <f t="shared" si="31"/>
        <v>4.0220162201168153</v>
      </c>
      <c r="J125" s="9">
        <f t="shared" si="32"/>
        <v>2.2315751034037703</v>
      </c>
      <c r="K125" s="11">
        <f t="shared" si="33"/>
        <v>0.3105590062111801</v>
      </c>
      <c r="L125" s="11">
        <f t="shared" si="34"/>
        <v>0.25510204081632654</v>
      </c>
      <c r="M125" s="11">
        <f t="shared" si="35"/>
        <v>0.45662100456621008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-0.27905944986690323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0.22899060074978689</v>
      </c>
      <c r="Q125" s="11">
        <f>2*'OddsRatio_working_3-way'!K125*'OddsRatio_working_3-way'!L125*'OddsRatio_working_3-way'!M125</f>
        <v>7.2350900710833124E-2</v>
      </c>
      <c r="R125" s="11">
        <f t="shared" si="36"/>
        <v>0</v>
      </c>
      <c r="S125" s="11">
        <f t="shared" si="37"/>
        <v>-0.82057999060416498</v>
      </c>
      <c r="T125" s="11">
        <f t="shared" si="38"/>
        <v>-0.25926697965376455</v>
      </c>
      <c r="U125" s="11">
        <f>'OddsRatio_working_3-way'!S125-'OddsRatio_working_3-way'!R125^2/3</f>
        <v>-0.82057999060416498</v>
      </c>
      <c r="V125" s="11">
        <f>'OddsRatio_working_3-way'!S125*'OddsRatio_working_3-way'!R125/3-2*'OddsRatio_working_3-way'!R125^3/27-'OddsRatio_working_3-way'!T125</f>
        <v>0.25926697965376455</v>
      </c>
      <c r="W125" s="11">
        <f>'OddsRatio_working_3-way'!V125^2+4*'OddsRatio_working_3-way'!U125^3/27</f>
        <v>-1.4638231003290328E-2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0.14305383404690339</v>
      </c>
      <c r="Y125" s="11">
        <f>IF('OddsRatio_working_3-way'!W125&gt;=0,IF('OddsRatio_working_3-way'!V125+SQRT('OddsRatio_working_3-way'!W125)&gt;0,0,PI()),ACOS('OddsRatio_working_3-way'!V125/(2*'OddsRatio_working_3-way'!X125)))</f>
        <v>0.43661860863862634</v>
      </c>
      <c r="Z125" s="11">
        <f>'OddsRatio_working_3-way'!X125^(1/3)*COS('OddsRatio_working_3-way'!Y125/3)</f>
        <v>0.51746853084192057</v>
      </c>
      <c r="AA125" s="11">
        <f>'OddsRatio_working_3-way'!X125^(1/3)*COS(('OddsRatio_working_3-way'!Y125+2*PI())/3)</f>
        <v>-0.32442092572782538</v>
      </c>
      <c r="AB125" s="11">
        <f>'OddsRatio_working_3-way'!X125^(1/3)*COS(('OddsRatio_working_3-way'!Y125+4*PI())/3)</f>
        <v>-0.19304760511409513</v>
      </c>
      <c r="AC125" s="11">
        <f>'OddsRatio_working_3-way'!X125^(1/3)*SIN('OddsRatio_working_3-way'!Y125/3)</f>
        <v>7.5848422020672074E-2</v>
      </c>
      <c r="AD125" s="11">
        <f>'OddsRatio_working_3-way'!X125^(1/3)*SIN(('OddsRatio_working_3-way'!Y125+2*PI())/3)</f>
        <v>0.41021668235777847</v>
      </c>
      <c r="AE125" s="11">
        <f>'OddsRatio_working_3-way'!X125^(1/3)*SIN(('OddsRatio_working_3-way'!Y125+4*PI())/3)</f>
        <v>-0.48606510437845063</v>
      </c>
      <c r="AF125" s="11">
        <f>-'OddsRatio_working_3-way'!U125/(3*'OddsRatio_working_3-way'!X125^(1/3))*COS(('OddsRatio_working_3-way'!Y125)/3)</f>
        <v>0.51746853084192046</v>
      </c>
      <c r="AG125" s="11">
        <f>-'OddsRatio_working_3-way'!U125/(3*'OddsRatio_working_3-way'!X125^(1/3))*COS(('OddsRatio_working_3-way'!Y125+2*PI())/3)</f>
        <v>-0.32442092572782533</v>
      </c>
      <c r="AH125" s="11">
        <f>-'OddsRatio_working_3-way'!U125/(3*'OddsRatio_working_3-way'!X125^(1/3))*COS(('OddsRatio_working_3-way'!Y125+4*PI())/3)</f>
        <v>-0.19304760511409508</v>
      </c>
      <c r="AI125" s="11">
        <f>'OddsRatio_working_3-way'!U125/(3*'OddsRatio_working_3-way'!X125^(1/3))*SIN(('OddsRatio_working_3-way'!Y125)/3)</f>
        <v>-7.584842202067206E-2</v>
      </c>
      <c r="AJ125" s="11">
        <f>'OddsRatio_working_3-way'!U125/(3*'OddsRatio_working_3-way'!X125^(1/3))*SIN(('OddsRatio_working_3-way'!Y125+2*PI())/3)</f>
        <v>-0.41021668235777836</v>
      </c>
      <c r="AK125" s="11">
        <f>'OddsRatio_working_3-way'!U125/(3*'OddsRatio_working_3-way'!X125^(1/3))*SIN(('OddsRatio_working_3-way'!Y125+4*PI())/3)</f>
        <v>0.48606510437845052</v>
      </c>
      <c r="AL125" s="11">
        <f>'OddsRatio_working_3-way'!Z125+'OddsRatio_working_3-way'!AF125</f>
        <v>1.0349370616838409</v>
      </c>
      <c r="AM125" s="11">
        <f>'OddsRatio_working_3-way'!AA125+'OddsRatio_working_3-way'!AG125</f>
        <v>-0.64884185145565065</v>
      </c>
      <c r="AN125" s="11">
        <f>'OddsRatio_working_3-way'!AB125+'OddsRatio_working_3-way'!AH125</f>
        <v>-0.38609521022819021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1.0349370616838409</v>
      </c>
      <c r="AS125" s="11">
        <f>IF(('OddsRatio_working_3-way'!X125=0),IF(Q125&gt;0,-Q125^(1/3),(-Q125)^(1/3)),'OddsRatio_working_3-way'!AM125-'OddsRatio_working_3-way'!R125/3)</f>
        <v>-0.64884185145565065</v>
      </c>
      <c r="AT125" s="11">
        <f>IF(('OddsRatio_working_3-way'!X125=0),IF(Q125&gt;0,-Q125^(1/3),(-Q125)^(1/3)),'OddsRatio_working_3-way'!AN125-'OddsRatio_working_3-way'!R125/3)</f>
        <v>-0.38609521022819021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2.46</v>
      </c>
      <c r="B126" s="4">
        <f>IF('True_Odds_Calculator_3-way'!B127="","",'True_Odds_Calculator_3-way'!B127)</f>
        <v>3.65</v>
      </c>
      <c r="C126" s="4">
        <f>IF('True_Odds_Calculator_3-way'!C127="","",'True_Odds_Calculator_3-way'!C127)</f>
        <v>2.93</v>
      </c>
      <c r="D126" s="9">
        <f t="shared" si="26"/>
        <v>0.3985885584942509</v>
      </c>
      <c r="E126" s="9">
        <f t="shared" si="27"/>
        <v>0.26747471975408416</v>
      </c>
      <c r="F126" s="9">
        <f t="shared" si="28"/>
        <v>0.33393672175166506</v>
      </c>
      <c r="G126" s="9">
        <f t="shared" si="29"/>
        <v>1.0334607857864362</v>
      </c>
      <c r="H126" s="9">
        <f t="shared" si="30"/>
        <v>2.5088527472481967</v>
      </c>
      <c r="I126" s="9">
        <f t="shared" si="31"/>
        <v>3.7386710823340557</v>
      </c>
      <c r="J126" s="9">
        <f t="shared" si="32"/>
        <v>2.9945793165678216</v>
      </c>
      <c r="K126" s="11">
        <f t="shared" si="33"/>
        <v>0.4065040650406504</v>
      </c>
      <c r="L126" s="11">
        <f t="shared" si="34"/>
        <v>0.27397260273972601</v>
      </c>
      <c r="M126" s="11">
        <f t="shared" si="35"/>
        <v>0.34129692832764502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-0.28383140486694969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0.22958385645383406</v>
      </c>
      <c r="Q126" s="11">
        <f>2*'OddsRatio_working_3-way'!K126*'OddsRatio_working_3-way'!L126*'OddsRatio_working_3-way'!M126</f>
        <v>7.6021144521137091E-2</v>
      </c>
      <c r="R126" s="11">
        <f t="shared" si="36"/>
        <v>0</v>
      </c>
      <c r="S126" s="11">
        <f t="shared" si="37"/>
        <v>-0.80887404465145429</v>
      </c>
      <c r="T126" s="11">
        <f t="shared" si="38"/>
        <v>-0.26783908763293185</v>
      </c>
      <c r="U126" s="11">
        <f>'OddsRatio_working_3-way'!S126-'OddsRatio_working_3-way'!R126^2/3</f>
        <v>-0.80887404465145429</v>
      </c>
      <c r="V126" s="11">
        <f>'OddsRatio_working_3-way'!S126*'OddsRatio_working_3-way'!R126/3-2*'OddsRatio_working_3-way'!R126^3/27-'OddsRatio_working_3-way'!T126</f>
        <v>0.26783908763293185</v>
      </c>
      <c r="W126" s="11">
        <f>'OddsRatio_working_3-way'!V126^2+4*'OddsRatio_working_3-way'!U126^3/27</f>
        <v>-6.666350744008287E-3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0.14000368531582447</v>
      </c>
      <c r="Y126" s="11">
        <f>IF('OddsRatio_working_3-way'!W126&gt;=0,IF('OddsRatio_working_3-way'!V126+SQRT('OddsRatio_working_3-way'!W126)&gt;0,0,PI()),ACOS('OddsRatio_working_3-way'!V126/(2*'OddsRatio_working_3-way'!X126)))</f>
        <v>0.2958900499512096</v>
      </c>
      <c r="Z126" s="11">
        <f>'OddsRatio_working_3-way'!X126^(1/3)*COS('OddsRatio_working_3-way'!Y126/3)</f>
        <v>0.5167303928932182</v>
      </c>
      <c r="AA126" s="11">
        <f>'OddsRatio_working_3-way'!X126^(1/3)*COS(('OddsRatio_working_3-way'!Y126+2*PI())/3)</f>
        <v>-0.30264597058368653</v>
      </c>
      <c r="AB126" s="11">
        <f>'OddsRatio_working_3-way'!X126^(1/3)*COS(('OddsRatio_working_3-way'!Y126+4*PI())/3)</f>
        <v>-0.21408442230953159</v>
      </c>
      <c r="AC126" s="11">
        <f>'OddsRatio_working_3-way'!X126^(1/3)*SIN('OddsRatio_working_3-way'!Y126/3)</f>
        <v>5.1131033735933439E-2</v>
      </c>
      <c r="AD126" s="11">
        <f>'OddsRatio_working_3-way'!X126^(1/3)*SIN(('OddsRatio_working_3-way'!Y126+2*PI())/3)</f>
        <v>0.42193613028507421</v>
      </c>
      <c r="AE126" s="11">
        <f>'OddsRatio_working_3-way'!X126^(1/3)*SIN(('OddsRatio_working_3-way'!Y126+4*PI())/3)</f>
        <v>-0.47306716402100762</v>
      </c>
      <c r="AF126" s="11">
        <f>-'OddsRatio_working_3-way'!U126/(3*'OddsRatio_working_3-way'!X126^(1/3))*COS(('OddsRatio_working_3-way'!Y126)/3)</f>
        <v>0.51673039289321809</v>
      </c>
      <c r="AG126" s="11">
        <f>-'OddsRatio_working_3-way'!U126/(3*'OddsRatio_working_3-way'!X126^(1/3))*COS(('OddsRatio_working_3-way'!Y126+2*PI())/3)</f>
        <v>-0.30264597058368647</v>
      </c>
      <c r="AH126" s="11">
        <f>-'OddsRatio_working_3-way'!U126/(3*'OddsRatio_working_3-way'!X126^(1/3))*COS(('OddsRatio_working_3-way'!Y126+4*PI())/3)</f>
        <v>-0.21408442230953154</v>
      </c>
      <c r="AI126" s="11">
        <f>'OddsRatio_working_3-way'!U126/(3*'OddsRatio_working_3-way'!X126^(1/3))*SIN(('OddsRatio_working_3-way'!Y126)/3)</f>
        <v>-5.1131033735933425E-2</v>
      </c>
      <c r="AJ126" s="11">
        <f>'OddsRatio_working_3-way'!U126/(3*'OddsRatio_working_3-way'!X126^(1/3))*SIN(('OddsRatio_working_3-way'!Y126+2*PI())/3)</f>
        <v>-0.42193613028507415</v>
      </c>
      <c r="AK126" s="11">
        <f>'OddsRatio_working_3-way'!U126/(3*'OddsRatio_working_3-way'!X126^(1/3))*SIN(('OddsRatio_working_3-way'!Y126+4*PI())/3)</f>
        <v>0.47306716402100751</v>
      </c>
      <c r="AL126" s="11">
        <f>'OddsRatio_working_3-way'!Z126+'OddsRatio_working_3-way'!AF126</f>
        <v>1.0334607857864362</v>
      </c>
      <c r="AM126" s="11">
        <f>'OddsRatio_working_3-way'!AA126+'OddsRatio_working_3-way'!AG126</f>
        <v>-0.60529194116737295</v>
      </c>
      <c r="AN126" s="11">
        <f>'OddsRatio_working_3-way'!AB126+'OddsRatio_working_3-way'!AH126</f>
        <v>-0.42816884461906313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1.0334607857864362</v>
      </c>
      <c r="AS126" s="11">
        <f>IF(('OddsRatio_working_3-way'!X126=0),IF(Q126&gt;0,-Q126^(1/3),(-Q126)^(1/3)),'OddsRatio_working_3-way'!AM126-'OddsRatio_working_3-way'!R126/3)</f>
        <v>-0.60529194116737295</v>
      </c>
      <c r="AT126" s="11">
        <f>IF(('OddsRatio_working_3-way'!X126=0),IF(Q126&gt;0,-Q126^(1/3),(-Q126)^(1/3)),'OddsRatio_working_3-way'!AN126-'OddsRatio_working_3-way'!R126/3)</f>
        <v>-0.42816884461906313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2.2799999999999998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3.27</v>
      </c>
      <c r="D127" s="9">
        <f t="shared" si="26"/>
        <v>0.42999718543044946</v>
      </c>
      <c r="E127" s="9">
        <f t="shared" si="27"/>
        <v>0.27157220902987872</v>
      </c>
      <c r="F127" s="9">
        <f t="shared" si="28"/>
        <v>0.29843060553967188</v>
      </c>
      <c r="G127" s="9">
        <f t="shared" si="29"/>
        <v>1.0356223574735224</v>
      </c>
      <c r="H127" s="9">
        <f t="shared" si="30"/>
        <v>2.3255966175661085</v>
      </c>
      <c r="I127" s="9">
        <f t="shared" si="31"/>
        <v>3.6822619058564228</v>
      </c>
      <c r="J127" s="9">
        <f t="shared" si="32"/>
        <v>3.3508627514648963</v>
      </c>
      <c r="K127" s="11">
        <f t="shared" si="33"/>
        <v>0.43859649122807021</v>
      </c>
      <c r="L127" s="11">
        <f t="shared" si="34"/>
        <v>0.2785515320334262</v>
      </c>
      <c r="M127" s="11">
        <f t="shared" si="35"/>
        <v>0.3058103975535168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-0.28116324219696298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0.22939889568716626</v>
      </c>
      <c r="Q127" s="11">
        <f>2*'OddsRatio_working_3-way'!K127*'OddsRatio_working_3-way'!L127*'OddsRatio_working_3-way'!M127</f>
        <v>7.4722767324809869E-2</v>
      </c>
      <c r="R127" s="11">
        <f t="shared" si="36"/>
        <v>0</v>
      </c>
      <c r="S127" s="11">
        <f t="shared" si="37"/>
        <v>-0.81589219805078828</v>
      </c>
      <c r="T127" s="11">
        <f t="shared" si="38"/>
        <v>-0.26576293096116888</v>
      </c>
      <c r="U127" s="11">
        <f>'OddsRatio_working_3-way'!S127-'OddsRatio_working_3-way'!R127^2/3</f>
        <v>-0.81589219805078828</v>
      </c>
      <c r="V127" s="11">
        <f>'OddsRatio_working_3-way'!S127*'OddsRatio_working_3-way'!R127/3-2*'OddsRatio_working_3-way'!R127^3/27-'OddsRatio_working_3-way'!T127</f>
        <v>0.26576293096116888</v>
      </c>
      <c r="W127" s="11">
        <f>'OddsRatio_working_3-way'!V127^2+4*'OddsRatio_working_3-way'!U127^3/27</f>
        <v>-9.8327582637451755E-3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0.1418297339566145</v>
      </c>
      <c r="Y127" s="11">
        <f>IF('OddsRatio_working_3-way'!W127&gt;=0,IF('OddsRatio_working_3-way'!V127+SQRT('OddsRatio_working_3-way'!W127)&gt;0,0,PI()),ACOS('OddsRatio_working_3-way'!V127/(2*'OddsRatio_working_3-way'!X127)))</f>
        <v>0.35711747218148959</v>
      </c>
      <c r="Z127" s="11">
        <f>'OddsRatio_working_3-way'!X127^(1/3)*COS('OddsRatio_working_3-way'!Y127/3)</f>
        <v>0.51781117873676119</v>
      </c>
      <c r="AA127" s="11">
        <f>'OddsRatio_working_3-way'!X127^(1/3)*COS(('OddsRatio_working_3-way'!Y127+2*PI())/3)</f>
        <v>-0.31254081001798273</v>
      </c>
      <c r="AB127" s="11">
        <f>'OddsRatio_working_3-way'!X127^(1/3)*COS(('OddsRatio_working_3-way'!Y127+4*PI())/3)</f>
        <v>-0.20527036871877835</v>
      </c>
      <c r="AC127" s="11">
        <f>'OddsRatio_working_3-way'!X127^(1/3)*SIN('OddsRatio_working_3-way'!Y127/3)</f>
        <v>6.1932618160185693E-2</v>
      </c>
      <c r="AD127" s="11">
        <f>'OddsRatio_working_3-way'!X127^(1/3)*SIN(('OddsRatio_working_3-way'!Y127+2*PI())/3)</f>
        <v>0.41747132606950699</v>
      </c>
      <c r="AE127" s="11">
        <f>'OddsRatio_working_3-way'!X127^(1/3)*SIN(('OddsRatio_working_3-way'!Y127+4*PI())/3)</f>
        <v>-0.47940394422969257</v>
      </c>
      <c r="AF127" s="11">
        <f>-'OddsRatio_working_3-way'!U127/(3*'OddsRatio_working_3-way'!X127^(1/3))*COS(('OddsRatio_working_3-way'!Y127)/3)</f>
        <v>0.51781117873676119</v>
      </c>
      <c r="AG127" s="11">
        <f>-'OddsRatio_working_3-way'!U127/(3*'OddsRatio_working_3-way'!X127^(1/3))*COS(('OddsRatio_working_3-way'!Y127+2*PI())/3)</f>
        <v>-0.31254081001798273</v>
      </c>
      <c r="AH127" s="11">
        <f>-'OddsRatio_working_3-way'!U127/(3*'OddsRatio_working_3-way'!X127^(1/3))*COS(('OddsRatio_working_3-way'!Y127+4*PI())/3)</f>
        <v>-0.20527036871877835</v>
      </c>
      <c r="AI127" s="11">
        <f>'OddsRatio_working_3-way'!U127/(3*'OddsRatio_working_3-way'!X127^(1/3))*SIN(('OddsRatio_working_3-way'!Y127)/3)</f>
        <v>-6.1932618160185693E-2</v>
      </c>
      <c r="AJ127" s="11">
        <f>'OddsRatio_working_3-way'!U127/(3*'OddsRatio_working_3-way'!X127^(1/3))*SIN(('OddsRatio_working_3-way'!Y127+2*PI())/3)</f>
        <v>-0.41747132606950699</v>
      </c>
      <c r="AK127" s="11">
        <f>'OddsRatio_working_3-way'!U127/(3*'OddsRatio_working_3-way'!X127^(1/3))*SIN(('OddsRatio_working_3-way'!Y127+4*PI())/3)</f>
        <v>0.47940394422969257</v>
      </c>
      <c r="AL127" s="11">
        <f>'OddsRatio_working_3-way'!Z127+'OddsRatio_working_3-way'!AF127</f>
        <v>1.0356223574735224</v>
      </c>
      <c r="AM127" s="11">
        <f>'OddsRatio_working_3-way'!AA127+'OddsRatio_working_3-way'!AG127</f>
        <v>-0.62508162003596546</v>
      </c>
      <c r="AN127" s="11">
        <f>'OddsRatio_working_3-way'!AB127+'OddsRatio_working_3-way'!AH127</f>
        <v>-0.4105407374375567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1.0356223574735224</v>
      </c>
      <c r="AS127" s="11">
        <f>IF(('OddsRatio_working_3-way'!X127=0),IF(Q127&gt;0,-Q127^(1/3),(-Q127)^(1/3)),'OddsRatio_working_3-way'!AM127-'OddsRatio_working_3-way'!R127/3)</f>
        <v>-0.62508162003596546</v>
      </c>
      <c r="AT127" s="11">
        <f>IF(('OddsRatio_working_3-way'!X127=0),IF(Q127&gt;0,-Q127^(1/3),(-Q127)^(1/3)),'OddsRatio_working_3-way'!AN127-'OddsRatio_working_3-way'!R127/3)</f>
        <v>-0.4105407374375567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1.95</v>
      </c>
      <c r="B128" s="4">
        <f>IF('True_Odds_Calculator_3-way'!B129="","",'True_Odds_Calculator_3-way'!B129)</f>
        <v>3.32</v>
      </c>
      <c r="C128" s="4">
        <f>IF('True_Odds_Calculator_3-way'!C129="","",'True_Odds_Calculator_3-way'!C129)</f>
        <v>4.3099999999999996</v>
      </c>
      <c r="D128" s="9">
        <f t="shared" si="26"/>
        <v>0.49461118075844962</v>
      </c>
      <c r="E128" s="9">
        <f t="shared" si="27"/>
        <v>0.28609691685562222</v>
      </c>
      <c r="F128" s="9">
        <f t="shared" si="28"/>
        <v>0.21929190238592791</v>
      </c>
      <c r="G128" s="9">
        <f t="shared" si="29"/>
        <v>1.0755685505629189</v>
      </c>
      <c r="H128" s="9">
        <f t="shared" si="30"/>
        <v>2.0217901230347728</v>
      </c>
      <c r="I128" s="9">
        <f t="shared" si="31"/>
        <v>3.4953190373059715</v>
      </c>
      <c r="J128" s="9">
        <f t="shared" si="32"/>
        <v>4.5601319023632607</v>
      </c>
      <c r="K128" s="11">
        <f t="shared" si="33"/>
        <v>0.51282051282051289</v>
      </c>
      <c r="L128" s="11">
        <f t="shared" si="34"/>
        <v>0.30120481927710846</v>
      </c>
      <c r="M128" s="11">
        <f t="shared" si="35"/>
        <v>0.23201856148491881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-0.26145058549385813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0.23581744432665522</v>
      </c>
      <c r="Q128" s="11">
        <f>2*'OddsRatio_working_3-way'!K128*'OddsRatio_working_3-way'!L128*'OddsRatio_working_3-way'!M128</f>
        <v>7.167703474974324E-2</v>
      </c>
      <c r="R128" s="11">
        <f t="shared" si="36"/>
        <v>0</v>
      </c>
      <c r="S128" s="11">
        <f t="shared" si="37"/>
        <v>-0.90195798904491231</v>
      </c>
      <c r="T128" s="11">
        <f t="shared" si="38"/>
        <v>-0.2741513644513412</v>
      </c>
      <c r="U128" s="11">
        <f>'OddsRatio_working_3-way'!S128-'OddsRatio_working_3-way'!R128^2/3</f>
        <v>-0.90195798904491231</v>
      </c>
      <c r="V128" s="11">
        <f>'OddsRatio_working_3-way'!S128*'OddsRatio_working_3-way'!R128/3-2*'OddsRatio_working_3-way'!R128^3/27-'OddsRatio_working_3-way'!T128</f>
        <v>0.2741513644513412</v>
      </c>
      <c r="W128" s="11">
        <f>'OddsRatio_working_3-way'!V128^2+4*'OddsRatio_working_3-way'!U128^3/27</f>
        <v>-3.3547440026133205E-2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0.16485327617055817</v>
      </c>
      <c r="Y128" s="11">
        <f>IF('OddsRatio_working_3-way'!W128&gt;=0,IF('OddsRatio_working_3-way'!V128+SQRT('OddsRatio_working_3-way'!W128)&gt;0,0,PI()),ACOS('OddsRatio_working_3-way'!V128/(2*'OddsRatio_working_3-way'!X128)))</f>
        <v>0.58899192466344397</v>
      </c>
      <c r="Z128" s="11">
        <f>'OddsRatio_working_3-way'!X128^(1/3)*COS('OddsRatio_working_3-way'!Y128/3)</f>
        <v>0.53778427528145945</v>
      </c>
      <c r="AA128" s="11">
        <f>'OddsRatio_working_3-way'!X128^(1/3)*COS(('OddsRatio_working_3-way'!Y128+2*PI())/3)</f>
        <v>-0.36152340777249847</v>
      </c>
      <c r="AB128" s="11">
        <f>'OddsRatio_working_3-way'!X128^(1/3)*COS(('OddsRatio_working_3-way'!Y128+4*PI())/3)</f>
        <v>-0.17626086750896064</v>
      </c>
      <c r="AC128" s="11">
        <f>'OddsRatio_working_3-way'!X128^(1/3)*SIN('OddsRatio_working_3-way'!Y128/3)</f>
        <v>0.10696137749190743</v>
      </c>
      <c r="AD128" s="11">
        <f>'OddsRatio_working_3-way'!X128^(1/3)*SIN(('OddsRatio_working_3-way'!Y128+2*PI())/3)</f>
        <v>0.412254155403594</v>
      </c>
      <c r="AE128" s="11">
        <f>'OddsRatio_working_3-way'!X128^(1/3)*SIN(('OddsRatio_working_3-way'!Y128+4*PI())/3)</f>
        <v>-0.51921553289550137</v>
      </c>
      <c r="AF128" s="11">
        <f>-'OddsRatio_working_3-way'!U128/(3*'OddsRatio_working_3-way'!X128^(1/3))*COS(('OddsRatio_working_3-way'!Y128)/3)</f>
        <v>0.53778427528145933</v>
      </c>
      <c r="AG128" s="11">
        <f>-'OddsRatio_working_3-way'!U128/(3*'OddsRatio_working_3-way'!X128^(1/3))*COS(('OddsRatio_working_3-way'!Y128+2*PI())/3)</f>
        <v>-0.36152340777249842</v>
      </c>
      <c r="AH128" s="11">
        <f>-'OddsRatio_working_3-way'!U128/(3*'OddsRatio_working_3-way'!X128^(1/3))*COS(('OddsRatio_working_3-way'!Y128+4*PI())/3)</f>
        <v>-0.17626086750896061</v>
      </c>
      <c r="AI128" s="11">
        <f>'OddsRatio_working_3-way'!U128/(3*'OddsRatio_working_3-way'!X128^(1/3))*SIN(('OddsRatio_working_3-way'!Y128)/3)</f>
        <v>-0.10696137749190741</v>
      </c>
      <c r="AJ128" s="11">
        <f>'OddsRatio_working_3-way'!U128/(3*'OddsRatio_working_3-way'!X128^(1/3))*SIN(('OddsRatio_working_3-way'!Y128+2*PI())/3)</f>
        <v>-0.41225415540359395</v>
      </c>
      <c r="AK128" s="11">
        <f>'OddsRatio_working_3-way'!U128/(3*'OddsRatio_working_3-way'!X128^(1/3))*SIN(('OddsRatio_working_3-way'!Y128+4*PI())/3)</f>
        <v>0.51921553289550126</v>
      </c>
      <c r="AL128" s="11">
        <f>'OddsRatio_working_3-way'!Z128+'OddsRatio_working_3-way'!AF128</f>
        <v>1.0755685505629189</v>
      </c>
      <c r="AM128" s="11">
        <f>'OddsRatio_working_3-way'!AA128+'OddsRatio_working_3-way'!AG128</f>
        <v>-0.72304681554499695</v>
      </c>
      <c r="AN128" s="11">
        <f>'OddsRatio_working_3-way'!AB128+'OddsRatio_working_3-way'!AH128</f>
        <v>-0.35252173501792128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1.0755685505629189</v>
      </c>
      <c r="AS128" s="11">
        <f>IF(('OddsRatio_working_3-way'!X128=0),IF(Q128&gt;0,-Q128^(1/3),(-Q128)^(1/3)),'OddsRatio_working_3-way'!AM128-'OddsRatio_working_3-way'!R128/3)</f>
        <v>-0.72304681554499695</v>
      </c>
      <c r="AT128" s="11">
        <f>IF(('OddsRatio_working_3-way'!X128=0),IF(Q128&gt;0,-Q128^(1/3),(-Q128)^(1/3)),'OddsRatio_working_3-way'!AN128-'OddsRatio_working_3-way'!R128/3)</f>
        <v>-0.35252173501792128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3.18</v>
      </c>
      <c r="C129" s="4">
        <f>IF('True_Odds_Calculator_3-way'!C130="","",'True_Odds_Calculator_3-way'!C130)</f>
        <v>3.41</v>
      </c>
      <c r="D129" s="9">
        <f t="shared" si="26"/>
        <v>0.42754824098630129</v>
      </c>
      <c r="E129" s="9">
        <f t="shared" si="27"/>
        <v>0.29646842265988921</v>
      </c>
      <c r="F129" s="9">
        <f t="shared" si="28"/>
        <v>0.27598333635380939</v>
      </c>
      <c r="G129" s="9">
        <f t="shared" si="29"/>
        <v>1.0885506933295757</v>
      </c>
      <c r="H129" s="9">
        <f t="shared" si="30"/>
        <v>2.3389173527953777</v>
      </c>
      <c r="I129" s="9">
        <f t="shared" si="31"/>
        <v>3.3730405114584747</v>
      </c>
      <c r="J129" s="9">
        <f t="shared" si="32"/>
        <v>3.6234071709242781</v>
      </c>
      <c r="K129" s="11">
        <f t="shared" si="33"/>
        <v>0.44843049327354262</v>
      </c>
      <c r="L129" s="11">
        <f t="shared" si="34"/>
        <v>0.31446540880503143</v>
      </c>
      <c r="M129" s="11">
        <f t="shared" si="35"/>
        <v>0.29325513196480935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-0.26723435275820839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0.24067812675003392</v>
      </c>
      <c r="Q129" s="11">
        <f>2*'OddsRatio_working_3-way'!K129*'OddsRatio_working_3-way'!L129*'OddsRatio_working_3-way'!M129</f>
        <v>8.270726005155804E-2</v>
      </c>
      <c r="R129" s="11">
        <f t="shared" si="36"/>
        <v>0</v>
      </c>
      <c r="S129" s="11">
        <f t="shared" si="37"/>
        <v>-0.90062570274338061</v>
      </c>
      <c r="T129" s="11">
        <f t="shared" si="38"/>
        <v>-0.30949336864033694</v>
      </c>
      <c r="U129" s="11">
        <f>'OddsRatio_working_3-way'!S129-'OddsRatio_working_3-way'!R129^2/3</f>
        <v>-0.90062570274338061</v>
      </c>
      <c r="V129" s="11">
        <f>'OddsRatio_working_3-way'!S129*'OddsRatio_working_3-way'!R129/3-2*'OddsRatio_working_3-way'!R129^3/27-'OddsRatio_working_3-way'!T129</f>
        <v>0.30949336864033694</v>
      </c>
      <c r="W129" s="11">
        <f>'OddsRatio_working_3-way'!V129^2+4*'OddsRatio_working_3-way'!U129^3/27</f>
        <v>-1.2439264393133878E-2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0.16448815278423351</v>
      </c>
      <c r="Y129" s="11">
        <f>IF('OddsRatio_working_3-way'!W129&gt;=0,IF('OddsRatio_working_3-way'!V129+SQRT('OddsRatio_working_3-way'!W129)&gt;0,0,PI()),ACOS('OddsRatio_working_3-way'!V129/(2*'OddsRatio_working_3-way'!X129)))</f>
        <v>0.34588116118024592</v>
      </c>
      <c r="Z129" s="11">
        <f>'OddsRatio_working_3-way'!X129^(1/3)*COS('OddsRatio_working_3-way'!Y129/3)</f>
        <v>0.54427534666478794</v>
      </c>
      <c r="AA129" s="11">
        <f>'OddsRatio_working_3-way'!X129^(1/3)*COS(('OddsRatio_working_3-way'!Y129+2*PI())/3)</f>
        <v>-0.32672417299612871</v>
      </c>
      <c r="AB129" s="11">
        <f>'OddsRatio_working_3-way'!X129^(1/3)*COS(('OddsRatio_working_3-way'!Y129+4*PI())/3)</f>
        <v>-0.21755117366865931</v>
      </c>
      <c r="AC129" s="11">
        <f>'OddsRatio_working_3-way'!X129^(1/3)*SIN('OddsRatio_working_3-way'!Y129/3)</f>
        <v>6.3031060549953402E-2</v>
      </c>
      <c r="AD129" s="11">
        <f>'OddsRatio_working_3-way'!X129^(1/3)*SIN(('OddsRatio_working_3-way'!Y129+2*PI())/3)</f>
        <v>0.43984074659031158</v>
      </c>
      <c r="AE129" s="11">
        <f>'OddsRatio_working_3-way'!X129^(1/3)*SIN(('OddsRatio_working_3-way'!Y129+4*PI())/3)</f>
        <v>-0.50287180714026491</v>
      </c>
      <c r="AF129" s="11">
        <f>-'OddsRatio_working_3-way'!U129/(3*'OddsRatio_working_3-way'!X129^(1/3))*COS(('OddsRatio_working_3-way'!Y129)/3)</f>
        <v>0.54427534666478772</v>
      </c>
      <c r="AG129" s="11">
        <f>-'OddsRatio_working_3-way'!U129/(3*'OddsRatio_working_3-way'!X129^(1/3))*COS(('OddsRatio_working_3-way'!Y129+2*PI())/3)</f>
        <v>-0.32672417299612855</v>
      </c>
      <c r="AH129" s="11">
        <f>-'OddsRatio_working_3-way'!U129/(3*'OddsRatio_working_3-way'!X129^(1/3))*COS(('OddsRatio_working_3-way'!Y129+4*PI())/3)</f>
        <v>-0.21755117366865923</v>
      </c>
      <c r="AI129" s="11">
        <f>'OddsRatio_working_3-way'!U129/(3*'OddsRatio_working_3-way'!X129^(1/3))*SIN(('OddsRatio_working_3-way'!Y129)/3)</f>
        <v>-6.3031060549953388E-2</v>
      </c>
      <c r="AJ129" s="11">
        <f>'OddsRatio_working_3-way'!U129/(3*'OddsRatio_working_3-way'!X129^(1/3))*SIN(('OddsRatio_working_3-way'!Y129+2*PI())/3)</f>
        <v>-0.43984074659031142</v>
      </c>
      <c r="AK129" s="11">
        <f>'OddsRatio_working_3-way'!U129/(3*'OddsRatio_working_3-way'!X129^(1/3))*SIN(('OddsRatio_working_3-way'!Y129+4*PI())/3)</f>
        <v>0.50287180714026469</v>
      </c>
      <c r="AL129" s="11">
        <f>'OddsRatio_working_3-way'!Z129+'OddsRatio_working_3-way'!AF129</f>
        <v>1.0885506933295757</v>
      </c>
      <c r="AM129" s="11">
        <f>'OddsRatio_working_3-way'!AA129+'OddsRatio_working_3-way'!AG129</f>
        <v>-0.65344834599225732</v>
      </c>
      <c r="AN129" s="11">
        <f>'OddsRatio_working_3-way'!AB129+'OddsRatio_working_3-way'!AH129</f>
        <v>-0.43510234733731856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1.0885506933295757</v>
      </c>
      <c r="AS129" s="11">
        <f>IF(('OddsRatio_working_3-way'!X129=0),IF(Q129&gt;0,-Q129^(1/3),(-Q129)^(1/3)),'OddsRatio_working_3-way'!AM129-'OddsRatio_working_3-way'!R129/3)</f>
        <v>-0.65344834599225732</v>
      </c>
      <c r="AT129" s="11">
        <f>IF(('OddsRatio_working_3-way'!X129=0),IF(Q129&gt;0,-Q129^(1/3),(-Q129)^(1/3)),'OddsRatio_working_3-way'!AN129-'OddsRatio_working_3-way'!R129/3)</f>
        <v>-0.43510234733731856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5.71</v>
      </c>
      <c r="B130" s="4">
        <f>IF('True_Odds_Calculator_3-way'!B131="","",'True_Odds_Calculator_3-way'!B131)</f>
        <v>3.84</v>
      </c>
      <c r="C130" s="4">
        <f>IF('True_Odds_Calculator_3-way'!C131="","",'True_Odds_Calculator_3-way'!C131)</f>
        <v>1.6</v>
      </c>
      <c r="D130" s="9">
        <f t="shared" si="26"/>
        <v>0.16016948585433916</v>
      </c>
      <c r="E130" s="9">
        <f t="shared" si="27"/>
        <v>0.2402911954738276</v>
      </c>
      <c r="F130" s="9">
        <f t="shared" si="28"/>
        <v>0.5995393186718333</v>
      </c>
      <c r="G130" s="9">
        <f t="shared" si="29"/>
        <v>1.1132455338523144</v>
      </c>
      <c r="H130" s="9">
        <f t="shared" si="30"/>
        <v>6.2433864644444004</v>
      </c>
      <c r="I130" s="9">
        <f t="shared" si="31"/>
        <v>4.1616173161405721</v>
      </c>
      <c r="J130" s="9">
        <f t="shared" si="32"/>
        <v>1.6679473203113886</v>
      </c>
      <c r="K130" s="11">
        <f t="shared" si="33"/>
        <v>0.17513134851138354</v>
      </c>
      <c r="L130" s="11">
        <f t="shared" si="34"/>
        <v>0.26041666666666669</v>
      </c>
      <c r="M130" s="11">
        <f t="shared" si="35"/>
        <v>0.625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-0.22877216506129594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0.23231127772913018</v>
      </c>
      <c r="Q130" s="11">
        <f>2*'OddsRatio_working_3-way'!K130*'OddsRatio_working_3-way'!L130*'OddsRatio_working_3-way'!M130</f>
        <v>5.7008902510216002E-2</v>
      </c>
      <c r="R130" s="11">
        <f t="shared" si="36"/>
        <v>0</v>
      </c>
      <c r="S130" s="11">
        <f t="shared" si="37"/>
        <v>-1.0154700317972949</v>
      </c>
      <c r="T130" s="11">
        <f t="shared" si="38"/>
        <v>-0.24919509982755705</v>
      </c>
      <c r="U130" s="11">
        <f>'OddsRatio_working_3-way'!S130-'OddsRatio_working_3-way'!R130^2/3</f>
        <v>-1.0154700317972949</v>
      </c>
      <c r="V130" s="11">
        <f>'OddsRatio_working_3-way'!S130*'OddsRatio_working_3-way'!R130/3-2*'OddsRatio_working_3-way'!R130^3/27-'OddsRatio_working_3-way'!T130</f>
        <v>0.24919509982755705</v>
      </c>
      <c r="W130" s="11">
        <f>'OddsRatio_working_3-way'!V130^2+4*'OddsRatio_working_3-way'!U130^3/27</f>
        <v>-9.3032433830891631E-2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0.19693313053480727</v>
      </c>
      <c r="Y130" s="11">
        <f>IF('OddsRatio_working_3-way'!W130&gt;=0,IF('OddsRatio_working_3-way'!V130+SQRT('OddsRatio_working_3-way'!W130)&gt;0,0,PI()),ACOS('OddsRatio_working_3-way'!V130/(2*'OddsRatio_working_3-way'!X130)))</f>
        <v>0.88577486455553411</v>
      </c>
      <c r="Z130" s="11">
        <f>'OddsRatio_working_3-way'!X130^(1/3)*COS('OddsRatio_working_3-way'!Y130/3)</f>
        <v>0.5566227669261572</v>
      </c>
      <c r="AA130" s="11">
        <f>'OddsRatio_working_3-way'!X130^(1/3)*COS(('OddsRatio_working_3-way'!Y130+2*PI())/3)</f>
        <v>-0.42492594431542158</v>
      </c>
      <c r="AB130" s="11">
        <f>'OddsRatio_working_3-way'!X130^(1/3)*COS(('OddsRatio_working_3-way'!Y130+4*PI())/3)</f>
        <v>-0.13169682261073579</v>
      </c>
      <c r="AC130" s="11">
        <f>'OddsRatio_working_3-way'!X130^(1/3)*SIN('OddsRatio_working_3-way'!Y130/3)</f>
        <v>0.16929591235043784</v>
      </c>
      <c r="AD130" s="11">
        <f>'OddsRatio_working_3-way'!X130^(1/3)*SIN(('OddsRatio_working_3-way'!Y130+2*PI())/3)</f>
        <v>0.39740150030761784</v>
      </c>
      <c r="AE130" s="11">
        <f>'OddsRatio_working_3-way'!X130^(1/3)*SIN(('OddsRatio_working_3-way'!Y130+4*PI())/3)</f>
        <v>-0.56669741265805573</v>
      </c>
      <c r="AF130" s="11">
        <f>-'OddsRatio_working_3-way'!U130/(3*'OddsRatio_working_3-way'!X130^(1/3))*COS(('OddsRatio_working_3-way'!Y130)/3)</f>
        <v>0.5566227669261572</v>
      </c>
      <c r="AG130" s="11">
        <f>-'OddsRatio_working_3-way'!U130/(3*'OddsRatio_working_3-way'!X130^(1/3))*COS(('OddsRatio_working_3-way'!Y130+2*PI())/3)</f>
        <v>-0.42492594431542158</v>
      </c>
      <c r="AH130" s="11">
        <f>-'OddsRatio_working_3-way'!U130/(3*'OddsRatio_working_3-way'!X130^(1/3))*COS(('OddsRatio_working_3-way'!Y130+4*PI())/3)</f>
        <v>-0.13169682261073579</v>
      </c>
      <c r="AI130" s="11">
        <f>'OddsRatio_working_3-way'!U130/(3*'OddsRatio_working_3-way'!X130^(1/3))*SIN(('OddsRatio_working_3-way'!Y130)/3)</f>
        <v>-0.16929591235043784</v>
      </c>
      <c r="AJ130" s="11">
        <f>'OddsRatio_working_3-way'!U130/(3*'OddsRatio_working_3-way'!X130^(1/3))*SIN(('OddsRatio_working_3-way'!Y130+2*PI())/3)</f>
        <v>-0.39740150030761784</v>
      </c>
      <c r="AK130" s="11">
        <f>'OddsRatio_working_3-way'!U130/(3*'OddsRatio_working_3-way'!X130^(1/3))*SIN(('OddsRatio_working_3-way'!Y130+4*PI())/3)</f>
        <v>0.56669741265805573</v>
      </c>
      <c r="AL130" s="11">
        <f>'OddsRatio_working_3-way'!Z130+'OddsRatio_working_3-way'!AF130</f>
        <v>1.1132455338523144</v>
      </c>
      <c r="AM130" s="11">
        <f>'OddsRatio_working_3-way'!AA130+'OddsRatio_working_3-way'!AG130</f>
        <v>-0.84985188863084316</v>
      </c>
      <c r="AN130" s="11">
        <f>'OddsRatio_working_3-way'!AB130+'OddsRatio_working_3-way'!AH130</f>
        <v>-0.26339364522147157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1.1132455338523144</v>
      </c>
      <c r="AS130" s="11">
        <f>IF(('OddsRatio_working_3-way'!X130=0),IF(Q130&gt;0,-Q130^(1/3),(-Q130)^(1/3)),'OddsRatio_working_3-way'!AM130-'OddsRatio_working_3-way'!R130/3)</f>
        <v>-0.84985188863084316</v>
      </c>
      <c r="AT130" s="11">
        <f>IF(('OddsRatio_working_3-way'!X130=0),IF(Q130&gt;0,-Q130^(1/3),(-Q130)^(1/3)),'OddsRatio_working_3-way'!AN130-'OddsRatio_working_3-way'!R130/3)</f>
        <v>-0.26339364522147157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3.18</v>
      </c>
      <c r="B131" s="4">
        <f>IF('True_Odds_Calculator_3-way'!B132="","",'True_Odds_Calculator_3-way'!B132)</f>
        <v>3.14</v>
      </c>
      <c r="C131" s="4">
        <f>IF('True_Odds_Calculator_3-way'!C132="","",'True_Odds_Calculator_3-way'!C132)</f>
        <v>2.57</v>
      </c>
      <c r="D131" s="9">
        <f t="shared" si="26"/>
        <v>0.30738324307903675</v>
      </c>
      <c r="E131" s="9">
        <f t="shared" si="27"/>
        <v>0.311339926569692</v>
      </c>
      <c r="F131" s="9">
        <f t="shared" si="28"/>
        <v>0.38127683035127125</v>
      </c>
      <c r="G131" s="9">
        <f t="shared" si="29"/>
        <v>1.0336090721693889</v>
      </c>
      <c r="H131" s="9">
        <f t="shared" si="30"/>
        <v>3.2532677773292682</v>
      </c>
      <c r="I131" s="9">
        <f t="shared" si="31"/>
        <v>3.2119234144424924</v>
      </c>
      <c r="J131" s="9">
        <f t="shared" si="32"/>
        <v>2.6227662433059402</v>
      </c>
      <c r="K131" s="11">
        <f t="shared" si="33"/>
        <v>0.31446540880503143</v>
      </c>
      <c r="L131" s="11">
        <f t="shared" si="34"/>
        <v>0.31847133757961782</v>
      </c>
      <c r="M131" s="11">
        <f t="shared" si="35"/>
        <v>0.38910505836575876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-0.28541712551697129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0.22952257278515392</v>
      </c>
      <c r="Q131" s="11">
        <f>2*'OddsRatio_working_3-way'!K131*'OddsRatio_working_3-way'!L131*'OddsRatio_working_3-way'!M131</f>
        <v>7.7936357482225438E-2</v>
      </c>
      <c r="R131" s="11">
        <f t="shared" si="36"/>
        <v>0</v>
      </c>
      <c r="S131" s="11">
        <f t="shared" si="37"/>
        <v>-0.80416538555429529</v>
      </c>
      <c r="T131" s="11">
        <f t="shared" si="38"/>
        <v>-0.27306125146156035</v>
      </c>
      <c r="U131" s="11">
        <f>'OddsRatio_working_3-way'!S131-'OddsRatio_working_3-way'!R131^2/3</f>
        <v>-0.80416538555429529</v>
      </c>
      <c r="V131" s="11">
        <f>'OddsRatio_working_3-way'!S131*'OddsRatio_working_3-way'!R131/3-2*'OddsRatio_working_3-way'!R131^3/27-'OddsRatio_working_3-way'!T131</f>
        <v>0.27306125146156035</v>
      </c>
      <c r="W131" s="11">
        <f>'OddsRatio_working_3-way'!V131^2+4*'OddsRatio_working_3-way'!U131^3/27</f>
        <v>-2.4804053330411829E-3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0.13878297120215674</v>
      </c>
      <c r="Y131" s="11">
        <f>IF('OddsRatio_working_3-way'!W131&gt;=0,IF('OddsRatio_working_3-way'!V131+SQRT('OddsRatio_working_3-way'!W131)&gt;0,0,PI()),ACOS('OddsRatio_working_3-way'!V131/(2*'OddsRatio_working_3-way'!X131)))</f>
        <v>0.1804070569424403</v>
      </c>
      <c r="Z131" s="11">
        <f>'OddsRatio_working_3-way'!X131^(1/3)*COS('OddsRatio_working_3-way'!Y131/3)</f>
        <v>0.51680453608469445</v>
      </c>
      <c r="AA131" s="11">
        <f>'OddsRatio_working_3-way'!X131^(1/3)*COS(('OddsRatio_working_3-way'!Y131+2*PI())/3)</f>
        <v>-0.28534943858559031</v>
      </c>
      <c r="AB131" s="11">
        <f>'OddsRatio_working_3-way'!X131^(1/3)*COS(('OddsRatio_working_3-way'!Y131+4*PI())/3)</f>
        <v>-0.23145509749910409</v>
      </c>
      <c r="AC131" s="11">
        <f>'OddsRatio_working_3-way'!X131^(1/3)*SIN('OddsRatio_working_3-way'!Y131/3)</f>
        <v>3.1115912334080238E-2</v>
      </c>
      <c r="AD131" s="11">
        <f>'OddsRatio_working_3-way'!X131^(1/3)*SIN(('OddsRatio_working_3-way'!Y131+2*PI())/3)</f>
        <v>0.4320079008733369</v>
      </c>
      <c r="AE131" s="11">
        <f>'OddsRatio_working_3-way'!X131^(1/3)*SIN(('OddsRatio_working_3-way'!Y131+4*PI())/3)</f>
        <v>-0.46312381320741725</v>
      </c>
      <c r="AF131" s="11">
        <f>-'OddsRatio_working_3-way'!U131/(3*'OddsRatio_working_3-way'!X131^(1/3))*COS(('OddsRatio_working_3-way'!Y131)/3)</f>
        <v>0.51680453608469434</v>
      </c>
      <c r="AG131" s="11">
        <f>-'OddsRatio_working_3-way'!U131/(3*'OddsRatio_working_3-way'!X131^(1/3))*COS(('OddsRatio_working_3-way'!Y131+2*PI())/3)</f>
        <v>-0.28534943858559025</v>
      </c>
      <c r="AH131" s="11">
        <f>-'OddsRatio_working_3-way'!U131/(3*'OddsRatio_working_3-way'!X131^(1/3))*COS(('OddsRatio_working_3-way'!Y131+4*PI())/3)</f>
        <v>-0.23145509749910403</v>
      </c>
      <c r="AI131" s="11">
        <f>'OddsRatio_working_3-way'!U131/(3*'OddsRatio_working_3-way'!X131^(1/3))*SIN(('OddsRatio_working_3-way'!Y131)/3)</f>
        <v>-3.1115912334080231E-2</v>
      </c>
      <c r="AJ131" s="11">
        <f>'OddsRatio_working_3-way'!U131/(3*'OddsRatio_working_3-way'!X131^(1/3))*SIN(('OddsRatio_working_3-way'!Y131+2*PI())/3)</f>
        <v>-0.43200790087333685</v>
      </c>
      <c r="AK131" s="11">
        <f>'OddsRatio_working_3-way'!U131/(3*'OddsRatio_working_3-way'!X131^(1/3))*SIN(('OddsRatio_working_3-way'!Y131+4*PI())/3)</f>
        <v>0.46312381320741713</v>
      </c>
      <c r="AL131" s="11">
        <f>'OddsRatio_working_3-way'!Z131+'OddsRatio_working_3-way'!AF131</f>
        <v>1.0336090721693889</v>
      </c>
      <c r="AM131" s="11">
        <f>'OddsRatio_working_3-way'!AA131+'OddsRatio_working_3-way'!AG131</f>
        <v>-0.57069887717118051</v>
      </c>
      <c r="AN131" s="11">
        <f>'OddsRatio_working_3-way'!AB131+'OddsRatio_working_3-way'!AH131</f>
        <v>-0.46291019499820812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1.0336090721693889</v>
      </c>
      <c r="AS131" s="11">
        <f>IF(('OddsRatio_working_3-way'!X131=0),IF(Q131&gt;0,-Q131^(1/3),(-Q131)^(1/3)),'OddsRatio_working_3-way'!AM131-'OddsRatio_working_3-way'!R131/3)</f>
        <v>-0.57069887717118051</v>
      </c>
      <c r="AT131" s="11">
        <f>IF(('OddsRatio_working_3-way'!X131=0),IF(Q131&gt;0,-Q131^(1/3),(-Q131)^(1/3)),'OddsRatio_working_3-way'!AN131-'OddsRatio_working_3-way'!R131/3)</f>
        <v>-0.46291019499820812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2.25</v>
      </c>
      <c r="B132" s="4">
        <f>IF('True_Odds_Calculator_3-way'!B133="","",'True_Odds_Calculator_3-way'!B133)</f>
        <v>3.44</v>
      </c>
      <c r="C132" s="4">
        <f>IF('True_Odds_Calculator_3-way'!C133="","",'True_Odds_Calculator_3-way'!C133)</f>
        <v>3.47</v>
      </c>
      <c r="D132" s="9">
        <f t="shared" ref="D132:D195" si="39">(K132/(AR132+K132-(AR132*K132)))</f>
        <v>0.43566430691547486</v>
      </c>
      <c r="E132" s="9">
        <f t="shared" ref="E132:E195" si="40">(L132/(AR132+L132-(AR132*L132)))</f>
        <v>0.28340542709944544</v>
      </c>
      <c r="F132" s="9">
        <f t="shared" ref="F132:F195" si="41">(M132/(AR132+M132-(AR132*M132)))</f>
        <v>0.2809302659850797</v>
      </c>
      <c r="G132" s="9">
        <f t="shared" ref="G132:G195" si="42">AR132</f>
        <v>1.0362762046403113</v>
      </c>
      <c r="H132" s="9">
        <f t="shared" ref="H132:H195" si="43">IF(A132="","",1/D132)</f>
        <v>2.2953452558003895</v>
      </c>
      <c r="I132" s="9">
        <f t="shared" ref="I132:I195" si="44">IF(B132="","",1/E132)</f>
        <v>3.5285139393223597</v>
      </c>
      <c r="J132" s="9">
        <f t="shared" ref="J132:J195" si="45">IF(C132="","",1/F132)</f>
        <v>3.5596022254615685</v>
      </c>
      <c r="K132" s="11">
        <f t="shared" ref="K132:K195" si="46">1/A132</f>
        <v>0.44444444444444442</v>
      </c>
      <c r="L132" s="11">
        <f t="shared" ref="L132:L195" si="47">1/B132</f>
        <v>0.29069767441860467</v>
      </c>
      <c r="M132" s="11">
        <f t="shared" ref="M132:M195" si="48">1/C132</f>
        <v>0.28818443804034583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-0.2804957963794501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0.22935609022332426</v>
      </c>
      <c r="Q132" s="11">
        <f>2*'OddsRatio_working_3-way'!K132*'OddsRatio_working_3-way'!L132*'OddsRatio_working_3-way'!M132</f>
        <v>7.4466263059520879E-2</v>
      </c>
      <c r="R132" s="11">
        <f t="shared" ref="R132:R195" si="49">O132/N132</f>
        <v>0</v>
      </c>
      <c r="S132" s="11">
        <f t="shared" ref="S132:S195" si="50">P132/N132</f>
        <v>-0.81768102475608984</v>
      </c>
      <c r="T132" s="11">
        <f t="shared" ref="T132:T195" si="51">Q132/N132</f>
        <v>-0.26548085219353568</v>
      </c>
      <c r="U132" s="11">
        <f>'OddsRatio_working_3-way'!S132-'OddsRatio_working_3-way'!R132^2/3</f>
        <v>-0.81768102475608984</v>
      </c>
      <c r="V132" s="11">
        <f>'OddsRatio_working_3-way'!S132*'OddsRatio_working_3-way'!R132/3-2*'OddsRatio_working_3-way'!R132^3/27-'OddsRatio_working_3-way'!T132</f>
        <v>0.26548085219353568</v>
      </c>
      <c r="W132" s="11">
        <f>'OddsRatio_working_3-way'!V132^2+4*'OddsRatio_working_3-way'!U132^3/27</f>
        <v>-1.0513010404070114E-2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0.14229642764795261</v>
      </c>
      <c r="Y132" s="11">
        <f>IF('OddsRatio_working_3-way'!W132&gt;=0,IF('OddsRatio_working_3-way'!V132+SQRT('OddsRatio_working_3-way'!W132)&gt;0,0,PI()),ACOS('OddsRatio_working_3-way'!V132/(2*'OddsRatio_working_3-way'!X132)))</f>
        <v>0.36856749986654869</v>
      </c>
      <c r="Z132" s="11">
        <f>'OddsRatio_working_3-way'!X132^(1/3)*COS('OddsRatio_working_3-way'!Y132/3)</f>
        <v>0.51813810232015578</v>
      </c>
      <c r="AA132" s="11">
        <f>'OddsRatio_working_3-way'!X132^(1/3)*COS(('OddsRatio_working_3-way'!Y132+2*PI())/3)</f>
        <v>-0.31447605777542681</v>
      </c>
      <c r="AB132" s="11">
        <f>'OddsRatio_working_3-way'!X132^(1/3)*COS(('OddsRatio_working_3-way'!Y132+4*PI())/3)</f>
        <v>-0.20366204454472911</v>
      </c>
      <c r="AC132" s="11">
        <f>'OddsRatio_working_3-way'!X132^(1/3)*SIN('OddsRatio_working_3-way'!Y132/3)</f>
        <v>6.3978500368726085E-2</v>
      </c>
      <c r="AD132" s="11">
        <f>'OddsRatio_working_3-way'!X132^(1/3)*SIN(('OddsRatio_working_3-way'!Y132+2*PI())/3)</f>
        <v>0.41673150909355261</v>
      </c>
      <c r="AE132" s="11">
        <f>'OddsRatio_working_3-way'!X132^(1/3)*SIN(('OddsRatio_working_3-way'!Y132+4*PI())/3)</f>
        <v>-0.48071000946227871</v>
      </c>
      <c r="AF132" s="11">
        <f>-'OddsRatio_working_3-way'!U132/(3*'OddsRatio_working_3-way'!X132^(1/3))*COS(('OddsRatio_working_3-way'!Y132)/3)</f>
        <v>0.51813810232015567</v>
      </c>
      <c r="AG132" s="11">
        <f>-'OddsRatio_working_3-way'!U132/(3*'OddsRatio_working_3-way'!X132^(1/3))*COS(('OddsRatio_working_3-way'!Y132+2*PI())/3)</f>
        <v>-0.3144760577754267</v>
      </c>
      <c r="AH132" s="11">
        <f>-'OddsRatio_working_3-way'!U132/(3*'OddsRatio_working_3-way'!X132^(1/3))*COS(('OddsRatio_working_3-way'!Y132+4*PI())/3)</f>
        <v>-0.20366204454472908</v>
      </c>
      <c r="AI132" s="11">
        <f>'OddsRatio_working_3-way'!U132/(3*'OddsRatio_working_3-way'!X132^(1/3))*SIN(('OddsRatio_working_3-way'!Y132)/3)</f>
        <v>-6.3978500368726071E-2</v>
      </c>
      <c r="AJ132" s="11">
        <f>'OddsRatio_working_3-way'!U132/(3*'OddsRatio_working_3-way'!X132^(1/3))*SIN(('OddsRatio_working_3-way'!Y132+2*PI())/3)</f>
        <v>-0.41673150909355255</v>
      </c>
      <c r="AK132" s="11">
        <f>'OddsRatio_working_3-way'!U132/(3*'OddsRatio_working_3-way'!X132^(1/3))*SIN(('OddsRatio_working_3-way'!Y132+4*PI())/3)</f>
        <v>0.4807100094622786</v>
      </c>
      <c r="AL132" s="11">
        <f>'OddsRatio_working_3-way'!Z132+'OddsRatio_working_3-way'!AF132</f>
        <v>1.0362762046403113</v>
      </c>
      <c r="AM132" s="11">
        <f>'OddsRatio_working_3-way'!AA132+'OddsRatio_working_3-way'!AG132</f>
        <v>-0.62895211555085351</v>
      </c>
      <c r="AN132" s="11">
        <f>'OddsRatio_working_3-way'!AB132+'OddsRatio_working_3-way'!AH132</f>
        <v>-0.40732408908945816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1.0362762046403113</v>
      </c>
      <c r="AS132" s="11">
        <f>IF(('OddsRatio_working_3-way'!X132=0),IF(Q132&gt;0,-Q132^(1/3),(-Q132)^(1/3)),'OddsRatio_working_3-way'!AM132-'OddsRatio_working_3-way'!R132/3)</f>
        <v>-0.62895211555085351</v>
      </c>
      <c r="AT132" s="11">
        <f>IF(('OddsRatio_working_3-way'!X132=0),IF(Q132&gt;0,-Q132^(1/3),(-Q132)^(1/3)),'OddsRatio_working_3-way'!AN132-'OddsRatio_working_3-way'!R132/3)</f>
        <v>-0.40732408908945816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4.29</v>
      </c>
      <c r="B133" s="4">
        <f>IF('True_Odds_Calculator_3-way'!B134="","",'True_Odds_Calculator_3-way'!B134)</f>
        <v>3.54</v>
      </c>
      <c r="C133" s="4">
        <f>IF('True_Odds_Calculator_3-way'!C134="","",'True_Odds_Calculator_3-way'!C134)</f>
        <v>1.97</v>
      </c>
      <c r="D133" s="9">
        <f t="shared" si="39"/>
        <v>0.22656165435876488</v>
      </c>
      <c r="E133" s="9">
        <f t="shared" si="40"/>
        <v>0.27505885840017852</v>
      </c>
      <c r="F133" s="9">
        <f t="shared" si="41"/>
        <v>0.49837948724105652</v>
      </c>
      <c r="G133" s="9">
        <f t="shared" si="42"/>
        <v>1.0376320905557175</v>
      </c>
      <c r="H133" s="9">
        <f t="shared" si="43"/>
        <v>4.4138095779283111</v>
      </c>
      <c r="I133" s="9">
        <f t="shared" si="44"/>
        <v>3.6355855100115217</v>
      </c>
      <c r="J133" s="9">
        <f t="shared" si="45"/>
        <v>2.0065031278390464</v>
      </c>
      <c r="K133" s="11">
        <f t="shared" si="46"/>
        <v>0.23310023310023309</v>
      </c>
      <c r="L133" s="11">
        <f t="shared" si="47"/>
        <v>0.2824858757062147</v>
      </c>
      <c r="M133" s="11">
        <f t="shared" si="48"/>
        <v>0.50761421319796951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-0.27094089960819734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0.22729094397338395</v>
      </c>
      <c r="Q133" s="11">
        <f>2*'OddsRatio_working_3-way'!K133*'OddsRatio_working_3-way'!L133*'OddsRatio_working_3-way'!M133</f>
        <v>6.6850277639230571E-2</v>
      </c>
      <c r="R133" s="11">
        <f t="shared" si="49"/>
        <v>0</v>
      </c>
      <c r="S133" s="11">
        <f t="shared" si="50"/>
        <v>-0.83889491878880307</v>
      </c>
      <c r="T133" s="11">
        <f t="shared" si="51"/>
        <v>-0.2467337996437656</v>
      </c>
      <c r="U133" s="11">
        <f>'OddsRatio_working_3-way'!S133-'OddsRatio_working_3-way'!R133^2/3</f>
        <v>-0.83889491878880307</v>
      </c>
      <c r="V133" s="11">
        <f>'OddsRatio_working_3-way'!S133*'OddsRatio_working_3-way'!R133/3-2*'OddsRatio_working_3-way'!R133^3/27-'OddsRatio_working_3-way'!T133</f>
        <v>0.2467337996437656</v>
      </c>
      <c r="W133" s="11">
        <f>'OddsRatio_working_3-way'!V133^2+4*'OddsRatio_working_3-way'!U133^3/27</f>
        <v>-2.6584334361928828E-2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0.14786979259519056</v>
      </c>
      <c r="Y133" s="11">
        <f>IF('OddsRatio_working_3-way'!W133&gt;=0,IF('OddsRatio_working_3-way'!V133+SQRT('OddsRatio_working_3-way'!W133)&gt;0,0,PI()),ACOS('OddsRatio_working_3-way'!V133/(2*'OddsRatio_working_3-way'!X133)))</f>
        <v>0.58394511451448383</v>
      </c>
      <c r="Z133" s="11">
        <f>'OddsRatio_working_3-way'!X133^(1/3)*COS('OddsRatio_working_3-way'!Y133/3)</f>
        <v>0.51881604527785863</v>
      </c>
      <c r="AA133" s="11">
        <f>'OddsRatio_working_3-way'!X133^(1/3)*COS(('OddsRatio_working_3-way'!Y133+2*PI())/3)</f>
        <v>-0.34798659267075455</v>
      </c>
      <c r="AB133" s="11">
        <f>'OddsRatio_working_3-way'!X133^(1/3)*COS(('OddsRatio_working_3-way'!Y133+4*PI())/3)</f>
        <v>-0.17082945260710442</v>
      </c>
      <c r="AC133" s="11">
        <f>'OddsRatio_working_3-way'!X133^(1/3)*SIN('OddsRatio_working_3-way'!Y133/3)</f>
        <v>0.10228172250461284</v>
      </c>
      <c r="AD133" s="11">
        <f>'OddsRatio_working_3-way'!X133^(1/3)*SIN(('OddsRatio_working_3-way'!Y133+2*PI())/3)</f>
        <v>0.3981670138492967</v>
      </c>
      <c r="AE133" s="11">
        <f>'OddsRatio_working_3-way'!X133^(1/3)*SIN(('OddsRatio_working_3-way'!Y133+4*PI())/3)</f>
        <v>-0.50044873635390941</v>
      </c>
      <c r="AF133" s="11">
        <f>-'OddsRatio_working_3-way'!U133/(3*'OddsRatio_working_3-way'!X133^(1/3))*COS(('OddsRatio_working_3-way'!Y133)/3)</f>
        <v>0.51881604527785874</v>
      </c>
      <c r="AG133" s="11">
        <f>-'OddsRatio_working_3-way'!U133/(3*'OddsRatio_working_3-way'!X133^(1/3))*COS(('OddsRatio_working_3-way'!Y133+2*PI())/3)</f>
        <v>-0.34798659267075466</v>
      </c>
      <c r="AH133" s="11">
        <f>-'OddsRatio_working_3-way'!U133/(3*'OddsRatio_working_3-way'!X133^(1/3))*COS(('OddsRatio_working_3-way'!Y133+4*PI())/3)</f>
        <v>-0.17082945260710444</v>
      </c>
      <c r="AI133" s="11">
        <f>'OddsRatio_working_3-way'!U133/(3*'OddsRatio_working_3-way'!X133^(1/3))*SIN(('OddsRatio_working_3-way'!Y133)/3)</f>
        <v>-0.10228172250461286</v>
      </c>
      <c r="AJ133" s="11">
        <f>'OddsRatio_working_3-way'!U133/(3*'OddsRatio_working_3-way'!X133^(1/3))*SIN(('OddsRatio_working_3-way'!Y133+2*PI())/3)</f>
        <v>-0.39816701384929676</v>
      </c>
      <c r="AK133" s="11">
        <f>'OddsRatio_working_3-way'!U133/(3*'OddsRatio_working_3-way'!X133^(1/3))*SIN(('OddsRatio_working_3-way'!Y133+4*PI())/3)</f>
        <v>0.50044873635390952</v>
      </c>
      <c r="AL133" s="11">
        <f>'OddsRatio_working_3-way'!Z133+'OddsRatio_working_3-way'!AF133</f>
        <v>1.0376320905557175</v>
      </c>
      <c r="AM133" s="11">
        <f>'OddsRatio_working_3-way'!AA133+'OddsRatio_working_3-way'!AG133</f>
        <v>-0.6959731853415092</v>
      </c>
      <c r="AN133" s="11">
        <f>'OddsRatio_working_3-way'!AB133+'OddsRatio_working_3-way'!AH133</f>
        <v>-0.34165890521420883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1.0376320905557175</v>
      </c>
      <c r="AS133" s="11">
        <f>IF(('OddsRatio_working_3-way'!X133=0),IF(Q133&gt;0,-Q133^(1/3),(-Q133)^(1/3)),'OddsRatio_working_3-way'!AM133-'OddsRatio_working_3-way'!R133/3)</f>
        <v>-0.6959731853415092</v>
      </c>
      <c r="AT133" s="11">
        <f>IF(('OddsRatio_working_3-way'!X133=0),IF(Q133&gt;0,-Q133^(1/3),(-Q133)^(1/3)),'OddsRatio_working_3-way'!AN133-'OddsRatio_working_3-way'!R133/3)</f>
        <v>-0.34165890521420883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3.52</v>
      </c>
      <c r="C134" s="4">
        <f>IF('True_Odds_Calculator_3-way'!C135="","",'True_Odds_Calculator_3-way'!C135)</f>
        <v>3.91</v>
      </c>
      <c r="D134" s="9">
        <f t="shared" si="39"/>
        <v>0.47414869911452268</v>
      </c>
      <c r="E134" s="9">
        <f t="shared" si="40"/>
        <v>0.27685862529031519</v>
      </c>
      <c r="F134" s="9">
        <f t="shared" si="41"/>
        <v>0.24899267559516208</v>
      </c>
      <c r="G134" s="9">
        <f t="shared" si="42"/>
        <v>1.0364887952438728</v>
      </c>
      <c r="H134" s="9">
        <f t="shared" si="43"/>
        <v>2.1090430109109435</v>
      </c>
      <c r="I134" s="9">
        <f t="shared" si="44"/>
        <v>3.61195176401456</v>
      </c>
      <c r="J134" s="9">
        <f t="shared" si="45"/>
        <v>4.0161823941596699</v>
      </c>
      <c r="K134" s="11">
        <f t="shared" si="46"/>
        <v>0.48309178743961356</v>
      </c>
      <c r="L134" s="11">
        <f t="shared" si="47"/>
        <v>0.28409090909090912</v>
      </c>
      <c r="M134" s="11">
        <f t="shared" si="48"/>
        <v>0.25575447570332482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-0.27541496921848319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0.228151637581194</v>
      </c>
      <c r="Q134" s="11">
        <f>2*'OddsRatio_working_3-way'!K134*'OddsRatio_working_3-way'!L134*'OddsRatio_working_3-way'!M134</f>
        <v>7.0200503871136605E-2</v>
      </c>
      <c r="R134" s="11">
        <f t="shared" si="49"/>
        <v>0</v>
      </c>
      <c r="S134" s="11">
        <f t="shared" si="50"/>
        <v>-0.8283922919244241</v>
      </c>
      <c r="T134" s="11">
        <f t="shared" si="51"/>
        <v>-0.25488993597674586</v>
      </c>
      <c r="U134" s="11">
        <f>'OddsRatio_working_3-way'!S134-'OddsRatio_working_3-way'!R134^2/3</f>
        <v>-0.8283922919244241</v>
      </c>
      <c r="V134" s="11">
        <f>'OddsRatio_working_3-way'!S134*'OddsRatio_working_3-way'!R134/3-2*'OddsRatio_working_3-way'!R134^3/27-'OddsRatio_working_3-way'!T134</f>
        <v>0.25488993597674586</v>
      </c>
      <c r="W134" s="11">
        <f>'OddsRatio_working_3-way'!V134^2+4*'OddsRatio_working_3-way'!U134^3/27</f>
        <v>-1.924901409786102E-2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0.14510159678660556</v>
      </c>
      <c r="Y134" s="11">
        <f>IF('OddsRatio_working_3-way'!W134&gt;=0,IF('OddsRatio_working_3-way'!V134+SQRT('OddsRatio_working_3-way'!W134)&gt;0,0,PI()),ACOS('OddsRatio_working_3-way'!V134/(2*'OddsRatio_working_3-way'!X134)))</f>
        <v>0.49846926551045834</v>
      </c>
      <c r="Z134" s="11">
        <f>'OddsRatio_working_3-way'!X134^(1/3)*COS('OddsRatio_working_3-way'!Y134/3)</f>
        <v>0.51824439762193641</v>
      </c>
      <c r="AA134" s="11">
        <f>'OddsRatio_working_3-way'!X134^(1/3)*COS(('OddsRatio_working_3-way'!Y134+2*PI())/3)</f>
        <v>-0.33438926485723636</v>
      </c>
      <c r="AB134" s="11">
        <f>'OddsRatio_working_3-way'!X134^(1/3)*COS(('OddsRatio_working_3-way'!Y134+4*PI())/3)</f>
        <v>-0.18385513276470011</v>
      </c>
      <c r="AC134" s="11">
        <f>'OddsRatio_working_3-way'!X134^(1/3)*SIN('OddsRatio_working_3-way'!Y134/3)</f>
        <v>8.691092168585253E-2</v>
      </c>
      <c r="AD134" s="11">
        <f>'OddsRatio_working_3-way'!X134^(1/3)*SIN(('OddsRatio_working_3-way'!Y134+2*PI())/3)</f>
        <v>0.40535735286663432</v>
      </c>
      <c r="AE134" s="11">
        <f>'OddsRatio_working_3-way'!X134^(1/3)*SIN(('OddsRatio_working_3-way'!Y134+4*PI())/3)</f>
        <v>-0.49226827455248678</v>
      </c>
      <c r="AF134" s="11">
        <f>-'OddsRatio_working_3-way'!U134/(3*'OddsRatio_working_3-way'!X134^(1/3))*COS(('OddsRatio_working_3-way'!Y134)/3)</f>
        <v>0.5182443976219363</v>
      </c>
      <c r="AG134" s="11">
        <f>-'OddsRatio_working_3-way'!U134/(3*'OddsRatio_working_3-way'!X134^(1/3))*COS(('OddsRatio_working_3-way'!Y134+2*PI())/3)</f>
        <v>-0.3343892648572363</v>
      </c>
      <c r="AH134" s="11">
        <f>-'OddsRatio_working_3-way'!U134/(3*'OddsRatio_working_3-way'!X134^(1/3))*COS(('OddsRatio_working_3-way'!Y134+4*PI())/3)</f>
        <v>-0.18385513276470009</v>
      </c>
      <c r="AI134" s="11">
        <f>'OddsRatio_working_3-way'!U134/(3*'OddsRatio_working_3-way'!X134^(1/3))*SIN(('OddsRatio_working_3-way'!Y134)/3)</f>
        <v>-8.6910921685852516E-2</v>
      </c>
      <c r="AJ134" s="11">
        <f>'OddsRatio_working_3-way'!U134/(3*'OddsRatio_working_3-way'!X134^(1/3))*SIN(('OddsRatio_working_3-way'!Y134+2*PI())/3)</f>
        <v>-0.40535735286663427</v>
      </c>
      <c r="AK134" s="11">
        <f>'OddsRatio_working_3-way'!U134/(3*'OddsRatio_working_3-way'!X134^(1/3))*SIN(('OddsRatio_working_3-way'!Y134+4*PI())/3)</f>
        <v>0.49226827455248667</v>
      </c>
      <c r="AL134" s="11">
        <f>'OddsRatio_working_3-way'!Z134+'OddsRatio_working_3-way'!AF134</f>
        <v>1.0364887952438728</v>
      </c>
      <c r="AM134" s="11">
        <f>'OddsRatio_working_3-way'!AA134+'OddsRatio_working_3-way'!AG134</f>
        <v>-0.6687785297144726</v>
      </c>
      <c r="AN134" s="11">
        <f>'OddsRatio_working_3-way'!AB134+'OddsRatio_working_3-way'!AH134</f>
        <v>-0.36771026552940023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1.0364887952438728</v>
      </c>
      <c r="AS134" s="11">
        <f>IF(('OddsRatio_working_3-way'!X134=0),IF(Q134&gt;0,-Q134^(1/3),(-Q134)^(1/3)),'OddsRatio_working_3-way'!AM134-'OddsRatio_working_3-way'!R134/3)</f>
        <v>-0.6687785297144726</v>
      </c>
      <c r="AT134" s="11">
        <f>IF(('OddsRatio_working_3-way'!X134=0),IF(Q134&gt;0,-Q134^(1/3),(-Q134)^(1/3)),'OddsRatio_working_3-way'!AN134-'OddsRatio_working_3-way'!R134/3)</f>
        <v>-0.36771026552940023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3.19</v>
      </c>
      <c r="B135" s="4">
        <f>IF('True_Odds_Calculator_3-way'!B136="","",'True_Odds_Calculator_3-way'!B136)</f>
        <v>3.34</v>
      </c>
      <c r="C135" s="4">
        <f>IF('True_Odds_Calculator_3-way'!C136="","",'True_Odds_Calculator_3-way'!C136)</f>
        <v>2.44</v>
      </c>
      <c r="D135" s="9">
        <f t="shared" si="39"/>
        <v>0.3061558172505166</v>
      </c>
      <c r="E135" s="9">
        <f t="shared" si="40"/>
        <v>0.29226627906274122</v>
      </c>
      <c r="F135" s="9">
        <f t="shared" si="41"/>
        <v>0.40157790368674212</v>
      </c>
      <c r="G135" s="9">
        <f t="shared" si="42"/>
        <v>1.034845036049876</v>
      </c>
      <c r="H135" s="9">
        <f t="shared" si="43"/>
        <v>3.2663106289492285</v>
      </c>
      <c r="I135" s="9">
        <f t="shared" si="44"/>
        <v>3.4215373843567103</v>
      </c>
      <c r="J135" s="9">
        <f t="shared" si="45"/>
        <v>2.490176851911821</v>
      </c>
      <c r="K135" s="11">
        <f t="shared" si="46"/>
        <v>0.31347962382445144</v>
      </c>
      <c r="L135" s="11">
        <f t="shared" si="47"/>
        <v>0.29940119760479045</v>
      </c>
      <c r="M135" s="11">
        <f t="shared" si="48"/>
        <v>0.4098360655737705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-0.28385430690599889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0.22963990309119159</v>
      </c>
      <c r="Q135" s="11">
        <f>2*'OddsRatio_working_3-way'!K135*'OddsRatio_working_3-way'!L135*'OddsRatio_working_3-way'!M135</f>
        <v>7.6931290817819645E-2</v>
      </c>
      <c r="R135" s="11">
        <f t="shared" si="49"/>
        <v>0</v>
      </c>
      <c r="S135" s="11">
        <f t="shared" si="50"/>
        <v>-0.80900623138066063</v>
      </c>
      <c r="T135" s="11">
        <f t="shared" si="51"/>
        <v>-0.27102386310909909</v>
      </c>
      <c r="U135" s="11">
        <f>'OddsRatio_working_3-way'!S135-'OddsRatio_working_3-way'!R135^2/3</f>
        <v>-0.80900623138066063</v>
      </c>
      <c r="V135" s="11">
        <f>'OddsRatio_working_3-way'!S135*'OddsRatio_working_3-way'!R135/3-2*'OddsRatio_working_3-way'!R135^3/27-'OddsRatio_working_3-way'!T135</f>
        <v>0.27102386310909909</v>
      </c>
      <c r="W135" s="11">
        <f>'OddsRatio_working_3-way'!V135^2+4*'OddsRatio_working_3-way'!U135^3/27</f>
        <v>-4.9886380780098383E-3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0.1400380059596229</v>
      </c>
      <c r="Y135" s="11">
        <f>IF('OddsRatio_working_3-way'!W135&gt;=0,IF('OddsRatio_working_3-way'!V135+SQRT('OddsRatio_working_3-way'!W135)&gt;0,0,PI()),ACOS('OddsRatio_working_3-way'!V135/(2*'OddsRatio_working_3-way'!X135)))</f>
        <v>0.25493507317236164</v>
      </c>
      <c r="Z135" s="11">
        <f>'OddsRatio_working_3-way'!X135^(1/3)*COS('OddsRatio_working_3-way'!Y135/3)</f>
        <v>0.51742251802493799</v>
      </c>
      <c r="AA135" s="11">
        <f>'OddsRatio_working_3-way'!X135^(1/3)*COS(('OddsRatio_working_3-way'!Y135+2*PI())/3)</f>
        <v>-0.29688207542651363</v>
      </c>
      <c r="AB135" s="11">
        <f>'OddsRatio_working_3-way'!X135^(1/3)*COS(('OddsRatio_working_3-way'!Y135+4*PI())/3)</f>
        <v>-0.22054044259842448</v>
      </c>
      <c r="AC135" s="11">
        <f>'OddsRatio_working_3-way'!X135^(1/3)*SIN('OddsRatio_working_3-way'!Y135/3)</f>
        <v>4.4075862263672792E-2</v>
      </c>
      <c r="AD135" s="11">
        <f>'OddsRatio_working_3-way'!X135^(1/3)*SIN(('OddsRatio_working_3-way'!Y135+2*PI())/3)</f>
        <v>0.4260631139678715</v>
      </c>
      <c r="AE135" s="11">
        <f>'OddsRatio_working_3-way'!X135^(1/3)*SIN(('OddsRatio_working_3-way'!Y135+4*PI())/3)</f>
        <v>-0.47013897623154433</v>
      </c>
      <c r="AF135" s="11">
        <f>-'OddsRatio_working_3-way'!U135/(3*'OddsRatio_working_3-way'!X135^(1/3))*COS(('OddsRatio_working_3-way'!Y135)/3)</f>
        <v>0.51742251802493799</v>
      </c>
      <c r="AG135" s="11">
        <f>-'OddsRatio_working_3-way'!U135/(3*'OddsRatio_working_3-way'!X135^(1/3))*COS(('OddsRatio_working_3-way'!Y135+2*PI())/3)</f>
        <v>-0.29688207542651363</v>
      </c>
      <c r="AH135" s="11">
        <f>-'OddsRatio_working_3-way'!U135/(3*'OddsRatio_working_3-way'!X135^(1/3))*COS(('OddsRatio_working_3-way'!Y135+4*PI())/3)</f>
        <v>-0.22054044259842448</v>
      </c>
      <c r="AI135" s="11">
        <f>'OddsRatio_working_3-way'!U135/(3*'OddsRatio_working_3-way'!X135^(1/3))*SIN(('OddsRatio_working_3-way'!Y135)/3)</f>
        <v>-4.4075862263672792E-2</v>
      </c>
      <c r="AJ135" s="11">
        <f>'OddsRatio_working_3-way'!U135/(3*'OddsRatio_working_3-way'!X135^(1/3))*SIN(('OddsRatio_working_3-way'!Y135+2*PI())/3)</f>
        <v>-0.4260631139678715</v>
      </c>
      <c r="AK135" s="11">
        <f>'OddsRatio_working_3-way'!U135/(3*'OddsRatio_working_3-way'!X135^(1/3))*SIN(('OddsRatio_working_3-way'!Y135+4*PI())/3)</f>
        <v>0.47013897623154433</v>
      </c>
      <c r="AL135" s="11">
        <f>'OddsRatio_working_3-way'!Z135+'OddsRatio_working_3-way'!AF135</f>
        <v>1.034845036049876</v>
      </c>
      <c r="AM135" s="11">
        <f>'OddsRatio_working_3-way'!AA135+'OddsRatio_working_3-way'!AG135</f>
        <v>-0.59376415085302725</v>
      </c>
      <c r="AN135" s="11">
        <f>'OddsRatio_working_3-way'!AB135+'OddsRatio_working_3-way'!AH135</f>
        <v>-0.44108088519684896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1.034845036049876</v>
      </c>
      <c r="AS135" s="11">
        <f>IF(('OddsRatio_working_3-way'!X135=0),IF(Q135&gt;0,-Q135^(1/3),(-Q135)^(1/3)),'OddsRatio_working_3-way'!AM135-'OddsRatio_working_3-way'!R135/3)</f>
        <v>-0.59376415085302725</v>
      </c>
      <c r="AT135" s="11">
        <f>IF(('OddsRatio_working_3-way'!X135=0),IF(Q135&gt;0,-Q135^(1/3),(-Q135)^(1/3)),'OddsRatio_working_3-way'!AN135-'OddsRatio_working_3-way'!R135/3)</f>
        <v>-0.44108088519684896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2.75</v>
      </c>
      <c r="B136" s="4">
        <f>IF('True_Odds_Calculator_3-way'!B137="","",'True_Odds_Calculator_3-way'!B137)</f>
        <v>3.37</v>
      </c>
      <c r="C136" s="4">
        <f>IF('True_Odds_Calculator_3-way'!C137="","",'True_Odds_Calculator_3-way'!C137)</f>
        <v>2.73</v>
      </c>
      <c r="D136" s="9">
        <f t="shared" si="39"/>
        <v>0.35444726059504311</v>
      </c>
      <c r="E136" s="9">
        <f t="shared" si="40"/>
        <v>0.28847102073357361</v>
      </c>
      <c r="F136" s="9">
        <f t="shared" si="41"/>
        <v>0.357081718671383</v>
      </c>
      <c r="G136" s="9">
        <f t="shared" si="42"/>
        <v>1.0407395420144887</v>
      </c>
      <c r="H136" s="9">
        <f t="shared" si="43"/>
        <v>2.8212941985253557</v>
      </c>
      <c r="I136" s="9">
        <f t="shared" si="44"/>
        <v>3.4665527145743389</v>
      </c>
      <c r="J136" s="9">
        <f t="shared" si="45"/>
        <v>2.8004794076850659</v>
      </c>
      <c r="K136" s="11">
        <f t="shared" si="46"/>
        <v>0.36363636363636365</v>
      </c>
      <c r="L136" s="11">
        <f t="shared" si="47"/>
        <v>0.29673590504451036</v>
      </c>
      <c r="M136" s="11">
        <f t="shared" si="48"/>
        <v>0.36630036630036628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-0.28360067232470787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0.23122278315156652</v>
      </c>
      <c r="Q136" s="11">
        <f>2*'OddsRatio_working_3-way'!K136*'OddsRatio_working_3-way'!L136*'OddsRatio_working_3-way'!M136</f>
        <v>7.9050524154381713E-2</v>
      </c>
      <c r="R136" s="11">
        <f t="shared" si="49"/>
        <v>0</v>
      </c>
      <c r="S136" s="11">
        <f t="shared" si="50"/>
        <v>-0.81531112481577117</v>
      </c>
      <c r="T136" s="11">
        <f t="shared" si="51"/>
        <v>-0.27873884609086191</v>
      </c>
      <c r="U136" s="11">
        <f>'OddsRatio_working_3-way'!S136-'OddsRatio_working_3-way'!R136^2/3</f>
        <v>-0.81531112481577117</v>
      </c>
      <c r="V136" s="11">
        <f>'OddsRatio_working_3-way'!S136*'OddsRatio_working_3-way'!R136/3-2*'OddsRatio_working_3-way'!R136^3/27-'OddsRatio_working_3-way'!T136</f>
        <v>0.27873884609086191</v>
      </c>
      <c r="W136" s="11">
        <f>'OddsRatio_working_3-way'!V136^2+4*'OddsRatio_working_3-way'!U136^3/27</f>
        <v>-2.5955567680955305E-3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0.14167824558498804</v>
      </c>
      <c r="Y136" s="11">
        <f>IF('OddsRatio_working_3-way'!W136&gt;=0,IF('OddsRatio_working_3-way'!V136+SQRT('OddsRatio_working_3-way'!W136)&gt;0,0,PI()),ACOS('OddsRatio_working_3-way'!V136/(2*'OddsRatio_working_3-way'!X136)))</f>
        <v>0.18077994086616989</v>
      </c>
      <c r="Z136" s="11">
        <f>'OddsRatio_working_3-way'!X136^(1/3)*COS('OddsRatio_working_3-way'!Y136/3)</f>
        <v>0.52036977100724435</v>
      </c>
      <c r="AA136" s="11">
        <f>'OddsRatio_working_3-way'!X136^(1/3)*COS(('OddsRatio_working_3-way'!Y136+2*PI())/3)</f>
        <v>-0.28737417145128719</v>
      </c>
      <c r="AB136" s="11">
        <f>'OddsRatio_working_3-way'!X136^(1/3)*COS(('OddsRatio_working_3-way'!Y136+4*PI())/3)</f>
        <v>-0.23299559955595722</v>
      </c>
      <c r="AC136" s="11">
        <f>'OddsRatio_working_3-way'!X136^(1/3)*SIN('OddsRatio_working_3-way'!Y136/3)</f>
        <v>3.1395483121916312E-2</v>
      </c>
      <c r="AD136" s="11">
        <f>'OddsRatio_working_3-way'!X136^(1/3)*SIN(('OddsRatio_working_3-way'!Y136+2*PI())/3)</f>
        <v>0.43495569949280649</v>
      </c>
      <c r="AE136" s="11">
        <f>'OddsRatio_working_3-way'!X136^(1/3)*SIN(('OddsRatio_working_3-way'!Y136+4*PI())/3)</f>
        <v>-0.46635118261472269</v>
      </c>
      <c r="AF136" s="11">
        <f>-'OddsRatio_working_3-way'!U136/(3*'OddsRatio_working_3-way'!X136^(1/3))*COS(('OddsRatio_working_3-way'!Y136)/3)</f>
        <v>0.52036977100724435</v>
      </c>
      <c r="AG136" s="11">
        <f>-'OddsRatio_working_3-way'!U136/(3*'OddsRatio_working_3-way'!X136^(1/3))*COS(('OddsRatio_working_3-way'!Y136+2*PI())/3)</f>
        <v>-0.28737417145128719</v>
      </c>
      <c r="AH136" s="11">
        <f>-'OddsRatio_working_3-way'!U136/(3*'OddsRatio_working_3-way'!X136^(1/3))*COS(('OddsRatio_working_3-way'!Y136+4*PI())/3)</f>
        <v>-0.23299559955595722</v>
      </c>
      <c r="AI136" s="11">
        <f>'OddsRatio_working_3-way'!U136/(3*'OddsRatio_working_3-way'!X136^(1/3))*SIN(('OddsRatio_working_3-way'!Y136)/3)</f>
        <v>-3.1395483121916312E-2</v>
      </c>
      <c r="AJ136" s="11">
        <f>'OddsRatio_working_3-way'!U136/(3*'OddsRatio_working_3-way'!X136^(1/3))*SIN(('OddsRatio_working_3-way'!Y136+2*PI())/3)</f>
        <v>-0.43495569949280649</v>
      </c>
      <c r="AK136" s="11">
        <f>'OddsRatio_working_3-way'!U136/(3*'OddsRatio_working_3-way'!X136^(1/3))*SIN(('OddsRatio_working_3-way'!Y136+4*PI())/3)</f>
        <v>0.46635118261472269</v>
      </c>
      <c r="AL136" s="11">
        <f>'OddsRatio_working_3-way'!Z136+'OddsRatio_working_3-way'!AF136</f>
        <v>1.0407395420144887</v>
      </c>
      <c r="AM136" s="11">
        <f>'OddsRatio_working_3-way'!AA136+'OddsRatio_working_3-way'!AG136</f>
        <v>-0.57474834290257437</v>
      </c>
      <c r="AN136" s="11">
        <f>'OddsRatio_working_3-way'!AB136+'OddsRatio_working_3-way'!AH136</f>
        <v>-0.46599119911191444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1.0407395420144887</v>
      </c>
      <c r="AS136" s="11">
        <f>IF(('OddsRatio_working_3-way'!X136=0),IF(Q136&gt;0,-Q136^(1/3),(-Q136)^(1/3)),'OddsRatio_working_3-way'!AM136-'OddsRatio_working_3-way'!R136/3)</f>
        <v>-0.57474834290257437</v>
      </c>
      <c r="AT136" s="11">
        <f>IF(('OddsRatio_working_3-way'!X136=0),IF(Q136&gt;0,-Q136^(1/3),(-Q136)^(1/3)),'OddsRatio_working_3-way'!AN136-'OddsRatio_working_3-way'!R136/3)</f>
        <v>-0.46599119911191444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1.71</v>
      </c>
      <c r="B137" s="4">
        <f>IF('True_Odds_Calculator_3-way'!B138="","",'True_Odds_Calculator_3-way'!B138)</f>
        <v>4.21</v>
      </c>
      <c r="C137" s="4">
        <f>IF('True_Odds_Calculator_3-way'!C138="","",'True_Odds_Calculator_3-way'!C138)</f>
        <v>4.82</v>
      </c>
      <c r="D137" s="9">
        <f t="shared" si="39"/>
        <v>0.57236675316891972</v>
      </c>
      <c r="E137" s="9">
        <f t="shared" si="40"/>
        <v>0.2284212529752114</v>
      </c>
      <c r="F137" s="9">
        <f t="shared" si="41"/>
        <v>0.19921199385586899</v>
      </c>
      <c r="G137" s="9">
        <f t="shared" si="42"/>
        <v>1.0522979266611157</v>
      </c>
      <c r="H137" s="9">
        <f t="shared" si="43"/>
        <v>1.7471315279293922</v>
      </c>
      <c r="I137" s="9">
        <f t="shared" si="44"/>
        <v>4.3778763445821802</v>
      </c>
      <c r="J137" s="9">
        <f t="shared" si="45"/>
        <v>5.0197780798454623</v>
      </c>
      <c r="K137" s="11">
        <f t="shared" si="46"/>
        <v>0.58479532163742687</v>
      </c>
      <c r="L137" s="11">
        <f t="shared" si="47"/>
        <v>0.23752969121140144</v>
      </c>
      <c r="M137" s="11">
        <f t="shared" si="48"/>
        <v>0.20746887966804978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-0.25090048427561051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0.22305692775912336</v>
      </c>
      <c r="Q137" s="11">
        <f>2*'OddsRatio_working_3-way'!K137*'OddsRatio_working_3-way'!L137*'OddsRatio_working_3-way'!M137</f>
        <v>5.7637449033365221E-2</v>
      </c>
      <c r="R137" s="11">
        <f t="shared" si="49"/>
        <v>0</v>
      </c>
      <c r="S137" s="11">
        <f t="shared" si="50"/>
        <v>-0.8890254971134236</v>
      </c>
      <c r="T137" s="11">
        <f t="shared" si="51"/>
        <v>-0.22972235067530331</v>
      </c>
      <c r="U137" s="11">
        <f>'OddsRatio_working_3-way'!S137-'OddsRatio_working_3-way'!R137^2/3</f>
        <v>-0.8890254971134236</v>
      </c>
      <c r="V137" s="11">
        <f>'OddsRatio_working_3-way'!S137*'OddsRatio_working_3-way'!R137/3-2*'OddsRatio_working_3-way'!R137^3/27-'OddsRatio_working_3-way'!T137</f>
        <v>0.22972235067530331</v>
      </c>
      <c r="W137" s="11">
        <f>'OddsRatio_working_3-way'!V137^2+4*'OddsRatio_working_3-way'!U137^3/27</f>
        <v>-5.1324800629305542E-2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0.16132045672286308</v>
      </c>
      <c r="Y137" s="11">
        <f>IF('OddsRatio_working_3-way'!W137&gt;=0,IF('OddsRatio_working_3-way'!V137+SQRT('OddsRatio_working_3-way'!W137)&gt;0,0,PI()),ACOS('OddsRatio_working_3-way'!V137/(2*'OddsRatio_working_3-way'!X137)))</f>
        <v>0.77844502250027925</v>
      </c>
      <c r="Z137" s="11">
        <f>'OddsRatio_working_3-way'!X137^(1/3)*COS('OddsRatio_working_3-way'!Y137/3)</f>
        <v>0.52614896333055794</v>
      </c>
      <c r="AA137" s="11">
        <f>'OddsRatio_working_3-way'!X137^(1/3)*COS(('OddsRatio_working_3-way'!Y137+2*PI())/3)</f>
        <v>-0.3840365648483588</v>
      </c>
      <c r="AB137" s="11">
        <f>'OddsRatio_working_3-way'!X137^(1/3)*COS(('OddsRatio_working_3-way'!Y137+4*PI())/3)</f>
        <v>-0.14211239848219925</v>
      </c>
      <c r="AC137" s="11">
        <f>'OddsRatio_working_3-way'!X137^(1/3)*SIN('OddsRatio_working_3-way'!Y137/3)</f>
        <v>0.13967498257497818</v>
      </c>
      <c r="AD137" s="11">
        <f>'OddsRatio_working_3-way'!X137^(1/3)*SIN(('OddsRatio_working_3-way'!Y137+2*PI())/3)</f>
        <v>0.38582087713162116</v>
      </c>
      <c r="AE137" s="11">
        <f>'OddsRatio_working_3-way'!X137^(1/3)*SIN(('OddsRatio_working_3-way'!Y137+4*PI())/3)</f>
        <v>-0.52549585970659929</v>
      </c>
      <c r="AF137" s="11">
        <f>-'OddsRatio_working_3-way'!U137/(3*'OddsRatio_working_3-way'!X137^(1/3))*COS(('OddsRatio_working_3-way'!Y137)/3)</f>
        <v>0.52614896333055783</v>
      </c>
      <c r="AG137" s="11">
        <f>-'OddsRatio_working_3-way'!U137/(3*'OddsRatio_working_3-way'!X137^(1/3))*COS(('OddsRatio_working_3-way'!Y137+2*PI())/3)</f>
        <v>-0.38403656484835874</v>
      </c>
      <c r="AH137" s="11">
        <f>-'OddsRatio_working_3-way'!U137/(3*'OddsRatio_working_3-way'!X137^(1/3))*COS(('OddsRatio_working_3-way'!Y137+4*PI())/3)</f>
        <v>-0.14211239848219923</v>
      </c>
      <c r="AI137" s="11">
        <f>'OddsRatio_working_3-way'!U137/(3*'OddsRatio_working_3-way'!X137^(1/3))*SIN(('OddsRatio_working_3-way'!Y137)/3)</f>
        <v>-0.13967498257497815</v>
      </c>
      <c r="AJ137" s="11">
        <f>'OddsRatio_working_3-way'!U137/(3*'OddsRatio_working_3-way'!X137^(1/3))*SIN(('OddsRatio_working_3-way'!Y137+2*PI())/3)</f>
        <v>-0.38582087713162111</v>
      </c>
      <c r="AK137" s="11">
        <f>'OddsRatio_working_3-way'!U137/(3*'OddsRatio_working_3-way'!X137^(1/3))*SIN(('OddsRatio_working_3-way'!Y137+4*PI())/3)</f>
        <v>0.52549585970659918</v>
      </c>
      <c r="AL137" s="11">
        <f>'OddsRatio_working_3-way'!Z137+'OddsRatio_working_3-way'!AF137</f>
        <v>1.0522979266611157</v>
      </c>
      <c r="AM137" s="11">
        <f>'OddsRatio_working_3-way'!AA137+'OddsRatio_working_3-way'!AG137</f>
        <v>-0.76807312969671759</v>
      </c>
      <c r="AN137" s="11">
        <f>'OddsRatio_working_3-way'!AB137+'OddsRatio_working_3-way'!AH137</f>
        <v>-0.28422479696439851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1.0522979266611157</v>
      </c>
      <c r="AS137" s="11">
        <f>IF(('OddsRatio_working_3-way'!X137=0),IF(Q137&gt;0,-Q137^(1/3),(-Q137)^(1/3)),'OddsRatio_working_3-way'!AM137-'OddsRatio_working_3-way'!R137/3)</f>
        <v>-0.76807312969671759</v>
      </c>
      <c r="AT137" s="11">
        <f>IF(('OddsRatio_working_3-way'!X137=0),IF(Q137&gt;0,-Q137^(1/3),(-Q137)^(1/3)),'OddsRatio_working_3-way'!AN137-'OddsRatio_working_3-way'!R137/3)</f>
        <v>-0.28422479696439851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1.4</v>
      </c>
      <c r="B138" s="4">
        <f>IF('True_Odds_Calculator_3-way'!B139="","",'True_Odds_Calculator_3-way'!B139)</f>
        <v>5.19</v>
      </c>
      <c r="C138" s="4">
        <f>IF('True_Odds_Calculator_3-way'!C139="","",'True_Odds_Calculator_3-way'!C139)</f>
        <v>8.14</v>
      </c>
      <c r="D138" s="9">
        <f t="shared" si="39"/>
        <v>0.70100933581187619</v>
      </c>
      <c r="E138" s="9">
        <f t="shared" si="40"/>
        <v>0.18289093177363966</v>
      </c>
      <c r="F138" s="9">
        <f t="shared" si="41"/>
        <v>0.11609973241448435</v>
      </c>
      <c r="G138" s="9">
        <f t="shared" si="42"/>
        <v>1.066286313583281</v>
      </c>
      <c r="H138" s="9">
        <f t="shared" si="43"/>
        <v>1.4265145254333123</v>
      </c>
      <c r="I138" s="9">
        <f t="shared" si="44"/>
        <v>5.4677396539139478</v>
      </c>
      <c r="J138" s="9">
        <f t="shared" si="45"/>
        <v>8.6132842789846276</v>
      </c>
      <c r="K138" s="11">
        <f t="shared" si="46"/>
        <v>0.7142857142857143</v>
      </c>
      <c r="L138" s="11">
        <f t="shared" si="47"/>
        <v>0.19267822736030826</v>
      </c>
      <c r="M138" s="11">
        <f t="shared" si="48"/>
        <v>0.12285012285012284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-0.20232634105466496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0.19832534283401335</v>
      </c>
      <c r="Q138" s="11">
        <f>2*'OddsRatio_working_3-way'!K138*'OddsRatio_working_3-way'!L138*'OddsRatio_working_3-way'!M138</f>
        <v>3.3815062716796816E-2</v>
      </c>
      <c r="R138" s="11">
        <f t="shared" si="49"/>
        <v>0</v>
      </c>
      <c r="S138" s="11">
        <f t="shared" si="50"/>
        <v>-0.98022502557108659</v>
      </c>
      <c r="T138" s="11">
        <f t="shared" si="51"/>
        <v>-0.16713129165747426</v>
      </c>
      <c r="U138" s="11">
        <f>'OddsRatio_working_3-way'!S138-'OddsRatio_working_3-way'!R138^2/3</f>
        <v>-0.98022502557108659</v>
      </c>
      <c r="V138" s="11">
        <f>'OddsRatio_working_3-way'!S138*'OddsRatio_working_3-way'!R138/3-2*'OddsRatio_working_3-way'!R138^3/27-'OddsRatio_working_3-way'!T138</f>
        <v>0.16713129165747426</v>
      </c>
      <c r="W138" s="11">
        <f>'OddsRatio_working_3-way'!V138^2+4*'OddsRatio_working_3-way'!U138^3/27</f>
        <v>-0.11159905617233268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0.1867698616101032</v>
      </c>
      <c r="Y138" s="11">
        <f>IF('OddsRatio_working_3-way'!W138&gt;=0,IF('OddsRatio_working_3-way'!V138+SQRT('OddsRatio_working_3-way'!W138)&gt;0,0,PI()),ACOS('OddsRatio_working_3-way'!V138/(2*'OddsRatio_working_3-way'!X138)))</f>
        <v>1.1069115052656833</v>
      </c>
      <c r="Z138" s="11">
        <f>'OddsRatio_working_3-way'!X138^(1/3)*COS('OddsRatio_working_3-way'!Y138/3)</f>
        <v>0.53314315679164048</v>
      </c>
      <c r="AA138" s="11">
        <f>'OddsRatio_working_3-way'!X138^(1/3)*COS(('OddsRatio_working_3-way'!Y138+2*PI())/3)</f>
        <v>-0.44510739319905485</v>
      </c>
      <c r="AB138" s="11">
        <f>'OddsRatio_working_3-way'!X138^(1/3)*COS(('OddsRatio_working_3-way'!Y138+4*PI())/3)</f>
        <v>-8.803576359258547E-2</v>
      </c>
      <c r="AC138" s="11">
        <f>'OddsRatio_working_3-way'!X138^(1/3)*SIN('OddsRatio_working_3-way'!Y138/3)</f>
        <v>0.20615540147327333</v>
      </c>
      <c r="AD138" s="11">
        <f>'OddsRatio_working_3-way'!X138^(1/3)*SIN(('OddsRatio_working_3-way'!Y138+2*PI())/3)</f>
        <v>0.35863781689875401</v>
      </c>
      <c r="AE138" s="11">
        <f>'OddsRatio_working_3-way'!X138^(1/3)*SIN(('OddsRatio_working_3-way'!Y138+4*PI())/3)</f>
        <v>-0.56479321837202734</v>
      </c>
      <c r="AF138" s="11">
        <f>-'OddsRatio_working_3-way'!U138/(3*'OddsRatio_working_3-way'!X138^(1/3))*COS(('OddsRatio_working_3-way'!Y138)/3)</f>
        <v>0.53314315679164048</v>
      </c>
      <c r="AG138" s="11">
        <f>-'OddsRatio_working_3-way'!U138/(3*'OddsRatio_working_3-way'!X138^(1/3))*COS(('OddsRatio_working_3-way'!Y138+2*PI())/3)</f>
        <v>-0.44510739319905485</v>
      </c>
      <c r="AH138" s="11">
        <f>-'OddsRatio_working_3-way'!U138/(3*'OddsRatio_working_3-way'!X138^(1/3))*COS(('OddsRatio_working_3-way'!Y138+4*PI())/3)</f>
        <v>-8.803576359258547E-2</v>
      </c>
      <c r="AI138" s="11">
        <f>'OddsRatio_working_3-way'!U138/(3*'OddsRatio_working_3-way'!X138^(1/3))*SIN(('OddsRatio_working_3-way'!Y138)/3)</f>
        <v>-0.20615540147327333</v>
      </c>
      <c r="AJ138" s="11">
        <f>'OddsRatio_working_3-way'!U138/(3*'OddsRatio_working_3-way'!X138^(1/3))*SIN(('OddsRatio_working_3-way'!Y138+2*PI())/3)</f>
        <v>-0.35863781689875401</v>
      </c>
      <c r="AK138" s="11">
        <f>'OddsRatio_working_3-way'!U138/(3*'OddsRatio_working_3-way'!X138^(1/3))*SIN(('OddsRatio_working_3-way'!Y138+4*PI())/3)</f>
        <v>0.56479321837202734</v>
      </c>
      <c r="AL138" s="11">
        <f>'OddsRatio_working_3-way'!Z138+'OddsRatio_working_3-way'!AF138</f>
        <v>1.066286313583281</v>
      </c>
      <c r="AM138" s="11">
        <f>'OddsRatio_working_3-way'!AA138+'OddsRatio_working_3-way'!AG138</f>
        <v>-0.89021478639810969</v>
      </c>
      <c r="AN138" s="11">
        <f>'OddsRatio_working_3-way'!AB138+'OddsRatio_working_3-way'!AH138</f>
        <v>-0.17607152718517094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1.066286313583281</v>
      </c>
      <c r="AS138" s="11">
        <f>IF(('OddsRatio_working_3-way'!X138=0),IF(Q138&gt;0,-Q138^(1/3),(-Q138)^(1/3)),'OddsRatio_working_3-way'!AM138-'OddsRatio_working_3-way'!R138/3)</f>
        <v>-0.89021478639810969</v>
      </c>
      <c r="AT138" s="11">
        <f>IF(('OddsRatio_working_3-way'!X138=0),IF(Q138&gt;0,-Q138^(1/3),(-Q138)^(1/3)),'OddsRatio_working_3-way'!AN138-'OddsRatio_working_3-way'!R138/3)</f>
        <v>-0.17607152718517094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6.86</v>
      </c>
      <c r="B139" s="4">
        <f>IF('True_Odds_Calculator_3-way'!B140="","",'True_Odds_Calculator_3-way'!B140)</f>
        <v>5.74</v>
      </c>
      <c r="C139" s="4">
        <f>IF('True_Odds_Calculator_3-way'!C140="","",'True_Odds_Calculator_3-way'!C140)</f>
        <v>1.4</v>
      </c>
      <c r="D139" s="9">
        <f t="shared" si="39"/>
        <v>0.13690637167810446</v>
      </c>
      <c r="E139" s="9">
        <f t="shared" si="40"/>
        <v>0.16395184790953821</v>
      </c>
      <c r="F139" s="9">
        <f t="shared" si="41"/>
        <v>0.69914178041235719</v>
      </c>
      <c r="G139" s="9">
        <f t="shared" si="42"/>
        <v>1.0758126177575709</v>
      </c>
      <c r="H139" s="9">
        <f t="shared" si="43"/>
        <v>7.3042619400593667</v>
      </c>
      <c r="I139" s="9">
        <f t="shared" si="44"/>
        <v>6.0993518081708862</v>
      </c>
      <c r="J139" s="9">
        <f t="shared" si="45"/>
        <v>1.4303250471030284</v>
      </c>
      <c r="K139" s="11">
        <f t="shared" si="46"/>
        <v>0.14577259475218657</v>
      </c>
      <c r="L139" s="11">
        <f t="shared" si="47"/>
        <v>0.17421602787456444</v>
      </c>
      <c r="M139" s="11">
        <f t="shared" si="48"/>
        <v>0.7142857142857143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-0.20154494280112667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0.1995393905268856</v>
      </c>
      <c r="Q139" s="11">
        <f>2*'OddsRatio_working_3-way'!K139*'OddsRatio_working_3-way'!L139*'OddsRatio_working_3-way'!M139</f>
        <v>3.6279889186706465E-2</v>
      </c>
      <c r="R139" s="11">
        <f t="shared" si="49"/>
        <v>0</v>
      </c>
      <c r="S139" s="11">
        <f t="shared" si="50"/>
        <v>-0.99004910643567956</v>
      </c>
      <c r="T139" s="11">
        <f t="shared" si="51"/>
        <v>-0.1800089284428508</v>
      </c>
      <c r="U139" s="11">
        <f>'OddsRatio_working_3-way'!S139-'OddsRatio_working_3-way'!R139^2/3</f>
        <v>-0.99004910643567956</v>
      </c>
      <c r="V139" s="11">
        <f>'OddsRatio_working_3-way'!S139*'OddsRatio_working_3-way'!R139/3-2*'OddsRatio_working_3-way'!R139^3/27-'OddsRatio_working_3-way'!T139</f>
        <v>0.1800089284428508</v>
      </c>
      <c r="W139" s="11">
        <f>'OddsRatio_working_3-way'!V139^2+4*'OddsRatio_working_3-way'!U139^3/27</f>
        <v>-0.11136617750529069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0.18958467226046655</v>
      </c>
      <c r="Y139" s="11">
        <f>IF('OddsRatio_working_3-way'!W139&gt;=0,IF('OddsRatio_working_3-way'!V139+SQRT('OddsRatio_working_3-way'!W139)&gt;0,0,PI()),ACOS('OddsRatio_working_3-way'!V139/(2*'OddsRatio_working_3-way'!X139)))</f>
        <v>1.0761215165044744</v>
      </c>
      <c r="Z139" s="11">
        <f>'OddsRatio_working_3-way'!X139^(1/3)*COS('OddsRatio_working_3-way'!Y139/3)</f>
        <v>0.53790630887878543</v>
      </c>
      <c r="AA139" s="11">
        <f>'OddsRatio_working_3-way'!X139^(1/3)*COS(('OddsRatio_working_3-way'!Y139+2*PI())/3)</f>
        <v>-0.44360961369647361</v>
      </c>
      <c r="AB139" s="11">
        <f>'OddsRatio_working_3-way'!X139^(1/3)*COS(('OddsRatio_working_3-way'!Y139+4*PI())/3)</f>
        <v>-9.4296695182311735E-2</v>
      </c>
      <c r="AC139" s="11">
        <f>'OddsRatio_working_3-way'!X139^(1/3)*SIN('OddsRatio_working_3-way'!Y139/3)</f>
        <v>0.20167590753556514</v>
      </c>
      <c r="AD139" s="11">
        <f>'OddsRatio_working_3-way'!X139^(1/3)*SIN(('OddsRatio_working_3-way'!Y139+2*PI())/3)</f>
        <v>0.36500257457716462</v>
      </c>
      <c r="AE139" s="11">
        <f>'OddsRatio_working_3-way'!X139^(1/3)*SIN(('OddsRatio_working_3-way'!Y139+4*PI())/3)</f>
        <v>-0.56667848211272975</v>
      </c>
      <c r="AF139" s="11">
        <f>-'OddsRatio_working_3-way'!U139/(3*'OddsRatio_working_3-way'!X139^(1/3))*COS(('OddsRatio_working_3-way'!Y139)/3)</f>
        <v>0.53790630887878543</v>
      </c>
      <c r="AG139" s="11">
        <f>-'OddsRatio_working_3-way'!U139/(3*'OddsRatio_working_3-way'!X139^(1/3))*COS(('OddsRatio_working_3-way'!Y139+2*PI())/3)</f>
        <v>-0.44360961369647361</v>
      </c>
      <c r="AH139" s="11">
        <f>-'OddsRatio_working_3-way'!U139/(3*'OddsRatio_working_3-way'!X139^(1/3))*COS(('OddsRatio_working_3-way'!Y139+4*PI())/3)</f>
        <v>-9.4296695182311735E-2</v>
      </c>
      <c r="AI139" s="11">
        <f>'OddsRatio_working_3-way'!U139/(3*'OddsRatio_working_3-way'!X139^(1/3))*SIN(('OddsRatio_working_3-way'!Y139)/3)</f>
        <v>-0.20167590753556514</v>
      </c>
      <c r="AJ139" s="11">
        <f>'OddsRatio_working_3-way'!U139/(3*'OddsRatio_working_3-way'!X139^(1/3))*SIN(('OddsRatio_working_3-way'!Y139+2*PI())/3)</f>
        <v>-0.36500257457716462</v>
      </c>
      <c r="AK139" s="11">
        <f>'OddsRatio_working_3-way'!U139/(3*'OddsRatio_working_3-way'!X139^(1/3))*SIN(('OddsRatio_working_3-way'!Y139+4*PI())/3)</f>
        <v>0.56667848211272975</v>
      </c>
      <c r="AL139" s="11">
        <f>'OddsRatio_working_3-way'!Z139+'OddsRatio_working_3-way'!AF139</f>
        <v>1.0758126177575709</v>
      </c>
      <c r="AM139" s="11">
        <f>'OddsRatio_working_3-way'!AA139+'OddsRatio_working_3-way'!AG139</f>
        <v>-0.88721922739294723</v>
      </c>
      <c r="AN139" s="11">
        <f>'OddsRatio_working_3-way'!AB139+'OddsRatio_working_3-way'!AH139</f>
        <v>-0.18859339036462347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1.0758126177575709</v>
      </c>
      <c r="AS139" s="11">
        <f>IF(('OddsRatio_working_3-way'!X139=0),IF(Q139&gt;0,-Q139^(1/3),(-Q139)^(1/3)),'OddsRatio_working_3-way'!AM139-'OddsRatio_working_3-way'!R139/3)</f>
        <v>-0.88721922739294723</v>
      </c>
      <c r="AT139" s="11">
        <f>IF(('OddsRatio_working_3-way'!X139=0),IF(Q139&gt;0,-Q139^(1/3),(-Q139)^(1/3)),'OddsRatio_working_3-way'!AN139-'OddsRatio_working_3-way'!R139/3)</f>
        <v>-0.18859339036462347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1.79</v>
      </c>
      <c r="B140" s="4">
        <f>IF('True_Odds_Calculator_3-way'!B141="","",'True_Odds_Calculator_3-way'!B141)</f>
        <v>4.3099999999999996</v>
      </c>
      <c r="C140" s="4">
        <f>IF('True_Odds_Calculator_3-way'!C141="","",'True_Odds_Calculator_3-way'!C141)</f>
        <v>4.17</v>
      </c>
      <c r="D140" s="9">
        <f t="shared" si="39"/>
        <v>0.54615745115695269</v>
      </c>
      <c r="E140" s="9">
        <f t="shared" si="40"/>
        <v>0.22313085269765651</v>
      </c>
      <c r="F140" s="9">
        <f t="shared" si="41"/>
        <v>0.23071169614539083</v>
      </c>
      <c r="G140" s="9">
        <f t="shared" si="42"/>
        <v>1.0518656072985424</v>
      </c>
      <c r="H140" s="9">
        <f t="shared" si="43"/>
        <v>1.8309738297658484</v>
      </c>
      <c r="I140" s="9">
        <f t="shared" si="44"/>
        <v>4.4816751601581757</v>
      </c>
      <c r="J140" s="9">
        <f t="shared" si="45"/>
        <v>4.3344139751363793</v>
      </c>
      <c r="K140" s="11">
        <f t="shared" si="46"/>
        <v>0.55865921787709494</v>
      </c>
      <c r="L140" s="11">
        <f t="shared" si="47"/>
        <v>0.23201856148491881</v>
      </c>
      <c r="M140" s="11">
        <f t="shared" si="48"/>
        <v>0.23980815347721823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-0.25766058658860413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0.22597898557069779</v>
      </c>
      <c r="Q140" s="11">
        <f>2*'OddsRatio_working_3-way'!K140*'OddsRatio_working_3-way'!L140*'OddsRatio_working_3-way'!M140</f>
        <v>6.2167533857138323E-2</v>
      </c>
      <c r="R140" s="11">
        <f t="shared" si="49"/>
        <v>0</v>
      </c>
      <c r="S140" s="11">
        <f t="shared" si="50"/>
        <v>-0.87704133784151073</v>
      </c>
      <c r="T140" s="11">
        <f t="shared" si="51"/>
        <v>-0.24127684672393696</v>
      </c>
      <c r="U140" s="11">
        <f>'OddsRatio_working_3-way'!S140-'OddsRatio_working_3-way'!R140^2/3</f>
        <v>-0.87704133784151073</v>
      </c>
      <c r="V140" s="11">
        <f>'OddsRatio_working_3-way'!S140*'OddsRatio_working_3-way'!R140/3-2*'OddsRatio_working_3-way'!R140^3/27-'OddsRatio_working_3-way'!T140</f>
        <v>0.24127684672393696</v>
      </c>
      <c r="W140" s="11">
        <f>'OddsRatio_working_3-way'!V140^2+4*'OddsRatio_working_3-way'!U140^3/27</f>
        <v>-4.1729412108150642E-2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0.15806954867493991</v>
      </c>
      <c r="Y140" s="11">
        <f>IF('OddsRatio_working_3-way'!W140&gt;=0,IF('OddsRatio_working_3-way'!V140+SQRT('OddsRatio_working_3-way'!W140)&gt;0,0,PI()),ACOS('OddsRatio_working_3-way'!V140/(2*'OddsRatio_working_3-way'!X140)))</f>
        <v>0.7025477838360884</v>
      </c>
      <c r="Z140" s="11">
        <f>'OddsRatio_working_3-way'!X140^(1/3)*COS('OddsRatio_working_3-way'!Y140/3)</f>
        <v>0.5259328036492712</v>
      </c>
      <c r="AA140" s="11">
        <f>'OddsRatio_working_3-way'!X140^(1/3)*COS(('OddsRatio_working_3-way'!Y140+2*PI())/3)</f>
        <v>-0.37162342642309637</v>
      </c>
      <c r="AB140" s="11">
        <f>'OddsRatio_working_3-way'!X140^(1/3)*COS(('OddsRatio_working_3-way'!Y140+4*PI())/3)</f>
        <v>-0.15430937722617502</v>
      </c>
      <c r="AC140" s="11">
        <f>'OddsRatio_working_3-way'!X140^(1/3)*SIN('OddsRatio_working_3-way'!Y140/3)</f>
        <v>0.12546632480253028</v>
      </c>
      <c r="AD140" s="11">
        <f>'OddsRatio_working_3-way'!X140^(1/3)*SIN(('OddsRatio_working_3-way'!Y140+2*PI())/3)</f>
        <v>0.39273800624257693</v>
      </c>
      <c r="AE140" s="11">
        <f>'OddsRatio_working_3-way'!X140^(1/3)*SIN(('OddsRatio_working_3-way'!Y140+4*PI())/3)</f>
        <v>-0.5182043310451071</v>
      </c>
      <c r="AF140" s="11">
        <f>-'OddsRatio_working_3-way'!U140/(3*'OddsRatio_working_3-way'!X140^(1/3))*COS(('OddsRatio_working_3-way'!Y140)/3)</f>
        <v>0.5259328036492712</v>
      </c>
      <c r="AG140" s="11">
        <f>-'OddsRatio_working_3-way'!U140/(3*'OddsRatio_working_3-way'!X140^(1/3))*COS(('OddsRatio_working_3-way'!Y140+2*PI())/3)</f>
        <v>-0.37162342642309637</v>
      </c>
      <c r="AH140" s="11">
        <f>-'OddsRatio_working_3-way'!U140/(3*'OddsRatio_working_3-way'!X140^(1/3))*COS(('OddsRatio_working_3-way'!Y140+4*PI())/3)</f>
        <v>-0.15430937722617502</v>
      </c>
      <c r="AI140" s="11">
        <f>'OddsRatio_working_3-way'!U140/(3*'OddsRatio_working_3-way'!X140^(1/3))*SIN(('OddsRatio_working_3-way'!Y140)/3)</f>
        <v>-0.12546632480253028</v>
      </c>
      <c r="AJ140" s="11">
        <f>'OddsRatio_working_3-way'!U140/(3*'OddsRatio_working_3-way'!X140^(1/3))*SIN(('OddsRatio_working_3-way'!Y140+2*PI())/3)</f>
        <v>-0.39273800624257693</v>
      </c>
      <c r="AK140" s="11">
        <f>'OddsRatio_working_3-way'!U140/(3*'OddsRatio_working_3-way'!X140^(1/3))*SIN(('OddsRatio_working_3-way'!Y140+4*PI())/3)</f>
        <v>0.5182043310451071</v>
      </c>
      <c r="AL140" s="11">
        <f>'OddsRatio_working_3-way'!Z140+'OddsRatio_working_3-way'!AF140</f>
        <v>1.0518656072985424</v>
      </c>
      <c r="AM140" s="11">
        <f>'OddsRatio_working_3-way'!AA140+'OddsRatio_working_3-way'!AG140</f>
        <v>-0.74324685284619274</v>
      </c>
      <c r="AN140" s="11">
        <f>'OddsRatio_working_3-way'!AB140+'OddsRatio_working_3-way'!AH140</f>
        <v>-0.30861875445235004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1.0518656072985424</v>
      </c>
      <c r="AS140" s="11">
        <f>IF(('OddsRatio_working_3-way'!X140=0),IF(Q140&gt;0,-Q140^(1/3),(-Q140)^(1/3)),'OddsRatio_working_3-way'!AM140-'OddsRatio_working_3-way'!R140/3)</f>
        <v>-0.74324685284619274</v>
      </c>
      <c r="AT140" s="11">
        <f>IF(('OddsRatio_working_3-way'!X140=0),IF(Q140&gt;0,-Q140^(1/3),(-Q140)^(1/3)),'OddsRatio_working_3-way'!AN140-'OddsRatio_working_3-way'!R140/3)</f>
        <v>-0.30861875445235004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4.1399999999999997</v>
      </c>
      <c r="B141" s="4">
        <f>IF('True_Odds_Calculator_3-way'!B142="","",'True_Odds_Calculator_3-way'!B142)</f>
        <v>4.09</v>
      </c>
      <c r="C141" s="4">
        <f>IF('True_Odds_Calculator_3-way'!C142="","",'True_Odds_Calculator_3-way'!C142)</f>
        <v>1.84</v>
      </c>
      <c r="D141" s="9">
        <f t="shared" si="39"/>
        <v>0.23281773071919459</v>
      </c>
      <c r="E141" s="9">
        <f t="shared" si="40"/>
        <v>0.23569707171184967</v>
      </c>
      <c r="F141" s="9">
        <f t="shared" si="41"/>
        <v>0.53148519756895563</v>
      </c>
      <c r="G141" s="9">
        <f t="shared" si="42"/>
        <v>1.0494285066282596</v>
      </c>
      <c r="H141" s="9">
        <f t="shared" si="43"/>
        <v>4.2952055108127354</v>
      </c>
      <c r="I141" s="9">
        <f t="shared" si="44"/>
        <v>4.242734085481322</v>
      </c>
      <c r="J141" s="9">
        <f t="shared" si="45"/>
        <v>1.8815199455677383</v>
      </c>
      <c r="K141" s="11">
        <f t="shared" si="46"/>
        <v>0.24154589371980678</v>
      </c>
      <c r="L141" s="11">
        <f t="shared" si="47"/>
        <v>0.24449877750611249</v>
      </c>
      <c r="M141" s="11">
        <f t="shared" si="48"/>
        <v>0.54347826086956519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-0.26159289335878455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0.22692269966501458</v>
      </c>
      <c r="Q141" s="11">
        <f>2*'OddsRatio_working_3-way'!K141*'OddsRatio_working_3-way'!L141*'OddsRatio_working_3-way'!M141</f>
        <v>6.4193125789254485E-2</v>
      </c>
      <c r="R141" s="11">
        <f t="shared" si="49"/>
        <v>0</v>
      </c>
      <c r="S141" s="11">
        <f t="shared" si="50"/>
        <v>-0.86746507808903472</v>
      </c>
      <c r="T141" s="11">
        <f t="shared" si="51"/>
        <v>-0.2453932328398967</v>
      </c>
      <c r="U141" s="11">
        <f>'OddsRatio_working_3-way'!S141-'OddsRatio_working_3-way'!R141^2/3</f>
        <v>-0.86746507808903472</v>
      </c>
      <c r="V141" s="11">
        <f>'OddsRatio_working_3-way'!S141*'OddsRatio_working_3-way'!R141/3-2*'OddsRatio_working_3-way'!R141^3/27-'OddsRatio_working_3-way'!T141</f>
        <v>0.2453932328398967</v>
      </c>
      <c r="W141" s="11">
        <f>'OddsRatio_working_3-way'!V141^2+4*'OddsRatio_working_3-way'!U141^3/27</f>
        <v>-3.6487895786270659E-2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0.1554877282214632</v>
      </c>
      <c r="Y141" s="11">
        <f>IF('OddsRatio_working_3-way'!W141&gt;=0,IF('OddsRatio_working_3-way'!V141+SQRT('OddsRatio_working_3-way'!W141)&gt;0,0,PI()),ACOS('OddsRatio_working_3-way'!V141/(2*'OddsRatio_working_3-way'!X141)))</f>
        <v>0.66144078914435178</v>
      </c>
      <c r="Z141" s="11">
        <f>'OddsRatio_working_3-way'!X141^(1/3)*COS('OddsRatio_working_3-way'!Y141/3)</f>
        <v>0.52471425331412969</v>
      </c>
      <c r="AA141" s="11">
        <f>'OddsRatio_working_3-way'!X141^(1/3)*COS(('OddsRatio_working_3-way'!Y141+2*PI())/3)</f>
        <v>-0.36420251830050204</v>
      </c>
      <c r="AB141" s="11">
        <f>'OddsRatio_working_3-way'!X141^(1/3)*COS(('OddsRatio_working_3-way'!Y141+4*PI())/3)</f>
        <v>-0.16051173501362762</v>
      </c>
      <c r="AC141" s="11">
        <f>'OddsRatio_working_3-way'!X141^(1/3)*SIN('OddsRatio_working_3-way'!Y141/3)</f>
        <v>0.11760092856212272</v>
      </c>
      <c r="AD141" s="11">
        <f>'OddsRatio_working_3-way'!X141^(1/3)*SIN(('OddsRatio_working_3-way'!Y141+2*PI())/3)</f>
        <v>0.39561540881675816</v>
      </c>
      <c r="AE141" s="11">
        <f>'OddsRatio_working_3-way'!X141^(1/3)*SIN(('OddsRatio_working_3-way'!Y141+4*PI())/3)</f>
        <v>-0.51321633737888084</v>
      </c>
      <c r="AF141" s="11">
        <f>-'OddsRatio_working_3-way'!U141/(3*'OddsRatio_working_3-way'!X141^(1/3))*COS(('OddsRatio_working_3-way'!Y141)/3)</f>
        <v>0.5247142533141298</v>
      </c>
      <c r="AG141" s="11">
        <f>-'OddsRatio_working_3-way'!U141/(3*'OddsRatio_working_3-way'!X141^(1/3))*COS(('OddsRatio_working_3-way'!Y141+2*PI())/3)</f>
        <v>-0.3642025183005021</v>
      </c>
      <c r="AH141" s="11">
        <f>-'OddsRatio_working_3-way'!U141/(3*'OddsRatio_working_3-way'!X141^(1/3))*COS(('OddsRatio_working_3-way'!Y141+4*PI())/3)</f>
        <v>-0.16051173501362764</v>
      </c>
      <c r="AI141" s="11">
        <f>'OddsRatio_working_3-way'!U141/(3*'OddsRatio_working_3-way'!X141^(1/3))*SIN(('OddsRatio_working_3-way'!Y141)/3)</f>
        <v>-0.11760092856212274</v>
      </c>
      <c r="AJ141" s="11">
        <f>'OddsRatio_working_3-way'!U141/(3*'OddsRatio_working_3-way'!X141^(1/3))*SIN(('OddsRatio_working_3-way'!Y141+2*PI())/3)</f>
        <v>-0.39561540881675822</v>
      </c>
      <c r="AK141" s="11">
        <f>'OddsRatio_working_3-way'!U141/(3*'OddsRatio_working_3-way'!X141^(1/3))*SIN(('OddsRatio_working_3-way'!Y141+4*PI())/3)</f>
        <v>0.51321633737888095</v>
      </c>
      <c r="AL141" s="11">
        <f>'OddsRatio_working_3-way'!Z141+'OddsRatio_working_3-way'!AF141</f>
        <v>1.0494285066282596</v>
      </c>
      <c r="AM141" s="11">
        <f>'OddsRatio_working_3-way'!AA141+'OddsRatio_working_3-way'!AG141</f>
        <v>-0.7284050366010042</v>
      </c>
      <c r="AN141" s="11">
        <f>'OddsRatio_working_3-way'!AB141+'OddsRatio_working_3-way'!AH141</f>
        <v>-0.32102347002725529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1.0494285066282596</v>
      </c>
      <c r="AS141" s="11">
        <f>IF(('OddsRatio_working_3-way'!X141=0),IF(Q141&gt;0,-Q141^(1/3),(-Q141)^(1/3)),'OddsRatio_working_3-way'!AM141-'OddsRatio_working_3-way'!R141/3)</f>
        <v>-0.7284050366010042</v>
      </c>
      <c r="AT141" s="11">
        <f>IF(('OddsRatio_working_3-way'!X141=0),IF(Q141&gt;0,-Q141^(1/3),(-Q141)^(1/3)),'OddsRatio_working_3-way'!AN141-'OddsRatio_working_3-way'!R141/3)</f>
        <v>-0.32102347002725529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2.52</v>
      </c>
      <c r="B142" s="4">
        <f>IF('True_Odds_Calculator_3-way'!B143="","",'True_Odds_Calculator_3-way'!B143)</f>
        <v>3.22</v>
      </c>
      <c r="C142" s="4">
        <f>IF('True_Odds_Calculator_3-way'!C143="","",'True_Odds_Calculator_3-way'!C143)</f>
        <v>3.13</v>
      </c>
      <c r="D142" s="9">
        <f t="shared" si="39"/>
        <v>0.38721745437291299</v>
      </c>
      <c r="E142" s="9">
        <f t="shared" si="40"/>
        <v>0.30199399701785395</v>
      </c>
      <c r="F142" s="9">
        <f t="shared" si="41"/>
        <v>0.31078854860923316</v>
      </c>
      <c r="G142" s="9">
        <f t="shared" si="42"/>
        <v>1.0411369814143614</v>
      </c>
      <c r="H142" s="9">
        <f t="shared" si="43"/>
        <v>2.5825282117498292</v>
      </c>
      <c r="I142" s="9">
        <f t="shared" si="44"/>
        <v>3.3113240987398824</v>
      </c>
      <c r="J142" s="9">
        <f t="shared" si="45"/>
        <v>3.2176217704125896</v>
      </c>
      <c r="K142" s="11">
        <f t="shared" si="46"/>
        <v>0.3968253968253968</v>
      </c>
      <c r="L142" s="11">
        <f t="shared" si="47"/>
        <v>0.3105590062111801</v>
      </c>
      <c r="M142" s="11">
        <f t="shared" si="48"/>
        <v>0.31948881789137379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-0.28299281929746489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0.2311199054794395</v>
      </c>
      <c r="Q142" s="11">
        <f>2*'OddsRatio_working_3-way'!K142*'OddsRatio_working_3-way'!L142*'OddsRatio_working_3-way'!M142</f>
        <v>7.8746134745975971E-2</v>
      </c>
      <c r="R142" s="11">
        <f t="shared" si="49"/>
        <v>0</v>
      </c>
      <c r="S142" s="11">
        <f t="shared" si="50"/>
        <v>-0.81669883374849972</v>
      </c>
      <c r="T142" s="11">
        <f t="shared" si="51"/>
        <v>-0.27826195357700156</v>
      </c>
      <c r="U142" s="11">
        <f>'OddsRatio_working_3-way'!S142-'OddsRatio_working_3-way'!R142^2/3</f>
        <v>-0.81669883374849972</v>
      </c>
      <c r="V142" s="11">
        <f>'OddsRatio_working_3-way'!S142*'OddsRatio_working_3-way'!R142/3-2*'OddsRatio_working_3-way'!R142^3/27-'OddsRatio_working_3-way'!T142</f>
        <v>0.27826195357700156</v>
      </c>
      <c r="W142" s="11">
        <f>'OddsRatio_working_3-way'!V142^2+4*'OddsRatio_working_3-way'!U142^3/27</f>
        <v>-3.2718644212830772E-3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0.14204011689464041</v>
      </c>
      <c r="Y142" s="11">
        <f>IF('OddsRatio_working_3-way'!W142&gt;=0,IF('OddsRatio_working_3-way'!V142+SQRT('OddsRatio_working_3-way'!W142)&gt;0,0,PI()),ACOS('OddsRatio_working_3-way'!V142/(2*'OddsRatio_working_3-way'!X142)))</f>
        <v>0.20273831913105567</v>
      </c>
      <c r="Z142" s="11">
        <f>'OddsRatio_working_3-way'!X142^(1/3)*COS('OddsRatio_working_3-way'!Y142/3)</f>
        <v>0.5205684907071807</v>
      </c>
      <c r="AA142" s="11">
        <f>'OddsRatio_working_3-way'!X142^(1/3)*COS(('OddsRatio_working_3-way'!Y142+2*PI())/3)</f>
        <v>-0.29079724748810554</v>
      </c>
      <c r="AB142" s="11">
        <f>'OddsRatio_working_3-way'!X142^(1/3)*COS(('OddsRatio_working_3-way'!Y142+4*PI())/3)</f>
        <v>-0.22977124321907522</v>
      </c>
      <c r="AC142" s="11">
        <f>'OddsRatio_working_3-way'!X142^(1/3)*SIN('OddsRatio_working_3-way'!Y142/3)</f>
        <v>3.5233379992292028E-2</v>
      </c>
      <c r="AD142" s="11">
        <f>'OddsRatio_working_3-way'!X142^(1/3)*SIN(('OddsRatio_working_3-way'!Y142+2*PI())/3)</f>
        <v>0.43320884736599596</v>
      </c>
      <c r="AE142" s="11">
        <f>'OddsRatio_working_3-way'!X142^(1/3)*SIN(('OddsRatio_working_3-way'!Y142+4*PI())/3)</f>
        <v>-0.46844222735828783</v>
      </c>
      <c r="AF142" s="11">
        <f>-'OddsRatio_working_3-way'!U142/(3*'OddsRatio_working_3-way'!X142^(1/3))*COS(('OddsRatio_working_3-way'!Y142)/3)</f>
        <v>0.5205684907071807</v>
      </c>
      <c r="AG142" s="11">
        <f>-'OddsRatio_working_3-way'!U142/(3*'OddsRatio_working_3-way'!X142^(1/3))*COS(('OddsRatio_working_3-way'!Y142+2*PI())/3)</f>
        <v>-0.29079724748810554</v>
      </c>
      <c r="AH142" s="11">
        <f>-'OddsRatio_working_3-way'!U142/(3*'OddsRatio_working_3-way'!X142^(1/3))*COS(('OddsRatio_working_3-way'!Y142+4*PI())/3)</f>
        <v>-0.22977124321907522</v>
      </c>
      <c r="AI142" s="11">
        <f>'OddsRatio_working_3-way'!U142/(3*'OddsRatio_working_3-way'!X142^(1/3))*SIN(('OddsRatio_working_3-way'!Y142)/3)</f>
        <v>-3.5233379992292028E-2</v>
      </c>
      <c r="AJ142" s="11">
        <f>'OddsRatio_working_3-way'!U142/(3*'OddsRatio_working_3-way'!X142^(1/3))*SIN(('OddsRatio_working_3-way'!Y142+2*PI())/3)</f>
        <v>-0.43320884736599596</v>
      </c>
      <c r="AK142" s="11">
        <f>'OddsRatio_working_3-way'!U142/(3*'OddsRatio_working_3-way'!X142^(1/3))*SIN(('OddsRatio_working_3-way'!Y142+4*PI())/3)</f>
        <v>0.46844222735828783</v>
      </c>
      <c r="AL142" s="11">
        <f>'OddsRatio_working_3-way'!Z142+'OddsRatio_working_3-way'!AF142</f>
        <v>1.0411369814143614</v>
      </c>
      <c r="AM142" s="11">
        <f>'OddsRatio_working_3-way'!AA142+'OddsRatio_working_3-way'!AG142</f>
        <v>-0.58159449497621107</v>
      </c>
      <c r="AN142" s="11">
        <f>'OddsRatio_working_3-way'!AB142+'OddsRatio_working_3-way'!AH142</f>
        <v>-0.45954248643815043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1.0411369814143614</v>
      </c>
      <c r="AS142" s="11">
        <f>IF(('OddsRatio_working_3-way'!X142=0),IF(Q142&gt;0,-Q142^(1/3),(-Q142)^(1/3)),'OddsRatio_working_3-way'!AM142-'OddsRatio_working_3-way'!R142/3)</f>
        <v>-0.58159449497621107</v>
      </c>
      <c r="AT142" s="11">
        <f>IF(('OddsRatio_working_3-way'!X142=0),IF(Q142&gt;0,-Q142^(1/3),(-Q142)^(1/3)),'OddsRatio_working_3-way'!AN142-'OddsRatio_working_3-way'!R142/3)</f>
        <v>-0.45954248643815043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2.93</v>
      </c>
      <c r="B143" s="4">
        <f>IF('True_Odds_Calculator_3-way'!B144="","",'True_Odds_Calculator_3-way'!B144)</f>
        <v>3.21</v>
      </c>
      <c r="C143" s="4">
        <f>IF('True_Odds_Calculator_3-way'!C144="","",'True_Odds_Calculator_3-way'!C144)</f>
        <v>2.67</v>
      </c>
      <c r="D143" s="9">
        <f t="shared" si="39"/>
        <v>0.3321672298879666</v>
      </c>
      <c r="E143" s="9">
        <f t="shared" si="40"/>
        <v>0.30282702894995384</v>
      </c>
      <c r="F143" s="9">
        <f t="shared" si="41"/>
        <v>0.36500574116207929</v>
      </c>
      <c r="G143" s="9">
        <f t="shared" si="42"/>
        <v>1.0417263079915151</v>
      </c>
      <c r="H143" s="9">
        <f t="shared" si="43"/>
        <v>3.0105317744236242</v>
      </c>
      <c r="I143" s="9">
        <f t="shared" si="44"/>
        <v>3.3022151406612492</v>
      </c>
      <c r="J143" s="9">
        <f t="shared" si="45"/>
        <v>2.7396829343458302</v>
      </c>
      <c r="K143" s="11">
        <f t="shared" si="46"/>
        <v>0.34129692832764502</v>
      </c>
      <c r="L143" s="11">
        <f t="shared" si="47"/>
        <v>0.3115264797507788</v>
      </c>
      <c r="M143" s="11">
        <f t="shared" si="48"/>
        <v>0.37453183520599254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-0.28364957665315083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0.23136210036328628</v>
      </c>
      <c r="Q143" s="11">
        <f>2*'OddsRatio_working_3-way'!K143*'OddsRatio_working_3-way'!L143*'OddsRatio_working_3-way'!M143</f>
        <v>7.9642719574280985E-2</v>
      </c>
      <c r="R143" s="11">
        <f t="shared" si="49"/>
        <v>0</v>
      </c>
      <c r="S143" s="11">
        <f t="shared" si="50"/>
        <v>-0.81566171574512125</v>
      </c>
      <c r="T143" s="11">
        <f t="shared" si="51"/>
        <v>-0.28077855963687476</v>
      </c>
      <c r="U143" s="11">
        <f>'OddsRatio_working_3-way'!S143-'OddsRatio_working_3-way'!R143^2/3</f>
        <v>-0.81566171574512125</v>
      </c>
      <c r="V143" s="11">
        <f>'OddsRatio_working_3-way'!S143*'OddsRatio_working_3-way'!R143/3-2*'OddsRatio_working_3-way'!R143^3/27-'OddsRatio_working_3-way'!T143</f>
        <v>0.28077855963687476</v>
      </c>
      <c r="W143" s="11">
        <f>'OddsRatio_working_3-way'!V143^2+4*'OddsRatio_working_3-way'!U143^3/27</f>
        <v>-1.5579234554636973E-3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0.1417696397392807</v>
      </c>
      <c r="Y143" s="11">
        <f>IF('OddsRatio_working_3-way'!W143&gt;=0,IF('OddsRatio_working_3-way'!V143+SQRT('OddsRatio_working_3-way'!W143)&gt;0,0,PI()),ACOS('OddsRatio_working_3-way'!V143/(2*'OddsRatio_working_3-way'!X143)))</f>
        <v>0.13966016856483043</v>
      </c>
      <c r="Z143" s="11">
        <f>'OddsRatio_working_3-way'!X143^(1/3)*COS('OddsRatio_working_3-way'!Y143/3)</f>
        <v>0.52086315399575756</v>
      </c>
      <c r="AA143" s="11">
        <f>'OddsRatio_working_3-way'!X143^(1/3)*COS(('OddsRatio_working_3-way'!Y143+2*PI())/3)</f>
        <v>-0.28144609682285182</v>
      </c>
      <c r="AB143" s="11">
        <f>'OddsRatio_working_3-way'!X143^(1/3)*COS(('OddsRatio_working_3-way'!Y143+4*PI())/3)</f>
        <v>-0.23941705717290554</v>
      </c>
      <c r="AC143" s="11">
        <f>'OddsRatio_working_3-way'!X143^(1/3)*SIN('OddsRatio_working_3-way'!Y143/3)</f>
        <v>2.4265477355677897E-2</v>
      </c>
      <c r="AD143" s="11">
        <f>'OddsRatio_working_3-way'!X143^(1/3)*SIN(('OddsRatio_working_3-way'!Y143+2*PI())/3)</f>
        <v>0.43894798457777323</v>
      </c>
      <c r="AE143" s="11">
        <f>'OddsRatio_working_3-way'!X143^(1/3)*SIN(('OddsRatio_working_3-way'!Y143+4*PI())/3)</f>
        <v>-0.46321346193345114</v>
      </c>
      <c r="AF143" s="11">
        <f>-'OddsRatio_working_3-way'!U143/(3*'OddsRatio_working_3-way'!X143^(1/3))*COS(('OddsRatio_working_3-way'!Y143)/3)</f>
        <v>0.52086315399575744</v>
      </c>
      <c r="AG143" s="11">
        <f>-'OddsRatio_working_3-way'!U143/(3*'OddsRatio_working_3-way'!X143^(1/3))*COS(('OddsRatio_working_3-way'!Y143+2*PI())/3)</f>
        <v>-0.28144609682285177</v>
      </c>
      <c r="AH143" s="11">
        <f>-'OddsRatio_working_3-way'!U143/(3*'OddsRatio_working_3-way'!X143^(1/3))*COS(('OddsRatio_working_3-way'!Y143+4*PI())/3)</f>
        <v>-0.23941705717290551</v>
      </c>
      <c r="AI143" s="11">
        <f>'OddsRatio_working_3-way'!U143/(3*'OddsRatio_working_3-way'!X143^(1/3))*SIN(('OddsRatio_working_3-way'!Y143)/3)</f>
        <v>-2.426547735567789E-2</v>
      </c>
      <c r="AJ143" s="11">
        <f>'OddsRatio_working_3-way'!U143/(3*'OddsRatio_working_3-way'!X143^(1/3))*SIN(('OddsRatio_working_3-way'!Y143+2*PI())/3)</f>
        <v>-0.43894798457777312</v>
      </c>
      <c r="AK143" s="11">
        <f>'OddsRatio_working_3-way'!U143/(3*'OddsRatio_working_3-way'!X143^(1/3))*SIN(('OddsRatio_working_3-way'!Y143+4*PI())/3)</f>
        <v>0.46321346193345103</v>
      </c>
      <c r="AL143" s="11">
        <f>'OddsRatio_working_3-way'!Z143+'OddsRatio_working_3-way'!AF143</f>
        <v>1.0417263079915151</v>
      </c>
      <c r="AM143" s="11">
        <f>'OddsRatio_working_3-way'!AA143+'OddsRatio_working_3-way'!AG143</f>
        <v>-0.56289219364570364</v>
      </c>
      <c r="AN143" s="11">
        <f>'OddsRatio_working_3-way'!AB143+'OddsRatio_working_3-way'!AH143</f>
        <v>-0.47883411434581102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1.0417263079915151</v>
      </c>
      <c r="AS143" s="11">
        <f>IF(('OddsRatio_working_3-way'!X143=0),IF(Q143&gt;0,-Q143^(1/3),(-Q143)^(1/3)),'OddsRatio_working_3-way'!AM143-'OddsRatio_working_3-way'!R143/3)</f>
        <v>-0.56289219364570364</v>
      </c>
      <c r="AT143" s="11">
        <f>IF(('OddsRatio_working_3-way'!X143=0),IF(Q143&gt;0,-Q143^(1/3),(-Q143)^(1/3)),'OddsRatio_working_3-way'!AN143-'OddsRatio_working_3-way'!R143/3)</f>
        <v>-0.47883411434581102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1.42</v>
      </c>
      <c r="B144" s="4">
        <f>IF('True_Odds_Calculator_3-way'!B145="","",'True_Odds_Calculator_3-way'!B145)</f>
        <v>4.88</v>
      </c>
      <c r="C144" s="4">
        <f>IF('True_Odds_Calculator_3-way'!C145="","",'True_Odds_Calculator_3-way'!C145)</f>
        <v>8.07</v>
      </c>
      <c r="D144" s="9">
        <f t="shared" si="39"/>
        <v>0.68957419795487407</v>
      </c>
      <c r="E144" s="9">
        <f t="shared" si="40"/>
        <v>0.19384669277769404</v>
      </c>
      <c r="F144" s="9">
        <f t="shared" si="41"/>
        <v>0.1165791092674319</v>
      </c>
      <c r="G144" s="9">
        <f t="shared" si="42"/>
        <v>1.0718339733134323</v>
      </c>
      <c r="H144" s="9">
        <f t="shared" si="43"/>
        <v>1.4501702687916411</v>
      </c>
      <c r="I144" s="9">
        <f t="shared" si="44"/>
        <v>5.1587158164561169</v>
      </c>
      <c r="J144" s="9">
        <f t="shared" si="45"/>
        <v>8.5778661913259686</v>
      </c>
      <c r="K144" s="11">
        <f t="shared" si="46"/>
        <v>0.70422535211267612</v>
      </c>
      <c r="L144" s="11">
        <f t="shared" si="47"/>
        <v>0.20491803278688525</v>
      </c>
      <c r="M144" s="11">
        <f t="shared" si="48"/>
        <v>0.12391573729863692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-0.20602443351681765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0.20331937385787083</v>
      </c>
      <c r="Q144" s="11">
        <f>2*'OddsRatio_working_3-way'!K144*'OddsRatio_working_3-way'!L144*'OddsRatio_working_3-way'!M144</f>
        <v>3.576418185714527E-2</v>
      </c>
      <c r="R144" s="11">
        <f t="shared" si="49"/>
        <v>0</v>
      </c>
      <c r="S144" s="11">
        <f t="shared" si="50"/>
        <v>-0.98687019974877876</v>
      </c>
      <c r="T144" s="11">
        <f t="shared" si="51"/>
        <v>-0.17359194366733138</v>
      </c>
      <c r="U144" s="11">
        <f>'OddsRatio_working_3-way'!S144-'OddsRatio_working_3-way'!R144^2/3</f>
        <v>-0.98687019974877876</v>
      </c>
      <c r="V144" s="11">
        <f>'OddsRatio_working_3-way'!S144*'OddsRatio_working_3-way'!R144/3-2*'OddsRatio_working_3-way'!R144^3/27-'OddsRatio_working_3-way'!T144</f>
        <v>0.17359194366733138</v>
      </c>
      <c r="W144" s="11">
        <f>'OddsRatio_working_3-way'!V144^2+4*'OddsRatio_working_3-way'!U144^3/27</f>
        <v>-0.11225480164820646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0.18867231153140118</v>
      </c>
      <c r="Y144" s="11">
        <f>IF('OddsRatio_working_3-way'!W144&gt;=0,IF('OddsRatio_working_3-way'!V144+SQRT('OddsRatio_working_3-way'!W144)&gt;0,0,PI()),ACOS('OddsRatio_working_3-way'!V144/(2*'OddsRatio_working_3-way'!X144)))</f>
        <v>1.0927610830873957</v>
      </c>
      <c r="Z144" s="11">
        <f>'OddsRatio_working_3-way'!X144^(1/3)*COS('OddsRatio_working_3-way'!Y144/3)</f>
        <v>0.53591698665671617</v>
      </c>
      <c r="AA144" s="11">
        <f>'OddsRatio_working_3-way'!X144^(1/3)*COS(('OddsRatio_working_3-way'!Y144+2*PI())/3)</f>
        <v>-0.44491127656949148</v>
      </c>
      <c r="AB144" s="11">
        <f>'OddsRatio_working_3-way'!X144^(1/3)*COS(('OddsRatio_working_3-way'!Y144+4*PI())/3)</f>
        <v>-9.1005710087224592E-2</v>
      </c>
      <c r="AC144" s="11">
        <f>'OddsRatio_working_3-way'!X144^(1/3)*SIN('OddsRatio_working_3-way'!Y144/3)</f>
        <v>0.20432747407624371</v>
      </c>
      <c r="AD144" s="11">
        <f>'OddsRatio_working_3-way'!X144^(1/3)*SIN(('OddsRatio_working_3-way'!Y144+2*PI())/3)</f>
        <v>0.36195398772620041</v>
      </c>
      <c r="AE144" s="11">
        <f>'OddsRatio_working_3-way'!X144^(1/3)*SIN(('OddsRatio_working_3-way'!Y144+4*PI())/3)</f>
        <v>-0.5662814618024441</v>
      </c>
      <c r="AF144" s="11">
        <f>-'OddsRatio_working_3-way'!U144/(3*'OddsRatio_working_3-way'!X144^(1/3))*COS(('OddsRatio_working_3-way'!Y144)/3)</f>
        <v>0.53591698665671605</v>
      </c>
      <c r="AG144" s="11">
        <f>-'OddsRatio_working_3-way'!U144/(3*'OddsRatio_working_3-way'!X144^(1/3))*COS(('OddsRatio_working_3-way'!Y144+2*PI())/3)</f>
        <v>-0.44491127656949137</v>
      </c>
      <c r="AH144" s="11">
        <f>-'OddsRatio_working_3-way'!U144/(3*'OddsRatio_working_3-way'!X144^(1/3))*COS(('OddsRatio_working_3-way'!Y144+4*PI())/3)</f>
        <v>-9.1005710087224578E-2</v>
      </c>
      <c r="AI144" s="11">
        <f>'OddsRatio_working_3-way'!U144/(3*'OddsRatio_working_3-way'!X144^(1/3))*SIN(('OddsRatio_working_3-way'!Y144)/3)</f>
        <v>-0.20432747407624366</v>
      </c>
      <c r="AJ144" s="11">
        <f>'OddsRatio_working_3-way'!U144/(3*'OddsRatio_working_3-way'!X144^(1/3))*SIN(('OddsRatio_working_3-way'!Y144+2*PI())/3)</f>
        <v>-0.3619539877262003</v>
      </c>
      <c r="AK144" s="11">
        <f>'OddsRatio_working_3-way'!U144/(3*'OddsRatio_working_3-way'!X144^(1/3))*SIN(('OddsRatio_working_3-way'!Y144+4*PI())/3)</f>
        <v>0.56628146180244399</v>
      </c>
      <c r="AL144" s="11">
        <f>'OddsRatio_working_3-way'!Z144+'OddsRatio_working_3-way'!AF144</f>
        <v>1.0718339733134323</v>
      </c>
      <c r="AM144" s="11">
        <f>'OddsRatio_working_3-way'!AA144+'OddsRatio_working_3-way'!AG144</f>
        <v>-0.88982255313898284</v>
      </c>
      <c r="AN144" s="11">
        <f>'OddsRatio_working_3-way'!AB144+'OddsRatio_working_3-way'!AH144</f>
        <v>-0.18201142017444916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1.0718339733134323</v>
      </c>
      <c r="AS144" s="11">
        <f>IF(('OddsRatio_working_3-way'!X144=0),IF(Q144&gt;0,-Q144^(1/3),(-Q144)^(1/3)),'OddsRatio_working_3-way'!AM144-'OddsRatio_working_3-way'!R144/3)</f>
        <v>-0.88982255313898284</v>
      </c>
      <c r="AT144" s="11">
        <f>IF(('OddsRatio_working_3-way'!X144=0),IF(Q144&gt;0,-Q144^(1/3),(-Q144)^(1/3)),'OddsRatio_working_3-way'!AN144-'OddsRatio_working_3-way'!R144/3)</f>
        <v>-0.18201142017444916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10.34</v>
      </c>
      <c r="B145" s="4">
        <f>IF('True_Odds_Calculator_3-way'!B146="","",'True_Odds_Calculator_3-way'!B146)</f>
        <v>5.98</v>
      </c>
      <c r="C145" s="4">
        <f>IF('True_Odds_Calculator_3-way'!C146="","",'True_Odds_Calculator_3-way'!C146)</f>
        <v>1.3</v>
      </c>
      <c r="D145" s="9">
        <f t="shared" si="39"/>
        <v>8.973022313697944E-2</v>
      </c>
      <c r="E145" s="9">
        <f t="shared" si="40"/>
        <v>0.15603153388086252</v>
      </c>
      <c r="F145" s="9">
        <f t="shared" si="41"/>
        <v>0.75423824298215802</v>
      </c>
      <c r="G145" s="9">
        <f t="shared" si="42"/>
        <v>1.0861367271528271</v>
      </c>
      <c r="H145" s="9">
        <f t="shared" si="43"/>
        <v>11.144517031607403</v>
      </c>
      <c r="I145" s="9">
        <f t="shared" si="44"/>
        <v>6.4089609012210786</v>
      </c>
      <c r="J145" s="9">
        <f t="shared" si="45"/>
        <v>1.3258410181458482</v>
      </c>
      <c r="K145" s="11">
        <f t="shared" si="46"/>
        <v>9.6711798839458421E-2</v>
      </c>
      <c r="L145" s="11">
        <f t="shared" si="47"/>
        <v>0.16722408026755853</v>
      </c>
      <c r="M145" s="11">
        <f t="shared" si="48"/>
        <v>0.76923076923076916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-0.1735930759626767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0.18187889105130978</v>
      </c>
      <c r="Q145" s="11">
        <f>2*'OddsRatio_working_3-way'!K145*'OddsRatio_working_3-way'!L145*'OddsRatio_working_3-way'!M145</f>
        <v>2.4880833249153182E-2</v>
      </c>
      <c r="R145" s="11">
        <f t="shared" si="49"/>
        <v>0</v>
      </c>
      <c r="S145" s="11">
        <f t="shared" si="50"/>
        <v>-1.0477312533503038</v>
      </c>
      <c r="T145" s="11">
        <f t="shared" si="51"/>
        <v>-0.14332848883041091</v>
      </c>
      <c r="U145" s="11">
        <f>'OddsRatio_working_3-way'!S145-'OddsRatio_working_3-way'!R145^2/3</f>
        <v>-1.0477312533503038</v>
      </c>
      <c r="V145" s="11">
        <f>'OddsRatio_working_3-way'!S145*'OddsRatio_working_3-way'!R145/3-2*'OddsRatio_working_3-way'!R145^3/27-'OddsRatio_working_3-way'!T145</f>
        <v>0.14332848883041091</v>
      </c>
      <c r="W145" s="11">
        <f>'OddsRatio_working_3-way'!V145^2+4*'OddsRatio_working_3-way'!U145^3/27</f>
        <v>-0.14984765873317549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0.2063920507454107</v>
      </c>
      <c r="Y145" s="11">
        <f>IF('OddsRatio_working_3-way'!W145&gt;=0,IF('OddsRatio_working_3-way'!V145+SQRT('OddsRatio_working_3-way'!W145)&gt;0,0,PI()),ACOS('OddsRatio_working_3-way'!V145/(2*'OddsRatio_working_3-way'!X145)))</f>
        <v>1.2161871769407289</v>
      </c>
      <c r="Z145" s="11">
        <f>'OddsRatio_working_3-way'!X145^(1/3)*COS('OddsRatio_working_3-way'!Y145/3)</f>
        <v>0.54306836357641364</v>
      </c>
      <c r="AA145" s="11">
        <f>'OddsRatio_working_3-way'!X145^(1/3)*COS(('OddsRatio_working_3-way'!Y145+2*PI())/3)</f>
        <v>-0.47337663941148073</v>
      </c>
      <c r="AB145" s="11">
        <f>'OddsRatio_working_3-way'!X145^(1/3)*COS(('OddsRatio_working_3-way'!Y145+4*PI())/3)</f>
        <v>-6.9691724164932897E-2</v>
      </c>
      <c r="AC145" s="11">
        <f>'OddsRatio_working_3-way'!X145^(1/3)*SIN('OddsRatio_working_3-way'!Y145/3)</f>
        <v>0.23306759448538569</v>
      </c>
      <c r="AD145" s="11">
        <f>'OddsRatio_working_3-way'!X145^(1/3)*SIN(('OddsRatio_working_3-way'!Y145+2*PI())/3)</f>
        <v>0.35377720160612525</v>
      </c>
      <c r="AE145" s="11">
        <f>'OddsRatio_working_3-way'!X145^(1/3)*SIN(('OddsRatio_working_3-way'!Y145+4*PI())/3)</f>
        <v>-0.58684479609151086</v>
      </c>
      <c r="AF145" s="11">
        <f>-'OddsRatio_working_3-way'!U145/(3*'OddsRatio_working_3-way'!X145^(1/3))*COS(('OddsRatio_working_3-way'!Y145)/3)</f>
        <v>0.54306836357641353</v>
      </c>
      <c r="AG145" s="11">
        <f>-'OddsRatio_working_3-way'!U145/(3*'OddsRatio_working_3-way'!X145^(1/3))*COS(('OddsRatio_working_3-way'!Y145+2*PI())/3)</f>
        <v>-0.47337663941148062</v>
      </c>
      <c r="AH145" s="11">
        <f>-'OddsRatio_working_3-way'!U145/(3*'OddsRatio_working_3-way'!X145^(1/3))*COS(('OddsRatio_working_3-way'!Y145+4*PI())/3)</f>
        <v>-6.9691724164932883E-2</v>
      </c>
      <c r="AI145" s="11">
        <f>'OddsRatio_working_3-way'!U145/(3*'OddsRatio_working_3-way'!X145^(1/3))*SIN(('OddsRatio_working_3-way'!Y145)/3)</f>
        <v>-0.23306759448538564</v>
      </c>
      <c r="AJ145" s="11">
        <f>'OddsRatio_working_3-way'!U145/(3*'OddsRatio_working_3-way'!X145^(1/3))*SIN(('OddsRatio_working_3-way'!Y145+2*PI())/3)</f>
        <v>-0.35377720160612514</v>
      </c>
      <c r="AK145" s="11">
        <f>'OddsRatio_working_3-way'!U145/(3*'OddsRatio_working_3-way'!X145^(1/3))*SIN(('OddsRatio_working_3-way'!Y145+4*PI())/3)</f>
        <v>0.58684479609151075</v>
      </c>
      <c r="AL145" s="11">
        <f>'OddsRatio_working_3-way'!Z145+'OddsRatio_working_3-way'!AF145</f>
        <v>1.0861367271528271</v>
      </c>
      <c r="AM145" s="11">
        <f>'OddsRatio_working_3-way'!AA145+'OddsRatio_working_3-way'!AG145</f>
        <v>-0.94675327882296134</v>
      </c>
      <c r="AN145" s="11">
        <f>'OddsRatio_working_3-way'!AB145+'OddsRatio_working_3-way'!AH145</f>
        <v>-0.13938344832986577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1.0861367271528271</v>
      </c>
      <c r="AS145" s="11">
        <f>IF(('OddsRatio_working_3-way'!X145=0),IF(Q145&gt;0,-Q145^(1/3),(-Q145)^(1/3)),'OddsRatio_working_3-way'!AM145-'OddsRatio_working_3-way'!R145/3)</f>
        <v>-0.94675327882296134</v>
      </c>
      <c r="AT145" s="11">
        <f>IF(('OddsRatio_working_3-way'!X145=0),IF(Q145&gt;0,-Q145^(1/3),(-Q145)^(1/3)),'OddsRatio_working_3-way'!AN145-'OddsRatio_working_3-way'!R145/3)</f>
        <v>-0.13938344832986577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11.09</v>
      </c>
      <c r="B146" s="4">
        <f>IF('True_Odds_Calculator_3-way'!B147="","",'True_Odds_Calculator_3-way'!B147)</f>
        <v>5.56</v>
      </c>
      <c r="C146" s="4">
        <f>IF('True_Odds_Calculator_3-way'!C147="","",'True_Odds_Calculator_3-way'!C147)</f>
        <v>1.31</v>
      </c>
      <c r="D146" s="9">
        <f t="shared" si="39"/>
        <v>8.3671864530623821E-2</v>
      </c>
      <c r="E146" s="9">
        <f t="shared" si="40"/>
        <v>0.16808652788784395</v>
      </c>
      <c r="F146" s="9">
        <f t="shared" si="41"/>
        <v>0.74824160758153235</v>
      </c>
      <c r="G146" s="9">
        <f t="shared" si="42"/>
        <v>1.0853764857264938</v>
      </c>
      <c r="H146" s="9">
        <f t="shared" si="43"/>
        <v>11.95144874098032</v>
      </c>
      <c r="I146" s="9">
        <f t="shared" si="44"/>
        <v>5.9493167749128109</v>
      </c>
      <c r="J146" s="9">
        <f t="shared" si="45"/>
        <v>1.336466710575213</v>
      </c>
      <c r="K146" s="11">
        <f t="shared" si="46"/>
        <v>9.0171325518485126E-2</v>
      </c>
      <c r="L146" s="11">
        <f t="shared" si="47"/>
        <v>0.17985611510791369</v>
      </c>
      <c r="M146" s="11">
        <f t="shared" si="48"/>
        <v>0.76335877862595414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-0.17657941323618409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0.18520553431771891</v>
      </c>
      <c r="Q146" s="11">
        <f>2*'OddsRatio_working_3-way'!K146*'OddsRatio_working_3-way'!L146*'OddsRatio_working_3-way'!M146</f>
        <v>2.4760098170818038E-2</v>
      </c>
      <c r="R146" s="11">
        <f t="shared" si="49"/>
        <v>0</v>
      </c>
      <c r="S146" s="11">
        <f t="shared" si="50"/>
        <v>-1.0488512274644211</v>
      </c>
      <c r="T146" s="11">
        <f t="shared" si="51"/>
        <v>-0.14022075233481565</v>
      </c>
      <c r="U146" s="11">
        <f>'OddsRatio_working_3-way'!S146-'OddsRatio_working_3-way'!R146^2/3</f>
        <v>-1.0488512274644211</v>
      </c>
      <c r="V146" s="11">
        <f>'OddsRatio_working_3-way'!S146*'OddsRatio_working_3-way'!R146/3-2*'OddsRatio_working_3-way'!R146^3/27-'OddsRatio_working_3-way'!T146</f>
        <v>0.14022075233481565</v>
      </c>
      <c r="W146" s="11">
        <f>'OddsRatio_working_3-way'!V146^2+4*'OddsRatio_working_3-way'!U146^3/27</f>
        <v>-0.1512758576975218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0.20672307387109906</v>
      </c>
      <c r="Y146" s="11">
        <f>IF('OddsRatio_working_3-way'!W146&gt;=0,IF('OddsRatio_working_3-way'!V146+SQRT('OddsRatio_working_3-way'!W146)&gt;0,0,PI()),ACOS('OddsRatio_working_3-way'!V146/(2*'OddsRatio_working_3-way'!X146)))</f>
        <v>1.2247818647657829</v>
      </c>
      <c r="Z146" s="11">
        <f>'OddsRatio_working_3-way'!X146^(1/3)*COS('OddsRatio_working_3-way'!Y146/3)</f>
        <v>0.54268824286324691</v>
      </c>
      <c r="AA146" s="11">
        <f>'OddsRatio_working_3-way'!X146^(1/3)*COS(('OddsRatio_working_3-way'!Y146+2*PI())/3)</f>
        <v>-0.47464171157869428</v>
      </c>
      <c r="AB146" s="11">
        <f>'OddsRatio_working_3-way'!X146^(1/3)*COS(('OddsRatio_working_3-way'!Y146+4*PI())/3)</f>
        <v>-6.8046531284552791E-2</v>
      </c>
      <c r="AC146" s="11">
        <f>'OddsRatio_working_3-way'!X146^(1/3)*SIN('OddsRatio_working_3-way'!Y146/3)</f>
        <v>0.23474783679402725</v>
      </c>
      <c r="AD146" s="11">
        <f>'OddsRatio_working_3-way'!X146^(1/3)*SIN(('OddsRatio_working_3-way'!Y146+2*PI())/3)</f>
        <v>0.35260788625769734</v>
      </c>
      <c r="AE146" s="11">
        <f>'OddsRatio_working_3-way'!X146^(1/3)*SIN(('OddsRatio_working_3-way'!Y146+4*PI())/3)</f>
        <v>-0.58735572305172445</v>
      </c>
      <c r="AF146" s="11">
        <f>-'OddsRatio_working_3-way'!U146/(3*'OddsRatio_working_3-way'!X146^(1/3))*COS(('OddsRatio_working_3-way'!Y146)/3)</f>
        <v>0.54268824286324702</v>
      </c>
      <c r="AG146" s="11">
        <f>-'OddsRatio_working_3-way'!U146/(3*'OddsRatio_working_3-way'!X146^(1/3))*COS(('OddsRatio_working_3-way'!Y146+2*PI())/3)</f>
        <v>-0.47464171157869439</v>
      </c>
      <c r="AH146" s="11">
        <f>-'OddsRatio_working_3-way'!U146/(3*'OddsRatio_working_3-way'!X146^(1/3))*COS(('OddsRatio_working_3-way'!Y146+4*PI())/3)</f>
        <v>-6.8046531284552805E-2</v>
      </c>
      <c r="AI146" s="11">
        <f>'OddsRatio_working_3-way'!U146/(3*'OddsRatio_working_3-way'!X146^(1/3))*SIN(('OddsRatio_working_3-way'!Y146)/3)</f>
        <v>-0.2347478367940273</v>
      </c>
      <c r="AJ146" s="11">
        <f>'OddsRatio_working_3-way'!U146/(3*'OddsRatio_working_3-way'!X146^(1/3))*SIN(('OddsRatio_working_3-way'!Y146+2*PI())/3)</f>
        <v>-0.3526078862576974</v>
      </c>
      <c r="AK146" s="11">
        <f>'OddsRatio_working_3-way'!U146/(3*'OddsRatio_working_3-way'!X146^(1/3))*SIN(('OddsRatio_working_3-way'!Y146+4*PI())/3)</f>
        <v>0.58735572305172457</v>
      </c>
      <c r="AL146" s="11">
        <f>'OddsRatio_working_3-way'!Z146+'OddsRatio_working_3-way'!AF146</f>
        <v>1.0853764857264938</v>
      </c>
      <c r="AM146" s="11">
        <f>'OddsRatio_working_3-way'!AA146+'OddsRatio_working_3-way'!AG146</f>
        <v>-0.94928342315738867</v>
      </c>
      <c r="AN146" s="11">
        <f>'OddsRatio_working_3-way'!AB146+'OddsRatio_working_3-way'!AH146</f>
        <v>-0.13609306256910558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1.0853764857264938</v>
      </c>
      <c r="AS146" s="11">
        <f>IF(('OddsRatio_working_3-way'!X146=0),IF(Q146&gt;0,-Q146^(1/3),(-Q146)^(1/3)),'OddsRatio_working_3-way'!AM146-'OddsRatio_working_3-way'!R146/3)</f>
        <v>-0.94928342315738867</v>
      </c>
      <c r="AT146" s="11">
        <f>IF(('OddsRatio_working_3-way'!X146=0),IF(Q146&gt;0,-Q146^(1/3),(-Q146)^(1/3)),'OddsRatio_working_3-way'!AN146-'OddsRatio_working_3-way'!R146/3)</f>
        <v>-0.13609306256910558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1.95</v>
      </c>
      <c r="B147" s="4">
        <f>IF('True_Odds_Calculator_3-way'!B148="","",'True_Odds_Calculator_3-way'!B148)</f>
        <v>3.76</v>
      </c>
      <c r="C147" s="4">
        <f>IF('True_Odds_Calculator_3-way'!C148="","",'True_Odds_Calculator_3-way'!C148)</f>
        <v>3.98</v>
      </c>
      <c r="D147" s="9">
        <f t="shared" si="39"/>
        <v>0.50088324994170119</v>
      </c>
      <c r="E147" s="9">
        <f t="shared" si="40"/>
        <v>0.25673829133744797</v>
      </c>
      <c r="F147" s="9">
        <f t="shared" si="41"/>
        <v>0.24237845872085076</v>
      </c>
      <c r="G147" s="9">
        <f t="shared" si="42"/>
        <v>1.0489191897594836</v>
      </c>
      <c r="H147" s="9">
        <f t="shared" si="43"/>
        <v>1.9964732302715094</v>
      </c>
      <c r="I147" s="9">
        <f t="shared" si="44"/>
        <v>3.8950169637361745</v>
      </c>
      <c r="J147" s="9">
        <f t="shared" si="45"/>
        <v>4.1257791854832613</v>
      </c>
      <c r="K147" s="11">
        <f t="shared" si="46"/>
        <v>0.51282051282051289</v>
      </c>
      <c r="L147" s="11">
        <f t="shared" si="47"/>
        <v>0.26595744680851063</v>
      </c>
      <c r="M147" s="11">
        <f t="shared" si="48"/>
        <v>0.25125628140703515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-0.26775859658357248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0.22925593598105093</v>
      </c>
      <c r="Q147" s="11">
        <f>2*'OddsRatio_working_3-way'!K147*'OddsRatio_working_3-way'!L147*'OddsRatio_working_3-way'!M147</f>
        <v>6.8536901638580255E-2</v>
      </c>
      <c r="R147" s="11">
        <f t="shared" si="49"/>
        <v>0</v>
      </c>
      <c r="S147" s="11">
        <f t="shared" si="50"/>
        <v>-0.85620383026430991</v>
      </c>
      <c r="T147" s="11">
        <f t="shared" si="51"/>
        <v>-0.25596527063208074</v>
      </c>
      <c r="U147" s="11">
        <f>'OddsRatio_working_3-way'!S147-'OddsRatio_working_3-way'!R147^2/3</f>
        <v>-0.85620383026430991</v>
      </c>
      <c r="V147" s="11">
        <f>'OddsRatio_working_3-way'!S147*'OddsRatio_working_3-way'!R147/3-2*'OddsRatio_working_3-way'!R147^3/27-'OddsRatio_working_3-way'!T147</f>
        <v>0.25596527063208074</v>
      </c>
      <c r="W147" s="11">
        <f>'OddsRatio_working_3-way'!V147^2+4*'OddsRatio_working_3-way'!U147^3/27</f>
        <v>-2.7469955640355176E-2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0.15246981292218922</v>
      </c>
      <c r="Y147" s="11">
        <f>IF('OddsRatio_working_3-way'!W147&gt;=0,IF('OddsRatio_working_3-way'!V147+SQRT('OddsRatio_working_3-way'!W147)&gt;0,0,PI()),ACOS('OddsRatio_working_3-way'!V147/(2*'OddsRatio_working_3-way'!X147)))</f>
        <v>0.57462431746714715</v>
      </c>
      <c r="Z147" s="11">
        <f>'OddsRatio_working_3-way'!X147^(1/3)*COS('OddsRatio_working_3-way'!Y147/3)</f>
        <v>0.52445959487974192</v>
      </c>
      <c r="AA147" s="11">
        <f>'OddsRatio_working_3-way'!X147^(1/3)*COS(('OddsRatio_working_3-way'!Y147+2*PI())/3)</f>
        <v>-0.35030679540193993</v>
      </c>
      <c r="AB147" s="11">
        <f>'OddsRatio_working_3-way'!X147^(1/3)*COS(('OddsRatio_working_3-way'!Y147+4*PI())/3)</f>
        <v>-0.17415279947780193</v>
      </c>
      <c r="AC147" s="11">
        <f>'OddsRatio_working_3-way'!X147^(1/3)*SIN('OddsRatio_working_3-way'!Y147/3)</f>
        <v>0.10170255696562935</v>
      </c>
      <c r="AD147" s="11">
        <f>'OddsRatio_working_3-way'!X147^(1/3)*SIN(('OddsRatio_working_3-way'!Y147+2*PI())/3)</f>
        <v>0.403344053941537</v>
      </c>
      <c r="AE147" s="11">
        <f>'OddsRatio_working_3-way'!X147^(1/3)*SIN(('OddsRatio_working_3-way'!Y147+4*PI())/3)</f>
        <v>-0.50504661090716629</v>
      </c>
      <c r="AF147" s="11">
        <f>-'OddsRatio_working_3-way'!U147/(3*'OddsRatio_working_3-way'!X147^(1/3))*COS(('OddsRatio_working_3-way'!Y147)/3)</f>
        <v>0.5244595948797417</v>
      </c>
      <c r="AG147" s="11">
        <f>-'OddsRatio_working_3-way'!U147/(3*'OddsRatio_working_3-way'!X147^(1/3))*COS(('OddsRatio_working_3-way'!Y147+2*PI())/3)</f>
        <v>-0.35030679540193976</v>
      </c>
      <c r="AH147" s="11">
        <f>-'OddsRatio_working_3-way'!U147/(3*'OddsRatio_working_3-way'!X147^(1/3))*COS(('OddsRatio_working_3-way'!Y147+4*PI())/3)</f>
        <v>-0.17415279947780185</v>
      </c>
      <c r="AI147" s="11">
        <f>'OddsRatio_working_3-way'!U147/(3*'OddsRatio_working_3-way'!X147^(1/3))*SIN(('OddsRatio_working_3-way'!Y147)/3)</f>
        <v>-0.10170255696562931</v>
      </c>
      <c r="AJ147" s="11">
        <f>'OddsRatio_working_3-way'!U147/(3*'OddsRatio_working_3-way'!X147^(1/3))*SIN(('OddsRatio_working_3-way'!Y147+2*PI())/3)</f>
        <v>-0.40334405394153683</v>
      </c>
      <c r="AK147" s="11">
        <f>'OddsRatio_working_3-way'!U147/(3*'OddsRatio_working_3-way'!X147^(1/3))*SIN(('OddsRatio_working_3-way'!Y147+4*PI())/3)</f>
        <v>0.50504661090716607</v>
      </c>
      <c r="AL147" s="11">
        <f>'OddsRatio_working_3-way'!Z147+'OddsRatio_working_3-way'!AF147</f>
        <v>1.0489191897594836</v>
      </c>
      <c r="AM147" s="11">
        <f>'OddsRatio_working_3-way'!AA147+'OddsRatio_working_3-way'!AG147</f>
        <v>-0.70061359080387975</v>
      </c>
      <c r="AN147" s="11">
        <f>'OddsRatio_working_3-way'!AB147+'OddsRatio_working_3-way'!AH147</f>
        <v>-0.34830559895560376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1.0489191897594836</v>
      </c>
      <c r="AS147" s="11">
        <f>IF(('OddsRatio_working_3-way'!X147=0),IF(Q147&gt;0,-Q147^(1/3),(-Q147)^(1/3)),'OddsRatio_working_3-way'!AM147-'OddsRatio_working_3-way'!R147/3)</f>
        <v>-0.70061359080387975</v>
      </c>
      <c r="AT147" s="11">
        <f>IF(('OddsRatio_working_3-way'!X147=0),IF(Q147&gt;0,-Q147^(1/3),(-Q147)^(1/3)),'OddsRatio_working_3-way'!AN147-'OddsRatio_working_3-way'!R147/3)</f>
        <v>-0.34830559895560376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1.45</v>
      </c>
      <c r="B148" s="4">
        <f>IF('True_Odds_Calculator_3-way'!B149="","",'True_Odds_Calculator_3-way'!B149)</f>
        <v>4.49</v>
      </c>
      <c r="C148" s="4">
        <f>IF('True_Odds_Calculator_3-way'!C149="","",'True_Odds_Calculator_3-way'!C149)</f>
        <v>8.64</v>
      </c>
      <c r="D148" s="9">
        <f t="shared" si="39"/>
        <v>0.67716071306449566</v>
      </c>
      <c r="E148" s="9">
        <f t="shared" si="40"/>
        <v>0.21287943942436741</v>
      </c>
      <c r="F148" s="9">
        <f t="shared" si="41"/>
        <v>0.10995984751113681</v>
      </c>
      <c r="G148" s="9">
        <f t="shared" si="42"/>
        <v>1.0594540170349838</v>
      </c>
      <c r="H148" s="9">
        <f t="shared" si="43"/>
        <v>1.4767543076657428</v>
      </c>
      <c r="I148" s="9">
        <f t="shared" si="44"/>
        <v>4.6974945194520945</v>
      </c>
      <c r="J148" s="9">
        <f t="shared" si="45"/>
        <v>9.0942286901472773</v>
      </c>
      <c r="K148" s="11">
        <f t="shared" si="46"/>
        <v>0.68965517241379315</v>
      </c>
      <c r="L148" s="11">
        <f t="shared" si="47"/>
        <v>0.22271714922048996</v>
      </c>
      <c r="M148" s="11">
        <f t="shared" si="48"/>
        <v>0.11574074074074073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-0.21330606968230803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0.2058640316070621</v>
      </c>
      <c r="Q148" s="11">
        <f>2*'OddsRatio_working_3-way'!K148*'OddsRatio_working_3-way'!L148*'OddsRatio_working_3-way'!M148</f>
        <v>3.5555100450269786E-2</v>
      </c>
      <c r="R148" s="11">
        <f t="shared" si="49"/>
        <v>0</v>
      </c>
      <c r="S148" s="11">
        <f t="shared" si="50"/>
        <v>-0.96511098776359294</v>
      </c>
      <c r="T148" s="11">
        <f t="shared" si="51"/>
        <v>-0.16668583553775351</v>
      </c>
      <c r="U148" s="11">
        <f>'OddsRatio_working_3-way'!S148-'OddsRatio_working_3-way'!R148^2/3</f>
        <v>-0.96511098776359294</v>
      </c>
      <c r="V148" s="11">
        <f>'OddsRatio_working_3-way'!S148*'OddsRatio_working_3-way'!R148/3-2*'OddsRatio_working_3-way'!R148^3/27-'OddsRatio_working_3-way'!T148</f>
        <v>0.16668583553775351</v>
      </c>
      <c r="W148" s="11">
        <f>'OddsRatio_working_3-way'!V148^2+4*'OddsRatio_working_3-way'!U148^3/27</f>
        <v>-0.10539245806860009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0.18246686400379597</v>
      </c>
      <c r="Y148" s="11">
        <f>IF('OddsRatio_working_3-way'!W148&gt;=0,IF('OddsRatio_working_3-way'!V148+SQRT('OddsRatio_working_3-way'!W148)&gt;0,0,PI()),ACOS('OddsRatio_working_3-way'!V148/(2*'OddsRatio_working_3-way'!X148)))</f>
        <v>1.0964506617888687</v>
      </c>
      <c r="Z148" s="11">
        <f>'OddsRatio_working_3-way'!X148^(1/3)*COS('OddsRatio_working_3-way'!Y148/3)</f>
        <v>0.52972700851749188</v>
      </c>
      <c r="AA148" s="11">
        <f>'OddsRatio_working_3-way'!X148^(1/3)*COS(('OddsRatio_working_3-way'!Y148+2*PI())/3)</f>
        <v>-0.44041896351943099</v>
      </c>
      <c r="AB148" s="11">
        <f>'OddsRatio_working_3-way'!X148^(1/3)*COS(('OddsRatio_working_3-way'!Y148+4*PI())/3)</f>
        <v>-8.930804499806097E-2</v>
      </c>
      <c r="AC148" s="11">
        <f>'OddsRatio_working_3-way'!X148^(1/3)*SIN('OddsRatio_working_3-way'!Y148/3)</f>
        <v>0.20271398332372975</v>
      </c>
      <c r="AD148" s="11">
        <f>'OddsRatio_working_3-way'!X148^(1/3)*SIN(('OddsRatio_working_3-way'!Y148+2*PI())/3)</f>
        <v>0.35740005478501874</v>
      </c>
      <c r="AE148" s="11">
        <f>'OddsRatio_working_3-way'!X148^(1/3)*SIN(('OddsRatio_working_3-way'!Y148+4*PI())/3)</f>
        <v>-0.56011403810874849</v>
      </c>
      <c r="AF148" s="11">
        <f>-'OddsRatio_working_3-way'!U148/(3*'OddsRatio_working_3-way'!X148^(1/3))*COS(('OddsRatio_working_3-way'!Y148)/3)</f>
        <v>0.52972700851749199</v>
      </c>
      <c r="AG148" s="11">
        <f>-'OddsRatio_working_3-way'!U148/(3*'OddsRatio_working_3-way'!X148^(1/3))*COS(('OddsRatio_working_3-way'!Y148+2*PI())/3)</f>
        <v>-0.44041896351943111</v>
      </c>
      <c r="AH148" s="11">
        <f>-'OddsRatio_working_3-way'!U148/(3*'OddsRatio_working_3-way'!X148^(1/3))*COS(('OddsRatio_working_3-way'!Y148+4*PI())/3)</f>
        <v>-8.9308044998060984E-2</v>
      </c>
      <c r="AI148" s="11">
        <f>'OddsRatio_working_3-way'!U148/(3*'OddsRatio_working_3-way'!X148^(1/3))*SIN(('OddsRatio_working_3-way'!Y148)/3)</f>
        <v>-0.20271398332372981</v>
      </c>
      <c r="AJ148" s="11">
        <f>'OddsRatio_working_3-way'!U148/(3*'OddsRatio_working_3-way'!X148^(1/3))*SIN(('OddsRatio_working_3-way'!Y148+2*PI())/3)</f>
        <v>-0.35740005478501879</v>
      </c>
      <c r="AK148" s="11">
        <f>'OddsRatio_working_3-way'!U148/(3*'OddsRatio_working_3-way'!X148^(1/3))*SIN(('OddsRatio_working_3-way'!Y148+4*PI())/3)</f>
        <v>0.5601140381087486</v>
      </c>
      <c r="AL148" s="11">
        <f>'OddsRatio_working_3-way'!Z148+'OddsRatio_working_3-way'!AF148</f>
        <v>1.0594540170349838</v>
      </c>
      <c r="AM148" s="11">
        <f>'OddsRatio_working_3-way'!AA148+'OddsRatio_working_3-way'!AG148</f>
        <v>-0.8808379270388621</v>
      </c>
      <c r="AN148" s="11">
        <f>'OddsRatio_working_3-way'!AB148+'OddsRatio_working_3-way'!AH148</f>
        <v>-0.17861608999612194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1.0594540170349838</v>
      </c>
      <c r="AS148" s="11">
        <f>IF(('OddsRatio_working_3-way'!X148=0),IF(Q148&gt;0,-Q148^(1/3),(-Q148)^(1/3)),'OddsRatio_working_3-way'!AM148-'OddsRatio_working_3-way'!R148/3)</f>
        <v>-0.8808379270388621</v>
      </c>
      <c r="AT148" s="11">
        <f>IF(('OddsRatio_working_3-way'!X148=0),IF(Q148&gt;0,-Q148^(1/3),(-Q148)^(1/3)),'OddsRatio_working_3-way'!AN148-'OddsRatio_working_3-way'!R148/3)</f>
        <v>-0.17861608999612194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1.98</v>
      </c>
      <c r="B149" s="4">
        <f>IF('True_Odds_Calculator_3-way'!B150="","",'True_Odds_Calculator_3-way'!B150)</f>
        <v>3.45</v>
      </c>
      <c r="C149" s="4">
        <f>IF('True_Odds_Calculator_3-way'!C150="","",'True_Odds_Calculator_3-way'!C150)</f>
        <v>4.4000000000000004</v>
      </c>
      <c r="D149" s="9">
        <f t="shared" si="39"/>
        <v>0.49622493237978016</v>
      </c>
      <c r="E149" s="9">
        <f t="shared" si="40"/>
        <v>0.28264253733918365</v>
      </c>
      <c r="F149" s="9">
        <f t="shared" si="41"/>
        <v>0.22113253028103597</v>
      </c>
      <c r="G149" s="9">
        <f t="shared" si="42"/>
        <v>1.0359338233649589</v>
      </c>
      <c r="H149" s="9">
        <f t="shared" si="43"/>
        <v>2.0152151468976598</v>
      </c>
      <c r="I149" s="9">
        <f t="shared" si="44"/>
        <v>3.5380378672441486</v>
      </c>
      <c r="J149" s="9">
        <f t="shared" si="45"/>
        <v>4.5221749994408613</v>
      </c>
      <c r="K149" s="11">
        <f t="shared" si="46"/>
        <v>0.50505050505050508</v>
      </c>
      <c r="L149" s="11">
        <f t="shared" si="47"/>
        <v>0.28985507246376813</v>
      </c>
      <c r="M149" s="11">
        <f t="shared" si="48"/>
        <v>0.22727272727272727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-0.27160272021932086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0.22723945648846838</v>
      </c>
      <c r="Q149" s="11">
        <f>2*'OddsRatio_working_3-way'!K149*'OddsRatio_working_3-way'!L149*'OddsRatio_working_3-way'!M149</f>
        <v>6.6541568517853103E-2</v>
      </c>
      <c r="R149" s="11">
        <f t="shared" si="49"/>
        <v>0</v>
      </c>
      <c r="S149" s="11">
        <f t="shared" si="50"/>
        <v>-0.83666119509028158</v>
      </c>
      <c r="T149" s="11">
        <f t="shared" si="51"/>
        <v>-0.24499595756670028</v>
      </c>
      <c r="U149" s="11">
        <f>'OddsRatio_working_3-way'!S149-'OddsRatio_working_3-way'!R149^2/3</f>
        <v>-0.83666119509028158</v>
      </c>
      <c r="V149" s="11">
        <f>'OddsRatio_working_3-way'!S149*'OddsRatio_working_3-way'!R149/3-2*'OddsRatio_working_3-way'!R149^3/27-'OddsRatio_working_3-way'!T149</f>
        <v>0.24499595756670028</v>
      </c>
      <c r="W149" s="11">
        <f>'OddsRatio_working_3-way'!V149^2+4*'OddsRatio_working_3-way'!U149^3/27</f>
        <v>-2.674208781972566E-2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0.14727958704768804</v>
      </c>
      <c r="Y149" s="11">
        <f>IF('OddsRatio_working_3-way'!W149&gt;=0,IF('OddsRatio_working_3-way'!V149+SQRT('OddsRatio_working_3-way'!W149)&gt;0,0,PI()),ACOS('OddsRatio_working_3-way'!V149/(2*'OddsRatio_working_3-way'!X149)))</f>
        <v>0.58856597893819507</v>
      </c>
      <c r="Z149" s="11">
        <f>'OddsRatio_working_3-way'!X149^(1/3)*COS('OddsRatio_working_3-way'!Y149/3)</f>
        <v>0.51796691168247944</v>
      </c>
      <c r="AA149" s="11">
        <f>'OddsRatio_working_3-way'!X149^(1/3)*COS(('OddsRatio_working_3-way'!Y149+2*PI())/3)</f>
        <v>-0.34813505467242334</v>
      </c>
      <c r="AB149" s="11">
        <f>'OddsRatio_working_3-way'!X149^(1/3)*COS(('OddsRatio_working_3-way'!Y149+4*PI())/3)</f>
        <v>-0.16983185701005624</v>
      </c>
      <c r="AC149" s="11">
        <f>'OddsRatio_working_3-way'!X149^(1/3)*SIN('OddsRatio_working_3-way'!Y149/3)</f>
        <v>0.1029433991677388</v>
      </c>
      <c r="AD149" s="11">
        <f>'OddsRatio_working_3-way'!X149^(1/3)*SIN(('OddsRatio_working_3-way'!Y149+2*PI())/3)</f>
        <v>0.39710080425292854</v>
      </c>
      <c r="AE149" s="11">
        <f>'OddsRatio_working_3-way'!X149^(1/3)*SIN(('OddsRatio_working_3-way'!Y149+4*PI())/3)</f>
        <v>-0.50004420342066724</v>
      </c>
      <c r="AF149" s="11">
        <f>-'OddsRatio_working_3-way'!U149/(3*'OddsRatio_working_3-way'!X149^(1/3))*COS(('OddsRatio_working_3-way'!Y149)/3)</f>
        <v>0.51796691168247944</v>
      </c>
      <c r="AG149" s="11">
        <f>-'OddsRatio_working_3-way'!U149/(3*'OddsRatio_working_3-way'!X149^(1/3))*COS(('OddsRatio_working_3-way'!Y149+2*PI())/3)</f>
        <v>-0.34813505467242334</v>
      </c>
      <c r="AH149" s="11">
        <f>-'OddsRatio_working_3-way'!U149/(3*'OddsRatio_working_3-way'!X149^(1/3))*COS(('OddsRatio_working_3-way'!Y149+4*PI())/3)</f>
        <v>-0.16983185701005624</v>
      </c>
      <c r="AI149" s="11">
        <f>'OddsRatio_working_3-way'!U149/(3*'OddsRatio_working_3-way'!X149^(1/3))*SIN(('OddsRatio_working_3-way'!Y149)/3)</f>
        <v>-0.1029433991677388</v>
      </c>
      <c r="AJ149" s="11">
        <f>'OddsRatio_working_3-way'!U149/(3*'OddsRatio_working_3-way'!X149^(1/3))*SIN(('OddsRatio_working_3-way'!Y149+2*PI())/3)</f>
        <v>-0.39710080425292854</v>
      </c>
      <c r="AK149" s="11">
        <f>'OddsRatio_working_3-way'!U149/(3*'OddsRatio_working_3-way'!X149^(1/3))*SIN(('OddsRatio_working_3-way'!Y149+4*PI())/3)</f>
        <v>0.50004420342066724</v>
      </c>
      <c r="AL149" s="11">
        <f>'OddsRatio_working_3-way'!Z149+'OddsRatio_working_3-way'!AF149</f>
        <v>1.0359338233649589</v>
      </c>
      <c r="AM149" s="11">
        <f>'OddsRatio_working_3-way'!AA149+'OddsRatio_working_3-way'!AG149</f>
        <v>-0.69627010934484668</v>
      </c>
      <c r="AN149" s="11">
        <f>'OddsRatio_working_3-way'!AB149+'OddsRatio_working_3-way'!AH149</f>
        <v>-0.33966371402011247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1.0359338233649589</v>
      </c>
      <c r="AS149" s="11">
        <f>IF(('OddsRatio_working_3-way'!X149=0),IF(Q149&gt;0,-Q149^(1/3),(-Q149)^(1/3)),'OddsRatio_working_3-way'!AM149-'OddsRatio_working_3-way'!R149/3)</f>
        <v>-0.69627010934484668</v>
      </c>
      <c r="AT149" s="11">
        <f>IF(('OddsRatio_working_3-way'!X149=0),IF(Q149&gt;0,-Q149^(1/3),(-Q149)^(1/3)),'OddsRatio_working_3-way'!AN149-'OddsRatio_working_3-way'!R149/3)</f>
        <v>-0.33966371402011247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1.63</v>
      </c>
      <c r="B150" s="4">
        <f>IF('True_Odds_Calculator_3-way'!B151="","",'True_Odds_Calculator_3-way'!B151)</f>
        <v>4.0199999999999996</v>
      </c>
      <c r="C150" s="4">
        <f>IF('True_Odds_Calculator_3-way'!C151="","",'True_Odds_Calculator_3-way'!C151)</f>
        <v>6.22</v>
      </c>
      <c r="D150" s="9">
        <f t="shared" si="39"/>
        <v>0.60363549989824061</v>
      </c>
      <c r="E150" s="9">
        <f t="shared" si="40"/>
        <v>0.24110040918163347</v>
      </c>
      <c r="F150" s="9">
        <f t="shared" si="41"/>
        <v>0.15526409092012602</v>
      </c>
      <c r="G150" s="9">
        <f t="shared" si="42"/>
        <v>1.0422680579051153</v>
      </c>
      <c r="H150" s="9">
        <f t="shared" si="43"/>
        <v>1.6566288764802228</v>
      </c>
      <c r="I150" s="9">
        <f t="shared" si="44"/>
        <v>4.1476495348734481</v>
      </c>
      <c r="J150" s="9">
        <f t="shared" si="45"/>
        <v>6.4406392622647015</v>
      </c>
      <c r="K150" s="11">
        <f t="shared" si="46"/>
        <v>0.61349693251533743</v>
      </c>
      <c r="L150" s="11">
        <f t="shared" si="47"/>
        <v>0.24875621890547267</v>
      </c>
      <c r="M150" s="11">
        <f t="shared" si="48"/>
        <v>0.16077170418006431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-0.24367667118807967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0.21763040870450975</v>
      </c>
      <c r="Q150" s="11">
        <f>2*'OddsRatio_working_3-way'!K150*'OddsRatio_working_3-way'!L150*'OddsRatio_working_3-way'!M150</f>
        <v>4.9071118084444143E-2</v>
      </c>
      <c r="R150" s="11">
        <f t="shared" si="49"/>
        <v>0</v>
      </c>
      <c r="S150" s="11">
        <f t="shared" si="50"/>
        <v>-0.89311138256864009</v>
      </c>
      <c r="T150" s="11">
        <f t="shared" si="51"/>
        <v>-0.20137798930521764</v>
      </c>
      <c r="U150" s="11">
        <f>'OddsRatio_working_3-way'!S150-'OddsRatio_working_3-way'!R150^2/3</f>
        <v>-0.89311138256864009</v>
      </c>
      <c r="V150" s="11">
        <f>'OddsRatio_working_3-way'!S150*'OddsRatio_working_3-way'!R150/3-2*'OddsRatio_working_3-way'!R150^3/27-'OddsRatio_working_3-way'!T150</f>
        <v>0.20137798930521764</v>
      </c>
      <c r="W150" s="11">
        <f>'OddsRatio_working_3-way'!V150^2+4*'OddsRatio_working_3-way'!U150^3/27</f>
        <v>-6.4985935940602396E-2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0.16243385616706785</v>
      </c>
      <c r="Y150" s="11">
        <f>IF('OddsRatio_working_3-way'!W150&gt;=0,IF('OddsRatio_working_3-way'!V150+SQRT('OddsRatio_working_3-way'!W150)&gt;0,0,PI()),ACOS('OddsRatio_working_3-way'!V150/(2*'OddsRatio_working_3-way'!X150)))</f>
        <v>0.90221051315900536</v>
      </c>
      <c r="Z150" s="11">
        <f>'OddsRatio_working_3-way'!X150^(1/3)*COS('OddsRatio_working_3-way'!Y150/3)</f>
        <v>0.52113402895255767</v>
      </c>
      <c r="AA150" s="11">
        <f>'OddsRatio_working_3-way'!X150^(1/3)*COS(('OddsRatio_working_3-way'!Y150+2*PI())/3)</f>
        <v>-0.40053964945510651</v>
      </c>
      <c r="AB150" s="11">
        <f>'OddsRatio_working_3-way'!X150^(1/3)*COS(('OddsRatio_working_3-way'!Y150+4*PI())/3)</f>
        <v>-0.12059437949745135</v>
      </c>
      <c r="AC150" s="11">
        <f>'OddsRatio_working_3-way'!X150^(1/3)*SIN('OddsRatio_working_3-way'!Y150/3)</f>
        <v>0.16162647696841487</v>
      </c>
      <c r="AD150" s="11">
        <f>'OddsRatio_working_3-way'!X150^(1/3)*SIN(('OddsRatio_working_3-way'!Y150+2*PI())/3)</f>
        <v>0.37050206936524277</v>
      </c>
      <c r="AE150" s="11">
        <f>'OddsRatio_working_3-way'!X150^(1/3)*SIN(('OddsRatio_working_3-way'!Y150+4*PI())/3)</f>
        <v>-0.53212854633365747</v>
      </c>
      <c r="AF150" s="11">
        <f>-'OddsRatio_working_3-way'!U150/(3*'OddsRatio_working_3-way'!X150^(1/3))*COS(('OddsRatio_working_3-way'!Y150)/3)</f>
        <v>0.52113402895255756</v>
      </c>
      <c r="AG150" s="11">
        <f>-'OddsRatio_working_3-way'!U150/(3*'OddsRatio_working_3-way'!X150^(1/3))*COS(('OddsRatio_working_3-way'!Y150+2*PI())/3)</f>
        <v>-0.40053964945510645</v>
      </c>
      <c r="AH150" s="11">
        <f>-'OddsRatio_working_3-way'!U150/(3*'OddsRatio_working_3-way'!X150^(1/3))*COS(('OddsRatio_working_3-way'!Y150+4*PI())/3)</f>
        <v>-0.12059437949745132</v>
      </c>
      <c r="AI150" s="11">
        <f>'OddsRatio_working_3-way'!U150/(3*'OddsRatio_working_3-way'!X150^(1/3))*SIN(('OddsRatio_working_3-way'!Y150)/3)</f>
        <v>-0.16162647696841484</v>
      </c>
      <c r="AJ150" s="11">
        <f>'OddsRatio_working_3-way'!U150/(3*'OddsRatio_working_3-way'!X150^(1/3))*SIN(('OddsRatio_working_3-way'!Y150+2*PI())/3)</f>
        <v>-0.37050206936524271</v>
      </c>
      <c r="AK150" s="11">
        <f>'OddsRatio_working_3-way'!U150/(3*'OddsRatio_working_3-way'!X150^(1/3))*SIN(('OddsRatio_working_3-way'!Y150+4*PI())/3)</f>
        <v>0.53212854633365736</v>
      </c>
      <c r="AL150" s="11">
        <f>'OddsRatio_working_3-way'!Z150+'OddsRatio_working_3-way'!AF150</f>
        <v>1.0422680579051153</v>
      </c>
      <c r="AM150" s="11">
        <f>'OddsRatio_working_3-way'!AA150+'OddsRatio_working_3-way'!AG150</f>
        <v>-0.8010792989102129</v>
      </c>
      <c r="AN150" s="11">
        <f>'OddsRatio_working_3-way'!AB150+'OddsRatio_working_3-way'!AH150</f>
        <v>-0.24118875899490266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1.0422680579051153</v>
      </c>
      <c r="AS150" s="11">
        <f>IF(('OddsRatio_working_3-way'!X150=0),IF(Q150&gt;0,-Q150^(1/3),(-Q150)^(1/3)),'OddsRatio_working_3-way'!AM150-'OddsRatio_working_3-way'!R150/3)</f>
        <v>-0.8010792989102129</v>
      </c>
      <c r="AT150" s="11">
        <f>IF(('OddsRatio_working_3-way'!X150=0),IF(Q150&gt;0,-Q150^(1/3),(-Q150)^(1/3)),'OddsRatio_working_3-way'!AN150-'OddsRatio_working_3-way'!R150/3)</f>
        <v>-0.24118875899490266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2.19</v>
      </c>
      <c r="B151" s="4">
        <f>IF('True_Odds_Calculator_3-way'!B152="","",'True_Odds_Calculator_3-way'!B152)</f>
        <v>3.33</v>
      </c>
      <c r="C151" s="4">
        <f>IF('True_Odds_Calculator_3-way'!C152="","",'True_Odds_Calculator_3-way'!C152)</f>
        <v>3.77</v>
      </c>
      <c r="D151" s="9">
        <f t="shared" si="39"/>
        <v>0.44816683655995665</v>
      </c>
      <c r="E151" s="9">
        <f t="shared" si="40"/>
        <v>0.29317878295671551</v>
      </c>
      <c r="F151" s="9">
        <f t="shared" si="41"/>
        <v>0.25865438048332789</v>
      </c>
      <c r="G151" s="9">
        <f t="shared" si="42"/>
        <v>1.0347158906001956</v>
      </c>
      <c r="H151" s="9">
        <f t="shared" si="43"/>
        <v>2.2313119098142327</v>
      </c>
      <c r="I151" s="9">
        <f t="shared" si="44"/>
        <v>3.4108880250984552</v>
      </c>
      <c r="J151" s="9">
        <f t="shared" si="45"/>
        <v>3.8661630169625409</v>
      </c>
      <c r="K151" s="11">
        <f t="shared" si="46"/>
        <v>0.45662100456621008</v>
      </c>
      <c r="L151" s="11">
        <f t="shared" si="47"/>
        <v>0.3003003003003003</v>
      </c>
      <c r="M151" s="11">
        <f t="shared" si="48"/>
        <v>0.26525198938992045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-0.27935275124694114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0.22878152306588773</v>
      </c>
      <c r="Q151" s="11">
        <f>2*'OddsRatio_working_3-way'!K151*'OddsRatio_working_3-way'!L151*'OddsRatio_working_3-way'!M151</f>
        <v>7.2744522437484194E-2</v>
      </c>
      <c r="R151" s="11">
        <f t="shared" si="49"/>
        <v>0</v>
      </c>
      <c r="S151" s="11">
        <f t="shared" si="50"/>
        <v>-0.81897000135019371</v>
      </c>
      <c r="T151" s="11">
        <f t="shared" si="51"/>
        <v>-0.26040381600960061</v>
      </c>
      <c r="U151" s="11">
        <f>'OddsRatio_working_3-way'!S151-'OddsRatio_working_3-way'!R151^2/3</f>
        <v>-0.81897000135019371</v>
      </c>
      <c r="V151" s="11">
        <f>'OddsRatio_working_3-way'!S151*'OddsRatio_working_3-way'!R151/3-2*'OddsRatio_working_3-way'!R151^3/27-'OddsRatio_working_3-way'!T151</f>
        <v>0.26040381600960061</v>
      </c>
      <c r="W151" s="11">
        <f>'OddsRatio_working_3-way'!V151^2+4*'OddsRatio_working_3-way'!U151^3/27</f>
        <v>-1.3566577857718948E-2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0.14263303022974805</v>
      </c>
      <c r="Y151" s="11">
        <f>IF('OddsRatio_working_3-way'!W151&gt;=0,IF('OddsRatio_working_3-way'!V151+SQRT('OddsRatio_working_3-way'!W151)&gt;0,0,PI()),ACOS('OddsRatio_working_3-way'!V151/(2*'OddsRatio_working_3-way'!X151)))</f>
        <v>0.42059682192731351</v>
      </c>
      <c r="Z151" s="11">
        <f>'OddsRatio_working_3-way'!X151^(1/3)*COS('OddsRatio_working_3-way'!Y151/3)</f>
        <v>0.51735794530009782</v>
      </c>
      <c r="AA151" s="11">
        <f>'OddsRatio_working_3-way'!X151^(1/3)*COS(('OddsRatio_working_3-way'!Y151+2*PI())/3)</f>
        <v>-0.32190924754818778</v>
      </c>
      <c r="AB151" s="11">
        <f>'OddsRatio_working_3-way'!X151^(1/3)*COS(('OddsRatio_working_3-way'!Y151+4*PI())/3)</f>
        <v>-0.1954486977519099</v>
      </c>
      <c r="AC151" s="11">
        <f>'OddsRatio_working_3-way'!X151^(1/3)*SIN('OddsRatio_working_3-way'!Y151/3)</f>
        <v>7.3012032466749116E-2</v>
      </c>
      <c r="AD151" s="11">
        <f>'OddsRatio_working_3-way'!X151^(1/3)*SIN(('OddsRatio_working_3-way'!Y151+2*PI())/3)</f>
        <v>0.41153910724623022</v>
      </c>
      <c r="AE151" s="11">
        <f>'OddsRatio_working_3-way'!X151^(1/3)*SIN(('OddsRatio_working_3-way'!Y151+4*PI())/3)</f>
        <v>-0.48455113971297936</v>
      </c>
      <c r="AF151" s="11">
        <f>-'OddsRatio_working_3-way'!U151/(3*'OddsRatio_working_3-way'!X151^(1/3))*COS(('OddsRatio_working_3-way'!Y151)/3)</f>
        <v>0.51735794530009771</v>
      </c>
      <c r="AG151" s="11">
        <f>-'OddsRatio_working_3-way'!U151/(3*'OddsRatio_working_3-way'!X151^(1/3))*COS(('OddsRatio_working_3-way'!Y151+2*PI())/3)</f>
        <v>-0.32190924754818773</v>
      </c>
      <c r="AH151" s="11">
        <f>-'OddsRatio_working_3-way'!U151/(3*'OddsRatio_working_3-way'!X151^(1/3))*COS(('OddsRatio_working_3-way'!Y151+4*PI())/3)</f>
        <v>-0.19544869775190987</v>
      </c>
      <c r="AI151" s="11">
        <f>'OddsRatio_working_3-way'!U151/(3*'OddsRatio_working_3-way'!X151^(1/3))*SIN(('OddsRatio_working_3-way'!Y151)/3)</f>
        <v>-7.3012032466749102E-2</v>
      </c>
      <c r="AJ151" s="11">
        <f>'OddsRatio_working_3-way'!U151/(3*'OddsRatio_working_3-way'!X151^(1/3))*SIN(('OddsRatio_working_3-way'!Y151+2*PI())/3)</f>
        <v>-0.41153910724623016</v>
      </c>
      <c r="AK151" s="11">
        <f>'OddsRatio_working_3-way'!U151/(3*'OddsRatio_working_3-way'!X151^(1/3))*SIN(('OddsRatio_working_3-way'!Y151+4*PI())/3)</f>
        <v>0.48455113971297925</v>
      </c>
      <c r="AL151" s="11">
        <f>'OddsRatio_working_3-way'!Z151+'OddsRatio_working_3-way'!AF151</f>
        <v>1.0347158906001956</v>
      </c>
      <c r="AM151" s="11">
        <f>'OddsRatio_working_3-way'!AA151+'OddsRatio_working_3-way'!AG151</f>
        <v>-0.64381849509637545</v>
      </c>
      <c r="AN151" s="11">
        <f>'OddsRatio_working_3-way'!AB151+'OddsRatio_working_3-way'!AH151</f>
        <v>-0.39089739550381974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1.0347158906001956</v>
      </c>
      <c r="AS151" s="11">
        <f>IF(('OddsRatio_working_3-way'!X151=0),IF(Q151&gt;0,-Q151^(1/3),(-Q151)^(1/3)),'OddsRatio_working_3-way'!AM151-'OddsRatio_working_3-way'!R151/3)</f>
        <v>-0.64381849509637545</v>
      </c>
      <c r="AT151" s="11">
        <f>IF(('OddsRatio_working_3-way'!X151=0),IF(Q151&gt;0,-Q151^(1/3),(-Q151)^(1/3)),'OddsRatio_working_3-way'!AN151-'OddsRatio_working_3-way'!R151/3)</f>
        <v>-0.39089739550381974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2.4500000000000002</v>
      </c>
      <c r="B152" s="4">
        <f>IF('True_Odds_Calculator_3-way'!B153="","",'True_Odds_Calculator_3-way'!B153)</f>
        <v>3.17</v>
      </c>
      <c r="C152" s="4">
        <f>IF('True_Odds_Calculator_3-way'!C153="","",'True_Odds_Calculator_3-way'!C153)</f>
        <v>3.23</v>
      </c>
      <c r="D152" s="9">
        <f t="shared" si="39"/>
        <v>0.39617273467244118</v>
      </c>
      <c r="E152" s="9">
        <f t="shared" si="40"/>
        <v>0.30478776973295352</v>
      </c>
      <c r="F152" s="9">
        <f t="shared" si="41"/>
        <v>0.29903949559460546</v>
      </c>
      <c r="G152" s="9">
        <f t="shared" si="42"/>
        <v>1.0511389611956421</v>
      </c>
      <c r="H152" s="9">
        <f t="shared" si="43"/>
        <v>2.5241514937336818</v>
      </c>
      <c r="I152" s="9">
        <f t="shared" si="44"/>
        <v>3.2809715457945439</v>
      </c>
      <c r="J152" s="9">
        <f t="shared" si="45"/>
        <v>3.3440398834662814</v>
      </c>
      <c r="K152" s="11">
        <f t="shared" si="46"/>
        <v>0.4081632653061224</v>
      </c>
      <c r="L152" s="11">
        <f t="shared" si="47"/>
        <v>0.31545741324921134</v>
      </c>
      <c r="M152" s="11">
        <f t="shared" si="48"/>
        <v>0.30959752321981426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-0.27970789843415389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0.2331997052515179</v>
      </c>
      <c r="Q152" s="11">
        <f>2*'OddsRatio_working_3-way'!K152*'OddsRatio_working_3-way'!L152*'OddsRatio_working_3-way'!M152</f>
        <v>7.9726394957783872E-2</v>
      </c>
      <c r="R152" s="11">
        <f t="shared" si="49"/>
        <v>0</v>
      </c>
      <c r="S152" s="11">
        <f t="shared" si="50"/>
        <v>-0.83372584956307727</v>
      </c>
      <c r="T152" s="11">
        <f t="shared" si="51"/>
        <v>-0.28503447848310326</v>
      </c>
      <c r="U152" s="11">
        <f>'OddsRatio_working_3-way'!S152-'OddsRatio_working_3-way'!R152^2/3</f>
        <v>-0.83372584956307727</v>
      </c>
      <c r="V152" s="11">
        <f>'OddsRatio_working_3-way'!S152*'OddsRatio_working_3-way'!R152/3-2*'OddsRatio_working_3-way'!R152^3/27-'OddsRatio_working_3-way'!T152</f>
        <v>0.28503447848310326</v>
      </c>
      <c r="W152" s="11">
        <f>'OddsRatio_working_3-way'!V152^2+4*'OddsRatio_working_3-way'!U152^3/27</f>
        <v>-4.6104321620808464E-3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0.14650519281429542</v>
      </c>
      <c r="Y152" s="11">
        <f>IF('OddsRatio_working_3-way'!W152&gt;=0,IF('OddsRatio_working_3-way'!V152+SQRT('OddsRatio_working_3-way'!W152)&gt;0,0,PI()),ACOS('OddsRatio_working_3-way'!V152/(2*'OddsRatio_working_3-way'!X152)))</f>
        <v>0.23385875536921041</v>
      </c>
      <c r="Z152" s="11">
        <f>'OddsRatio_working_3-way'!X152^(1/3)*COS('OddsRatio_working_3-way'!Y152/3)</f>
        <v>0.52556948059782105</v>
      </c>
      <c r="AA152" s="11">
        <f>'OddsRatio_working_3-way'!X152^(1/3)*COS(('OddsRatio_working_3-way'!Y152+2*PI())/3)</f>
        <v>-0.29833756281515683</v>
      </c>
      <c r="AB152" s="11">
        <f>'OddsRatio_working_3-way'!X152^(1/3)*COS(('OddsRatio_working_3-way'!Y152+4*PI())/3)</f>
        <v>-0.22723191778266413</v>
      </c>
      <c r="AC152" s="11">
        <f>'OddsRatio_working_3-way'!X152^(1/3)*SIN('OddsRatio_working_3-way'!Y152/3)</f>
        <v>4.1052863300411649E-2</v>
      </c>
      <c r="AD152" s="11">
        <f>'OddsRatio_working_3-way'!X152^(1/3)*SIN(('OddsRatio_working_3-way'!Y152+2*PI())/3)</f>
        <v>0.43463009000129993</v>
      </c>
      <c r="AE152" s="11">
        <f>'OddsRatio_working_3-way'!X152^(1/3)*SIN(('OddsRatio_working_3-way'!Y152+4*PI())/3)</f>
        <v>-0.47568295330171162</v>
      </c>
      <c r="AF152" s="11">
        <f>-'OddsRatio_working_3-way'!U152/(3*'OddsRatio_working_3-way'!X152^(1/3))*COS(('OddsRatio_working_3-way'!Y152)/3)</f>
        <v>0.52556948059782116</v>
      </c>
      <c r="AG152" s="11">
        <f>-'OddsRatio_working_3-way'!U152/(3*'OddsRatio_working_3-way'!X152^(1/3))*COS(('OddsRatio_working_3-way'!Y152+2*PI())/3)</f>
        <v>-0.29833756281515694</v>
      </c>
      <c r="AH152" s="11">
        <f>-'OddsRatio_working_3-way'!U152/(3*'OddsRatio_working_3-way'!X152^(1/3))*COS(('OddsRatio_working_3-way'!Y152+4*PI())/3)</f>
        <v>-0.22723191778266416</v>
      </c>
      <c r="AI152" s="11">
        <f>'OddsRatio_working_3-way'!U152/(3*'OddsRatio_working_3-way'!X152^(1/3))*SIN(('OddsRatio_working_3-way'!Y152)/3)</f>
        <v>-4.1052863300411663E-2</v>
      </c>
      <c r="AJ152" s="11">
        <f>'OddsRatio_working_3-way'!U152/(3*'OddsRatio_working_3-way'!X152^(1/3))*SIN(('OddsRatio_working_3-way'!Y152+2*PI())/3)</f>
        <v>-0.43463009000130004</v>
      </c>
      <c r="AK152" s="11">
        <f>'OddsRatio_working_3-way'!U152/(3*'OddsRatio_working_3-way'!X152^(1/3))*SIN(('OddsRatio_working_3-way'!Y152+4*PI())/3)</f>
        <v>0.47568295330171168</v>
      </c>
      <c r="AL152" s="11">
        <f>'OddsRatio_working_3-way'!Z152+'OddsRatio_working_3-way'!AF152</f>
        <v>1.0511389611956421</v>
      </c>
      <c r="AM152" s="11">
        <f>'OddsRatio_working_3-way'!AA152+'OddsRatio_working_3-way'!AG152</f>
        <v>-0.59667512563031377</v>
      </c>
      <c r="AN152" s="11">
        <f>'OddsRatio_working_3-way'!AB152+'OddsRatio_working_3-way'!AH152</f>
        <v>-0.45446383556532832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1.0511389611956421</v>
      </c>
      <c r="AS152" s="11">
        <f>IF(('OddsRatio_working_3-way'!X152=0),IF(Q152&gt;0,-Q152^(1/3),(-Q152)^(1/3)),'OddsRatio_working_3-way'!AM152-'OddsRatio_working_3-way'!R152/3)</f>
        <v>-0.59667512563031377</v>
      </c>
      <c r="AT152" s="11">
        <f>IF(('OddsRatio_working_3-way'!X152=0),IF(Q152&gt;0,-Q152^(1/3),(-Q152)^(1/3)),'OddsRatio_working_3-way'!AN152-'OddsRatio_working_3-way'!R152/3)</f>
        <v>-0.45446383556532832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2.5499999999999998</v>
      </c>
      <c r="B153" s="4">
        <f>IF('True_Odds_Calculator_3-way'!B154="","",'True_Odds_Calculator_3-way'!B154)</f>
        <v>2.93</v>
      </c>
      <c r="C153" s="4">
        <f>IF('True_Odds_Calculator_3-way'!C154="","",'True_Odds_Calculator_3-way'!C154)</f>
        <v>3.23</v>
      </c>
      <c r="D153" s="9">
        <f t="shared" si="39"/>
        <v>0.37695558614815267</v>
      </c>
      <c r="E153" s="9">
        <f t="shared" si="40"/>
        <v>0.32700652560208637</v>
      </c>
      <c r="F153" s="9">
        <f t="shared" si="41"/>
        <v>0.29603788824976085</v>
      </c>
      <c r="G153" s="9">
        <f t="shared" si="42"/>
        <v>1.0663434970584362</v>
      </c>
      <c r="H153" s="9">
        <f t="shared" si="43"/>
        <v>2.6528324204405762</v>
      </c>
      <c r="I153" s="9">
        <f t="shared" si="44"/>
        <v>3.0580429493227821</v>
      </c>
      <c r="J153" s="9">
        <f t="shared" si="45"/>
        <v>3.3779459984403122</v>
      </c>
      <c r="K153" s="11">
        <f t="shared" si="46"/>
        <v>0.39215686274509809</v>
      </c>
      <c r="L153" s="11">
        <f t="shared" si="47"/>
        <v>0.34129692832764502</v>
      </c>
      <c r="M153" s="11">
        <f t="shared" si="48"/>
        <v>0.30959752321981426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-0.27642896463734523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0.23660601721008362</v>
      </c>
      <c r="Q153" s="11">
        <f>2*'OddsRatio_working_3-way'!K153*'OddsRatio_working_3-way'!L153*'OddsRatio_working_3-way'!M153</f>
        <v>8.2874261719819126E-2</v>
      </c>
      <c r="R153" s="11">
        <f t="shared" si="49"/>
        <v>0</v>
      </c>
      <c r="S153" s="11">
        <f t="shared" si="50"/>
        <v>-0.85593786280860096</v>
      </c>
      <c r="T153" s="11">
        <f t="shared" si="51"/>
        <v>-0.29980310431124374</v>
      </c>
      <c r="U153" s="11">
        <f>'OddsRatio_working_3-way'!S153-'OddsRatio_working_3-way'!R153^2/3</f>
        <v>-0.85593786280860096</v>
      </c>
      <c r="V153" s="11">
        <f>'OddsRatio_working_3-way'!S153*'OddsRatio_working_3-way'!R153/3-2*'OddsRatio_working_3-way'!R153^3/27-'OddsRatio_working_3-way'!T153</f>
        <v>0.29980310431124374</v>
      </c>
      <c r="W153" s="11">
        <f>'OddsRatio_working_3-way'!V153^2+4*'OddsRatio_working_3-way'!U153^3/27</f>
        <v>-3.0196446369941815E-3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0.15239877459452608</v>
      </c>
      <c r="Y153" s="11">
        <f>IF('OddsRatio_working_3-way'!W153&gt;=0,IF('OddsRatio_working_3-way'!V153+SQRT('OddsRatio_working_3-way'!W153)&gt;0,0,PI()),ACOS('OddsRatio_working_3-way'!V153/(2*'OddsRatio_working_3-way'!X153)))</f>
        <v>0.18127908367145018</v>
      </c>
      <c r="Z153" s="11">
        <f>'OddsRatio_working_3-way'!X153^(1/3)*COS('OddsRatio_working_3-way'!Y153/3)</f>
        <v>0.53317174852921811</v>
      </c>
      <c r="AA153" s="11">
        <f>'OddsRatio_working_3-way'!X153^(1/3)*COS(('OddsRatio_working_3-way'!Y153+2*PI())/3)</f>
        <v>-0.29452116788884658</v>
      </c>
      <c r="AB153" s="11">
        <f>'OddsRatio_working_3-way'!X153^(1/3)*COS(('OddsRatio_working_3-way'!Y153+4*PI())/3)</f>
        <v>-0.2386505806403717</v>
      </c>
      <c r="AC153" s="11">
        <f>'OddsRatio_working_3-way'!X153^(1/3)*SIN('OddsRatio_working_3-way'!Y153/3)</f>
        <v>3.2256898587689639E-2</v>
      </c>
      <c r="AD153" s="11">
        <f>'OddsRatio_working_3-way'!X153^(1/3)*SIN(('OddsRatio_working_3-way'!Y153+2*PI())/3)</f>
        <v>0.44561182951262662</v>
      </c>
      <c r="AE153" s="11">
        <f>'OddsRatio_working_3-way'!X153^(1/3)*SIN(('OddsRatio_working_3-way'!Y153+4*PI())/3)</f>
        <v>-0.47786872810031605</v>
      </c>
      <c r="AF153" s="11">
        <f>-'OddsRatio_working_3-way'!U153/(3*'OddsRatio_working_3-way'!X153^(1/3))*COS(('OddsRatio_working_3-way'!Y153)/3)</f>
        <v>0.53317174852921811</v>
      </c>
      <c r="AG153" s="11">
        <f>-'OddsRatio_working_3-way'!U153/(3*'OddsRatio_working_3-way'!X153^(1/3))*COS(('OddsRatio_working_3-way'!Y153+2*PI())/3)</f>
        <v>-0.29452116788884658</v>
      </c>
      <c r="AH153" s="11">
        <f>-'OddsRatio_working_3-way'!U153/(3*'OddsRatio_working_3-way'!X153^(1/3))*COS(('OddsRatio_working_3-way'!Y153+4*PI())/3)</f>
        <v>-0.2386505806403717</v>
      </c>
      <c r="AI153" s="11">
        <f>'OddsRatio_working_3-way'!U153/(3*'OddsRatio_working_3-way'!X153^(1/3))*SIN(('OddsRatio_working_3-way'!Y153)/3)</f>
        <v>-3.2256898587689639E-2</v>
      </c>
      <c r="AJ153" s="11">
        <f>'OddsRatio_working_3-way'!U153/(3*'OddsRatio_working_3-way'!X153^(1/3))*SIN(('OddsRatio_working_3-way'!Y153+2*PI())/3)</f>
        <v>-0.44561182951262662</v>
      </c>
      <c r="AK153" s="11">
        <f>'OddsRatio_working_3-way'!U153/(3*'OddsRatio_working_3-way'!X153^(1/3))*SIN(('OddsRatio_working_3-way'!Y153+4*PI())/3)</f>
        <v>0.47786872810031605</v>
      </c>
      <c r="AL153" s="11">
        <f>'OddsRatio_working_3-way'!Z153+'OddsRatio_working_3-way'!AF153</f>
        <v>1.0663434970584362</v>
      </c>
      <c r="AM153" s="11">
        <f>'OddsRatio_working_3-way'!AA153+'OddsRatio_working_3-way'!AG153</f>
        <v>-0.58904233577769316</v>
      </c>
      <c r="AN153" s="11">
        <f>'OddsRatio_working_3-way'!AB153+'OddsRatio_working_3-way'!AH153</f>
        <v>-0.4773011612807434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1.0663434970584362</v>
      </c>
      <c r="AS153" s="11">
        <f>IF(('OddsRatio_working_3-way'!X153=0),IF(Q153&gt;0,-Q153^(1/3),(-Q153)^(1/3)),'OddsRatio_working_3-way'!AM153-'OddsRatio_working_3-way'!R153/3)</f>
        <v>-0.58904233577769316</v>
      </c>
      <c r="AT153" s="11">
        <f>IF(('OddsRatio_working_3-way'!X153=0),IF(Q153&gt;0,-Q153^(1/3),(-Q153)^(1/3)),'OddsRatio_working_3-way'!AN153-'OddsRatio_working_3-way'!R153/3)</f>
        <v>-0.4773011612807434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2.06</v>
      </c>
      <c r="B154" s="4">
        <f>IF('True_Odds_Calculator_3-way'!B155="","",'True_Odds_Calculator_3-way'!B155)</f>
        <v>3.21</v>
      </c>
      <c r="C154" s="4">
        <f>IF('True_Odds_Calculator_3-way'!C155="","",'True_Odds_Calculator_3-way'!C155)</f>
        <v>4.0199999999999996</v>
      </c>
      <c r="D154" s="9">
        <f t="shared" si="39"/>
        <v>0.46774352489549026</v>
      </c>
      <c r="E154" s="9">
        <f t="shared" si="40"/>
        <v>0.29651912857312845</v>
      </c>
      <c r="F154" s="9">
        <f t="shared" si="41"/>
        <v>0.2357373465313814</v>
      </c>
      <c r="G154" s="9">
        <f t="shared" si="42"/>
        <v>1.0735129902883995</v>
      </c>
      <c r="H154" s="9">
        <f t="shared" si="43"/>
        <v>2.1379237697057034</v>
      </c>
      <c r="I154" s="9">
        <f t="shared" si="44"/>
        <v>3.3724637085373632</v>
      </c>
      <c r="J154" s="9">
        <f t="shared" si="45"/>
        <v>4.2420092306709654</v>
      </c>
      <c r="K154" s="11">
        <f t="shared" si="46"/>
        <v>0.4854368932038835</v>
      </c>
      <c r="L154" s="11">
        <f t="shared" si="47"/>
        <v>0.3115264797507788</v>
      </c>
      <c r="M154" s="11">
        <f t="shared" si="48"/>
        <v>0.24875621890547267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-0.26613793085806492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0.2366204846679707</v>
      </c>
      <c r="Q154" s="11">
        <f>2*'OddsRatio_working_3-way'!K154*'OddsRatio_working_3-way'!L154*'OddsRatio_working_3-way'!M154</f>
        <v>7.523703805022916E-2</v>
      </c>
      <c r="R154" s="11">
        <f t="shared" si="49"/>
        <v>0</v>
      </c>
      <c r="S154" s="11">
        <f t="shared" si="50"/>
        <v>-0.88908966829746527</v>
      </c>
      <c r="T154" s="11">
        <f t="shared" si="51"/>
        <v>-0.28269941758265987</v>
      </c>
      <c r="U154" s="11">
        <f>'OddsRatio_working_3-way'!S154-'OddsRatio_working_3-way'!R154^2/3</f>
        <v>-0.88908966829746527</v>
      </c>
      <c r="V154" s="11">
        <f>'OddsRatio_working_3-way'!S154*'OddsRatio_working_3-way'!R154/3-2*'OddsRatio_working_3-way'!R154^3/27-'OddsRatio_working_3-way'!T154</f>
        <v>0.28269941758265987</v>
      </c>
      <c r="W154" s="11">
        <f>'OddsRatio_working_3-way'!V154^2+4*'OddsRatio_working_3-way'!U154^3/27</f>
        <v>-2.4200741618430888E-2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0.16133792356418095</v>
      </c>
      <c r="Y154" s="11">
        <f>IF('OddsRatio_working_3-way'!W154&gt;=0,IF('OddsRatio_working_3-way'!V154+SQRT('OddsRatio_working_3-way'!W154)&gt;0,0,PI()),ACOS('OddsRatio_working_3-way'!V154/(2*'OddsRatio_working_3-way'!X154)))</f>
        <v>0.50306369558489239</v>
      </c>
      <c r="Z154" s="11">
        <f>'OddsRatio_working_3-way'!X154^(1/3)*COS('OddsRatio_working_3-way'!Y154/3)</f>
        <v>0.53675649514419976</v>
      </c>
      <c r="AA154" s="11">
        <f>'OddsRatio_working_3-way'!X154^(1/3)*COS(('OddsRatio_working_3-way'!Y154+2*PI())/3)</f>
        <v>-0.34706602149379812</v>
      </c>
      <c r="AB154" s="11">
        <f>'OddsRatio_working_3-way'!X154^(1/3)*COS(('OddsRatio_working_3-way'!Y154+4*PI())/3)</f>
        <v>-0.18969047365040151</v>
      </c>
      <c r="AC154" s="11">
        <f>'OddsRatio_working_3-way'!X154^(1/3)*SIN('OddsRatio_working_3-way'!Y154/3)</f>
        <v>9.0860814911249907E-2</v>
      </c>
      <c r="AD154" s="11">
        <f>'OddsRatio_working_3-way'!X154^(1/3)*SIN(('OddsRatio_working_3-way'!Y154+2*PI())/3)</f>
        <v>0.4194143529855508</v>
      </c>
      <c r="AE154" s="11">
        <f>'OddsRatio_working_3-way'!X154^(1/3)*SIN(('OddsRatio_working_3-way'!Y154+4*PI())/3)</f>
        <v>-0.51027516789680061</v>
      </c>
      <c r="AF154" s="11">
        <f>-'OddsRatio_working_3-way'!U154/(3*'OddsRatio_working_3-way'!X154^(1/3))*COS(('OddsRatio_working_3-way'!Y154)/3)</f>
        <v>0.53675649514419976</v>
      </c>
      <c r="AG154" s="11">
        <f>-'OddsRatio_working_3-way'!U154/(3*'OddsRatio_working_3-way'!X154^(1/3))*COS(('OddsRatio_working_3-way'!Y154+2*PI())/3)</f>
        <v>-0.34706602149379812</v>
      </c>
      <c r="AH154" s="11">
        <f>-'OddsRatio_working_3-way'!U154/(3*'OddsRatio_working_3-way'!X154^(1/3))*COS(('OddsRatio_working_3-way'!Y154+4*PI())/3)</f>
        <v>-0.18969047365040151</v>
      </c>
      <c r="AI154" s="11">
        <f>'OddsRatio_working_3-way'!U154/(3*'OddsRatio_working_3-way'!X154^(1/3))*SIN(('OddsRatio_working_3-way'!Y154)/3)</f>
        <v>-9.0860814911249907E-2</v>
      </c>
      <c r="AJ154" s="11">
        <f>'OddsRatio_working_3-way'!U154/(3*'OddsRatio_working_3-way'!X154^(1/3))*SIN(('OddsRatio_working_3-way'!Y154+2*PI())/3)</f>
        <v>-0.4194143529855508</v>
      </c>
      <c r="AK154" s="11">
        <f>'OddsRatio_working_3-way'!U154/(3*'OddsRatio_working_3-way'!X154^(1/3))*SIN(('OddsRatio_working_3-way'!Y154+4*PI())/3)</f>
        <v>0.51027516789680061</v>
      </c>
      <c r="AL154" s="11">
        <f>'OddsRatio_working_3-way'!Z154+'OddsRatio_working_3-way'!AF154</f>
        <v>1.0735129902883995</v>
      </c>
      <c r="AM154" s="11">
        <f>'OddsRatio_working_3-way'!AA154+'OddsRatio_working_3-way'!AG154</f>
        <v>-0.69413204298759623</v>
      </c>
      <c r="AN154" s="11">
        <f>'OddsRatio_working_3-way'!AB154+'OddsRatio_working_3-way'!AH154</f>
        <v>-0.37938094730080302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1.0735129902883995</v>
      </c>
      <c r="AS154" s="11">
        <f>IF(('OddsRatio_working_3-way'!X154=0),IF(Q154&gt;0,-Q154^(1/3),(-Q154)^(1/3)),'OddsRatio_working_3-way'!AM154-'OddsRatio_working_3-way'!R154/3)</f>
        <v>-0.69413204298759623</v>
      </c>
      <c r="AT154" s="11">
        <f>IF(('OddsRatio_working_3-way'!X154=0),IF(Q154&gt;0,-Q154^(1/3),(-Q154)^(1/3)),'OddsRatio_working_3-way'!AN154-'OddsRatio_working_3-way'!R154/3)</f>
        <v>-0.37938094730080302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2.66</v>
      </c>
      <c r="B155" s="4">
        <f>IF('True_Odds_Calculator_3-way'!B156="","",'True_Odds_Calculator_3-way'!B156)</f>
        <v>3.09</v>
      </c>
      <c r="C155" s="4">
        <f>IF('True_Odds_Calculator_3-way'!C156="","",'True_Odds_Calculator_3-way'!C156)</f>
        <v>2.91</v>
      </c>
      <c r="D155" s="9">
        <f t="shared" si="39"/>
        <v>0.36098582756454822</v>
      </c>
      <c r="E155" s="9">
        <f t="shared" si="40"/>
        <v>0.30971877085408406</v>
      </c>
      <c r="F155" s="9">
        <f t="shared" si="41"/>
        <v>0.32929540158136789</v>
      </c>
      <c r="G155" s="9">
        <f t="shared" si="42"/>
        <v>1.0663806367274336</v>
      </c>
      <c r="H155" s="9">
        <f t="shared" si="43"/>
        <v>2.7701918569675401</v>
      </c>
      <c r="I155" s="9">
        <f t="shared" si="44"/>
        <v>3.228735530760336</v>
      </c>
      <c r="J155" s="9">
        <f t="shared" si="45"/>
        <v>3.0367870161493982</v>
      </c>
      <c r="K155" s="11">
        <f t="shared" si="46"/>
        <v>0.37593984962406013</v>
      </c>
      <c r="L155" s="11">
        <f t="shared" si="47"/>
        <v>0.3236245954692557</v>
      </c>
      <c r="M155" s="11">
        <f t="shared" si="48"/>
        <v>0.3436426116838488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-0.27704775567852347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0.23663736795028642</v>
      </c>
      <c r="Q155" s="11">
        <f>2*'OddsRatio_working_3-way'!K155*'OddsRatio_working_3-way'!L155*'OddsRatio_working_3-way'!M155</f>
        <v>8.3617444505401567E-2</v>
      </c>
      <c r="R155" s="11">
        <f t="shared" si="49"/>
        <v>0</v>
      </c>
      <c r="S155" s="11">
        <f t="shared" si="50"/>
        <v>-0.85413927057713523</v>
      </c>
      <c r="T155" s="11">
        <f t="shared" si="51"/>
        <v>-0.30181599667036585</v>
      </c>
      <c r="U155" s="11">
        <f>'OddsRatio_working_3-way'!S155-'OddsRatio_working_3-way'!R155^2/3</f>
        <v>-0.85413927057713523</v>
      </c>
      <c r="V155" s="11">
        <f>'OddsRatio_working_3-way'!S155*'OddsRatio_working_3-way'!R155/3-2*'OddsRatio_working_3-way'!R155^3/27-'OddsRatio_working_3-way'!T155</f>
        <v>0.30181599667036585</v>
      </c>
      <c r="W155" s="11">
        <f>'OddsRatio_working_3-way'!V155^2+4*'OddsRatio_working_3-way'!U155^3/27</f>
        <v>-1.2242345948674238E-3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0.15191867103897541</v>
      </c>
      <c r="Y155" s="11">
        <f>IF('OddsRatio_working_3-way'!W155&gt;=0,IF('OddsRatio_working_3-way'!V155+SQRT('OddsRatio_working_3-way'!W155)&gt;0,0,PI()),ACOS('OddsRatio_working_3-way'!V155/(2*'OddsRatio_working_3-way'!X155)))</f>
        <v>0.11541327211154195</v>
      </c>
      <c r="Z155" s="11">
        <f>'OddsRatio_working_3-way'!X155^(1/3)*COS('OddsRatio_working_3-way'!Y155/3)</f>
        <v>0.53319031836371678</v>
      </c>
      <c r="AA155" s="11">
        <f>'OddsRatio_working_3-way'!X155^(1/3)*COS(('OddsRatio_working_3-way'!Y155+2*PI())/3)</f>
        <v>-0.28436819906485272</v>
      </c>
      <c r="AB155" s="11">
        <f>'OddsRatio_working_3-way'!X155^(1/3)*COS(('OddsRatio_working_3-way'!Y155+4*PI())/3)</f>
        <v>-0.24882211929886422</v>
      </c>
      <c r="AC155" s="11">
        <f>'OddsRatio_working_3-way'!X155^(1/3)*SIN('OddsRatio_working_3-way'!Y155/3)</f>
        <v>2.0522538721529465E-2</v>
      </c>
      <c r="AD155" s="11">
        <f>'OddsRatio_working_3-way'!X155^(1/3)*SIN(('OddsRatio_working_3-way'!Y155+2*PI())/3)</f>
        <v>0.45149509139412658</v>
      </c>
      <c r="AE155" s="11">
        <f>'OddsRatio_working_3-way'!X155^(1/3)*SIN(('OddsRatio_working_3-way'!Y155+4*PI())/3)</f>
        <v>-0.47201763011565595</v>
      </c>
      <c r="AF155" s="11">
        <f>-'OddsRatio_working_3-way'!U155/(3*'OddsRatio_working_3-way'!X155^(1/3))*COS(('OddsRatio_working_3-way'!Y155)/3)</f>
        <v>0.53319031836371678</v>
      </c>
      <c r="AG155" s="11">
        <f>-'OddsRatio_working_3-way'!U155/(3*'OddsRatio_working_3-way'!X155^(1/3))*COS(('OddsRatio_working_3-way'!Y155+2*PI())/3)</f>
        <v>-0.28436819906485272</v>
      </c>
      <c r="AH155" s="11">
        <f>-'OddsRatio_working_3-way'!U155/(3*'OddsRatio_working_3-way'!X155^(1/3))*COS(('OddsRatio_working_3-way'!Y155+4*PI())/3)</f>
        <v>-0.24882211929886422</v>
      </c>
      <c r="AI155" s="11">
        <f>'OddsRatio_working_3-way'!U155/(3*'OddsRatio_working_3-way'!X155^(1/3))*SIN(('OddsRatio_working_3-way'!Y155)/3)</f>
        <v>-2.0522538721529465E-2</v>
      </c>
      <c r="AJ155" s="11">
        <f>'OddsRatio_working_3-way'!U155/(3*'OddsRatio_working_3-way'!X155^(1/3))*SIN(('OddsRatio_working_3-way'!Y155+2*PI())/3)</f>
        <v>-0.45149509139412658</v>
      </c>
      <c r="AK155" s="11">
        <f>'OddsRatio_working_3-way'!U155/(3*'OddsRatio_working_3-way'!X155^(1/3))*SIN(('OddsRatio_working_3-way'!Y155+4*PI())/3)</f>
        <v>0.47201763011565595</v>
      </c>
      <c r="AL155" s="11">
        <f>'OddsRatio_working_3-way'!Z155+'OddsRatio_working_3-way'!AF155</f>
        <v>1.0663806367274336</v>
      </c>
      <c r="AM155" s="11">
        <f>'OddsRatio_working_3-way'!AA155+'OddsRatio_working_3-way'!AG155</f>
        <v>-0.56873639812970544</v>
      </c>
      <c r="AN155" s="11">
        <f>'OddsRatio_working_3-way'!AB155+'OddsRatio_working_3-way'!AH155</f>
        <v>-0.49764423859772844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1.0663806367274336</v>
      </c>
      <c r="AS155" s="11">
        <f>IF(('OddsRatio_working_3-way'!X155=0),IF(Q155&gt;0,-Q155^(1/3),(-Q155)^(1/3)),'OddsRatio_working_3-way'!AM155-'OddsRatio_working_3-way'!R155/3)</f>
        <v>-0.56873639812970544</v>
      </c>
      <c r="AT155" s="11">
        <f>IF(('OddsRatio_working_3-way'!X155=0),IF(Q155&gt;0,-Q155^(1/3),(-Q155)^(1/3)),'OddsRatio_working_3-way'!AN155-'OddsRatio_working_3-way'!R155/3)</f>
        <v>-0.49764423859772844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2.59</v>
      </c>
      <c r="B156" s="4">
        <f>IF('True_Odds_Calculator_3-way'!B157="","",'True_Odds_Calculator_3-way'!B157)</f>
        <v>3.17</v>
      </c>
      <c r="C156" s="4">
        <f>IF('True_Odds_Calculator_3-way'!C157="","",'True_Odds_Calculator_3-way'!C157)</f>
        <v>2.92</v>
      </c>
      <c r="D156" s="9">
        <f t="shared" si="39"/>
        <v>0.37067639347848041</v>
      </c>
      <c r="E156" s="9">
        <f t="shared" si="40"/>
        <v>0.30146964030275497</v>
      </c>
      <c r="F156" s="9">
        <f t="shared" si="41"/>
        <v>0.32785396621876439</v>
      </c>
      <c r="G156" s="9">
        <f t="shared" si="42"/>
        <v>1.0677804612175037</v>
      </c>
      <c r="H156" s="9">
        <f t="shared" si="43"/>
        <v>2.6977709333358315</v>
      </c>
      <c r="I156" s="9">
        <f t="shared" si="44"/>
        <v>3.3170836008419835</v>
      </c>
      <c r="J156" s="9">
        <f t="shared" si="45"/>
        <v>3.0501384855376075</v>
      </c>
      <c r="K156" s="11">
        <f t="shared" si="46"/>
        <v>0.38610038610038611</v>
      </c>
      <c r="L156" s="11">
        <f t="shared" si="47"/>
        <v>0.31545741324921134</v>
      </c>
      <c r="M156" s="11">
        <f t="shared" si="48"/>
        <v>0.34246575342465752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-0.27632247432601786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0.2369225825429101</v>
      </c>
      <c r="Q156" s="11">
        <f>2*'OddsRatio_working_3-way'!K156*'OddsRatio_working_3-way'!L156*'OddsRatio_working_3-way'!M156</f>
        <v>8.3423444557362697E-2</v>
      </c>
      <c r="R156" s="11">
        <f t="shared" si="49"/>
        <v>0</v>
      </c>
      <c r="S156" s="11">
        <f t="shared" si="50"/>
        <v>-0.85741336502139898</v>
      </c>
      <c r="T156" s="11">
        <f t="shared" si="51"/>
        <v>-0.30190611444415449</v>
      </c>
      <c r="U156" s="11">
        <f>'OddsRatio_working_3-way'!S156-'OddsRatio_working_3-way'!R156^2/3</f>
        <v>-0.85741336502139898</v>
      </c>
      <c r="V156" s="11">
        <f>'OddsRatio_working_3-way'!S156*'OddsRatio_working_3-way'!R156/3-2*'OddsRatio_working_3-way'!R156^3/27-'OddsRatio_working_3-way'!T156</f>
        <v>0.30190611444415449</v>
      </c>
      <c r="W156" s="11">
        <f>'OddsRatio_working_3-way'!V156^2+4*'OddsRatio_working_3-way'!U156^3/27</f>
        <v>-2.2355156847670282E-3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0.15279301163954942</v>
      </c>
      <c r="Y156" s="11">
        <f>IF('OddsRatio_working_3-way'!W156&gt;=0,IF('OddsRatio_working_3-way'!V156+SQRT('OddsRatio_working_3-way'!W156)&gt;0,0,PI()),ACOS('OddsRatio_working_3-way'!V156/(2*'OddsRatio_working_3-way'!X156)))</f>
        <v>0.15534724980881998</v>
      </c>
      <c r="Z156" s="11">
        <f>'OddsRatio_working_3-way'!X156^(1/3)*COS('OddsRatio_working_3-way'!Y156/3)</f>
        <v>0.53389023060875174</v>
      </c>
      <c r="AA156" s="11">
        <f>'OddsRatio_working_3-way'!X156^(1/3)*COS(('OddsRatio_working_3-way'!Y156+2*PI())/3)</f>
        <v>-0.29090878574006113</v>
      </c>
      <c r="AB156" s="11">
        <f>'OddsRatio_working_3-way'!X156^(1/3)*COS(('OddsRatio_working_3-way'!Y156+4*PI())/3)</f>
        <v>-0.24298144486869067</v>
      </c>
      <c r="AC156" s="11">
        <f>'OddsRatio_working_3-way'!X156^(1/3)*SIN('OddsRatio_working_3-way'!Y156/3)</f>
        <v>2.7670863153628916E-2</v>
      </c>
      <c r="AD156" s="11">
        <f>'OddsRatio_working_3-way'!X156^(1/3)*SIN(('OddsRatio_working_3-way'!Y156+2*PI())/3)</f>
        <v>0.44852707096269689</v>
      </c>
      <c r="AE156" s="11">
        <f>'OddsRatio_working_3-way'!X156^(1/3)*SIN(('OddsRatio_working_3-way'!Y156+4*PI())/3)</f>
        <v>-0.47619793411632561</v>
      </c>
      <c r="AF156" s="11">
        <f>-'OddsRatio_working_3-way'!U156/(3*'OddsRatio_working_3-way'!X156^(1/3))*COS(('OddsRatio_working_3-way'!Y156)/3)</f>
        <v>0.53389023060875185</v>
      </c>
      <c r="AG156" s="11">
        <f>-'OddsRatio_working_3-way'!U156/(3*'OddsRatio_working_3-way'!X156^(1/3))*COS(('OddsRatio_working_3-way'!Y156+2*PI())/3)</f>
        <v>-0.29090878574006124</v>
      </c>
      <c r="AH156" s="11">
        <f>-'OddsRatio_working_3-way'!U156/(3*'OddsRatio_working_3-way'!X156^(1/3))*COS(('OddsRatio_working_3-way'!Y156+4*PI())/3)</f>
        <v>-0.24298144486869072</v>
      </c>
      <c r="AI156" s="11">
        <f>'OddsRatio_working_3-way'!U156/(3*'OddsRatio_working_3-way'!X156^(1/3))*SIN(('OddsRatio_working_3-way'!Y156)/3)</f>
        <v>-2.7670863153628922E-2</v>
      </c>
      <c r="AJ156" s="11">
        <f>'OddsRatio_working_3-way'!U156/(3*'OddsRatio_working_3-way'!X156^(1/3))*SIN(('OddsRatio_working_3-way'!Y156+2*PI())/3)</f>
        <v>-0.44852707096269701</v>
      </c>
      <c r="AK156" s="11">
        <f>'OddsRatio_working_3-way'!U156/(3*'OddsRatio_working_3-way'!X156^(1/3))*SIN(('OddsRatio_working_3-way'!Y156+4*PI())/3)</f>
        <v>0.47619793411632572</v>
      </c>
      <c r="AL156" s="11">
        <f>'OddsRatio_working_3-way'!Z156+'OddsRatio_working_3-way'!AF156</f>
        <v>1.0677804612175037</v>
      </c>
      <c r="AM156" s="11">
        <f>'OddsRatio_working_3-way'!AA156+'OddsRatio_working_3-way'!AG156</f>
        <v>-0.58181757148012236</v>
      </c>
      <c r="AN156" s="11">
        <f>'OddsRatio_working_3-way'!AB156+'OddsRatio_working_3-way'!AH156</f>
        <v>-0.48596288973738139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1.0677804612175037</v>
      </c>
      <c r="AS156" s="11">
        <f>IF(('OddsRatio_working_3-way'!X156=0),IF(Q156&gt;0,-Q156^(1/3),(-Q156)^(1/3)),'OddsRatio_working_3-way'!AM156-'OddsRatio_working_3-way'!R156/3)</f>
        <v>-0.58181757148012236</v>
      </c>
      <c r="AT156" s="11">
        <f>IF(('OddsRatio_working_3-way'!X156=0),IF(Q156&gt;0,-Q156^(1/3),(-Q156)^(1/3)),'OddsRatio_working_3-way'!AN156-'OddsRatio_working_3-way'!R156/3)</f>
        <v>-0.48596288973738139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2.35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3.25</v>
      </c>
      <c r="D157" s="9">
        <f t="shared" si="39"/>
        <v>0.41544971849654222</v>
      </c>
      <c r="E157" s="9">
        <f t="shared" si="40"/>
        <v>0.28560111089609019</v>
      </c>
      <c r="F157" s="9">
        <f t="shared" si="41"/>
        <v>0.29894917060736759</v>
      </c>
      <c r="G157" s="9">
        <f t="shared" si="42"/>
        <v>1.0422445587111011</v>
      </c>
      <c r="H157" s="9">
        <f t="shared" si="43"/>
        <v>2.4070301542599863</v>
      </c>
      <c r="I157" s="9">
        <f t="shared" si="44"/>
        <v>3.5013869409066425</v>
      </c>
      <c r="J157" s="9">
        <f t="shared" si="45"/>
        <v>3.3450502570999774</v>
      </c>
      <c r="K157" s="11">
        <f t="shared" si="46"/>
        <v>0.42553191489361702</v>
      </c>
      <c r="L157" s="11">
        <f t="shared" si="47"/>
        <v>0.29411764705882354</v>
      </c>
      <c r="M157" s="11">
        <f t="shared" si="48"/>
        <v>0.30769230769230771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-0.2807355348031193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0.23105805333590063</v>
      </c>
      <c r="Q157" s="11">
        <f>2*'OddsRatio_working_3-way'!K157*'OddsRatio_working_3-way'!L157*'OddsRatio_working_3-way'!M157</f>
        <v>7.7019351111966894E-2</v>
      </c>
      <c r="R157" s="11">
        <f t="shared" si="49"/>
        <v>0</v>
      </c>
      <c r="S157" s="11">
        <f t="shared" si="50"/>
        <v>-0.82304526748971185</v>
      </c>
      <c r="T157" s="11">
        <f t="shared" si="51"/>
        <v>-0.27434842249657065</v>
      </c>
      <c r="U157" s="11">
        <f>'OddsRatio_working_3-way'!S157-'OddsRatio_working_3-way'!R157^2/3</f>
        <v>-0.82304526748971185</v>
      </c>
      <c r="V157" s="11">
        <f>'OddsRatio_working_3-way'!S157*'OddsRatio_working_3-way'!R157/3-2*'OddsRatio_working_3-way'!R157^3/27-'OddsRatio_working_3-way'!T157</f>
        <v>0.27434842249657065</v>
      </c>
      <c r="W157" s="11">
        <f>'OddsRatio_working_3-way'!V157^2+4*'OddsRatio_working_3-way'!U157^3/27</f>
        <v>-7.3305364084654545E-3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0.14369898515196819</v>
      </c>
      <c r="Y157" s="11">
        <f>IF('OddsRatio_working_3-way'!W157&gt;=0,IF('OddsRatio_working_3-way'!V157+SQRT('OddsRatio_working_3-way'!W157)&gt;0,0,PI()),ACOS('OddsRatio_working_3-way'!V157/(2*'OddsRatio_working_3-way'!X157)))</f>
        <v>0.30250184402834979</v>
      </c>
      <c r="Z157" s="11">
        <f>'OddsRatio_working_3-way'!X157^(1/3)*COS('OddsRatio_working_3-way'!Y157/3)</f>
        <v>0.52112227935555056</v>
      </c>
      <c r="AA157" s="11">
        <f>'OddsRatio_working_3-way'!X157^(1/3)*COS(('OddsRatio_working_3-way'!Y157+2*PI())/3)</f>
        <v>-0.30622287794828601</v>
      </c>
      <c r="AB157" s="11">
        <f>'OddsRatio_working_3-way'!X157^(1/3)*COS(('OddsRatio_working_3-way'!Y157+4*PI())/3)</f>
        <v>-0.21489940140726457</v>
      </c>
      <c r="AC157" s="11">
        <f>'OddsRatio_working_3-way'!X157^(1/3)*SIN('OddsRatio_working_3-way'!Y157/3)</f>
        <v>5.2725633764291235E-2</v>
      </c>
      <c r="AD157" s="11">
        <f>'OddsRatio_working_3-way'!X157^(1/3)*SIN(('OddsRatio_working_3-way'!Y157+2*PI())/3)</f>
        <v>0.42494231551781203</v>
      </c>
      <c r="AE157" s="11">
        <f>'OddsRatio_working_3-way'!X157^(1/3)*SIN(('OddsRatio_working_3-way'!Y157+4*PI())/3)</f>
        <v>-0.47766794928210327</v>
      </c>
      <c r="AF157" s="11">
        <f>-'OddsRatio_working_3-way'!U157/(3*'OddsRatio_working_3-way'!X157^(1/3))*COS(('OddsRatio_working_3-way'!Y157)/3)</f>
        <v>0.52112227935555067</v>
      </c>
      <c r="AG157" s="11">
        <f>-'OddsRatio_working_3-way'!U157/(3*'OddsRatio_working_3-way'!X157^(1/3))*COS(('OddsRatio_working_3-way'!Y157+2*PI())/3)</f>
        <v>-0.30622287794828607</v>
      </c>
      <c r="AH157" s="11">
        <f>-'OddsRatio_working_3-way'!U157/(3*'OddsRatio_working_3-way'!X157^(1/3))*COS(('OddsRatio_working_3-way'!Y157+4*PI())/3)</f>
        <v>-0.21489940140726463</v>
      </c>
      <c r="AI157" s="11">
        <f>'OddsRatio_working_3-way'!U157/(3*'OddsRatio_working_3-way'!X157^(1/3))*SIN(('OddsRatio_working_3-way'!Y157)/3)</f>
        <v>-5.2725633764291242E-2</v>
      </c>
      <c r="AJ157" s="11">
        <f>'OddsRatio_working_3-way'!U157/(3*'OddsRatio_working_3-way'!X157^(1/3))*SIN(('OddsRatio_working_3-way'!Y157+2*PI())/3)</f>
        <v>-0.42494231551781214</v>
      </c>
      <c r="AK157" s="11">
        <f>'OddsRatio_working_3-way'!U157/(3*'OddsRatio_working_3-way'!X157^(1/3))*SIN(('OddsRatio_working_3-way'!Y157+4*PI())/3)</f>
        <v>0.47766794928210338</v>
      </c>
      <c r="AL157" s="11">
        <f>'OddsRatio_working_3-way'!Z157+'OddsRatio_working_3-way'!AF157</f>
        <v>1.0422445587111011</v>
      </c>
      <c r="AM157" s="11">
        <f>'OddsRatio_working_3-way'!AA157+'OddsRatio_working_3-way'!AG157</f>
        <v>-0.61244575589657213</v>
      </c>
      <c r="AN157" s="11">
        <f>'OddsRatio_working_3-way'!AB157+'OddsRatio_working_3-way'!AH157</f>
        <v>-0.4297988028145292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1.0422445587111011</v>
      </c>
      <c r="AS157" s="11">
        <f>IF(('OddsRatio_working_3-way'!X157=0),IF(Q157&gt;0,-Q157^(1/3),(-Q157)^(1/3)),'OddsRatio_working_3-way'!AM157-'OddsRatio_working_3-way'!R157/3)</f>
        <v>-0.61244575589657213</v>
      </c>
      <c r="AT157" s="11">
        <f>IF(('OddsRatio_working_3-way'!X157=0),IF(Q157&gt;0,-Q157^(1/3),(-Q157)^(1/3)),'OddsRatio_working_3-way'!AN157-'OddsRatio_working_3-way'!R157/3)</f>
        <v>-0.4297988028145292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1.98</v>
      </c>
      <c r="B158" s="4">
        <f>IF('True_Odds_Calculator_3-way'!B159="","",'True_Odds_Calculator_3-way'!B159)</f>
        <v>3.7</v>
      </c>
      <c r="C158" s="4">
        <f>IF('True_Odds_Calculator_3-way'!C159="","",'True_Odds_Calculator_3-way'!C159)</f>
        <v>3.84</v>
      </c>
      <c r="D158" s="9">
        <f t="shared" si="39"/>
        <v>0.49097338551902908</v>
      </c>
      <c r="E158" s="9">
        <f t="shared" si="40"/>
        <v>0.25930866808577574</v>
      </c>
      <c r="F158" s="9">
        <f t="shared" si="41"/>
        <v>0.24971794639519507</v>
      </c>
      <c r="G158" s="9">
        <f t="shared" si="42"/>
        <v>1.0579288573587116</v>
      </c>
      <c r="H158" s="9">
        <f t="shared" si="43"/>
        <v>2.0367702802115373</v>
      </c>
      <c r="I158" s="9">
        <f t="shared" si="44"/>
        <v>3.8564079148685217</v>
      </c>
      <c r="J158" s="9">
        <f t="shared" si="45"/>
        <v>4.0045179548987413</v>
      </c>
      <c r="K158" s="11">
        <f t="shared" si="46"/>
        <v>0.50505050505050508</v>
      </c>
      <c r="L158" s="11">
        <f t="shared" si="47"/>
        <v>0.27027027027027023</v>
      </c>
      <c r="M158" s="11">
        <f t="shared" si="48"/>
        <v>0.26041666666666669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-0.26712223587223582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0.23176585676585676</v>
      </c>
      <c r="Q158" s="11">
        <f>2*'OddsRatio_working_3-way'!K158*'OddsRatio_working_3-way'!L158*'OddsRatio_working_3-way'!M158</f>
        <v>7.1093821093821091E-2</v>
      </c>
      <c r="R158" s="11">
        <f t="shared" si="49"/>
        <v>0</v>
      </c>
      <c r="S158" s="11">
        <f t="shared" si="50"/>
        <v>-0.86763970063768869</v>
      </c>
      <c r="T158" s="11">
        <f t="shared" si="51"/>
        <v>-0.26614714743487383</v>
      </c>
      <c r="U158" s="11">
        <f>'OddsRatio_working_3-way'!S158-'OddsRatio_working_3-way'!R158^2/3</f>
        <v>-0.86763970063768869</v>
      </c>
      <c r="V158" s="11">
        <f>'OddsRatio_working_3-way'!S158*'OddsRatio_working_3-way'!R158/3-2*'OddsRatio_working_3-way'!R158^3/27-'OddsRatio_working_3-way'!T158</f>
        <v>0.26614714743487383</v>
      </c>
      <c r="W158" s="11">
        <f>'OddsRatio_working_3-way'!V158^2+4*'OddsRatio_working_3-way'!U158^3/27</f>
        <v>-2.592984338381718E-2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0.15553468059530778</v>
      </c>
      <c r="Y158" s="11">
        <f>IF('OddsRatio_working_3-way'!W158&gt;=0,IF('OddsRatio_working_3-way'!V158+SQRT('OddsRatio_working_3-way'!W158)&gt;0,0,PI()),ACOS('OddsRatio_working_3-way'!V158/(2*'OddsRatio_working_3-way'!X158)))</f>
        <v>0.54411106951465915</v>
      </c>
      <c r="Z158" s="11">
        <f>'OddsRatio_working_3-way'!X158^(1/3)*COS('OddsRatio_working_3-way'!Y158/3)</f>
        <v>0.52896442867935578</v>
      </c>
      <c r="AA158" s="11">
        <f>'OddsRatio_working_3-way'!X158^(1/3)*COS(('OddsRatio_working_3-way'!Y158+2*PI())/3)</f>
        <v>-0.34849054757730508</v>
      </c>
      <c r="AB158" s="11">
        <f>'OddsRatio_working_3-way'!X158^(1/3)*COS(('OddsRatio_working_3-way'!Y158+4*PI())/3)</f>
        <v>-0.18047388110205037</v>
      </c>
      <c r="AC158" s="11">
        <f>'OddsRatio_working_3-way'!X158^(1/3)*SIN('OddsRatio_working_3-way'!Y158/3)</f>
        <v>9.7004467617831838E-2</v>
      </c>
      <c r="AD158" s="11">
        <f>'OddsRatio_working_3-way'!X158^(1/3)*SIN(('OddsRatio_working_3-way'!Y158+2*PI())/3)</f>
        <v>0.4095943991257282</v>
      </c>
      <c r="AE158" s="11">
        <f>'OddsRatio_working_3-way'!X158^(1/3)*SIN(('OddsRatio_working_3-way'!Y158+4*PI())/3)</f>
        <v>-0.50659886674355992</v>
      </c>
      <c r="AF158" s="11">
        <f>-'OddsRatio_working_3-way'!U158/(3*'OddsRatio_working_3-way'!X158^(1/3))*COS(('OddsRatio_working_3-way'!Y158)/3)</f>
        <v>0.52896442867935589</v>
      </c>
      <c r="AG158" s="11">
        <f>-'OddsRatio_working_3-way'!U158/(3*'OddsRatio_working_3-way'!X158^(1/3))*COS(('OddsRatio_working_3-way'!Y158+2*PI())/3)</f>
        <v>-0.34849054757730513</v>
      </c>
      <c r="AH158" s="11">
        <f>-'OddsRatio_working_3-way'!U158/(3*'OddsRatio_working_3-way'!X158^(1/3))*COS(('OddsRatio_working_3-way'!Y158+4*PI())/3)</f>
        <v>-0.18047388110205043</v>
      </c>
      <c r="AI158" s="11">
        <f>'OddsRatio_working_3-way'!U158/(3*'OddsRatio_working_3-way'!X158^(1/3))*SIN(('OddsRatio_working_3-way'!Y158)/3)</f>
        <v>-9.7004467617831852E-2</v>
      </c>
      <c r="AJ158" s="11">
        <f>'OddsRatio_working_3-way'!U158/(3*'OddsRatio_working_3-way'!X158^(1/3))*SIN(('OddsRatio_working_3-way'!Y158+2*PI())/3)</f>
        <v>-0.40959439912572826</v>
      </c>
      <c r="AK158" s="11">
        <f>'OddsRatio_working_3-way'!U158/(3*'OddsRatio_working_3-way'!X158^(1/3))*SIN(('OddsRatio_working_3-way'!Y158+4*PI())/3)</f>
        <v>0.50659886674356003</v>
      </c>
      <c r="AL158" s="11">
        <f>'OddsRatio_working_3-way'!Z158+'OddsRatio_working_3-way'!AF158</f>
        <v>1.0579288573587116</v>
      </c>
      <c r="AM158" s="11">
        <f>'OddsRatio_working_3-way'!AA158+'OddsRatio_working_3-way'!AG158</f>
        <v>-0.69698109515461026</v>
      </c>
      <c r="AN158" s="11">
        <f>'OddsRatio_working_3-way'!AB158+'OddsRatio_working_3-way'!AH158</f>
        <v>-0.3609477622041008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1.0579288573587116</v>
      </c>
      <c r="AS158" s="11">
        <f>IF(('OddsRatio_working_3-way'!X158=0),IF(Q158&gt;0,-Q158^(1/3),(-Q158)^(1/3)),'OddsRatio_working_3-way'!AM158-'OddsRatio_working_3-way'!R158/3)</f>
        <v>-0.69698109515461026</v>
      </c>
      <c r="AT158" s="11">
        <f>IF(('OddsRatio_working_3-way'!X158=0),IF(Q158&gt;0,-Q158^(1/3),(-Q158)^(1/3)),'OddsRatio_working_3-way'!AN158-'OddsRatio_working_3-way'!R158/3)</f>
        <v>-0.3609477622041008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1.89</v>
      </c>
      <c r="B159" s="4">
        <f>IF('True_Odds_Calculator_3-way'!B160="","",'True_Odds_Calculator_3-way'!B160)</f>
        <v>3.64</v>
      </c>
      <c r="C159" s="4">
        <f>IF('True_Odds_Calculator_3-way'!C160="","",'True_Odds_Calculator_3-way'!C160)</f>
        <v>4.43</v>
      </c>
      <c r="D159" s="9">
        <f t="shared" si="39"/>
        <v>0.51718891711444359</v>
      </c>
      <c r="E159" s="9">
        <f t="shared" si="40"/>
        <v>0.26531384544159892</v>
      </c>
      <c r="F159" s="9">
        <f t="shared" si="41"/>
        <v>0.21749723744395749</v>
      </c>
      <c r="G159" s="9">
        <f t="shared" si="42"/>
        <v>1.0489094890498576</v>
      </c>
      <c r="H159" s="9">
        <f t="shared" si="43"/>
        <v>1.933529445254373</v>
      </c>
      <c r="I159" s="9">
        <f t="shared" si="44"/>
        <v>3.769121051091624</v>
      </c>
      <c r="J159" s="9">
        <f t="shared" si="45"/>
        <v>4.5977595474410107</v>
      </c>
      <c r="K159" s="11">
        <f t="shared" si="46"/>
        <v>0.52910052910052918</v>
      </c>
      <c r="L159" s="11">
        <f t="shared" si="47"/>
        <v>0.27472527472527469</v>
      </c>
      <c r="M159" s="11">
        <f t="shared" si="48"/>
        <v>0.22573363431151244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-0.26443634118577686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0.22837172143847417</v>
      </c>
      <c r="Q159" s="11">
        <f>2*'OddsRatio_working_3-way'!K159*'OddsRatio_working_3-way'!L159*'OddsRatio_working_3-way'!M159</f>
        <v>6.5624057884619003E-2</v>
      </c>
      <c r="R159" s="11">
        <f t="shared" si="49"/>
        <v>0</v>
      </c>
      <c r="S159" s="11">
        <f t="shared" si="50"/>
        <v>-0.86361700670345498</v>
      </c>
      <c r="T159" s="11">
        <f t="shared" si="51"/>
        <v>-0.24816580652398129</v>
      </c>
      <c r="U159" s="11">
        <f>'OddsRatio_working_3-way'!S159-'OddsRatio_working_3-way'!R159^2/3</f>
        <v>-0.86361700670345498</v>
      </c>
      <c r="V159" s="11">
        <f>'OddsRatio_working_3-way'!S159*'OddsRatio_working_3-way'!R159/3-2*'OddsRatio_working_3-way'!R159^3/27-'OddsRatio_working_3-way'!T159</f>
        <v>0.24816580652398129</v>
      </c>
      <c r="W159" s="11">
        <f>'OddsRatio_working_3-way'!V159^2+4*'OddsRatio_working_3-way'!U159^3/27</f>
        <v>-3.3838208806628807E-2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0.15445426210882537</v>
      </c>
      <c r="Y159" s="11">
        <f>IF('OddsRatio_working_3-way'!W159&gt;=0,IF('OddsRatio_working_3-way'!V159+SQRT('OddsRatio_working_3-way'!W159)&gt;0,0,PI()),ACOS('OddsRatio_working_3-way'!V159/(2*'OddsRatio_working_3-way'!X159)))</f>
        <v>0.63787428227356446</v>
      </c>
      <c r="Z159" s="11">
        <f>'OddsRatio_working_3-way'!X159^(1/3)*COS('OddsRatio_working_3-way'!Y159/3)</f>
        <v>0.5244547445249288</v>
      </c>
      <c r="AA159" s="11">
        <f>'OddsRatio_working_3-way'!X159^(1/3)*COS(('OddsRatio_working_3-way'!Y159+2*PI())/3)</f>
        <v>-0.36028178259077409</v>
      </c>
      <c r="AB159" s="11">
        <f>'OddsRatio_working_3-way'!X159^(1/3)*COS(('OddsRatio_working_3-way'!Y159+4*PI())/3)</f>
        <v>-0.16417296193415484</v>
      </c>
      <c r="AC159" s="11">
        <f>'OddsRatio_working_3-way'!X159^(1/3)*SIN('OddsRatio_working_3-way'!Y159/3)</f>
        <v>0.11322348039655933</v>
      </c>
      <c r="AD159" s="11">
        <f>'OddsRatio_working_3-way'!X159^(1/3)*SIN(('OddsRatio_working_3-way'!Y159+2*PI())/3)</f>
        <v>0.39757939169558654</v>
      </c>
      <c r="AE159" s="11">
        <f>'OddsRatio_working_3-way'!X159^(1/3)*SIN(('OddsRatio_working_3-way'!Y159+4*PI())/3)</f>
        <v>-0.5108028720921457</v>
      </c>
      <c r="AF159" s="11">
        <f>-'OddsRatio_working_3-way'!U159/(3*'OddsRatio_working_3-way'!X159^(1/3))*COS(('OddsRatio_working_3-way'!Y159)/3)</f>
        <v>0.52445474452492868</v>
      </c>
      <c r="AG159" s="11">
        <f>-'OddsRatio_working_3-way'!U159/(3*'OddsRatio_working_3-way'!X159^(1/3))*COS(('OddsRatio_working_3-way'!Y159+2*PI())/3)</f>
        <v>-0.36028178259077404</v>
      </c>
      <c r="AH159" s="11">
        <f>-'OddsRatio_working_3-way'!U159/(3*'OddsRatio_working_3-way'!X159^(1/3))*COS(('OddsRatio_working_3-way'!Y159+4*PI())/3)</f>
        <v>-0.16417296193415482</v>
      </c>
      <c r="AI159" s="11">
        <f>'OddsRatio_working_3-way'!U159/(3*'OddsRatio_working_3-way'!X159^(1/3))*SIN(('OddsRatio_working_3-way'!Y159)/3)</f>
        <v>-0.1132234803965593</v>
      </c>
      <c r="AJ159" s="11">
        <f>'OddsRatio_working_3-way'!U159/(3*'OddsRatio_working_3-way'!X159^(1/3))*SIN(('OddsRatio_working_3-way'!Y159+2*PI())/3)</f>
        <v>-0.39757939169558643</v>
      </c>
      <c r="AK159" s="11">
        <f>'OddsRatio_working_3-way'!U159/(3*'OddsRatio_working_3-way'!X159^(1/3))*SIN(('OddsRatio_working_3-way'!Y159+4*PI())/3)</f>
        <v>0.51080287209214559</v>
      </c>
      <c r="AL159" s="11">
        <f>'OddsRatio_working_3-way'!Z159+'OddsRatio_working_3-way'!AF159</f>
        <v>1.0489094890498576</v>
      </c>
      <c r="AM159" s="11">
        <f>'OddsRatio_working_3-way'!AA159+'OddsRatio_working_3-way'!AG159</f>
        <v>-0.72056356518154807</v>
      </c>
      <c r="AN159" s="11">
        <f>'OddsRatio_working_3-way'!AB159+'OddsRatio_working_3-way'!AH159</f>
        <v>-0.32834592386830963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1.0489094890498576</v>
      </c>
      <c r="AS159" s="11">
        <f>IF(('OddsRatio_working_3-way'!X159=0),IF(Q159&gt;0,-Q159^(1/3),(-Q159)^(1/3)),'OddsRatio_working_3-way'!AM159-'OddsRatio_working_3-way'!R159/3)</f>
        <v>-0.72056356518154807</v>
      </c>
      <c r="AT159" s="11">
        <f>IF(('OddsRatio_working_3-way'!X159=0),IF(Q159&gt;0,-Q159^(1/3),(-Q159)^(1/3)),'OddsRatio_working_3-way'!AN159-'OddsRatio_working_3-way'!R159/3)</f>
        <v>-0.32834592386830963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2.2000000000000002</v>
      </c>
      <c r="B160" s="4">
        <f>IF('True_Odds_Calculator_3-way'!B161="","",'True_Odds_Calculator_3-way'!B161)</f>
        <v>3.2</v>
      </c>
      <c r="C160" s="4">
        <f>IF('True_Odds_Calculator_3-way'!C161="","",'True_Odds_Calculator_3-way'!C161)</f>
        <v>3.2</v>
      </c>
      <c r="D160" s="9">
        <f t="shared" si="39"/>
        <v>0.42513158259241646</v>
      </c>
      <c r="E160" s="9">
        <f t="shared" si="40"/>
        <v>0.28743420870379172</v>
      </c>
      <c r="F160" s="9">
        <f t="shared" si="41"/>
        <v>0.28743420870379172</v>
      </c>
      <c r="G160" s="9">
        <f t="shared" si="42"/>
        <v>1.1268440975028726</v>
      </c>
      <c r="H160" s="9">
        <f t="shared" si="43"/>
        <v>2.3522129170034476</v>
      </c>
      <c r="I160" s="9">
        <f t="shared" si="44"/>
        <v>3.4790570145063198</v>
      </c>
      <c r="J160" s="9">
        <f t="shared" si="45"/>
        <v>3.4790570145063198</v>
      </c>
      <c r="K160" s="11">
        <f t="shared" si="46"/>
        <v>0.45454545454545453</v>
      </c>
      <c r="L160" s="11">
        <f t="shared" si="47"/>
        <v>0.3125</v>
      </c>
      <c r="M160" s="11">
        <f t="shared" si="48"/>
        <v>0.3125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-0.2578125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0.24857954545454544</v>
      </c>
      <c r="Q160" s="11">
        <f>2*'OddsRatio_working_3-way'!K160*'OddsRatio_working_3-way'!L160*'OddsRatio_working_3-way'!M160</f>
        <v>8.8778409090909088E-2</v>
      </c>
      <c r="R160" s="11">
        <f t="shared" si="49"/>
        <v>0</v>
      </c>
      <c r="S160" s="11">
        <f t="shared" si="50"/>
        <v>-0.96418732782369143</v>
      </c>
      <c r="T160" s="11">
        <f t="shared" si="51"/>
        <v>-0.34435261707988979</v>
      </c>
      <c r="U160" s="11">
        <f>'OddsRatio_working_3-way'!S160-'OddsRatio_working_3-way'!R160^2/3</f>
        <v>-0.96418732782369143</v>
      </c>
      <c r="V160" s="11">
        <f>'OddsRatio_working_3-way'!S160*'OddsRatio_working_3-way'!R160/3-2*'OddsRatio_working_3-way'!R160^3/27-'OddsRatio_working_3-way'!T160</f>
        <v>0.34435261707988979</v>
      </c>
      <c r="W160" s="11">
        <f>'OddsRatio_working_3-way'!V160^2+4*'OddsRatio_working_3-way'!U160^3/27</f>
        <v>-1.421589651520036E-2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0.18220498168612842</v>
      </c>
      <c r="Y160" s="11">
        <f>IF('OddsRatio_working_3-way'!W160&gt;=0,IF('OddsRatio_working_3-way'!V160+SQRT('OddsRatio_working_3-way'!W160)&gt;0,0,PI()),ACOS('OddsRatio_working_3-way'!V160/(2*'OddsRatio_working_3-way'!X160)))</f>
        <v>0.33332586145446497</v>
      </c>
      <c r="Z160" s="11">
        <f>'OddsRatio_working_3-way'!X160^(1/3)*COS('OddsRatio_working_3-way'!Y160/3)</f>
        <v>0.56342204875143631</v>
      </c>
      <c r="AA160" s="11">
        <f>'OddsRatio_working_3-way'!X160^(1/3)*COS(('OddsRatio_working_3-way'!Y160+2*PI())/3)</f>
        <v>-0.33614932147870907</v>
      </c>
      <c r="AB160" s="11">
        <f>'OddsRatio_working_3-way'!X160^(1/3)*COS(('OddsRatio_working_3-way'!Y160+4*PI())/3)</f>
        <v>-0.22727272727272715</v>
      </c>
      <c r="AC160" s="11">
        <f>'OddsRatio_working_3-way'!X160^(1/3)*SIN('OddsRatio_working_3-way'!Y160/3)</f>
        <v>6.2859930973273206E-2</v>
      </c>
      <c r="AD160" s="11">
        <f>'OddsRatio_working_3-way'!X160^(1/3)*SIN(('OddsRatio_working_3-way'!Y160+2*PI())/3)</f>
        <v>0.4565078417843817</v>
      </c>
      <c r="AE160" s="11">
        <f>'OddsRatio_working_3-way'!X160^(1/3)*SIN(('OddsRatio_working_3-way'!Y160+4*PI())/3)</f>
        <v>-0.519367772757655</v>
      </c>
      <c r="AF160" s="11">
        <f>-'OddsRatio_working_3-way'!U160/(3*'OddsRatio_working_3-way'!X160^(1/3))*COS(('OddsRatio_working_3-way'!Y160)/3)</f>
        <v>0.5634220487514362</v>
      </c>
      <c r="AG160" s="11">
        <f>-'OddsRatio_working_3-way'!U160/(3*'OddsRatio_working_3-way'!X160^(1/3))*COS(('OddsRatio_working_3-way'!Y160+2*PI())/3)</f>
        <v>-0.33614932147870902</v>
      </c>
      <c r="AH160" s="11">
        <f>-'OddsRatio_working_3-way'!U160/(3*'OddsRatio_working_3-way'!X160^(1/3))*COS(('OddsRatio_working_3-way'!Y160+4*PI())/3)</f>
        <v>-0.2272727272727271</v>
      </c>
      <c r="AI160" s="11">
        <f>'OddsRatio_working_3-way'!U160/(3*'OddsRatio_working_3-way'!X160^(1/3))*SIN(('OddsRatio_working_3-way'!Y160)/3)</f>
        <v>-6.2859930973273193E-2</v>
      </c>
      <c r="AJ160" s="11">
        <f>'OddsRatio_working_3-way'!U160/(3*'OddsRatio_working_3-way'!X160^(1/3))*SIN(('OddsRatio_working_3-way'!Y160+2*PI())/3)</f>
        <v>-0.45650784178438164</v>
      </c>
      <c r="AK160" s="11">
        <f>'OddsRatio_working_3-way'!U160/(3*'OddsRatio_working_3-way'!X160^(1/3))*SIN(('OddsRatio_working_3-way'!Y160+4*PI())/3)</f>
        <v>0.51936777275765489</v>
      </c>
      <c r="AL160" s="11">
        <f>'OddsRatio_working_3-way'!Z160+'OddsRatio_working_3-way'!AF160</f>
        <v>1.1268440975028726</v>
      </c>
      <c r="AM160" s="11">
        <f>'OddsRatio_working_3-way'!AA160+'OddsRatio_working_3-way'!AG160</f>
        <v>-0.67229864295741804</v>
      </c>
      <c r="AN160" s="11">
        <f>'OddsRatio_working_3-way'!AB160+'OddsRatio_working_3-way'!AH160</f>
        <v>-0.45454545454545425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1.1268440975028726</v>
      </c>
      <c r="AS160" s="11">
        <f>IF(('OddsRatio_working_3-way'!X160=0),IF(Q160&gt;0,-Q160^(1/3),(-Q160)^(1/3)),'OddsRatio_working_3-way'!AM160-'OddsRatio_working_3-way'!R160/3)</f>
        <v>-0.67229864295741804</v>
      </c>
      <c r="AT160" s="11">
        <f>IF(('OddsRatio_working_3-way'!X160=0),IF(Q160&gt;0,-Q160^(1/3),(-Q160)^(1/3)),'OddsRatio_working_3-way'!AN160-'OddsRatio_working_3-way'!R160/3)</f>
        <v>-0.45454545454545425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3.24</v>
      </c>
      <c r="B161" s="4">
        <f>IF('True_Odds_Calculator_3-way'!B162="","",'True_Odds_Calculator_3-way'!B162)</f>
        <v>3.26</v>
      </c>
      <c r="C161" s="4">
        <f>IF('True_Odds_Calculator_3-way'!C162="","",'True_Odds_Calculator_3-way'!C162)</f>
        <v>2.39</v>
      </c>
      <c r="D161" s="9">
        <f t="shared" si="39"/>
        <v>0.2978886047383551</v>
      </c>
      <c r="E161" s="9">
        <f t="shared" si="40"/>
        <v>0.29603281888557847</v>
      </c>
      <c r="F161" s="9">
        <f t="shared" si="41"/>
        <v>0.40607857637606626</v>
      </c>
      <c r="G161" s="9">
        <f t="shared" si="42"/>
        <v>1.0522140900478001</v>
      </c>
      <c r="H161" s="9">
        <f t="shared" si="43"/>
        <v>3.3569595617070727</v>
      </c>
      <c r="I161" s="9">
        <f t="shared" si="44"/>
        <v>3.378003843508028</v>
      </c>
      <c r="J161" s="9">
        <f t="shared" si="45"/>
        <v>2.4625775851664424</v>
      </c>
      <c r="K161" s="11">
        <f t="shared" si="46"/>
        <v>0.30864197530864196</v>
      </c>
      <c r="L161" s="11">
        <f t="shared" si="47"/>
        <v>0.30674846625766872</v>
      </c>
      <c r="M161" s="11">
        <f t="shared" si="48"/>
        <v>0.41841004184100417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-0.27874734948346025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0.23332151276637081</v>
      </c>
      <c r="Q161" s="11">
        <f>2*'OddsRatio_working_3-way'!K161*'OddsRatio_working_3-way'!L161*'OddsRatio_working_3-way'!M161</f>
        <v>7.9226320124404323E-2</v>
      </c>
      <c r="R161" s="11">
        <f t="shared" si="49"/>
        <v>0</v>
      </c>
      <c r="S161" s="11">
        <f t="shared" si="50"/>
        <v>-0.83703580751075513</v>
      </c>
      <c r="T161" s="11">
        <f t="shared" si="51"/>
        <v>-0.28422268506307463</v>
      </c>
      <c r="U161" s="11">
        <f>'OddsRatio_working_3-way'!S161-'OddsRatio_working_3-way'!R161^2/3</f>
        <v>-0.83703580751075513</v>
      </c>
      <c r="V161" s="11">
        <f>'OddsRatio_working_3-way'!S161*'OddsRatio_working_3-way'!R161/3-2*'OddsRatio_working_3-way'!R161^3/27-'OddsRatio_working_3-way'!T161</f>
        <v>0.28422268506307463</v>
      </c>
      <c r="W161" s="11">
        <f>'OddsRatio_working_3-way'!V161^2+4*'OddsRatio_working_3-way'!U161^3/27</f>
        <v>-6.0991709422919954E-3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0.14737851407749003</v>
      </c>
      <c r="Y161" s="11">
        <f>IF('OddsRatio_working_3-way'!W161&gt;=0,IF('OddsRatio_working_3-way'!V161+SQRT('OddsRatio_working_3-way'!W161)&gt;0,0,PI()),ACOS('OddsRatio_working_3-way'!V161/(2*'OddsRatio_working_3-way'!X161)))</f>
        <v>0.26815669362103489</v>
      </c>
      <c r="Z161" s="11">
        <f>'OddsRatio_working_3-way'!X161^(1/3)*COS('OddsRatio_working_3-way'!Y161/3)</f>
        <v>0.52610704502389993</v>
      </c>
      <c r="AA161" s="11">
        <f>'OddsRatio_working_3-way'!X161^(1/3)*COS(('OddsRatio_working_3-way'!Y161+2*PI())/3)</f>
        <v>-0.30388836988345158</v>
      </c>
      <c r="AB161" s="11">
        <f>'OddsRatio_working_3-way'!X161^(1/3)*COS(('OddsRatio_working_3-way'!Y161+4*PI())/3)</f>
        <v>-0.22221867514044852</v>
      </c>
      <c r="AC161" s="11">
        <f>'OddsRatio_working_3-way'!X161^(1/3)*SIN('OddsRatio_working_3-way'!Y161/3)</f>
        <v>4.7152020244507459E-2</v>
      </c>
      <c r="AD161" s="11">
        <f>'OddsRatio_working_3-way'!X161^(1/3)*SIN(('OddsRatio_working_3-way'!Y161+2*PI())/3)</f>
        <v>0.43204605597840706</v>
      </c>
      <c r="AE161" s="11">
        <f>'OddsRatio_working_3-way'!X161^(1/3)*SIN(('OddsRatio_working_3-way'!Y161+4*PI())/3)</f>
        <v>-0.47919807622291444</v>
      </c>
      <c r="AF161" s="11">
        <f>-'OddsRatio_working_3-way'!U161/(3*'OddsRatio_working_3-way'!X161^(1/3))*COS(('OddsRatio_working_3-way'!Y161)/3)</f>
        <v>0.52610704502390004</v>
      </c>
      <c r="AG161" s="11">
        <f>-'OddsRatio_working_3-way'!U161/(3*'OddsRatio_working_3-way'!X161^(1/3))*COS(('OddsRatio_working_3-way'!Y161+2*PI())/3)</f>
        <v>-0.30388836988345164</v>
      </c>
      <c r="AH161" s="11">
        <f>-'OddsRatio_working_3-way'!U161/(3*'OddsRatio_working_3-way'!X161^(1/3))*COS(('OddsRatio_working_3-way'!Y161+4*PI())/3)</f>
        <v>-0.22221867514044855</v>
      </c>
      <c r="AI161" s="11">
        <f>'OddsRatio_working_3-way'!U161/(3*'OddsRatio_working_3-way'!X161^(1/3))*SIN(('OddsRatio_working_3-way'!Y161)/3)</f>
        <v>-4.7152020244507466E-2</v>
      </c>
      <c r="AJ161" s="11">
        <f>'OddsRatio_working_3-way'!U161/(3*'OddsRatio_working_3-way'!X161^(1/3))*SIN(('OddsRatio_working_3-way'!Y161+2*PI())/3)</f>
        <v>-0.43204605597840712</v>
      </c>
      <c r="AK161" s="11">
        <f>'OddsRatio_working_3-way'!U161/(3*'OddsRatio_working_3-way'!X161^(1/3))*SIN(('OddsRatio_working_3-way'!Y161+4*PI())/3)</f>
        <v>0.47919807622291455</v>
      </c>
      <c r="AL161" s="11">
        <f>'OddsRatio_working_3-way'!Z161+'OddsRatio_working_3-way'!AF161</f>
        <v>1.0522140900478001</v>
      </c>
      <c r="AM161" s="11">
        <f>'OddsRatio_working_3-way'!AA161+'OddsRatio_working_3-way'!AG161</f>
        <v>-0.60777673976690316</v>
      </c>
      <c r="AN161" s="11">
        <f>'OddsRatio_working_3-way'!AB161+'OddsRatio_working_3-way'!AH161</f>
        <v>-0.44443735028089704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1.0522140900478001</v>
      </c>
      <c r="AS161" s="11">
        <f>IF(('OddsRatio_working_3-way'!X161=0),IF(Q161&gt;0,-Q161^(1/3),(-Q161)^(1/3)),'OddsRatio_working_3-way'!AM161-'OddsRatio_working_3-way'!R161/3)</f>
        <v>-0.60777673976690316</v>
      </c>
      <c r="AT161" s="11">
        <f>IF(('OddsRatio_working_3-way'!X161=0),IF(Q161&gt;0,-Q161^(1/3),(-Q161)^(1/3)),'OddsRatio_working_3-way'!AN161-'OddsRatio_working_3-way'!R161/3)</f>
        <v>-0.44443735028089704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2.4700000000000002</v>
      </c>
      <c r="B162" s="4">
        <f>IF('True_Odds_Calculator_3-way'!B163="","",'True_Odds_Calculator_3-way'!B163)</f>
        <v>2.99</v>
      </c>
      <c r="C162" s="4">
        <f>IF('True_Odds_Calculator_3-way'!C163="","",'True_Odds_Calculator_3-way'!C163)</f>
        <v>3.41</v>
      </c>
      <c r="D162" s="9">
        <f t="shared" si="39"/>
        <v>0.39312941240455518</v>
      </c>
      <c r="E162" s="9">
        <f t="shared" si="40"/>
        <v>0.32364979283036704</v>
      </c>
      <c r="F162" s="9">
        <f t="shared" si="41"/>
        <v>0.28322079476507778</v>
      </c>
      <c r="G162" s="9">
        <f t="shared" si="42"/>
        <v>1.0501303677421985</v>
      </c>
      <c r="H162" s="9">
        <f t="shared" si="43"/>
        <v>2.5436916405810317</v>
      </c>
      <c r="I162" s="9">
        <f t="shared" si="44"/>
        <v>3.089759431806975</v>
      </c>
      <c r="J162" s="9">
        <f t="shared" si="45"/>
        <v>3.5308141862586986</v>
      </c>
      <c r="K162" s="11">
        <f t="shared" si="46"/>
        <v>0.40485829959514169</v>
      </c>
      <c r="L162" s="11">
        <f t="shared" si="47"/>
        <v>0.33444816053511706</v>
      </c>
      <c r="M162" s="11">
        <f t="shared" si="48"/>
        <v>0.29325513196480935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-0.2799399838142449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0.23308567351812798</v>
      </c>
      <c r="Q162" s="11">
        <f>2*'OddsRatio_working_3-way'!K162*'OddsRatio_working_3-way'!L162*'OddsRatio_working_3-way'!M162</f>
        <v>7.9415902391185011E-2</v>
      </c>
      <c r="R162" s="11">
        <f t="shared" si="49"/>
        <v>0</v>
      </c>
      <c r="S162" s="11">
        <f t="shared" si="50"/>
        <v>-0.83262730226059012</v>
      </c>
      <c r="T162" s="11">
        <f t="shared" si="51"/>
        <v>-0.28368902973103582</v>
      </c>
      <c r="U162" s="11">
        <f>'OddsRatio_working_3-way'!S162-'OddsRatio_working_3-way'!R162^2/3</f>
        <v>-0.83262730226059012</v>
      </c>
      <c r="V162" s="11">
        <f>'OddsRatio_working_3-way'!S162*'OddsRatio_working_3-way'!R162/3-2*'OddsRatio_working_3-way'!R162^3/27-'OddsRatio_working_3-way'!T162</f>
        <v>0.28368902973103582</v>
      </c>
      <c r="W162" s="11">
        <f>'OddsRatio_working_3-way'!V162^2+4*'OddsRatio_working_3-way'!U162^3/27</f>
        <v>-5.0366901855576351E-3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0.14621572741611463</v>
      </c>
      <c r="Y162" s="11">
        <f>IF('OddsRatio_working_3-way'!W162&gt;=0,IF('OddsRatio_working_3-way'!V162+SQRT('OddsRatio_working_3-way'!W162)&gt;0,0,PI()),ACOS('OddsRatio_working_3-way'!V162/(2*'OddsRatio_working_3-way'!X162)))</f>
        <v>0.24513586395155951</v>
      </c>
      <c r="Z162" s="11">
        <f>'OddsRatio_working_3-way'!X162^(1/3)*COS('OddsRatio_working_3-way'!Y162/3)</f>
        <v>0.52506518387109924</v>
      </c>
      <c r="AA162" s="11">
        <f>'OddsRatio_working_3-way'!X162^(1/3)*COS(('OddsRatio_working_3-way'!Y162+2*PI())/3)</f>
        <v>-0.29977155110406128</v>
      </c>
      <c r="AB162" s="11">
        <f>'OddsRatio_working_3-way'!X162^(1/3)*COS(('OddsRatio_working_3-way'!Y162+4*PI())/3)</f>
        <v>-0.22529363276703762</v>
      </c>
      <c r="AC162" s="11">
        <f>'OddsRatio_working_3-way'!X162^(1/3)*SIN('OddsRatio_working_3-way'!Y162/3)</f>
        <v>4.2999846200563539E-2</v>
      </c>
      <c r="AD162" s="11">
        <f>'OddsRatio_working_3-way'!X162^(1/3)*SIN(('OddsRatio_working_3-way'!Y162+2*PI())/3)</f>
        <v>0.43321986477483754</v>
      </c>
      <c r="AE162" s="11">
        <f>'OddsRatio_working_3-way'!X162^(1/3)*SIN(('OddsRatio_working_3-way'!Y162+4*PI())/3)</f>
        <v>-0.47621971097540111</v>
      </c>
      <c r="AF162" s="11">
        <f>-'OddsRatio_working_3-way'!U162/(3*'OddsRatio_working_3-way'!X162^(1/3))*COS(('OddsRatio_working_3-way'!Y162)/3)</f>
        <v>0.52506518387109924</v>
      </c>
      <c r="AG162" s="11">
        <f>-'OddsRatio_working_3-way'!U162/(3*'OddsRatio_working_3-way'!X162^(1/3))*COS(('OddsRatio_working_3-way'!Y162+2*PI())/3)</f>
        <v>-0.29977155110406128</v>
      </c>
      <c r="AH162" s="11">
        <f>-'OddsRatio_working_3-way'!U162/(3*'OddsRatio_working_3-way'!X162^(1/3))*COS(('OddsRatio_working_3-way'!Y162+4*PI())/3)</f>
        <v>-0.22529363276703762</v>
      </c>
      <c r="AI162" s="11">
        <f>'OddsRatio_working_3-way'!U162/(3*'OddsRatio_working_3-way'!X162^(1/3))*SIN(('OddsRatio_working_3-way'!Y162)/3)</f>
        <v>-4.2999846200563539E-2</v>
      </c>
      <c r="AJ162" s="11">
        <f>'OddsRatio_working_3-way'!U162/(3*'OddsRatio_working_3-way'!X162^(1/3))*SIN(('OddsRatio_working_3-way'!Y162+2*PI())/3)</f>
        <v>-0.43321986477483754</v>
      </c>
      <c r="AK162" s="11">
        <f>'OddsRatio_working_3-way'!U162/(3*'OddsRatio_working_3-way'!X162^(1/3))*SIN(('OddsRatio_working_3-way'!Y162+4*PI())/3)</f>
        <v>0.47621971097540111</v>
      </c>
      <c r="AL162" s="11">
        <f>'OddsRatio_working_3-way'!Z162+'OddsRatio_working_3-way'!AF162</f>
        <v>1.0501303677421985</v>
      </c>
      <c r="AM162" s="11">
        <f>'OddsRatio_working_3-way'!AA162+'OddsRatio_working_3-way'!AG162</f>
        <v>-0.59954310220812257</v>
      </c>
      <c r="AN162" s="11">
        <f>'OddsRatio_working_3-way'!AB162+'OddsRatio_working_3-way'!AH162</f>
        <v>-0.45058726553407524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1.0501303677421985</v>
      </c>
      <c r="AS162" s="11">
        <f>IF(('OddsRatio_working_3-way'!X162=0),IF(Q162&gt;0,-Q162^(1/3),(-Q162)^(1/3)),'OddsRatio_working_3-way'!AM162-'OddsRatio_working_3-way'!R162/3)</f>
        <v>-0.59954310220812257</v>
      </c>
      <c r="AT162" s="11">
        <f>IF(('OddsRatio_working_3-way'!X162=0),IF(Q162&gt;0,-Q162^(1/3),(-Q162)^(1/3)),'OddsRatio_working_3-way'!AN162-'OddsRatio_working_3-way'!R162/3)</f>
        <v>-0.45058726553407524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5.6</v>
      </c>
      <c r="B163" s="4">
        <f>IF('True_Odds_Calculator_3-way'!B164="","",'True_Odds_Calculator_3-way'!B164)</f>
        <v>4.0999999999999996</v>
      </c>
      <c r="C163" s="4">
        <f>IF('True_Odds_Calculator_3-way'!C164="","",'True_Odds_Calculator_3-way'!C164)</f>
        <v>1.66</v>
      </c>
      <c r="D163" s="9">
        <f t="shared" si="39"/>
        <v>0.1722302421051575</v>
      </c>
      <c r="E163" s="9">
        <f t="shared" si="40"/>
        <v>0.2359075759077949</v>
      </c>
      <c r="F163" s="9">
        <f t="shared" si="41"/>
        <v>0.59186218198704765</v>
      </c>
      <c r="G163" s="9">
        <f t="shared" si="42"/>
        <v>1.0448220078479198</v>
      </c>
      <c r="H163" s="9">
        <f t="shared" si="43"/>
        <v>5.8061812361004321</v>
      </c>
      <c r="I163" s="9">
        <f t="shared" si="44"/>
        <v>4.238948224328551</v>
      </c>
      <c r="J163" s="9">
        <f t="shared" si="45"/>
        <v>1.689582525179627</v>
      </c>
      <c r="K163" s="11">
        <f t="shared" si="46"/>
        <v>0.17857142857142858</v>
      </c>
      <c r="L163" s="11">
        <f t="shared" si="47"/>
        <v>0.24390243902439027</v>
      </c>
      <c r="M163" s="11">
        <f t="shared" si="48"/>
        <v>0.60240963855421692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-0.24693547710003783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0.21934427605893961</v>
      </c>
      <c r="Q163" s="11">
        <f>2*'OddsRatio_working_3-way'!K163*'OddsRatio_working_3-way'!L163*'OddsRatio_working_3-way'!M163</f>
        <v>5.2474707191133882E-2</v>
      </c>
      <c r="R163" s="11">
        <f t="shared" si="49"/>
        <v>0</v>
      </c>
      <c r="S163" s="11">
        <f t="shared" si="50"/>
        <v>-0.88826554464703122</v>
      </c>
      <c r="T163" s="11">
        <f t="shared" si="51"/>
        <v>-0.21250371881507926</v>
      </c>
      <c r="U163" s="11">
        <f>'OddsRatio_working_3-way'!S163-'OddsRatio_working_3-way'!R163^2/3</f>
        <v>-0.88826554464703122</v>
      </c>
      <c r="V163" s="11">
        <f>'OddsRatio_working_3-way'!S163*'OddsRatio_working_3-way'!R163/3-2*'OddsRatio_working_3-way'!R163^3/27-'OddsRatio_working_3-way'!T163</f>
        <v>0.21250371881507926</v>
      </c>
      <c r="W163" s="11">
        <f>'OddsRatio_working_3-way'!V163^2+4*'OddsRatio_working_3-way'!U163^3/27</f>
        <v>-5.8672605161222267E-2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0.16111365217716694</v>
      </c>
      <c r="Y163" s="11">
        <f>IF('OddsRatio_working_3-way'!W163&gt;=0,IF('OddsRatio_working_3-way'!V163+SQRT('OddsRatio_working_3-way'!W163)&gt;0,0,PI()),ACOS('OddsRatio_working_3-way'!V163/(2*'OddsRatio_working_3-way'!X163)))</f>
        <v>0.85066433514967565</v>
      </c>
      <c r="Z163" s="11">
        <f>'OddsRatio_working_3-way'!X163^(1/3)*COS('OddsRatio_working_3-way'!Y163/3)</f>
        <v>0.52241100392396</v>
      </c>
      <c r="AA163" s="11">
        <f>'OddsRatio_working_3-way'!X163^(1/3)*COS(('OddsRatio_working_3-way'!Y163+2*PI())/3)</f>
        <v>-0.39304420415571373</v>
      </c>
      <c r="AB163" s="11">
        <f>'OddsRatio_working_3-way'!X163^(1/3)*COS(('OddsRatio_working_3-way'!Y163+4*PI())/3)</f>
        <v>-0.1293667997682465</v>
      </c>
      <c r="AC163" s="11">
        <f>'OddsRatio_working_3-way'!X163^(1/3)*SIN('OddsRatio_working_3-way'!Y163/3)</f>
        <v>0.15223422040232629</v>
      </c>
      <c r="AD163" s="11">
        <f>'OddsRatio_working_3-way'!X163^(1/3)*SIN(('OddsRatio_working_3-way'!Y163+2*PI())/3)</f>
        <v>0.37630409041351848</v>
      </c>
      <c r="AE163" s="11">
        <f>'OddsRatio_working_3-way'!X163^(1/3)*SIN(('OddsRatio_working_3-way'!Y163+4*PI())/3)</f>
        <v>-0.52853831081584446</v>
      </c>
      <c r="AF163" s="11">
        <f>-'OddsRatio_working_3-way'!U163/(3*'OddsRatio_working_3-way'!X163^(1/3))*COS(('OddsRatio_working_3-way'!Y163)/3)</f>
        <v>0.52241100392395978</v>
      </c>
      <c r="AG163" s="11">
        <f>-'OddsRatio_working_3-way'!U163/(3*'OddsRatio_working_3-way'!X163^(1/3))*COS(('OddsRatio_working_3-way'!Y163+2*PI())/3)</f>
        <v>-0.39304420415571356</v>
      </c>
      <c r="AH163" s="11">
        <f>-'OddsRatio_working_3-way'!U163/(3*'OddsRatio_working_3-way'!X163^(1/3))*COS(('OddsRatio_working_3-way'!Y163+4*PI())/3)</f>
        <v>-0.12936679976824644</v>
      </c>
      <c r="AI163" s="11">
        <f>'OddsRatio_working_3-way'!U163/(3*'OddsRatio_working_3-way'!X163^(1/3))*SIN(('OddsRatio_working_3-way'!Y163)/3)</f>
        <v>-0.15223422040232623</v>
      </c>
      <c r="AJ163" s="11">
        <f>'OddsRatio_working_3-way'!U163/(3*'OddsRatio_working_3-way'!X163^(1/3))*SIN(('OddsRatio_working_3-way'!Y163+2*PI())/3)</f>
        <v>-0.37630409041351831</v>
      </c>
      <c r="AK163" s="11">
        <f>'OddsRatio_working_3-way'!U163/(3*'OddsRatio_working_3-way'!X163^(1/3))*SIN(('OddsRatio_working_3-way'!Y163+4*PI())/3)</f>
        <v>0.52853831081584424</v>
      </c>
      <c r="AL163" s="11">
        <f>'OddsRatio_working_3-way'!Z163+'OddsRatio_working_3-way'!AF163</f>
        <v>1.0448220078479198</v>
      </c>
      <c r="AM163" s="11">
        <f>'OddsRatio_working_3-way'!AA163+'OddsRatio_working_3-way'!AG163</f>
        <v>-0.78608840831142723</v>
      </c>
      <c r="AN163" s="11">
        <f>'OddsRatio_working_3-way'!AB163+'OddsRatio_working_3-way'!AH163</f>
        <v>-0.25873359953649294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1.0448220078479198</v>
      </c>
      <c r="AS163" s="11">
        <f>IF(('OddsRatio_working_3-way'!X163=0),IF(Q163&gt;0,-Q163^(1/3),(-Q163)^(1/3)),'OddsRatio_working_3-way'!AM163-'OddsRatio_working_3-way'!R163/3)</f>
        <v>-0.78608840831142723</v>
      </c>
      <c r="AT163" s="11">
        <f>IF(('OddsRatio_working_3-way'!X163=0),IF(Q163&gt;0,-Q163^(1/3),(-Q163)^(1/3)),'OddsRatio_working_3-way'!AN163-'OddsRatio_working_3-way'!R163/3)</f>
        <v>-0.25873359953649294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2.72</v>
      </c>
      <c r="B164" s="4">
        <f>IF('True_Odds_Calculator_3-way'!B165="","",'True_Odds_Calculator_3-way'!B165)</f>
        <v>3.02</v>
      </c>
      <c r="C164" s="4">
        <f>IF('True_Odds_Calculator_3-way'!C165="","",'True_Odds_Calculator_3-way'!C165)</f>
        <v>2.9</v>
      </c>
      <c r="D164" s="9">
        <f t="shared" si="39"/>
        <v>0.35271951424944242</v>
      </c>
      <c r="E164" s="9">
        <f t="shared" si="40"/>
        <v>0.3169379319455225</v>
      </c>
      <c r="F164" s="9">
        <f t="shared" si="41"/>
        <v>0.33034255380503524</v>
      </c>
      <c r="G164" s="9">
        <f t="shared" si="42"/>
        <v>1.066926689920328</v>
      </c>
      <c r="H164" s="9">
        <f t="shared" si="43"/>
        <v>2.8351139066629649</v>
      </c>
      <c r="I164" s="9">
        <f t="shared" si="44"/>
        <v>3.155191913639062</v>
      </c>
      <c r="J164" s="9">
        <f t="shared" si="45"/>
        <v>3.0271607108486229</v>
      </c>
      <c r="K164" s="11">
        <f t="shared" si="46"/>
        <v>0.36764705882352938</v>
      </c>
      <c r="L164" s="11">
        <f t="shared" si="47"/>
        <v>0.33112582781456956</v>
      </c>
      <c r="M164" s="11">
        <f t="shared" si="48"/>
        <v>0.34482758620689657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-0.27711470521069825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0.23675832516153303</v>
      </c>
      <c r="Q164" s="11">
        <f>2*'OddsRatio_working_3-way'!K164*'OddsRatio_working_3-way'!L164*'OddsRatio_working_3-way'!M164</f>
        <v>8.3956852894160633E-2</v>
      </c>
      <c r="R164" s="11">
        <f t="shared" si="49"/>
        <v>0</v>
      </c>
      <c r="S164" s="11">
        <f t="shared" si="50"/>
        <v>-0.85436940266854078</v>
      </c>
      <c r="T164" s="11">
        <f t="shared" si="51"/>
        <v>-0.30296787328671654</v>
      </c>
      <c r="U164" s="11">
        <f>'OddsRatio_working_3-way'!S164-'OddsRatio_working_3-way'!R164^2/3</f>
        <v>-0.85436940266854078</v>
      </c>
      <c r="V164" s="11">
        <f>'OddsRatio_working_3-way'!S164*'OddsRatio_working_3-way'!R164/3-2*'OddsRatio_working_3-way'!R164^3/27-'OddsRatio_working_3-way'!T164</f>
        <v>0.30296787328671654</v>
      </c>
      <c r="W164" s="11">
        <f>'OddsRatio_working_3-way'!V164^2+4*'OddsRatio_working_3-way'!U164^3/27</f>
        <v>-6.0223775412138192E-4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0.15198007270527056</v>
      </c>
      <c r="Y164" s="11">
        <f>IF('OddsRatio_working_3-way'!W164&gt;=0,IF('OddsRatio_working_3-way'!V164+SQRT('OddsRatio_working_3-way'!W164)&gt;0,0,PI()),ACOS('OddsRatio_working_3-way'!V164/(2*'OddsRatio_working_3-way'!X164)))</f>
        <v>8.0823990269946355E-2</v>
      </c>
      <c r="Z164" s="11">
        <f>'OddsRatio_working_3-way'!X164^(1/3)*COS('OddsRatio_working_3-way'!Y164/3)</f>
        <v>0.53346334496016412</v>
      </c>
      <c r="AA164" s="11">
        <f>'OddsRatio_working_3-way'!X164^(1/3)*COS(('OddsRatio_working_3-way'!Y164+2*PI())/3)</f>
        <v>-0.27918138553179234</v>
      </c>
      <c r="AB164" s="11">
        <f>'OddsRatio_working_3-way'!X164^(1/3)*COS(('OddsRatio_working_3-way'!Y164+4*PI())/3)</f>
        <v>-0.25428195942837162</v>
      </c>
      <c r="AC164" s="11">
        <f>'OddsRatio_working_3-way'!X164^(1/3)*SIN('OddsRatio_working_3-way'!Y164/3)</f>
        <v>1.437569036347711E-2</v>
      </c>
      <c r="AD164" s="11">
        <f>'OddsRatio_working_3-way'!X164^(1/3)*SIN(('OddsRatio_working_3-way'!Y164+2*PI())/3)</f>
        <v>0.45480496354158484</v>
      </c>
      <c r="AE164" s="11">
        <f>'OddsRatio_working_3-way'!X164^(1/3)*SIN(('OddsRatio_working_3-way'!Y164+4*PI())/3)</f>
        <v>-0.46918065390506203</v>
      </c>
      <c r="AF164" s="11">
        <f>-'OddsRatio_working_3-way'!U164/(3*'OddsRatio_working_3-way'!X164^(1/3))*COS(('OddsRatio_working_3-way'!Y164)/3)</f>
        <v>0.53346334496016401</v>
      </c>
      <c r="AG164" s="11">
        <f>-'OddsRatio_working_3-way'!U164/(3*'OddsRatio_working_3-way'!X164^(1/3))*COS(('OddsRatio_working_3-way'!Y164+2*PI())/3)</f>
        <v>-0.27918138553179228</v>
      </c>
      <c r="AH164" s="11">
        <f>-'OddsRatio_working_3-way'!U164/(3*'OddsRatio_working_3-way'!X164^(1/3))*COS(('OddsRatio_working_3-way'!Y164+4*PI())/3)</f>
        <v>-0.25428195942837156</v>
      </c>
      <c r="AI164" s="11">
        <f>'OddsRatio_working_3-way'!U164/(3*'OddsRatio_working_3-way'!X164^(1/3))*SIN(('OddsRatio_working_3-way'!Y164)/3)</f>
        <v>-1.4375690363477106E-2</v>
      </c>
      <c r="AJ164" s="11">
        <f>'OddsRatio_working_3-way'!U164/(3*'OddsRatio_working_3-way'!X164^(1/3))*SIN(('OddsRatio_working_3-way'!Y164+2*PI())/3)</f>
        <v>-0.45480496354158473</v>
      </c>
      <c r="AK164" s="11">
        <f>'OddsRatio_working_3-way'!U164/(3*'OddsRatio_working_3-way'!X164^(1/3))*SIN(('OddsRatio_working_3-way'!Y164+4*PI())/3)</f>
        <v>0.46918065390506192</v>
      </c>
      <c r="AL164" s="11">
        <f>'OddsRatio_working_3-way'!Z164+'OddsRatio_working_3-way'!AF164</f>
        <v>1.066926689920328</v>
      </c>
      <c r="AM164" s="11">
        <f>'OddsRatio_working_3-way'!AA164+'OddsRatio_working_3-way'!AG164</f>
        <v>-0.55836277106358456</v>
      </c>
      <c r="AN164" s="11">
        <f>'OddsRatio_working_3-way'!AB164+'OddsRatio_working_3-way'!AH164</f>
        <v>-0.50856391885674324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1.066926689920328</v>
      </c>
      <c r="AS164" s="11">
        <f>IF(('OddsRatio_working_3-way'!X164=0),IF(Q164&gt;0,-Q164^(1/3),(-Q164)^(1/3)),'OddsRatio_working_3-way'!AM164-'OddsRatio_working_3-way'!R164/3)</f>
        <v>-0.55836277106358456</v>
      </c>
      <c r="AT164" s="11">
        <f>IF(('OddsRatio_working_3-way'!X164=0),IF(Q164&gt;0,-Q164^(1/3),(-Q164)^(1/3)),'OddsRatio_working_3-way'!AN164-'OddsRatio_working_3-way'!R164/3)</f>
        <v>-0.50856391885674324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1.34</v>
      </c>
      <c r="B165" s="4">
        <f>IF('True_Odds_Calculator_3-way'!B166="","",'True_Odds_Calculator_3-way'!B166)</f>
        <v>5.4</v>
      </c>
      <c r="C165" s="4">
        <f>IF('True_Odds_Calculator_3-way'!C166="","",'True_Odds_Calculator_3-way'!C166)</f>
        <v>9.33</v>
      </c>
      <c r="D165" s="9">
        <f t="shared" si="39"/>
        <v>0.72898684314275763</v>
      </c>
      <c r="E165" s="9">
        <f t="shared" si="40"/>
        <v>0.17208443924118616</v>
      </c>
      <c r="F165" s="9">
        <f t="shared" si="41"/>
        <v>9.8928717616056053E-2</v>
      </c>
      <c r="G165" s="9">
        <f t="shared" si="42"/>
        <v>1.0934319702286639</v>
      </c>
      <c r="H165" s="9">
        <f t="shared" si="43"/>
        <v>1.3717668698777459</v>
      </c>
      <c r="I165" s="9">
        <f t="shared" si="44"/>
        <v>5.8111006690061204</v>
      </c>
      <c r="J165" s="9">
        <f t="shared" si="45"/>
        <v>10.108288312004772</v>
      </c>
      <c r="K165" s="11">
        <f t="shared" si="46"/>
        <v>0.74626865671641784</v>
      </c>
      <c r="L165" s="11">
        <f t="shared" si="47"/>
        <v>0.18518518518518517</v>
      </c>
      <c r="M165" s="11">
        <f t="shared" si="48"/>
        <v>0.10718113612004287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-0.18458499452244548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0.19359555681163074</v>
      </c>
      <c r="Q165" s="11">
        <f>2*'OddsRatio_working_3-way'!K165*'OddsRatio_working_3-way'!L165*'OddsRatio_working_3-way'!M165</f>
        <v>2.9624415732460715E-2</v>
      </c>
      <c r="R165" s="11">
        <f t="shared" si="49"/>
        <v>0</v>
      </c>
      <c r="S165" s="11">
        <f t="shared" si="50"/>
        <v>-1.0488152480243436</v>
      </c>
      <c r="T165" s="11">
        <f t="shared" si="51"/>
        <v>-0.1604920042883464</v>
      </c>
      <c r="U165" s="11">
        <f>'OddsRatio_working_3-way'!S165-'OddsRatio_working_3-way'!R165^2/3</f>
        <v>-1.0488152480243436</v>
      </c>
      <c r="V165" s="11">
        <f>'OddsRatio_working_3-way'!S165*'OddsRatio_working_3-way'!R165/3-2*'OddsRatio_working_3-way'!R165^3/27-'OddsRatio_working_3-way'!T165</f>
        <v>0.1604920042883464</v>
      </c>
      <c r="W165" s="11">
        <f>'OddsRatio_working_3-way'!V165^2+4*'OddsRatio_working_3-way'!U165^3/27</f>
        <v>-0.14516244287578678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0.2067124369240258</v>
      </c>
      <c r="Y165" s="11">
        <f>IF('OddsRatio_working_3-way'!W165&gt;=0,IF('OddsRatio_working_3-way'!V165+SQRT('OddsRatio_working_3-way'!W165)&gt;0,0,PI()),ACOS('OddsRatio_working_3-way'!V165/(2*'OddsRatio_working_3-way'!X165)))</f>
        <v>1.1721174881236249</v>
      </c>
      <c r="Z165" s="11">
        <f>'OddsRatio_working_3-way'!X165^(1/3)*COS('OddsRatio_working_3-way'!Y165/3)</f>
        <v>0.54671598511433195</v>
      </c>
      <c r="AA165" s="11">
        <f>'OddsRatio_working_3-way'!X165^(1/3)*COS(('OddsRatio_working_3-way'!Y165+2*PI())/3)</f>
        <v>-0.46837090423594463</v>
      </c>
      <c r="AB165" s="11">
        <f>'OddsRatio_working_3-way'!X165^(1/3)*COS(('OddsRatio_working_3-way'!Y165+4*PI())/3)</f>
        <v>-7.8345080878387485E-2</v>
      </c>
      <c r="AC165" s="11">
        <f>'OddsRatio_working_3-way'!X165^(1/3)*SIN('OddsRatio_working_3-way'!Y165/3)</f>
        <v>0.22518151410639101</v>
      </c>
      <c r="AD165" s="11">
        <f>'OddsRatio_working_3-way'!X165^(1/3)*SIN(('OddsRatio_working_3-way'!Y165+2*PI())/3)</f>
        <v>0.3608791747108509</v>
      </c>
      <c r="AE165" s="11">
        <f>'OddsRatio_working_3-way'!X165^(1/3)*SIN(('OddsRatio_working_3-way'!Y165+4*PI())/3)</f>
        <v>-0.58606068881724205</v>
      </c>
      <c r="AF165" s="11">
        <f>-'OddsRatio_working_3-way'!U165/(3*'OddsRatio_working_3-way'!X165^(1/3))*COS(('OddsRatio_working_3-way'!Y165)/3)</f>
        <v>0.54671598511433195</v>
      </c>
      <c r="AG165" s="11">
        <f>-'OddsRatio_working_3-way'!U165/(3*'OddsRatio_working_3-way'!X165^(1/3))*COS(('OddsRatio_working_3-way'!Y165+2*PI())/3)</f>
        <v>-0.46837090423594452</v>
      </c>
      <c r="AH165" s="11">
        <f>-'OddsRatio_working_3-way'!U165/(3*'OddsRatio_working_3-way'!X165^(1/3))*COS(('OddsRatio_working_3-way'!Y165+4*PI())/3)</f>
        <v>-7.8345080878387471E-2</v>
      </c>
      <c r="AI165" s="11">
        <f>'OddsRatio_working_3-way'!U165/(3*'OddsRatio_working_3-way'!X165^(1/3))*SIN(('OddsRatio_working_3-way'!Y165)/3)</f>
        <v>-0.22518151410639098</v>
      </c>
      <c r="AJ165" s="11">
        <f>'OddsRatio_working_3-way'!U165/(3*'OddsRatio_working_3-way'!X165^(1/3))*SIN(('OddsRatio_working_3-way'!Y165+2*PI())/3)</f>
        <v>-0.36087917471085085</v>
      </c>
      <c r="AK165" s="11">
        <f>'OddsRatio_working_3-way'!U165/(3*'OddsRatio_working_3-way'!X165^(1/3))*SIN(('OddsRatio_working_3-way'!Y165+4*PI())/3)</f>
        <v>0.58606068881724194</v>
      </c>
      <c r="AL165" s="11">
        <f>'OddsRatio_working_3-way'!Z165+'OddsRatio_working_3-way'!AF165</f>
        <v>1.0934319702286639</v>
      </c>
      <c r="AM165" s="11">
        <f>'OddsRatio_working_3-way'!AA165+'OddsRatio_working_3-way'!AG165</f>
        <v>-0.93674180847188915</v>
      </c>
      <c r="AN165" s="11">
        <f>'OddsRatio_working_3-way'!AB165+'OddsRatio_working_3-way'!AH165</f>
        <v>-0.15669016175677497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1.0934319702286639</v>
      </c>
      <c r="AS165" s="11">
        <f>IF(('OddsRatio_working_3-way'!X165=0),IF(Q165&gt;0,-Q165^(1/3),(-Q165)^(1/3)),'OddsRatio_working_3-way'!AM165-'OddsRatio_working_3-way'!R165/3)</f>
        <v>-0.93674180847188915</v>
      </c>
      <c r="AT165" s="11">
        <f>IF(('OddsRatio_working_3-way'!X165=0),IF(Q165&gt;0,-Q165^(1/3),(-Q165)^(1/3)),'OddsRatio_working_3-way'!AN165-'OddsRatio_working_3-way'!R165/3)</f>
        <v>-0.15669016175677497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4.51</v>
      </c>
      <c r="B166" s="4">
        <f>IF('True_Odds_Calculator_3-way'!B167="","",'True_Odds_Calculator_3-way'!B167)</f>
        <v>3.68</v>
      </c>
      <c r="C166" s="4">
        <f>IF('True_Odds_Calculator_3-way'!C167="","",'True_Odds_Calculator_3-way'!C167)</f>
        <v>1.85</v>
      </c>
      <c r="D166" s="9">
        <f t="shared" si="39"/>
        <v>0.21232063128320647</v>
      </c>
      <c r="E166" s="9">
        <f t="shared" si="40"/>
        <v>0.26091961331461117</v>
      </c>
      <c r="F166" s="9">
        <f t="shared" si="41"/>
        <v>0.52675975540218234</v>
      </c>
      <c r="G166" s="9">
        <f t="shared" si="42"/>
        <v>1.0569395691846779</v>
      </c>
      <c r="H166" s="9">
        <f t="shared" si="43"/>
        <v>4.7098578878382185</v>
      </c>
      <c r="I166" s="9">
        <f t="shared" si="44"/>
        <v>3.8325980454149371</v>
      </c>
      <c r="J166" s="9">
        <f t="shared" si="45"/>
        <v>1.8983986338069765</v>
      </c>
      <c r="K166" s="11">
        <f t="shared" si="46"/>
        <v>0.22172949002217296</v>
      </c>
      <c r="L166" s="11">
        <f t="shared" si="47"/>
        <v>0.27173913043478259</v>
      </c>
      <c r="M166" s="11">
        <f t="shared" si="48"/>
        <v>0.54054054054054046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-0.26041425113535399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0.22928548909460889</v>
      </c>
      <c r="Q166" s="11">
        <f>2*'OddsRatio_working_3-way'!K166*'OddsRatio_working_3-way'!L166*'OddsRatio_working_3-way'!M166</f>
        <v>6.5137923038241161E-2</v>
      </c>
      <c r="R166" s="11">
        <f t="shared" si="49"/>
        <v>0</v>
      </c>
      <c r="S166" s="11">
        <f t="shared" si="50"/>
        <v>-0.88046444499473464</v>
      </c>
      <c r="T166" s="11">
        <f t="shared" si="51"/>
        <v>-0.25013194460077687</v>
      </c>
      <c r="U166" s="11">
        <f>'OddsRatio_working_3-way'!S166-'OddsRatio_working_3-way'!R166^2/3</f>
        <v>-0.88046444499473464</v>
      </c>
      <c r="V166" s="11">
        <f>'OddsRatio_working_3-way'!S166*'OddsRatio_working_3-way'!R166/3-2*'OddsRatio_working_3-way'!R166^3/27-'OddsRatio_working_3-way'!T166</f>
        <v>0.25013194460077687</v>
      </c>
      <c r="W166" s="11">
        <f>'OddsRatio_working_3-way'!V166^2+4*'OddsRatio_working_3-way'!U166^3/27</f>
        <v>-3.8552761132325281E-2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0.1589958732499773</v>
      </c>
      <c r="Y166" s="11">
        <f>IF('OddsRatio_working_3-way'!W166&gt;=0,IF('OddsRatio_working_3-way'!V166+SQRT('OddsRatio_working_3-way'!W166)&gt;0,0,PI()),ACOS('OddsRatio_working_3-way'!V166/(2*'OddsRatio_working_3-way'!X166)))</f>
        <v>0.66551506071577593</v>
      </c>
      <c r="Z166" s="11">
        <f>'OddsRatio_working_3-way'!X166^(1/3)*COS('OddsRatio_working_3-way'!Y166/3)</f>
        <v>0.52846978459233895</v>
      </c>
      <c r="AA166" s="11">
        <f>'OddsRatio_working_3-way'!X166^(1/3)*COS(('OddsRatio_working_3-way'!Y166+2*PI())/3)</f>
        <v>-0.36746219647669537</v>
      </c>
      <c r="AB166" s="11">
        <f>'OddsRatio_working_3-way'!X166^(1/3)*COS(('OddsRatio_working_3-way'!Y166+4*PI())/3)</f>
        <v>-0.1610075881156437</v>
      </c>
      <c r="AC166" s="11">
        <f>'OddsRatio_working_3-way'!X166^(1/3)*SIN('OddsRatio_working_3-way'!Y166/3)</f>
        <v>0.11919662371269205</v>
      </c>
      <c r="AD166" s="11">
        <f>'OddsRatio_working_3-way'!X166^(1/3)*SIN(('OddsRatio_working_3-way'!Y166+2*PI())/3)</f>
        <v>0.39806994673310964</v>
      </c>
      <c r="AE166" s="11">
        <f>'OddsRatio_working_3-way'!X166^(1/3)*SIN(('OddsRatio_working_3-way'!Y166+4*PI())/3)</f>
        <v>-0.5172665704458016</v>
      </c>
      <c r="AF166" s="11">
        <f>-'OddsRatio_working_3-way'!U166/(3*'OddsRatio_working_3-way'!X166^(1/3))*COS(('OddsRatio_working_3-way'!Y166)/3)</f>
        <v>0.52846978459233895</v>
      </c>
      <c r="AG166" s="11">
        <f>-'OddsRatio_working_3-way'!U166/(3*'OddsRatio_working_3-way'!X166^(1/3))*COS(('OddsRatio_working_3-way'!Y166+2*PI())/3)</f>
        <v>-0.36746219647669537</v>
      </c>
      <c r="AH166" s="11">
        <f>-'OddsRatio_working_3-way'!U166/(3*'OddsRatio_working_3-way'!X166^(1/3))*COS(('OddsRatio_working_3-way'!Y166+4*PI())/3)</f>
        <v>-0.1610075881156437</v>
      </c>
      <c r="AI166" s="11">
        <f>'OddsRatio_working_3-way'!U166/(3*'OddsRatio_working_3-way'!X166^(1/3))*SIN(('OddsRatio_working_3-way'!Y166)/3)</f>
        <v>-0.11919662371269205</v>
      </c>
      <c r="AJ166" s="11">
        <f>'OddsRatio_working_3-way'!U166/(3*'OddsRatio_working_3-way'!X166^(1/3))*SIN(('OddsRatio_working_3-way'!Y166+2*PI())/3)</f>
        <v>-0.39806994673310964</v>
      </c>
      <c r="AK166" s="11">
        <f>'OddsRatio_working_3-way'!U166/(3*'OddsRatio_working_3-way'!X166^(1/3))*SIN(('OddsRatio_working_3-way'!Y166+4*PI())/3)</f>
        <v>0.5172665704458016</v>
      </c>
      <c r="AL166" s="11">
        <f>'OddsRatio_working_3-way'!Z166+'OddsRatio_working_3-way'!AF166</f>
        <v>1.0569395691846779</v>
      </c>
      <c r="AM166" s="11">
        <f>'OddsRatio_working_3-way'!AA166+'OddsRatio_working_3-way'!AG166</f>
        <v>-0.73492439295339074</v>
      </c>
      <c r="AN166" s="11">
        <f>'OddsRatio_working_3-way'!AB166+'OddsRatio_working_3-way'!AH166</f>
        <v>-0.32201517623128739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1.0569395691846779</v>
      </c>
      <c r="AS166" s="11">
        <f>IF(('OddsRatio_working_3-way'!X166=0),IF(Q166&gt;0,-Q166^(1/3),(-Q166)^(1/3)),'OddsRatio_working_3-way'!AM166-'OddsRatio_working_3-way'!R166/3)</f>
        <v>-0.73492439295339074</v>
      </c>
      <c r="AT166" s="11">
        <f>IF(('OddsRatio_working_3-way'!X166=0),IF(Q166&gt;0,-Q166^(1/3),(-Q166)^(1/3)),'OddsRatio_working_3-way'!AN166-'OddsRatio_working_3-way'!R166/3)</f>
        <v>-0.32201517623128739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1.47</v>
      </c>
      <c r="B2" s="4">
        <f>IF('True_Odds_Calculator_2-way'!B3="","",'True_Odds_Calculator_2-way'!B3)</f>
        <v>2.76</v>
      </c>
      <c r="C2" s="4">
        <f t="shared" ref="C2:C65" si="0">IF(A2="","",((1/A2)+(1/B2))-1)</f>
        <v>4.2590949423247704E-2</v>
      </c>
      <c r="D2" s="4">
        <f>IF(A2="","",(2*A2)/(2-($C2*A2)))</f>
        <v>1.5175044883303412</v>
      </c>
      <c r="E2" s="4">
        <f>IF(B2="","",(2*B2)/(2-($C2*B2)))</f>
        <v>2.93235039028621</v>
      </c>
      <c r="G2" s="4">
        <f t="shared" ref="G2:G65" si="1">IF(A2="","",C2+1)</f>
        <v>1.0425909494232477</v>
      </c>
    </row>
    <row r="3" spans="1:7" x14ac:dyDescent="0.2">
      <c r="A3" s="4">
        <f>IF('True_Odds_Calculator_2-way'!A4="","",'True_Odds_Calculator_2-way'!A4)</f>
        <v>1.6</v>
      </c>
      <c r="B3" s="4">
        <f>IF('True_Odds_Calculator_2-way'!B4="","",'True_Odds_Calculator_2-way'!B4)</f>
        <v>2.4700000000000002</v>
      </c>
      <c r="C3" s="4">
        <f t="shared" si="0"/>
        <v>2.9858299595141746E-2</v>
      </c>
      <c r="D3" s="4">
        <f t="shared" ref="D3:D66" si="2">IF(A3="","",(2*A3)/(2-($C3*A3)))</f>
        <v>1.6391538780588968</v>
      </c>
      <c r="E3" s="4">
        <f t="shared" ref="E3:E66" si="3">IF(B3="","",(2*B3)/(2-($C3*B3)))</f>
        <v>2.5645684620376383</v>
      </c>
      <c r="G3" s="4">
        <f t="shared" si="1"/>
        <v>1.0298582995951417</v>
      </c>
    </row>
    <row r="4" spans="1:7" x14ac:dyDescent="0.2">
      <c r="A4" s="4">
        <f>IF('True_Odds_Calculator_2-way'!A5="","",'True_Odds_Calculator_2-way'!A5)</f>
        <v>1.68</v>
      </c>
      <c r="B4" s="4">
        <f>IF('True_Odds_Calculator_2-way'!B5="","",'True_Odds_Calculator_2-way'!B5)</f>
        <v>2.27</v>
      </c>
      <c r="C4" s="4">
        <f t="shared" si="0"/>
        <v>3.5766729599328695E-2</v>
      </c>
      <c r="D4" s="4">
        <f t="shared" si="2"/>
        <v>1.7320374239258789</v>
      </c>
      <c r="E4" s="4">
        <f t="shared" si="3"/>
        <v>2.3660503784588656</v>
      </c>
      <c r="G4" s="4">
        <f t="shared" si="1"/>
        <v>1.0357667295993287</v>
      </c>
    </row>
    <row r="5" spans="1:7" x14ac:dyDescent="0.2">
      <c r="A5" s="4">
        <f>IF('True_Odds_Calculator_2-way'!A6="","",'True_Odds_Calculator_2-way'!A6)</f>
        <v>2.0499999999999998</v>
      </c>
      <c r="B5" s="4">
        <f>IF('True_Odds_Calculator_2-way'!B6="","",'True_Odds_Calculator_2-way'!B6)</f>
        <v>1.85</v>
      </c>
      <c r="C5" s="4">
        <f t="shared" si="0"/>
        <v>2.8345418589321048E-2</v>
      </c>
      <c r="D5" s="4">
        <f t="shared" si="2"/>
        <v>2.1113430758524703</v>
      </c>
      <c r="E5" s="4">
        <f t="shared" si="3"/>
        <v>1.8998121477770822</v>
      </c>
      <c r="G5" s="4">
        <f t="shared" si="1"/>
        <v>1.028345418589321</v>
      </c>
    </row>
    <row r="6" spans="1:7" x14ac:dyDescent="0.2">
      <c r="A6" s="4">
        <f>IF('True_Odds_Calculator_2-way'!A7="","",'True_Odds_Calculator_2-way'!A7)</f>
        <v>2.4700000000000002</v>
      </c>
      <c r="B6" s="4">
        <f>IF('True_Odds_Calculator_2-way'!B7="","",'True_Odds_Calculator_2-way'!B7)</f>
        <v>1.6</v>
      </c>
      <c r="C6" s="4">
        <f t="shared" si="0"/>
        <v>2.9858299595141746E-2</v>
      </c>
      <c r="D6" s="4">
        <f t="shared" si="2"/>
        <v>2.5645684620376383</v>
      </c>
      <c r="E6" s="4">
        <f t="shared" si="3"/>
        <v>1.6391538780588968</v>
      </c>
      <c r="G6" s="4">
        <f t="shared" si="1"/>
        <v>1.0298582995951417</v>
      </c>
    </row>
    <row r="7" spans="1:7" x14ac:dyDescent="0.2">
      <c r="A7" s="4">
        <f>IF('True_Odds_Calculator_2-way'!A8="","",'True_Odds_Calculator_2-way'!A8)</f>
        <v>1.88</v>
      </c>
      <c r="B7" s="4">
        <f>IF('True_Odds_Calculator_2-way'!B8="","",'True_Odds_Calculator_2-way'!B8)</f>
        <v>2.0299999999999998</v>
      </c>
      <c r="C7" s="4">
        <f t="shared" si="0"/>
        <v>2.4525731055444977E-2</v>
      </c>
      <c r="D7" s="4">
        <f t="shared" si="2"/>
        <v>1.9243646631706333</v>
      </c>
      <c r="E7" s="4">
        <f t="shared" si="3"/>
        <v>2.0818241326641935</v>
      </c>
      <c r="G7" s="4">
        <f t="shared" si="1"/>
        <v>1.024525731055445</v>
      </c>
    </row>
    <row r="8" spans="1:7" x14ac:dyDescent="0.2">
      <c r="A8" s="4">
        <f>IF('True_Odds_Calculator_2-way'!A9="","",'True_Odds_Calculator_2-way'!A9)</f>
        <v>1.98</v>
      </c>
      <c r="B8" s="4">
        <f>IF('True_Odds_Calculator_2-way'!B9="","",'True_Odds_Calculator_2-way'!B9)</f>
        <v>1.93</v>
      </c>
      <c r="C8" s="4">
        <f t="shared" si="0"/>
        <v>2.3185220076411994E-2</v>
      </c>
      <c r="D8" s="4">
        <f t="shared" si="2"/>
        <v>2.0265153523890338</v>
      </c>
      <c r="E8" s="4">
        <f t="shared" si="3"/>
        <v>1.974169551066798</v>
      </c>
      <c r="G8" s="4">
        <f t="shared" si="1"/>
        <v>1.023185220076412</v>
      </c>
    </row>
    <row r="9" spans="1:7" x14ac:dyDescent="0.2">
      <c r="A9" s="4">
        <f>IF('True_Odds_Calculator_2-way'!A10="","",'True_Odds_Calculator_2-way'!A10)</f>
        <v>2.0099999999999998</v>
      </c>
      <c r="B9" s="4">
        <f>IF('True_Odds_Calculator_2-way'!B10="","",'True_Odds_Calculator_2-way'!B10)</f>
        <v>1.88</v>
      </c>
      <c r="C9" s="4">
        <f t="shared" si="0"/>
        <v>2.9427331427966497E-2</v>
      </c>
      <c r="D9" s="4">
        <f t="shared" si="2"/>
        <v>2.0712563034422273</v>
      </c>
      <c r="E9" s="4">
        <f t="shared" si="3"/>
        <v>1.9334834220221038</v>
      </c>
      <c r="G9" s="4">
        <f t="shared" si="1"/>
        <v>1.0294273314279665</v>
      </c>
    </row>
    <row r="10" spans="1:7" x14ac:dyDescent="0.2">
      <c r="A10" s="4">
        <f>IF('True_Odds_Calculator_2-way'!A11="","",'True_Odds_Calculator_2-way'!A11)</f>
        <v>2.02</v>
      </c>
      <c r="B10" s="4">
        <f>IF('True_Odds_Calculator_2-way'!B11="","",'True_Odds_Calculator_2-way'!B11)</f>
        <v>1.88</v>
      </c>
      <c r="C10" s="4">
        <f t="shared" si="0"/>
        <v>2.6964398567516312E-2</v>
      </c>
      <c r="D10" s="4">
        <f t="shared" si="2"/>
        <v>2.0765529308836395</v>
      </c>
      <c r="E10" s="4">
        <f t="shared" si="3"/>
        <v>1.9288906948394962</v>
      </c>
      <c r="G10" s="4">
        <f t="shared" si="1"/>
        <v>1.0269643985675163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</v>
      </c>
      <c r="C11" s="4">
        <f t="shared" si="0"/>
        <v>3.1746031746031633E-2</v>
      </c>
      <c r="D11" s="4">
        <f t="shared" si="2"/>
        <v>2.172413793103448</v>
      </c>
      <c r="E11" s="4">
        <f t="shared" si="3"/>
        <v>1.8529411764705881</v>
      </c>
      <c r="G11" s="4">
        <f t="shared" si="1"/>
        <v>1.0317460317460316</v>
      </c>
    </row>
    <row r="12" spans="1:7" x14ac:dyDescent="0.2">
      <c r="A12" s="4">
        <f>IF('True_Odds_Calculator_2-way'!A13="","",'True_Odds_Calculator_2-way'!A13)</f>
        <v>2.48</v>
      </c>
      <c r="B12" s="4">
        <f>IF('True_Odds_Calculator_2-way'!B13="","",'True_Odds_Calculator_2-way'!B13)</f>
        <v>1.58</v>
      </c>
      <c r="C12" s="4">
        <f t="shared" si="0"/>
        <v>3.61371988566761E-2</v>
      </c>
      <c r="D12" s="4">
        <f t="shared" si="2"/>
        <v>2.5963424330771265</v>
      </c>
      <c r="E12" s="4">
        <f t="shared" si="3"/>
        <v>1.6264320106259338</v>
      </c>
      <c r="G12" s="4">
        <f t="shared" si="1"/>
        <v>1.0361371988566761</v>
      </c>
    </row>
    <row r="13" spans="1:7" x14ac:dyDescent="0.2">
      <c r="A13" s="4">
        <f>IF('True_Odds_Calculator_2-way'!A14="","",'True_Odds_Calculator_2-way'!A14)</f>
        <v>1.58</v>
      </c>
      <c r="B13" s="4">
        <f>IF('True_Odds_Calculator_2-way'!B14="","",'True_Odds_Calculator_2-way'!B14)</f>
        <v>2.41</v>
      </c>
      <c r="C13" s="4">
        <f t="shared" si="0"/>
        <v>4.7849151741162776E-2</v>
      </c>
      <c r="D13" s="4">
        <f t="shared" si="2"/>
        <v>1.6420716719134072</v>
      </c>
      <c r="E13" s="4">
        <f t="shared" si="3"/>
        <v>2.5574585264289071</v>
      </c>
      <c r="G13" s="4">
        <f t="shared" si="1"/>
        <v>1.0478491517411628</v>
      </c>
    </row>
    <row r="14" spans="1:7" x14ac:dyDescent="0.2">
      <c r="A14" s="4">
        <f>IF('True_Odds_Calculator_2-way'!A15="","",'True_Odds_Calculator_2-way'!A15)</f>
        <v>2</v>
      </c>
      <c r="B14" s="4">
        <f>IF('True_Odds_Calculator_2-way'!B15="","",'True_Odds_Calculator_2-way'!B15)</f>
        <v>1.91</v>
      </c>
      <c r="C14" s="4">
        <f t="shared" si="0"/>
        <v>2.3560209424083656E-2</v>
      </c>
      <c r="D14" s="4">
        <f t="shared" si="2"/>
        <v>2.0482573726541551</v>
      </c>
      <c r="E14" s="4">
        <f t="shared" si="3"/>
        <v>1.9539641943734012</v>
      </c>
      <c r="G14" s="4">
        <f t="shared" si="1"/>
        <v>1.0235602094240837</v>
      </c>
    </row>
    <row r="15" spans="1:7" x14ac:dyDescent="0.2">
      <c r="A15" s="4">
        <f>IF('True_Odds_Calculator_2-way'!A16="","",'True_Odds_Calculator_2-way'!A16)</f>
        <v>2.87</v>
      </c>
      <c r="B15" s="4">
        <f>IF('True_Odds_Calculator_2-way'!B16="","",'True_Odds_Calculator_2-way'!B16)</f>
        <v>1.44</v>
      </c>
      <c r="C15" s="4">
        <f t="shared" si="0"/>
        <v>4.2876500193573364E-2</v>
      </c>
      <c r="D15" s="4">
        <f t="shared" si="2"/>
        <v>3.0581619061713776</v>
      </c>
      <c r="E15" s="4">
        <f t="shared" si="3"/>
        <v>1.4858704249658445</v>
      </c>
      <c r="G15" s="4">
        <f t="shared" si="1"/>
        <v>1.0428765001935734</v>
      </c>
    </row>
    <row r="16" spans="1:7" x14ac:dyDescent="0.2">
      <c r="A16" s="4">
        <f>IF('True_Odds_Calculator_2-way'!A17="","",'True_Odds_Calculator_2-way'!A17)</f>
        <v>1.78</v>
      </c>
      <c r="B16" s="4">
        <f>IF('True_Odds_Calculator_2-way'!B17="","",'True_Odds_Calculator_2-way'!B17)</f>
        <v>2.12</v>
      </c>
      <c r="C16" s="4">
        <f t="shared" si="0"/>
        <v>3.3495866016535869E-2</v>
      </c>
      <c r="D16" s="4">
        <f t="shared" si="2"/>
        <v>1.8346946713341112</v>
      </c>
      <c r="E16" s="4">
        <f t="shared" si="3"/>
        <v>2.1980428704566637</v>
      </c>
      <c r="G16" s="4">
        <f t="shared" si="1"/>
        <v>1.0334958660165359</v>
      </c>
    </row>
    <row r="17" spans="1:7" x14ac:dyDescent="0.2">
      <c r="A17" s="4">
        <f>IF('True_Odds_Calculator_2-way'!A18="","",'True_Odds_Calculator_2-way'!A18)</f>
        <v>1.71</v>
      </c>
      <c r="B17" s="4">
        <f>IF('True_Odds_Calculator_2-way'!B18="","",'True_Odds_Calculator_2-way'!B18)</f>
        <v>2.23</v>
      </c>
      <c r="C17" s="4">
        <f t="shared" si="0"/>
        <v>3.3225814910969431E-2</v>
      </c>
      <c r="D17" s="4">
        <f t="shared" si="2"/>
        <v>1.7599981538319522</v>
      </c>
      <c r="E17" s="4">
        <f t="shared" si="3"/>
        <v>2.315792669966295</v>
      </c>
      <c r="G17" s="4">
        <f t="shared" si="1"/>
        <v>1.0332258149109694</v>
      </c>
    </row>
    <row r="18" spans="1:7" x14ac:dyDescent="0.2">
      <c r="A18" s="4">
        <f>IF('True_Odds_Calculator_2-way'!A19="","",'True_Odds_Calculator_2-way'!A19)</f>
        <v>1.63</v>
      </c>
      <c r="B18" s="4">
        <f>IF('True_Odds_Calculator_2-way'!B19="","",'True_Odds_Calculator_2-way'!B19)</f>
        <v>2.35</v>
      </c>
      <c r="C18" s="4">
        <f t="shared" si="0"/>
        <v>3.9028847408954404E-2</v>
      </c>
      <c r="D18" s="4">
        <f t="shared" si="2"/>
        <v>1.6835512581035048</v>
      </c>
      <c r="E18" s="4">
        <f t="shared" si="3"/>
        <v>2.4629480790869636</v>
      </c>
      <c r="G18" s="4">
        <f t="shared" si="1"/>
        <v>1.0390288474089544</v>
      </c>
    </row>
    <row r="19" spans="1:7" x14ac:dyDescent="0.2">
      <c r="A19" s="4">
        <f>IF('True_Odds_Calculator_2-way'!A20="","",'True_Odds_Calculator_2-way'!A20)</f>
        <v>1.57</v>
      </c>
      <c r="B19" s="4">
        <f>IF('True_Odds_Calculator_2-way'!B20="","",'True_Odds_Calculator_2-way'!B20)</f>
        <v>2.44</v>
      </c>
      <c r="C19" s="4">
        <f t="shared" si="0"/>
        <v>4.6778740733006252E-2</v>
      </c>
      <c r="D19" s="4">
        <f t="shared" si="2"/>
        <v>1.6298502382573181</v>
      </c>
      <c r="E19" s="4">
        <f t="shared" si="3"/>
        <v>2.5876790056741421</v>
      </c>
      <c r="G19" s="4">
        <f t="shared" si="1"/>
        <v>1.0467787407330063</v>
      </c>
    </row>
    <row r="20" spans="1:7" x14ac:dyDescent="0.2">
      <c r="A20" s="4">
        <f>IF('True_Odds_Calculator_2-way'!A21="","",'True_Odds_Calculator_2-way'!A21)</f>
        <v>2.23</v>
      </c>
      <c r="B20" s="4">
        <f>IF('True_Odds_Calculator_2-way'!B21="","",'True_Odds_Calculator_2-way'!B21)</f>
        <v>1.69</v>
      </c>
      <c r="C20" s="4">
        <f t="shared" si="0"/>
        <v>4.0146469604903645E-2</v>
      </c>
      <c r="D20" s="4">
        <f t="shared" si="2"/>
        <v>2.3344999535416733</v>
      </c>
      <c r="E20" s="4">
        <f t="shared" si="3"/>
        <v>1.7493443498038854</v>
      </c>
      <c r="G20" s="4">
        <f t="shared" si="1"/>
        <v>1.0401464696049036</v>
      </c>
    </row>
    <row r="21" spans="1:7" x14ac:dyDescent="0.2">
      <c r="A21" s="4">
        <f>IF('True_Odds_Calculator_2-way'!A22="","",'True_Odds_Calculator_2-way'!A22)</f>
        <v>1.76</v>
      </c>
      <c r="B21" s="4">
        <f>IF('True_Odds_Calculator_2-way'!B22="","",'True_Odds_Calculator_2-way'!B22)</f>
        <v>2.13</v>
      </c>
      <c r="C21" s="4">
        <f t="shared" si="0"/>
        <v>3.7665386256935607E-2</v>
      </c>
      <c r="D21" s="4">
        <f t="shared" si="2"/>
        <v>1.8203360202000585</v>
      </c>
      <c r="E21" s="4">
        <f t="shared" si="3"/>
        <v>2.2190126672191313</v>
      </c>
      <c r="G21" s="4">
        <f t="shared" si="1"/>
        <v>1.0376653862569356</v>
      </c>
    </row>
    <row r="22" spans="1:7" x14ac:dyDescent="0.2">
      <c r="A22" s="4">
        <f>IF('True_Odds_Calculator_2-way'!A23="","",'True_Odds_Calculator_2-way'!A23)</f>
        <v>1.63</v>
      </c>
      <c r="B22" s="4">
        <f>IF('True_Odds_Calculator_2-way'!B23="","",'True_Odds_Calculator_2-way'!B23)</f>
        <v>2.41</v>
      </c>
      <c r="C22" s="4">
        <f t="shared" si="0"/>
        <v>2.8434691851436877E-2</v>
      </c>
      <c r="D22" s="4">
        <f t="shared" si="2"/>
        <v>1.6686702206741284</v>
      </c>
      <c r="E22" s="4">
        <f t="shared" si="3"/>
        <v>2.4955055109106499</v>
      </c>
      <c r="G22" s="4">
        <f t="shared" si="1"/>
        <v>1.0284346918514369</v>
      </c>
    </row>
    <row r="23" spans="1:7" x14ac:dyDescent="0.2">
      <c r="A23" s="4">
        <f>IF('True_Odds_Calculator_2-way'!A24="","",'True_Odds_Calculator_2-way'!A24)</f>
        <v>1.4</v>
      </c>
      <c r="B23" s="4">
        <f>IF('True_Odds_Calculator_2-way'!B24="","",'True_Odds_Calculator_2-way'!B24)</f>
        <v>3.06</v>
      </c>
      <c r="C23" s="4">
        <f t="shared" si="0"/>
        <v>4.1083099906629394E-2</v>
      </c>
      <c r="D23" s="4">
        <f t="shared" si="2"/>
        <v>1.4414535666218034</v>
      </c>
      <c r="E23" s="4">
        <f t="shared" si="3"/>
        <v>3.2652439024390247</v>
      </c>
      <c r="G23" s="4">
        <f t="shared" si="1"/>
        <v>1.0410830999066294</v>
      </c>
    </row>
    <row r="24" spans="1:7" x14ac:dyDescent="0.2">
      <c r="A24" s="4">
        <f>IF('True_Odds_Calculator_2-way'!A25="","",'True_Odds_Calculator_2-way'!A25)</f>
        <v>1.33</v>
      </c>
      <c r="B24" s="4">
        <f>IF('True_Odds_Calculator_2-way'!B25="","",'True_Odds_Calculator_2-way'!B25)</f>
        <v>3.24</v>
      </c>
      <c r="C24" s="4">
        <f t="shared" si="0"/>
        <v>6.0521674556762273E-2</v>
      </c>
      <c r="D24" s="4">
        <f t="shared" si="2"/>
        <v>1.3857730897864677</v>
      </c>
      <c r="E24" s="4">
        <f t="shared" si="3"/>
        <v>3.5921973991330449</v>
      </c>
      <c r="G24" s="4">
        <f t="shared" si="1"/>
        <v>1.0605216745567623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2.2999999999999998</v>
      </c>
      <c r="C25" s="4">
        <f t="shared" si="0"/>
        <v>3.002070393374745E-2</v>
      </c>
      <c r="D25" s="4">
        <f t="shared" si="2"/>
        <v>1.7234611953612846</v>
      </c>
      <c r="E25" s="4">
        <f t="shared" si="3"/>
        <v>2.3822441430332923</v>
      </c>
      <c r="G25" s="4">
        <f t="shared" si="1"/>
        <v>1.0300207039337475</v>
      </c>
    </row>
    <row r="26" spans="1:7" x14ac:dyDescent="0.2">
      <c r="A26" s="4">
        <f>IF('True_Odds_Calculator_2-way'!A27="","",'True_Odds_Calculator_2-way'!A27)</f>
        <v>1.85</v>
      </c>
      <c r="B26" s="4">
        <f>IF('True_Odds_Calculator_2-way'!B27="","",'True_Odds_Calculator_2-way'!B27)</f>
        <v>2.06</v>
      </c>
      <c r="C26" s="4">
        <f t="shared" si="0"/>
        <v>2.5977433744424072E-2</v>
      </c>
      <c r="D26" s="4">
        <f t="shared" si="2"/>
        <v>1.8955483710519774</v>
      </c>
      <c r="E26" s="4">
        <f t="shared" si="3"/>
        <v>2.1166342682588173</v>
      </c>
      <c r="G26" s="4">
        <f t="shared" si="1"/>
        <v>1.0259774337444241</v>
      </c>
    </row>
    <row r="27" spans="1:7" x14ac:dyDescent="0.2">
      <c r="A27" s="4">
        <f>IF('True_Odds_Calculator_2-way'!A28="","",'True_Odds_Calculator_2-way'!A28)</f>
        <v>1.64</v>
      </c>
      <c r="B27" s="4">
        <f>IF('True_Odds_Calculator_2-way'!B28="","",'True_Odds_Calculator_2-way'!B28)</f>
        <v>2.39</v>
      </c>
      <c r="C27" s="4">
        <f t="shared" si="0"/>
        <v>2.8166139401979873E-2</v>
      </c>
      <c r="D27" s="4">
        <f t="shared" si="2"/>
        <v>1.6787733424704472</v>
      </c>
      <c r="E27" s="4">
        <f t="shared" si="3"/>
        <v>2.4732458354366487</v>
      </c>
      <c r="G27" s="4">
        <f t="shared" si="1"/>
        <v>1.0281661394019799</v>
      </c>
    </row>
    <row r="28" spans="1:7" x14ac:dyDescent="0.2">
      <c r="A28" s="4">
        <f>IF('True_Odds_Calculator_2-way'!A29="","",'True_Odds_Calculator_2-way'!A29)</f>
        <v>1.77</v>
      </c>
      <c r="B28" s="4">
        <f>IF('True_Odds_Calculator_2-way'!B29="","",'True_Odds_Calculator_2-way'!B29)</f>
        <v>2.13</v>
      </c>
      <c r="C28" s="4">
        <f t="shared" si="0"/>
        <v>3.4455319487546765E-2</v>
      </c>
      <c r="D28" s="4">
        <f t="shared" si="2"/>
        <v>1.8256700806275876</v>
      </c>
      <c r="E28" s="4">
        <f t="shared" si="3"/>
        <v>2.2111375032990233</v>
      </c>
      <c r="G28" s="4">
        <f t="shared" si="1"/>
        <v>1.0344553194875468</v>
      </c>
    </row>
    <row r="29" spans="1:7" x14ac:dyDescent="0.2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3.3585003905233002E-2</v>
      </c>
      <c r="D29" s="4">
        <f t="shared" si="2"/>
        <v>1.7181838514873629</v>
      </c>
      <c r="E29" s="4">
        <f t="shared" si="3"/>
        <v>2.3924011211460603</v>
      </c>
      <c r="G29" s="4">
        <f t="shared" si="1"/>
        <v>1.033585003905233</v>
      </c>
    </row>
    <row r="30" spans="1:7" x14ac:dyDescent="0.2">
      <c r="A30" s="4">
        <f>IF('True_Odds_Calculator_2-way'!A31="","",'True_Odds_Calculator_2-way'!A31)</f>
        <v>1.62</v>
      </c>
      <c r="B30" s="4">
        <f>IF('True_Odds_Calculator_2-way'!B31="","",'True_Odds_Calculator_2-way'!B31)</f>
        <v>2.41</v>
      </c>
      <c r="C30" s="4">
        <f t="shared" si="0"/>
        <v>3.2221709953383471E-2</v>
      </c>
      <c r="D30" s="4">
        <f t="shared" si="2"/>
        <v>1.6634144263133228</v>
      </c>
      <c r="E30" s="4">
        <f t="shared" si="3"/>
        <v>2.5073534133966988</v>
      </c>
      <c r="G30" s="4">
        <f t="shared" si="1"/>
        <v>1.0322217099533835</v>
      </c>
    </row>
    <row r="31" spans="1:7" x14ac:dyDescent="0.2">
      <c r="A31" s="4">
        <f>IF('True_Odds_Calculator_2-way'!A32="","",'True_Odds_Calculator_2-way'!A32)</f>
        <v>2</v>
      </c>
      <c r="B31" s="4">
        <f>IF('True_Odds_Calculator_2-way'!B32="","",'True_Odds_Calculator_2-way'!B32)</f>
        <v>1.89</v>
      </c>
      <c r="C31" s="4">
        <f t="shared" si="0"/>
        <v>2.9100529100529293E-2</v>
      </c>
      <c r="D31" s="4">
        <f t="shared" si="2"/>
        <v>2.0599455040871937</v>
      </c>
      <c r="E31" s="4">
        <f t="shared" si="3"/>
        <v>1.9434447300771212</v>
      </c>
      <c r="G31" s="4">
        <f t="shared" si="1"/>
        <v>1.0291005291005293</v>
      </c>
    </row>
    <row r="32" spans="1:7" x14ac:dyDescent="0.2">
      <c r="A32" s="4">
        <f>IF('True_Odds_Calculator_2-way'!A33="","",'True_Odds_Calculator_2-way'!A33)</f>
        <v>1.85</v>
      </c>
      <c r="B32" s="4">
        <f>IF('True_Odds_Calculator_2-way'!B33="","",'True_Odds_Calculator_2-way'!B33)</f>
        <v>2.0699999999999998</v>
      </c>
      <c r="C32" s="4">
        <f t="shared" si="0"/>
        <v>2.3632327980154022E-2</v>
      </c>
      <c r="D32" s="4">
        <f t="shared" si="2"/>
        <v>1.8913446104457341</v>
      </c>
      <c r="E32" s="4">
        <f t="shared" si="3"/>
        <v>2.1219005402410303</v>
      </c>
      <c r="G32" s="4">
        <f t="shared" si="1"/>
        <v>1.023632327980154</v>
      </c>
    </row>
    <row r="33" spans="1:7" x14ac:dyDescent="0.2">
      <c r="A33" s="4">
        <f>IF('True_Odds_Calculator_2-way'!A34="","",'True_Odds_Calculator_2-way'!A34)</f>
        <v>1.31</v>
      </c>
      <c r="B33" s="4">
        <f>IF('True_Odds_Calculator_2-way'!B34="","",'True_Odds_Calculator_2-way'!B34)</f>
        <v>3.26</v>
      </c>
      <c r="C33" s="4">
        <f t="shared" si="0"/>
        <v>7.0107244883622855E-2</v>
      </c>
      <c r="D33" s="4">
        <f t="shared" si="2"/>
        <v>1.3730508311095393</v>
      </c>
      <c r="E33" s="4">
        <f t="shared" si="3"/>
        <v>3.680599844867706</v>
      </c>
      <c r="G33" s="4">
        <f t="shared" si="1"/>
        <v>1.0701072448836229</v>
      </c>
    </row>
    <row r="34" spans="1:7" x14ac:dyDescent="0.2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1.86</v>
      </c>
      <c r="C34" s="4">
        <f t="shared" si="0"/>
        <v>2.5439286650930981E-2</v>
      </c>
      <c r="D34" s="4">
        <f t="shared" si="2"/>
        <v>2.1048854540436102</v>
      </c>
      <c r="E34" s="4">
        <f t="shared" si="3"/>
        <v>1.905071196602548</v>
      </c>
      <c r="G34" s="4">
        <f t="shared" si="1"/>
        <v>1.025439286650931</v>
      </c>
    </row>
    <row r="35" spans="1:7" x14ac:dyDescent="0.2">
      <c r="A35" s="4">
        <f>IF('True_Odds_Calculator_2-way'!A36="","",'True_Odds_Calculator_2-way'!A36)</f>
        <v>2.17</v>
      </c>
      <c r="B35" s="4">
        <f>IF('True_Odds_Calculator_2-way'!B36="","",'True_Odds_Calculator_2-way'!B36)</f>
        <v>1.76</v>
      </c>
      <c r="C35" s="4">
        <f t="shared" si="0"/>
        <v>2.9011311269375728E-2</v>
      </c>
      <c r="D35" s="4">
        <f t="shared" si="2"/>
        <v>2.2405256365129644</v>
      </c>
      <c r="E35" s="4">
        <f t="shared" si="3"/>
        <v>1.8061099025820484</v>
      </c>
      <c r="G35" s="4">
        <f t="shared" si="1"/>
        <v>1.0290113112693757</v>
      </c>
    </row>
    <row r="36" spans="1:7" x14ac:dyDescent="0.2">
      <c r="A36" s="4">
        <f>IF('True_Odds_Calculator_2-way'!A37="","",'True_Odds_Calculator_2-way'!A37)</f>
        <v>2.1</v>
      </c>
      <c r="B36" s="4">
        <f>IF('True_Odds_Calculator_2-way'!B37="","",'True_Odds_Calculator_2-way'!B37)</f>
        <v>1.81</v>
      </c>
      <c r="C36" s="4">
        <f t="shared" si="0"/>
        <v>2.8676664035780064E-2</v>
      </c>
      <c r="D36" s="4">
        <f t="shared" si="2"/>
        <v>2.1651951011107946</v>
      </c>
      <c r="E36" s="4">
        <f t="shared" si="3"/>
        <v>1.858225372769494</v>
      </c>
      <c r="G36" s="4">
        <f t="shared" si="1"/>
        <v>1.0286766640357801</v>
      </c>
    </row>
    <row r="37" spans="1:7" x14ac:dyDescent="0.2">
      <c r="A37" s="4">
        <f>IF('True_Odds_Calculator_2-way'!A38="","",'True_Odds_Calculator_2-way'!A38)</f>
        <v>2.0499999999999998</v>
      </c>
      <c r="B37" s="4">
        <f>IF('True_Odds_Calculator_2-way'!B38="","",'True_Odds_Calculator_2-way'!B38)</f>
        <v>1.86</v>
      </c>
      <c r="C37" s="4">
        <f t="shared" si="0"/>
        <v>2.5439286650930981E-2</v>
      </c>
      <c r="D37" s="4">
        <f t="shared" si="2"/>
        <v>2.1048854540436102</v>
      </c>
      <c r="E37" s="4">
        <f t="shared" si="3"/>
        <v>1.905071196602548</v>
      </c>
      <c r="G37" s="4">
        <f t="shared" si="1"/>
        <v>1.025439286650931</v>
      </c>
    </row>
    <row r="38" spans="1:7" x14ac:dyDescent="0.2">
      <c r="A38" s="4">
        <f>IF('True_Odds_Calculator_2-way'!A39="","",'True_Odds_Calculator_2-way'!A39)</f>
        <v>2.12</v>
      </c>
      <c r="B38" s="4">
        <f>IF('True_Odds_Calculator_2-way'!B39="","",'True_Odds_Calculator_2-way'!B39)</f>
        <v>1.8</v>
      </c>
      <c r="C38" s="4">
        <f t="shared" si="0"/>
        <v>2.7253668763102645E-2</v>
      </c>
      <c r="D38" s="4">
        <f t="shared" si="2"/>
        <v>2.1830663615560639</v>
      </c>
      <c r="E38" s="4">
        <f t="shared" si="3"/>
        <v>1.8452611218568664</v>
      </c>
      <c r="G38" s="4">
        <f t="shared" si="1"/>
        <v>1.0272536687631026</v>
      </c>
    </row>
    <row r="39" spans="1:7" x14ac:dyDescent="0.2">
      <c r="A39" s="4">
        <f>IF('True_Odds_Calculator_2-way'!A40="","",'True_Odds_Calculator_2-way'!A40)</f>
        <v>2.04</v>
      </c>
      <c r="B39" s="4">
        <f>IF('True_Odds_Calculator_2-way'!B40="","",'True_Odds_Calculator_2-way'!B40)</f>
        <v>1.87</v>
      </c>
      <c r="C39" s="4">
        <f t="shared" si="0"/>
        <v>2.4955436720142554E-2</v>
      </c>
      <c r="D39" s="4">
        <f t="shared" si="2"/>
        <v>2.0932835820895521</v>
      </c>
      <c r="E39" s="4">
        <f t="shared" si="3"/>
        <v>1.9146757679180888</v>
      </c>
      <c r="G39" s="4">
        <f t="shared" si="1"/>
        <v>1.0249554367201426</v>
      </c>
    </row>
    <row r="40" spans="1:7" x14ac:dyDescent="0.2">
      <c r="A40" s="4">
        <f>IF('True_Odds_Calculator_2-way'!A41="","",'True_Odds_Calculator_2-way'!A41)</f>
        <v>1.91</v>
      </c>
      <c r="B40" s="4">
        <f>IF('True_Odds_Calculator_2-way'!B41="","",'True_Odds_Calculator_2-way'!B41)</f>
        <v>2</v>
      </c>
      <c r="C40" s="4">
        <f t="shared" si="0"/>
        <v>2.3560209424083656E-2</v>
      </c>
      <c r="D40" s="4">
        <f t="shared" si="2"/>
        <v>1.9539641943734012</v>
      </c>
      <c r="E40" s="4">
        <f t="shared" si="3"/>
        <v>2.0482573726541551</v>
      </c>
      <c r="G40" s="4">
        <f t="shared" si="1"/>
        <v>1.0235602094240837</v>
      </c>
    </row>
    <row r="41" spans="1:7" x14ac:dyDescent="0.2">
      <c r="A41" s="4">
        <f>IF('True_Odds_Calculator_2-way'!A42="","",'True_Odds_Calculator_2-way'!A42)</f>
        <v>2.2400000000000002</v>
      </c>
      <c r="B41" s="4">
        <f>IF('True_Odds_Calculator_2-way'!B42="","",'True_Odds_Calculator_2-way'!B42)</f>
        <v>1.72</v>
      </c>
      <c r="C41" s="4">
        <f t="shared" si="0"/>
        <v>2.7823920265780622E-2</v>
      </c>
      <c r="D41" s="4">
        <f t="shared" si="2"/>
        <v>2.3120499279884781</v>
      </c>
      <c r="E41" s="4">
        <f t="shared" si="3"/>
        <v>1.762166117819246</v>
      </c>
      <c r="G41" s="4">
        <f t="shared" si="1"/>
        <v>1.0278239202657806</v>
      </c>
    </row>
    <row r="42" spans="1:7" x14ac:dyDescent="0.2">
      <c r="A42" s="4">
        <f>IF('True_Odds_Calculator_2-way'!A43="","",'True_Odds_Calculator_2-way'!A43)</f>
        <v>2.0699999999999998</v>
      </c>
      <c r="B42" s="4">
        <f>IF('True_Odds_Calculator_2-way'!B43="","",'True_Odds_Calculator_2-way'!B43)</f>
        <v>1.85</v>
      </c>
      <c r="C42" s="4">
        <f t="shared" si="0"/>
        <v>2.3632327980154022E-2</v>
      </c>
      <c r="D42" s="4">
        <f t="shared" si="2"/>
        <v>2.1219005402410303</v>
      </c>
      <c r="E42" s="4">
        <f t="shared" si="3"/>
        <v>1.8913446104457341</v>
      </c>
      <c r="G42" s="4">
        <f t="shared" si="1"/>
        <v>1.023632327980154</v>
      </c>
    </row>
    <row r="43" spans="1:7" x14ac:dyDescent="0.2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1.88</v>
      </c>
      <c r="C43" s="4">
        <f t="shared" si="0"/>
        <v>2.4525731055444977E-2</v>
      </c>
      <c r="D43" s="4">
        <f t="shared" si="2"/>
        <v>2.0818241326641935</v>
      </c>
      <c r="E43" s="4">
        <f t="shared" si="3"/>
        <v>1.9243646631706333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2.19</v>
      </c>
      <c r="B44" s="4">
        <f>IF('True_Odds_Calculator_2-way'!B45="","",'True_Odds_Calculator_2-way'!B45)</f>
        <v>1.75</v>
      </c>
      <c r="C44" s="4">
        <f t="shared" si="0"/>
        <v>2.8049575994781417E-2</v>
      </c>
      <c r="D44" s="4">
        <f t="shared" si="2"/>
        <v>2.2593957258658803</v>
      </c>
      <c r="E44" s="4">
        <f t="shared" si="3"/>
        <v>1.7940315974253949</v>
      </c>
      <c r="G44" s="4">
        <f t="shared" si="1"/>
        <v>1.0280495759947814</v>
      </c>
    </row>
    <row r="45" spans="1:7" x14ac:dyDescent="0.2">
      <c r="A45" s="4">
        <f>IF('True_Odds_Calculator_2-way'!A46="","",'True_Odds_Calculator_2-way'!A46)</f>
        <v>2.33</v>
      </c>
      <c r="B45" s="4">
        <f>IF('True_Odds_Calculator_2-way'!B46="","",'True_Odds_Calculator_2-way'!B46)</f>
        <v>1.67</v>
      </c>
      <c r="C45" s="4">
        <f t="shared" si="0"/>
        <v>2.7986944565804084E-2</v>
      </c>
      <c r="D45" s="4">
        <f t="shared" si="2"/>
        <v>2.4085296029216061</v>
      </c>
      <c r="E45" s="4">
        <f t="shared" si="3"/>
        <v>1.7099602293950913</v>
      </c>
      <c r="G45" s="4">
        <f t="shared" si="1"/>
        <v>1.0279869445658041</v>
      </c>
    </row>
    <row r="46" spans="1:7" x14ac:dyDescent="0.2">
      <c r="A46" s="4">
        <f>IF('True_Odds_Calculator_2-way'!A47="","",'True_Odds_Calculator_2-way'!A47)</f>
        <v>2.15</v>
      </c>
      <c r="B46" s="4">
        <f>IF('True_Odds_Calculator_2-way'!B47="","",'True_Odds_Calculator_2-way'!B47)</f>
        <v>1.78</v>
      </c>
      <c r="C46" s="4">
        <f t="shared" si="0"/>
        <v>2.6914031878756184E-2</v>
      </c>
      <c r="D46" s="4">
        <f t="shared" si="2"/>
        <v>2.2140584321666186</v>
      </c>
      <c r="E46" s="4">
        <f t="shared" si="3"/>
        <v>1.8236835835120324</v>
      </c>
      <c r="G46" s="4">
        <f t="shared" si="1"/>
        <v>1.0269140318787562</v>
      </c>
    </row>
    <row r="47" spans="1:7" x14ac:dyDescent="0.2">
      <c r="A47" s="4">
        <f>IF('True_Odds_Calculator_2-way'!A48="","",'True_Odds_Calculator_2-way'!A48)</f>
        <v>1.96</v>
      </c>
      <c r="B47" s="4">
        <f>IF('True_Odds_Calculator_2-way'!B48="","",'True_Odds_Calculator_2-way'!B48)</f>
        <v>1.94</v>
      </c>
      <c r="C47" s="4">
        <f t="shared" si="0"/>
        <v>2.5667999158426325E-2</v>
      </c>
      <c r="D47" s="4">
        <f t="shared" si="2"/>
        <v>2.0105752961082914</v>
      </c>
      <c r="E47" s="4">
        <f t="shared" si="3"/>
        <v>1.9895353704478862</v>
      </c>
      <c r="G47" s="4">
        <f t="shared" si="1"/>
        <v>1.0256679991584263</v>
      </c>
    </row>
    <row r="48" spans="1:7" x14ac:dyDescent="0.2">
      <c r="A48" s="4">
        <f>IF('True_Odds_Calculator_2-way'!A49="","",'True_Odds_Calculator_2-way'!A49)</f>
        <v>2.37</v>
      </c>
      <c r="B48" s="4">
        <f>IF('True_Odds_Calculator_2-way'!B49="","",'True_Odds_Calculator_2-way'!B49)</f>
        <v>1.65</v>
      </c>
      <c r="C48" s="4">
        <f t="shared" si="0"/>
        <v>2.8001534330648337E-2</v>
      </c>
      <c r="D48" s="4">
        <f t="shared" si="2"/>
        <v>2.4513399153737665</v>
      </c>
      <c r="E48" s="4">
        <f t="shared" si="3"/>
        <v>1.6890184645286688</v>
      </c>
      <c r="G48" s="4">
        <f t="shared" si="1"/>
        <v>1.0280015343306483</v>
      </c>
    </row>
    <row r="49" spans="1:7" x14ac:dyDescent="0.2">
      <c r="A49" s="4">
        <f>IF('True_Odds_Calculator_2-way'!A50="","",'True_Odds_Calculator_2-way'!A50)</f>
        <v>1.79</v>
      </c>
      <c r="B49" s="4">
        <f>IF('True_Odds_Calculator_2-way'!B50="","",'True_Odds_Calculator_2-way'!B50)</f>
        <v>2.12</v>
      </c>
      <c r="C49" s="4">
        <f t="shared" si="0"/>
        <v>3.0357331084642114E-2</v>
      </c>
      <c r="D49" s="4">
        <f t="shared" si="2"/>
        <v>1.8399922420480992</v>
      </c>
      <c r="E49" s="4">
        <f t="shared" si="3"/>
        <v>2.1904871854075272</v>
      </c>
      <c r="G49" s="4">
        <f t="shared" si="1"/>
        <v>1.0303573310846421</v>
      </c>
    </row>
    <row r="50" spans="1:7" x14ac:dyDescent="0.2">
      <c r="A50" s="4">
        <f>IF('True_Odds_Calculator_2-way'!A51="","",'True_Odds_Calculator_2-way'!A51)</f>
        <v>2.0699999999999998</v>
      </c>
      <c r="B50" s="4">
        <f>IF('True_Odds_Calculator_2-way'!B51="","",'True_Odds_Calculator_2-way'!B51)</f>
        <v>1.81</v>
      </c>
      <c r="C50" s="4">
        <f t="shared" si="0"/>
        <v>3.5577975284917462E-2</v>
      </c>
      <c r="D50" s="4">
        <f t="shared" si="2"/>
        <v>2.1491381535549374</v>
      </c>
      <c r="E50" s="4">
        <f t="shared" si="3"/>
        <v>1.8702173858786533</v>
      </c>
      <c r="G50" s="4">
        <f t="shared" si="1"/>
        <v>1.0355779752849175</v>
      </c>
    </row>
    <row r="51" spans="1:7" x14ac:dyDescent="0.2">
      <c r="A51" s="4">
        <f>IF('True_Odds_Calculator_2-way'!A52="","",'True_Odds_Calculator_2-way'!A52)</f>
        <v>2.2599999999999998</v>
      </c>
      <c r="B51" s="4">
        <f>IF('True_Odds_Calculator_2-way'!B52="","",'True_Odds_Calculator_2-way'!B52)</f>
        <v>1.68</v>
      </c>
      <c r="C51" s="4">
        <f t="shared" si="0"/>
        <v>3.7715971344289834E-2</v>
      </c>
      <c r="D51" s="4">
        <f t="shared" si="2"/>
        <v>2.3606068142253167</v>
      </c>
      <c r="E51" s="4">
        <f t="shared" si="3"/>
        <v>1.7349661853408882</v>
      </c>
      <c r="G51" s="4">
        <f t="shared" si="1"/>
        <v>1.0377159713442898</v>
      </c>
    </row>
    <row r="52" spans="1:7" x14ac:dyDescent="0.2">
      <c r="A52" s="4">
        <f>IF('True_Odds_Calculator_2-way'!A53="","",'True_Odds_Calculator_2-way'!A53)</f>
        <v>2.5</v>
      </c>
      <c r="B52" s="4">
        <f>IF('True_Odds_Calculator_2-way'!B53="","",'True_Odds_Calculator_2-way'!B53)</f>
        <v>1.57</v>
      </c>
      <c r="C52" s="4">
        <f t="shared" si="0"/>
        <v>3.6942675159235661E-2</v>
      </c>
      <c r="D52" s="4">
        <f t="shared" si="2"/>
        <v>2.621035058430718</v>
      </c>
      <c r="E52" s="4">
        <f t="shared" si="3"/>
        <v>1.6168898043254378</v>
      </c>
      <c r="G52" s="4">
        <f t="shared" si="1"/>
        <v>1.0369426751592357</v>
      </c>
    </row>
    <row r="53" spans="1:7" x14ac:dyDescent="0.2">
      <c r="A53" s="4">
        <f>IF('True_Odds_Calculator_2-way'!A54="","",'True_Odds_Calculator_2-way'!A54)</f>
        <v>2.3199999999999998</v>
      </c>
      <c r="B53" s="4">
        <f>IF('True_Odds_Calculator_2-way'!B54="","",'True_Odds_Calculator_2-way'!B54)</f>
        <v>1.65</v>
      </c>
      <c r="C53" s="4">
        <f t="shared" si="0"/>
        <v>3.709508881922674E-2</v>
      </c>
      <c r="D53" s="4">
        <f t="shared" si="2"/>
        <v>2.4243191893603542</v>
      </c>
      <c r="E53" s="4">
        <f t="shared" si="3"/>
        <v>1.702089817696754</v>
      </c>
      <c r="G53" s="4">
        <f t="shared" si="1"/>
        <v>1.0370950888192267</v>
      </c>
    </row>
    <row r="54" spans="1:7" x14ac:dyDescent="0.2">
      <c r="A54" s="4">
        <f>IF('True_Odds_Calculator_2-way'!A55="","",'True_Odds_Calculator_2-way'!A55)</f>
        <v>2.19</v>
      </c>
      <c r="B54" s="4">
        <f>IF('True_Odds_Calculator_2-way'!B55="","",'True_Odds_Calculator_2-way'!B55)</f>
        <v>1.71</v>
      </c>
      <c r="C54" s="4">
        <f t="shared" si="0"/>
        <v>4.1416326203636888E-2</v>
      </c>
      <c r="D54" s="4">
        <f t="shared" si="2"/>
        <v>2.2940365707984927</v>
      </c>
      <c r="E54" s="4">
        <f t="shared" si="3"/>
        <v>1.7727756869985087</v>
      </c>
      <c r="G54" s="4">
        <f t="shared" si="1"/>
        <v>1.0414163262036369</v>
      </c>
    </row>
    <row r="55" spans="1:7" x14ac:dyDescent="0.2">
      <c r="A55" s="4">
        <f>IF('True_Odds_Calculator_2-way'!A56="","",'True_Odds_Calculator_2-way'!A56)</f>
        <v>2.2400000000000002</v>
      </c>
      <c r="B55" s="4">
        <f>IF('True_Odds_Calculator_2-way'!B56="","",'True_Odds_Calculator_2-way'!B56)</f>
        <v>1.69</v>
      </c>
      <c r="C55" s="4">
        <f t="shared" si="0"/>
        <v>3.8144547759932479E-2</v>
      </c>
      <c r="D55" s="4">
        <f t="shared" si="2"/>
        <v>2.3399678575843743</v>
      </c>
      <c r="E55" s="4">
        <f t="shared" si="3"/>
        <v>1.7462865578005351</v>
      </c>
      <c r="G55" s="4">
        <f t="shared" si="1"/>
        <v>1.0381445477599325</v>
      </c>
    </row>
    <row r="56" spans="1:7" x14ac:dyDescent="0.2">
      <c r="A56" s="4">
        <f>IF('True_Odds_Calculator_2-way'!A57="","",'True_Odds_Calculator_2-way'!A57)</f>
        <v>2.4</v>
      </c>
      <c r="B56" s="4">
        <f>IF('True_Odds_Calculator_2-way'!B57="","",'True_Odds_Calculator_2-way'!B57)</f>
        <v>1.59</v>
      </c>
      <c r="C56" s="4">
        <f t="shared" si="0"/>
        <v>4.5597484276729494E-2</v>
      </c>
      <c r="D56" s="4">
        <f t="shared" si="2"/>
        <v>2.5389221556886223</v>
      </c>
      <c r="E56" s="4">
        <f t="shared" si="3"/>
        <v>1.649805447470817</v>
      </c>
      <c r="G56" s="4">
        <f t="shared" si="1"/>
        <v>1.0455974842767295</v>
      </c>
    </row>
    <row r="57" spans="1:7" x14ac:dyDescent="0.2">
      <c r="A57" s="4">
        <f>IF('True_Odds_Calculator_2-way'!A58="","",'True_Odds_Calculator_2-way'!A58)</f>
        <v>2.73</v>
      </c>
      <c r="B57" s="4">
        <f>IF('True_Odds_Calculator_2-way'!B58="","",'True_Odds_Calculator_2-way'!B58)</f>
        <v>1.49</v>
      </c>
      <c r="C57" s="4">
        <f t="shared" si="0"/>
        <v>3.7441305897681687E-2</v>
      </c>
      <c r="D57" s="4">
        <f t="shared" si="2"/>
        <v>2.8770378753050179</v>
      </c>
      <c r="E57" s="4">
        <f t="shared" si="3"/>
        <v>1.5327543003560864</v>
      </c>
      <c r="G57" s="4">
        <f t="shared" si="1"/>
        <v>1.0374413058976817</v>
      </c>
    </row>
    <row r="58" spans="1:7" x14ac:dyDescent="0.2">
      <c r="A58" s="4">
        <f>IF('True_Odds_Calculator_2-way'!A59="","",'True_Odds_Calculator_2-way'!A59)</f>
        <v>2.42</v>
      </c>
      <c r="B58" s="4">
        <f>IF('True_Odds_Calculator_2-way'!B59="","",'True_Odds_Calculator_2-way'!B59)</f>
        <v>1.6</v>
      </c>
      <c r="C58" s="4">
        <f t="shared" si="0"/>
        <v>3.8223140495867725E-2</v>
      </c>
      <c r="D58" s="4">
        <f t="shared" si="2"/>
        <v>2.5373525557011791</v>
      </c>
      <c r="E58" s="4">
        <f t="shared" si="3"/>
        <v>1.6504688832054561</v>
      </c>
      <c r="G58" s="4">
        <f t="shared" si="1"/>
        <v>1.0382231404958677</v>
      </c>
    </row>
    <row r="59" spans="1:7" x14ac:dyDescent="0.2">
      <c r="A59" s="4">
        <f>IF('True_Odds_Calculator_2-way'!A60="","",'True_Odds_Calculator_2-way'!A60)</f>
        <v>2.39</v>
      </c>
      <c r="B59" s="4">
        <f>IF('True_Odds_Calculator_2-way'!B60="","",'True_Odds_Calculator_2-way'!B60)</f>
        <v>1.59</v>
      </c>
      <c r="C59" s="4">
        <f t="shared" si="0"/>
        <v>4.7340859451066919E-2</v>
      </c>
      <c r="D59" s="4">
        <f t="shared" si="2"/>
        <v>2.533315556148128</v>
      </c>
      <c r="E59" s="4">
        <f t="shared" si="3"/>
        <v>1.6521814743157757</v>
      </c>
      <c r="G59" s="4">
        <f t="shared" si="1"/>
        <v>1.0473408594510669</v>
      </c>
    </row>
    <row r="60" spans="1:7" x14ac:dyDescent="0.2">
      <c r="A60" s="4">
        <f>IF('True_Odds_Calculator_2-way'!A61="","",'True_Odds_Calculator_2-way'!A61)</f>
        <v>2.2000000000000002</v>
      </c>
      <c r="B60" s="4">
        <f>IF('True_Odds_Calculator_2-way'!B61="","",'True_Odds_Calculator_2-way'!B61)</f>
        <v>1.68</v>
      </c>
      <c r="C60" s="4">
        <f t="shared" si="0"/>
        <v>4.9783549783549708E-2</v>
      </c>
      <c r="D60" s="4">
        <f t="shared" si="2"/>
        <v>2.327455919395466</v>
      </c>
      <c r="E60" s="4">
        <f t="shared" si="3"/>
        <v>1.7533206831119543</v>
      </c>
      <c r="G60" s="4">
        <f t="shared" si="1"/>
        <v>1.0497835497835497</v>
      </c>
    </row>
    <row r="61" spans="1:7" x14ac:dyDescent="0.2">
      <c r="A61" s="4">
        <f>IF('True_Odds_Calculator_2-way'!A62="","",'True_Odds_Calculator_2-way'!A62)</f>
        <v>2.34</v>
      </c>
      <c r="B61" s="4">
        <f>IF('True_Odds_Calculator_2-way'!B62="","",'True_Odds_Calculator_2-way'!B62)</f>
        <v>1.61</v>
      </c>
      <c r="C61" s="4">
        <f t="shared" si="0"/>
        <v>4.8468439772787697E-2</v>
      </c>
      <c r="D61" s="4">
        <f t="shared" si="2"/>
        <v>2.4806742608810168</v>
      </c>
      <c r="E61" s="4">
        <f t="shared" si="3"/>
        <v>1.6753679903944503</v>
      </c>
      <c r="G61" s="4">
        <f t="shared" si="1"/>
        <v>1.0484684397727877</v>
      </c>
    </row>
    <row r="62" spans="1:7" x14ac:dyDescent="0.2">
      <c r="A62" s="4">
        <f>IF('True_Odds_Calculator_2-way'!A63="","",'True_Odds_Calculator_2-way'!A63)</f>
        <v>1.96</v>
      </c>
      <c r="B62" s="4">
        <f>IF('True_Odds_Calculator_2-way'!B63="","",'True_Odds_Calculator_2-way'!B63)</f>
        <v>1.88</v>
      </c>
      <c r="C62" s="4">
        <f t="shared" si="0"/>
        <v>4.2118975249674229E-2</v>
      </c>
      <c r="D62" s="4">
        <f t="shared" si="2"/>
        <v>2.044385264092321</v>
      </c>
      <c r="E62" s="4">
        <f t="shared" si="3"/>
        <v>1.9575010624734379</v>
      </c>
      <c r="G62" s="4">
        <f t="shared" si="1"/>
        <v>1.0421189752496742</v>
      </c>
    </row>
    <row r="63" spans="1:7" x14ac:dyDescent="0.2">
      <c r="A63" s="4">
        <f>IF('True_Odds_Calculator_2-way'!A64="","",'True_Odds_Calculator_2-way'!A64)</f>
        <v>1.75</v>
      </c>
      <c r="B63" s="4">
        <f>IF('True_Odds_Calculator_2-way'!B64="","",'True_Odds_Calculator_2-way'!B64)</f>
        <v>2.19</v>
      </c>
      <c r="C63" s="4">
        <f t="shared" si="0"/>
        <v>2.8049575994781417E-2</v>
      </c>
      <c r="D63" s="4">
        <f t="shared" si="2"/>
        <v>1.7940315974253949</v>
      </c>
      <c r="E63" s="4">
        <f t="shared" si="3"/>
        <v>2.2593957258658803</v>
      </c>
      <c r="G63" s="4">
        <f t="shared" si="1"/>
        <v>1.0280495759947814</v>
      </c>
    </row>
    <row r="64" spans="1:7" x14ac:dyDescent="0.2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1.88</v>
      </c>
      <c r="C64" s="4">
        <f t="shared" si="0"/>
        <v>2.4525731055444977E-2</v>
      </c>
      <c r="D64" s="4">
        <f t="shared" si="2"/>
        <v>2.0818241326641935</v>
      </c>
      <c r="E64" s="4">
        <f t="shared" si="3"/>
        <v>1.9243646631706333</v>
      </c>
      <c r="G64" s="4">
        <f t="shared" si="1"/>
        <v>1.024525731055445</v>
      </c>
    </row>
    <row r="65" spans="1:7" x14ac:dyDescent="0.2">
      <c r="A65" s="4">
        <f>IF('True_Odds_Calculator_2-way'!A66="","",'True_Odds_Calculator_2-way'!A66)</f>
        <v>1.69</v>
      </c>
      <c r="B65" s="4">
        <f>IF('True_Odds_Calculator_2-way'!B66="","",'True_Odds_Calculator_2-way'!B66)</f>
        <v>2.2799999999999998</v>
      </c>
      <c r="C65" s="4">
        <f t="shared" si="0"/>
        <v>3.0312467559431067E-2</v>
      </c>
      <c r="D65" s="4">
        <f t="shared" si="2"/>
        <v>1.7344256391789699</v>
      </c>
      <c r="E65" s="4">
        <f t="shared" si="3"/>
        <v>2.3616082373130669</v>
      </c>
      <c r="G65" s="4">
        <f t="shared" si="1"/>
        <v>1.0303124675594311</v>
      </c>
    </row>
    <row r="66" spans="1:7" x14ac:dyDescent="0.2">
      <c r="A66" s="4">
        <f>IF('True_Odds_Calculator_2-way'!A67="","",'True_Odds_Calculator_2-way'!A67)</f>
        <v>1.6</v>
      </c>
      <c r="B66" s="4">
        <f>IF('True_Odds_Calculator_2-way'!B67="","",'True_Odds_Calculator_2-way'!B67)</f>
        <v>2.46</v>
      </c>
      <c r="C66" s="4">
        <f t="shared" ref="C66:C129" si="4">IF(A66="","",((1/A66)+(1/B66))-1)</f>
        <v>3.1504065040650397E-2</v>
      </c>
      <c r="D66" s="4">
        <f t="shared" si="2"/>
        <v>1.6413678065054211</v>
      </c>
      <c r="E66" s="4">
        <f t="shared" si="3"/>
        <v>2.5591677503250976</v>
      </c>
      <c r="G66" s="4">
        <f t="shared" ref="G66:G129" si="5">IF(A66="","",C66+1)</f>
        <v>1.0315040650406504</v>
      </c>
    </row>
    <row r="67" spans="1:7" x14ac:dyDescent="0.2">
      <c r="A67" s="4">
        <f>IF('True_Odds_Calculator_2-way'!A68="","",'True_Odds_Calculator_2-way'!A68)</f>
        <v>2.14</v>
      </c>
      <c r="B67" s="4">
        <f>IF('True_Odds_Calculator_2-way'!B68="","",'True_Odds_Calculator_2-way'!B68)</f>
        <v>1.76</v>
      </c>
      <c r="C67" s="4">
        <f t="shared" si="4"/>
        <v>3.5471537807986397E-2</v>
      </c>
      <c r="D67" s="4">
        <f t="shared" ref="D67:D130" si="6">IF(A67="","",(2*A67)/(2-($C67*A67)))</f>
        <v>2.2244271202456889</v>
      </c>
      <c r="E67" s="4">
        <f t="shared" ref="E67:E130" si="7">IF(B67="","",(2*B67)/(2-($C67*B67)))</f>
        <v>1.8167084699980707</v>
      </c>
      <c r="G67" s="4">
        <f t="shared" si="5"/>
        <v>1.0354715378079864</v>
      </c>
    </row>
    <row r="68" spans="1:7" x14ac:dyDescent="0.2">
      <c r="A68" s="4">
        <f>IF('True_Odds_Calculator_2-way'!A69="","",'True_Odds_Calculator_2-way'!A69)</f>
        <v>2.27</v>
      </c>
      <c r="B68" s="4">
        <f>IF('True_Odds_Calculator_2-way'!B69="","",'True_Odds_Calculator_2-way'!B69)</f>
        <v>1.68</v>
      </c>
      <c r="C68" s="4">
        <f t="shared" si="4"/>
        <v>3.5766729599328695E-2</v>
      </c>
      <c r="D68" s="4">
        <f t="shared" si="6"/>
        <v>2.3660503784588656</v>
      </c>
      <c r="E68" s="4">
        <f t="shared" si="7"/>
        <v>1.7320374239258789</v>
      </c>
      <c r="G68" s="4">
        <f t="shared" si="5"/>
        <v>1.0357667295993287</v>
      </c>
    </row>
    <row r="69" spans="1:7" x14ac:dyDescent="0.2">
      <c r="A69" s="4">
        <f>IF('True_Odds_Calculator_2-way'!A70="","",'True_Odds_Calculator_2-way'!A70)</f>
        <v>2.1800000000000002</v>
      </c>
      <c r="B69" s="4">
        <f>IF('True_Odds_Calculator_2-way'!B70="","",'True_Odds_Calculator_2-way'!B70)</f>
        <v>1.74</v>
      </c>
      <c r="C69" s="4">
        <f t="shared" si="4"/>
        <v>3.3428240008436028E-2</v>
      </c>
      <c r="D69" s="4">
        <f t="shared" si="6"/>
        <v>2.2624358821424311</v>
      </c>
      <c r="E69" s="4">
        <f t="shared" si="7"/>
        <v>1.7921194368326561</v>
      </c>
      <c r="G69" s="4">
        <f t="shared" si="5"/>
        <v>1.033428240008436</v>
      </c>
    </row>
    <row r="70" spans="1:7" x14ac:dyDescent="0.2">
      <c r="A70" s="4">
        <f>IF('True_Odds_Calculator_2-way'!A71="","",'True_Odds_Calculator_2-way'!A71)</f>
        <v>2.12</v>
      </c>
      <c r="B70" s="4">
        <f>IF('True_Odds_Calculator_2-way'!B71="","",'True_Odds_Calculator_2-way'!B71)</f>
        <v>1.78</v>
      </c>
      <c r="C70" s="4">
        <f t="shared" si="4"/>
        <v>3.3495866016535869E-2</v>
      </c>
      <c r="D70" s="4">
        <f t="shared" si="6"/>
        <v>2.1980428704566637</v>
      </c>
      <c r="E70" s="4">
        <f t="shared" si="7"/>
        <v>1.8346946713341112</v>
      </c>
      <c r="G70" s="4">
        <f t="shared" si="5"/>
        <v>1.0334958660165359</v>
      </c>
    </row>
    <row r="71" spans="1:7" x14ac:dyDescent="0.2">
      <c r="A71" s="4">
        <f>IF('True_Odds_Calculator_2-way'!A72="","",'True_Odds_Calculator_2-way'!A72)</f>
        <v>2.35</v>
      </c>
      <c r="B71" s="4">
        <f>IF('True_Odds_Calculator_2-way'!B72="","",'True_Odds_Calculator_2-way'!B72)</f>
        <v>1.65</v>
      </c>
      <c r="C71" s="4">
        <f t="shared" si="4"/>
        <v>3.1592520954223158E-2</v>
      </c>
      <c r="D71" s="4">
        <f t="shared" si="6"/>
        <v>2.4405979543666407</v>
      </c>
      <c r="E71" s="4">
        <f t="shared" si="7"/>
        <v>1.6941561987984708</v>
      </c>
      <c r="G71" s="4">
        <f t="shared" si="5"/>
        <v>1.0315925209542232</v>
      </c>
    </row>
    <row r="72" spans="1:7" x14ac:dyDescent="0.2">
      <c r="A72" s="4">
        <f>IF('True_Odds_Calculator_2-way'!A73="","",'True_Odds_Calculator_2-way'!A73)</f>
        <v>1.89</v>
      </c>
      <c r="B72" s="4">
        <f>IF('True_Odds_Calculator_2-way'!B73="","",'True_Odds_Calculator_2-way'!B73)</f>
        <v>2</v>
      </c>
      <c r="C72" s="4">
        <f t="shared" si="4"/>
        <v>2.9100529100529293E-2</v>
      </c>
      <c r="D72" s="4">
        <f t="shared" si="6"/>
        <v>1.9434447300771212</v>
      </c>
      <c r="E72" s="4">
        <f t="shared" si="7"/>
        <v>2.0599455040871937</v>
      </c>
      <c r="G72" s="4">
        <f t="shared" si="5"/>
        <v>1.0291005291005293</v>
      </c>
    </row>
    <row r="73" spans="1:7" x14ac:dyDescent="0.2">
      <c r="A73" s="4">
        <f>IF('True_Odds_Calculator_2-way'!A74="","",'True_Odds_Calculator_2-way'!A74)</f>
        <v>2.08</v>
      </c>
      <c r="B73" s="4">
        <f>IF('True_Odds_Calculator_2-way'!B74="","",'True_Odds_Calculator_2-way'!B74)</f>
        <v>1.83</v>
      </c>
      <c r="C73" s="4">
        <f t="shared" si="4"/>
        <v>2.7217318200924545E-2</v>
      </c>
      <c r="D73" s="4">
        <f t="shared" si="6"/>
        <v>2.1405916094927453</v>
      </c>
      <c r="E73" s="4">
        <f t="shared" si="7"/>
        <v>1.8767379942806428</v>
      </c>
      <c r="G73" s="4">
        <f t="shared" si="5"/>
        <v>1.0272173182009245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4"/>
        <v>3.128132088410629E-2</v>
      </c>
      <c r="D74" s="4">
        <f t="shared" si="6"/>
        <v>2.2034055907479515</v>
      </c>
      <c r="E74" s="4">
        <f t="shared" si="7"/>
        <v>1.8309750325976726</v>
      </c>
      <c r="G74" s="4">
        <f t="shared" si="5"/>
        <v>1.0312813208841063</v>
      </c>
    </row>
    <row r="75" spans="1:7" x14ac:dyDescent="0.2">
      <c r="A75" s="4">
        <f>IF('True_Odds_Calculator_2-way'!A76="","",'True_Odds_Calculator_2-way'!A76)</f>
        <v>2.0299999999999998</v>
      </c>
      <c r="B75" s="4">
        <f>IF('True_Odds_Calculator_2-way'!B76="","",'True_Odds_Calculator_2-way'!B76)</f>
        <v>1.86</v>
      </c>
      <c r="C75" s="4">
        <f t="shared" si="4"/>
        <v>3.0245246040574214E-2</v>
      </c>
      <c r="D75" s="4">
        <f t="shared" si="6"/>
        <v>2.0942925287037548</v>
      </c>
      <c r="E75" s="4">
        <f t="shared" si="7"/>
        <v>1.9138324294186226</v>
      </c>
      <c r="G75" s="4">
        <f t="shared" si="5"/>
        <v>1.0302452460405742</v>
      </c>
    </row>
    <row r="76" spans="1:7" x14ac:dyDescent="0.2">
      <c r="A76" s="4">
        <f>IF('True_Odds_Calculator_2-way'!A77="","",'True_Odds_Calculator_2-way'!A77)</f>
        <v>1.83</v>
      </c>
      <c r="B76" s="4">
        <f>IF('True_Odds_Calculator_2-way'!B77="","",'True_Odds_Calculator_2-way'!B77)</f>
        <v>2.0499999999999998</v>
      </c>
      <c r="C76" s="4">
        <f t="shared" si="4"/>
        <v>3.4252965480474407E-2</v>
      </c>
      <c r="D76" s="4">
        <f t="shared" si="6"/>
        <v>1.8892106257081707</v>
      </c>
      <c r="E76" s="4">
        <f t="shared" si="7"/>
        <v>2.1245929491717397</v>
      </c>
      <c r="G76" s="4">
        <f t="shared" si="5"/>
        <v>1.0342529654804744</v>
      </c>
    </row>
    <row r="77" spans="1:7" x14ac:dyDescent="0.2">
      <c r="A77" s="4">
        <f>IF('True_Odds_Calculator_2-way'!A78="","",'True_Odds_Calculator_2-way'!A78)</f>
        <v>1.63</v>
      </c>
      <c r="B77" s="4">
        <f>IF('True_Odds_Calculator_2-way'!B78="","",'True_Odds_Calculator_2-way'!B78)</f>
        <v>2.39</v>
      </c>
      <c r="C77" s="4">
        <f t="shared" si="4"/>
        <v>3.19069743563416E-2</v>
      </c>
      <c r="D77" s="4">
        <f t="shared" si="6"/>
        <v>1.6735184827201064</v>
      </c>
      <c r="E77" s="4">
        <f t="shared" si="7"/>
        <v>2.4847402493861024</v>
      </c>
      <c r="G77" s="4">
        <f t="shared" si="5"/>
        <v>1.0319069743563416</v>
      </c>
    </row>
    <row r="78" spans="1:7" x14ac:dyDescent="0.2">
      <c r="A78" s="4">
        <f>IF('True_Odds_Calculator_2-way'!A79="","",'True_Odds_Calculator_2-way'!A79)</f>
        <v>2.25</v>
      </c>
      <c r="B78" s="4">
        <f>IF('True_Odds_Calculator_2-way'!B79="","",'True_Odds_Calculator_2-way'!B79)</f>
        <v>1.69</v>
      </c>
      <c r="C78" s="4">
        <f t="shared" si="4"/>
        <v>3.6160420775805502E-2</v>
      </c>
      <c r="D78" s="4">
        <f t="shared" si="6"/>
        <v>2.3454124903623752</v>
      </c>
      <c r="E78" s="4">
        <f t="shared" si="7"/>
        <v>1.7432664756446994</v>
      </c>
      <c r="G78" s="4">
        <f t="shared" si="5"/>
        <v>1.0361604207758055</v>
      </c>
    </row>
    <row r="79" spans="1:7" x14ac:dyDescent="0.2">
      <c r="A79" s="4">
        <f>IF('True_Odds_Calculator_2-way'!A80="","",'True_Odds_Calculator_2-way'!A80)</f>
        <v>1.46</v>
      </c>
      <c r="B79" s="4">
        <f>IF('True_Odds_Calculator_2-way'!B80="","",'True_Odds_Calculator_2-way'!B80)</f>
        <v>2.8</v>
      </c>
      <c r="C79" s="4">
        <f t="shared" si="4"/>
        <v>4.2074363992172126E-2</v>
      </c>
      <c r="D79" s="4">
        <f t="shared" si="6"/>
        <v>1.5062638172439204</v>
      </c>
      <c r="E79" s="4">
        <f t="shared" si="7"/>
        <v>2.9752547307132455</v>
      </c>
      <c r="G79" s="4">
        <f t="shared" si="5"/>
        <v>1.0420743639921721</v>
      </c>
    </row>
    <row r="80" spans="1:7" x14ac:dyDescent="0.2">
      <c r="A80" s="4">
        <f>IF('True_Odds_Calculator_2-way'!A81="","",'True_Odds_Calculator_2-way'!A81)</f>
        <v>1.73</v>
      </c>
      <c r="B80" s="4">
        <f>IF('True_Odds_Calculator_2-way'!B81="","",'True_Odds_Calculator_2-way'!B81)</f>
        <v>2.2000000000000002</v>
      </c>
      <c r="C80" s="4">
        <f t="shared" si="4"/>
        <v>3.2580136626379375E-2</v>
      </c>
      <c r="D80" s="4">
        <f t="shared" si="6"/>
        <v>1.7801683816651075</v>
      </c>
      <c r="E80" s="4">
        <f t="shared" si="7"/>
        <v>2.2817745803357314</v>
      </c>
      <c r="G80" s="4">
        <f t="shared" si="5"/>
        <v>1.0325801366263794</v>
      </c>
    </row>
    <row r="81" spans="1:7" x14ac:dyDescent="0.2">
      <c r="A81" s="4">
        <f>IF('True_Odds_Calculator_2-way'!A82="","",'True_Odds_Calculator_2-way'!A82)</f>
        <v>1.31</v>
      </c>
      <c r="B81" s="4">
        <f>IF('True_Odds_Calculator_2-way'!B82="","",'True_Odds_Calculator_2-way'!B82)</f>
        <v>3.53</v>
      </c>
      <c r="C81" s="4">
        <f t="shared" si="4"/>
        <v>4.6644897606124225E-2</v>
      </c>
      <c r="D81" s="4">
        <f t="shared" si="6"/>
        <v>1.3512850108849701</v>
      </c>
      <c r="E81" s="4">
        <f t="shared" si="7"/>
        <v>3.8466913446741255</v>
      </c>
      <c r="G81" s="4">
        <f t="shared" si="5"/>
        <v>1.0466448976061242</v>
      </c>
    </row>
    <row r="82" spans="1:7" x14ac:dyDescent="0.2">
      <c r="A82" s="4">
        <f>IF('True_Odds_Calculator_2-way'!A83="","",'True_Odds_Calculator_2-way'!A83)</f>
        <v>2.23</v>
      </c>
      <c r="B82" s="4">
        <f>IF('True_Odds_Calculator_2-way'!B83="","",'True_Odds_Calculator_2-way'!B83)</f>
        <v>1.71</v>
      </c>
      <c r="C82" s="4">
        <f t="shared" si="4"/>
        <v>3.3225814910969431E-2</v>
      </c>
      <c r="D82" s="4">
        <f t="shared" si="6"/>
        <v>2.315792669966295</v>
      </c>
      <c r="E82" s="4">
        <f t="shared" si="7"/>
        <v>1.7599981538319522</v>
      </c>
      <c r="G82" s="4">
        <f t="shared" si="5"/>
        <v>1.0332258149109694</v>
      </c>
    </row>
    <row r="83" spans="1:7" x14ac:dyDescent="0.2">
      <c r="A83" s="4">
        <f>IF('True_Odds_Calculator_2-way'!A84="","",'True_Odds_Calculator_2-way'!A84)</f>
        <v>1.96</v>
      </c>
      <c r="B83" s="4">
        <f>IF('True_Odds_Calculator_2-way'!B84="","",'True_Odds_Calculator_2-way'!B84)</f>
        <v>1.88</v>
      </c>
      <c r="C83" s="4">
        <f t="shared" si="4"/>
        <v>4.2118975249674229E-2</v>
      </c>
      <c r="D83" s="4">
        <f t="shared" si="6"/>
        <v>2.044385264092321</v>
      </c>
      <c r="E83" s="4">
        <f t="shared" si="7"/>
        <v>1.9575010624734379</v>
      </c>
      <c r="G83" s="4">
        <f t="shared" si="5"/>
        <v>1.0421189752496742</v>
      </c>
    </row>
    <row r="84" spans="1:7" x14ac:dyDescent="0.2">
      <c r="A84" s="4">
        <f>IF('True_Odds_Calculator_2-way'!A85="","",'True_Odds_Calculator_2-way'!A85)</f>
        <v>2.17</v>
      </c>
      <c r="B84" s="4">
        <f>IF('True_Odds_Calculator_2-way'!B85="","",'True_Odds_Calculator_2-way'!B85)</f>
        <v>1.7</v>
      </c>
      <c r="C84" s="4">
        <f t="shared" si="4"/>
        <v>4.9064787205204574E-2</v>
      </c>
      <c r="D84" s="4">
        <f t="shared" si="6"/>
        <v>2.2920161540851192</v>
      </c>
      <c r="E84" s="4">
        <f t="shared" si="7"/>
        <v>1.773984130800673</v>
      </c>
      <c r="G84" s="4">
        <f t="shared" si="5"/>
        <v>1.0490647872052046</v>
      </c>
    </row>
    <row r="85" spans="1:7" x14ac:dyDescent="0.2">
      <c r="A85" s="4">
        <f>IF('True_Odds_Calculator_2-way'!A86="","",'True_Odds_Calculator_2-way'!A86)</f>
        <v>1.86</v>
      </c>
      <c r="B85" s="4">
        <f>IF('True_Odds_Calculator_2-way'!B86="","",'True_Odds_Calculator_2-way'!B86)</f>
        <v>1.97</v>
      </c>
      <c r="C85" s="4">
        <f t="shared" si="4"/>
        <v>4.5248621800120015E-2</v>
      </c>
      <c r="D85" s="4">
        <f t="shared" si="6"/>
        <v>1.9417095013512797</v>
      </c>
      <c r="E85" s="4">
        <f t="shared" si="7"/>
        <v>2.0618985988408078</v>
      </c>
      <c r="G85" s="4">
        <f t="shared" si="5"/>
        <v>1.04524862180012</v>
      </c>
    </row>
    <row r="86" spans="1:7" x14ac:dyDescent="0.2">
      <c r="A86" s="4">
        <f>IF('True_Odds_Calculator_2-way'!A87="","",'True_Odds_Calculator_2-way'!A87)</f>
        <v>1.92</v>
      </c>
      <c r="B86" s="4">
        <f>IF('True_Odds_Calculator_2-way'!B87="","",'True_Odds_Calculator_2-way'!B87)</f>
        <v>1.92</v>
      </c>
      <c r="C86" s="4">
        <f t="shared" si="4"/>
        <v>4.1666666666666741E-2</v>
      </c>
      <c r="D86" s="4">
        <f t="shared" si="6"/>
        <v>2</v>
      </c>
      <c r="E86" s="4">
        <f t="shared" si="7"/>
        <v>2</v>
      </c>
      <c r="G86" s="4">
        <f t="shared" si="5"/>
        <v>1.0416666666666667</v>
      </c>
    </row>
    <row r="87" spans="1:7" x14ac:dyDescent="0.2">
      <c r="A87" s="4">
        <f>IF('True_Odds_Calculator_2-way'!A88="","",'True_Odds_Calculator_2-way'!A88)</f>
        <v>1.74</v>
      </c>
      <c r="B87" s="4">
        <f>IF('True_Odds_Calculator_2-way'!B88="","",'True_Odds_Calculator_2-way'!B88)</f>
        <v>2.08</v>
      </c>
      <c r="C87" s="4">
        <f t="shared" si="4"/>
        <v>5.5481874447391721E-2</v>
      </c>
      <c r="D87" s="4">
        <f t="shared" si="6"/>
        <v>1.8282481309355427</v>
      </c>
      <c r="E87" s="4">
        <f t="shared" si="7"/>
        <v>2.2073676506464994</v>
      </c>
      <c r="G87" s="4">
        <f t="shared" si="5"/>
        <v>1.0554818744473917</v>
      </c>
    </row>
    <row r="88" spans="1:7" x14ac:dyDescent="0.2">
      <c r="A88" s="4">
        <f>IF('True_Odds_Calculator_2-way'!A89="","",'True_Odds_Calculator_2-way'!A89)</f>
        <v>1.85</v>
      </c>
      <c r="B88" s="4">
        <f>IF('True_Odds_Calculator_2-way'!B89="","",'True_Odds_Calculator_2-way'!B89)</f>
        <v>1.96</v>
      </c>
      <c r="C88" s="4">
        <f t="shared" si="4"/>
        <v>5.0744622173193532E-2</v>
      </c>
      <c r="D88" s="4">
        <f t="shared" si="6"/>
        <v>1.9411134903640255</v>
      </c>
      <c r="E88" s="4">
        <f t="shared" si="7"/>
        <v>2.0625711035267349</v>
      </c>
      <c r="G88" s="4">
        <f t="shared" si="5"/>
        <v>1.0507446221731935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2.0299999999999998</v>
      </c>
      <c r="C89" s="4">
        <f t="shared" si="4"/>
        <v>5.4408590247412514E-2</v>
      </c>
      <c r="D89" s="4">
        <f t="shared" si="6"/>
        <v>1.8705803178547395</v>
      </c>
      <c r="E89" s="4">
        <f t="shared" si="7"/>
        <v>2.1486590949634299</v>
      </c>
      <c r="G89" s="4">
        <f t="shared" si="5"/>
        <v>1.0544085902474125</v>
      </c>
    </row>
    <row r="90" spans="1:7" x14ac:dyDescent="0.2">
      <c r="A90" s="4">
        <f>IF('True_Odds_Calculator_2-way'!A91="","",'True_Odds_Calculator_2-way'!A91)</f>
        <v>1.82</v>
      </c>
      <c r="B90" s="4">
        <f>IF('True_Odds_Calculator_2-way'!B91="","",'True_Odds_Calculator_2-way'!B91)</f>
        <v>2.0099999999999998</v>
      </c>
      <c r="C90" s="4">
        <f t="shared" si="4"/>
        <v>4.6962987261494726E-2</v>
      </c>
      <c r="D90" s="4">
        <f t="shared" si="6"/>
        <v>1.9012525336520971</v>
      </c>
      <c r="E90" s="4">
        <f t="shared" si="7"/>
        <v>2.1095669223228186</v>
      </c>
      <c r="G90" s="4">
        <f t="shared" si="5"/>
        <v>1.0469629872614947</v>
      </c>
    </row>
    <row r="91" spans="1:7" x14ac:dyDescent="0.2">
      <c r="A91" s="4">
        <f>IF('True_Odds_Calculator_2-way'!A92="","",'True_Odds_Calculator_2-way'!A92)</f>
        <v>1.65</v>
      </c>
      <c r="B91" s="4">
        <f>IF('True_Odds_Calculator_2-way'!B92="","",'True_Odds_Calculator_2-way'!B92)</f>
        <v>2.2200000000000002</v>
      </c>
      <c r="C91" s="4">
        <f t="shared" si="4"/>
        <v>5.6511056511056479E-2</v>
      </c>
      <c r="D91" s="4">
        <f t="shared" si="6"/>
        <v>1.7306874557051735</v>
      </c>
      <c r="E91" s="4">
        <f t="shared" si="7"/>
        <v>2.3685741998060137</v>
      </c>
      <c r="G91" s="4">
        <f t="shared" si="5"/>
        <v>1.0565110565110565</v>
      </c>
    </row>
    <row r="92" spans="1:7" x14ac:dyDescent="0.2">
      <c r="A92" s="4">
        <f>IF('True_Odds_Calculator_2-way'!A93="","",'True_Odds_Calculator_2-way'!A93)</f>
        <v>1.86</v>
      </c>
      <c r="B92" s="4">
        <f>IF('True_Odds_Calculator_2-way'!B93="","",'True_Odds_Calculator_2-way'!B93)</f>
        <v>1.96</v>
      </c>
      <c r="C92" s="4">
        <f t="shared" si="4"/>
        <v>4.7838490234803466E-2</v>
      </c>
      <c r="D92" s="4">
        <f t="shared" si="6"/>
        <v>1.9466040153780435</v>
      </c>
      <c r="E92" s="4">
        <f t="shared" si="7"/>
        <v>2.0564079422382671</v>
      </c>
      <c r="G92" s="4">
        <f t="shared" si="5"/>
        <v>1.0478384902348035</v>
      </c>
    </row>
    <row r="93" spans="1:7" x14ac:dyDescent="0.2">
      <c r="A93" s="4">
        <f>IF('True_Odds_Calculator_2-way'!A94="","",'True_Odds_Calculator_2-way'!A94)</f>
        <v>1.69</v>
      </c>
      <c r="B93" s="4">
        <f>IF('True_Odds_Calculator_2-way'!B94="","",'True_Odds_Calculator_2-way'!B94)</f>
        <v>2.14</v>
      </c>
      <c r="C93" s="4">
        <f t="shared" si="4"/>
        <v>5.9005695957529136E-2</v>
      </c>
      <c r="D93" s="4">
        <f t="shared" si="6"/>
        <v>1.7786848964737125</v>
      </c>
      <c r="E93" s="4">
        <f t="shared" si="7"/>
        <v>2.2842165098212592</v>
      </c>
      <c r="G93" s="4">
        <f t="shared" si="5"/>
        <v>1.0590056959575291</v>
      </c>
    </row>
    <row r="94" spans="1:7" x14ac:dyDescent="0.2">
      <c r="A94" s="4">
        <f>IF('True_Odds_Calculator_2-way'!A95="","",'True_Odds_Calculator_2-way'!A95)</f>
        <v>1.71</v>
      </c>
      <c r="B94" s="4">
        <f>IF('True_Odds_Calculator_2-way'!B95="","",'True_Odds_Calculator_2-way'!B95)</f>
        <v>2.12</v>
      </c>
      <c r="C94" s="4">
        <f t="shared" si="4"/>
        <v>5.6493434844973933E-2</v>
      </c>
      <c r="D94" s="4">
        <f t="shared" si="6"/>
        <v>1.7967882632831085</v>
      </c>
      <c r="E94" s="4">
        <f t="shared" si="7"/>
        <v>2.2550385668076633</v>
      </c>
      <c r="G94" s="4">
        <f t="shared" si="5"/>
        <v>1.0564934348449739</v>
      </c>
    </row>
    <row r="95" spans="1:7" x14ac:dyDescent="0.2">
      <c r="A95" s="4">
        <f>IF('True_Odds_Calculator_2-way'!A96="","",'True_Odds_Calculator_2-way'!A96)</f>
        <v>1.72</v>
      </c>
      <c r="B95" s="4">
        <f>IF('True_Odds_Calculator_2-way'!B96="","",'True_Odds_Calculator_2-way'!B96)</f>
        <v>2</v>
      </c>
      <c r="C95" s="4">
        <f t="shared" si="4"/>
        <v>8.1395348837209447E-2</v>
      </c>
      <c r="D95" s="4">
        <f t="shared" si="6"/>
        <v>1.849462365591398</v>
      </c>
      <c r="E95" s="4">
        <f t="shared" si="7"/>
        <v>2.1772151898734182</v>
      </c>
      <c r="G95" s="4">
        <f t="shared" si="5"/>
        <v>1.0813953488372094</v>
      </c>
    </row>
    <row r="96" spans="1:7" x14ac:dyDescent="0.2">
      <c r="A96" s="4">
        <f>IF('True_Odds_Calculator_2-way'!A97="","",'True_Odds_Calculator_2-way'!A97)</f>
        <v>1.68</v>
      </c>
      <c r="B96" s="4">
        <f>IF('True_Odds_Calculator_2-way'!B97="","",'True_Odds_Calculator_2-way'!B97)</f>
        <v>2.17</v>
      </c>
      <c r="C96" s="4">
        <f t="shared" si="4"/>
        <v>5.6067588325652729E-2</v>
      </c>
      <c r="D96" s="4">
        <f t="shared" si="6"/>
        <v>1.76303317535545</v>
      </c>
      <c r="E96" s="4">
        <f t="shared" si="7"/>
        <v>2.3105590062111796</v>
      </c>
      <c r="G96" s="4">
        <f t="shared" si="5"/>
        <v>1.0560675883256527</v>
      </c>
    </row>
    <row r="97" spans="1:7" x14ac:dyDescent="0.2">
      <c r="A97" s="4">
        <f>IF('True_Odds_Calculator_2-way'!A98="","",'True_Odds_Calculator_2-way'!A98)</f>
        <v>2.83</v>
      </c>
      <c r="B97" s="4">
        <f>IF('True_Odds_Calculator_2-way'!B98="","",'True_Odds_Calculator_2-way'!B98)</f>
        <v>1.48</v>
      </c>
      <c r="C97" s="4">
        <f t="shared" si="4"/>
        <v>2.9032566135039684E-2</v>
      </c>
      <c r="D97" s="4">
        <f t="shared" si="6"/>
        <v>2.951240135287486</v>
      </c>
      <c r="E97" s="4">
        <f t="shared" si="7"/>
        <v>1.5124945832731476</v>
      </c>
      <c r="G97" s="4">
        <f t="shared" si="5"/>
        <v>1.0290325661350397</v>
      </c>
    </row>
    <row r="98" spans="1:7" x14ac:dyDescent="0.2">
      <c r="A98" s="4">
        <f>IF('True_Odds_Calculator_2-way'!A99="","",'True_Odds_Calculator_2-way'!A99)</f>
        <v>1.99</v>
      </c>
      <c r="B98" s="4">
        <f>IF('True_Odds_Calculator_2-way'!B99="","",'True_Odds_Calculator_2-way'!B99)</f>
        <v>1.92</v>
      </c>
      <c r="C98" s="4">
        <f t="shared" si="4"/>
        <v>2.3345896147403788E-2</v>
      </c>
      <c r="D98" s="4">
        <f t="shared" si="6"/>
        <v>2.0373253705876082</v>
      </c>
      <c r="E98" s="4">
        <f t="shared" si="7"/>
        <v>1.9640176827387685</v>
      </c>
      <c r="G98" s="4">
        <f t="shared" si="5"/>
        <v>1.0233458961474038</v>
      </c>
    </row>
    <row r="99" spans="1:7" x14ac:dyDescent="0.2">
      <c r="A99" s="4">
        <f>IF('True_Odds_Calculator_2-way'!A100="","",'True_Odds_Calculator_2-way'!A100)</f>
        <v>2.31</v>
      </c>
      <c r="B99" s="4">
        <f>IF('True_Odds_Calculator_2-way'!B100="","",'True_Odds_Calculator_2-way'!B100)</f>
        <v>1.68</v>
      </c>
      <c r="C99" s="4">
        <f t="shared" si="4"/>
        <v>2.813852813852824E-2</v>
      </c>
      <c r="D99" s="4">
        <f t="shared" si="6"/>
        <v>2.3875968992248064</v>
      </c>
      <c r="E99" s="4">
        <f t="shared" si="7"/>
        <v>1.7206703910614525</v>
      </c>
      <c r="G99" s="4">
        <f t="shared" si="5"/>
        <v>1.0281385281385282</v>
      </c>
    </row>
    <row r="100" spans="1:7" x14ac:dyDescent="0.2">
      <c r="A100" s="4">
        <f>IF('True_Odds_Calculator_2-way'!A101="","",'True_Odds_Calculator_2-way'!A101)</f>
        <v>1.31</v>
      </c>
      <c r="B100" s="4">
        <f>IF('True_Odds_Calculator_2-way'!B101="","",'True_Odds_Calculator_2-way'!B101)</f>
        <v>3.38</v>
      </c>
      <c r="C100" s="4">
        <f t="shared" si="4"/>
        <v>5.9216766791634567E-2</v>
      </c>
      <c r="D100" s="4">
        <f t="shared" si="6"/>
        <v>1.3628612761242267</v>
      </c>
      <c r="E100" s="4">
        <f t="shared" si="7"/>
        <v>3.7558741199423182</v>
      </c>
      <c r="G100" s="4">
        <f t="shared" si="5"/>
        <v>1.0592167667916346</v>
      </c>
    </row>
    <row r="101" spans="1:7" x14ac:dyDescent="0.2">
      <c r="A101" s="4">
        <f>IF('True_Odds_Calculator_2-way'!A102="","",'True_Odds_Calculator_2-way'!A102)</f>
        <v>2.82</v>
      </c>
      <c r="B101" s="4">
        <f>IF('True_Odds_Calculator_2-way'!B102="","",'True_Odds_Calculator_2-way'!B102)</f>
        <v>1.45</v>
      </c>
      <c r="C101" s="4">
        <f t="shared" si="4"/>
        <v>4.4265101491807402E-2</v>
      </c>
      <c r="D101" s="4">
        <f t="shared" si="6"/>
        <v>3.0077234277307836</v>
      </c>
      <c r="E101" s="4">
        <f t="shared" si="7"/>
        <v>1.4980765708005128</v>
      </c>
      <c r="G101" s="4">
        <f t="shared" si="5"/>
        <v>1.0442651014918074</v>
      </c>
    </row>
    <row r="102" spans="1:7" x14ac:dyDescent="0.2">
      <c r="A102" s="4">
        <f>IF('True_Odds_Calculator_2-way'!A103="","",'True_Odds_Calculator_2-way'!A103)</f>
        <v>2.59</v>
      </c>
      <c r="B102" s="4">
        <f>IF('True_Odds_Calculator_2-way'!B103="","",'True_Odds_Calculator_2-way'!B103)</f>
        <v>1.53</v>
      </c>
      <c r="C102" s="4">
        <f t="shared" si="4"/>
        <v>3.9695157342216181E-2</v>
      </c>
      <c r="D102" s="4">
        <f t="shared" si="6"/>
        <v>2.7303544975367759</v>
      </c>
      <c r="E102" s="4">
        <f t="shared" si="7"/>
        <v>1.5779162601787884</v>
      </c>
      <c r="G102" s="4">
        <f t="shared" si="5"/>
        <v>1.0396951573422162</v>
      </c>
    </row>
    <row r="103" spans="1:7" x14ac:dyDescent="0.2">
      <c r="A103" s="4">
        <f>IF('True_Odds_Calculator_2-way'!A104="","",'True_Odds_Calculator_2-way'!A104)</f>
        <v>2.3199999999999998</v>
      </c>
      <c r="B103" s="4">
        <f>IF('True_Odds_Calculator_2-way'!B104="","",'True_Odds_Calculator_2-way'!B104)</f>
        <v>1.65</v>
      </c>
      <c r="C103" s="4">
        <f t="shared" si="4"/>
        <v>3.709508881922674E-2</v>
      </c>
      <c r="D103" s="4">
        <f t="shared" si="6"/>
        <v>2.4243191893603542</v>
      </c>
      <c r="E103" s="4">
        <f t="shared" si="7"/>
        <v>1.702089817696754</v>
      </c>
      <c r="G103" s="4">
        <f t="shared" si="5"/>
        <v>1.0370950888192267</v>
      </c>
    </row>
    <row r="104" spans="1:7" x14ac:dyDescent="0.2">
      <c r="A104" s="4">
        <f>IF('True_Odds_Calculator_2-way'!A105="","",'True_Odds_Calculator_2-way'!A105)</f>
        <v>2.35</v>
      </c>
      <c r="B104" s="4">
        <f>IF('True_Odds_Calculator_2-way'!B105="","",'True_Odds_Calculator_2-way'!B105)</f>
        <v>1.63</v>
      </c>
      <c r="C104" s="4">
        <f t="shared" si="4"/>
        <v>3.9028847408954404E-2</v>
      </c>
      <c r="D104" s="4">
        <f t="shared" si="6"/>
        <v>2.4629480790869636</v>
      </c>
      <c r="E104" s="4">
        <f t="shared" si="7"/>
        <v>1.6835512581035048</v>
      </c>
      <c r="G104" s="4">
        <f t="shared" si="5"/>
        <v>1.0390288474089544</v>
      </c>
    </row>
    <row r="105" spans="1:7" x14ac:dyDescent="0.2">
      <c r="A105" s="4">
        <f>IF('True_Odds_Calculator_2-way'!A106="","",'True_Odds_Calculator_2-way'!A106)</f>
        <v>2</v>
      </c>
      <c r="B105" s="4">
        <f>IF('True_Odds_Calculator_2-way'!B106="","",'True_Odds_Calculator_2-way'!B106)</f>
        <v>1.88</v>
      </c>
      <c r="C105" s="4">
        <f t="shared" si="4"/>
        <v>3.1914893617021267E-2</v>
      </c>
      <c r="D105" s="4">
        <f t="shared" si="6"/>
        <v>2.0659340659340657</v>
      </c>
      <c r="E105" s="4">
        <f t="shared" si="7"/>
        <v>1.9381443298969072</v>
      </c>
      <c r="G105" s="4">
        <f t="shared" si="5"/>
        <v>1.0319148936170213</v>
      </c>
    </row>
    <row r="106" spans="1:7" x14ac:dyDescent="0.2">
      <c r="A106" s="4">
        <f>IF('True_Odds_Calculator_2-way'!A107="","",'True_Odds_Calculator_2-way'!A107)</f>
        <v>1.78</v>
      </c>
      <c r="B106" s="4">
        <f>IF('True_Odds_Calculator_2-way'!B107="","",'True_Odds_Calculator_2-way'!B107)</f>
        <v>2.13</v>
      </c>
      <c r="C106" s="4">
        <f t="shared" si="4"/>
        <v>3.128132088410629E-2</v>
      </c>
      <c r="D106" s="4">
        <f t="shared" si="6"/>
        <v>1.8309750325976726</v>
      </c>
      <c r="E106" s="4">
        <f t="shared" si="7"/>
        <v>2.2034055907479515</v>
      </c>
      <c r="G106" s="4">
        <f t="shared" si="5"/>
        <v>1.0312813208841063</v>
      </c>
    </row>
    <row r="107" spans="1:7" x14ac:dyDescent="0.2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2.06</v>
      </c>
      <c r="C107" s="4">
        <f t="shared" si="4"/>
        <v>3.7923081049187513E-2</v>
      </c>
      <c r="D107" s="4">
        <f t="shared" si="6"/>
        <v>1.8743276529432467</v>
      </c>
      <c r="E107" s="4">
        <f t="shared" si="7"/>
        <v>2.1437359857413907</v>
      </c>
      <c r="G107" s="4">
        <f t="shared" si="5"/>
        <v>1.0379230810491875</v>
      </c>
    </row>
    <row r="108" spans="1:7" x14ac:dyDescent="0.2">
      <c r="A108" s="4">
        <f>IF('True_Odds_Calculator_2-way'!A109="","",'True_Odds_Calculator_2-way'!A109)</f>
        <v>1.73</v>
      </c>
      <c r="B108" s="4">
        <f>IF('True_Odds_Calculator_2-way'!B109="","",'True_Odds_Calculator_2-way'!B109)</f>
        <v>2.13</v>
      </c>
      <c r="C108" s="4">
        <f t="shared" si="4"/>
        <v>4.7518250156042274E-2</v>
      </c>
      <c r="D108" s="4">
        <f t="shared" si="6"/>
        <v>1.8041567725036107</v>
      </c>
      <c r="E108" s="4">
        <f t="shared" si="7"/>
        <v>2.243538616091814</v>
      </c>
      <c r="G108" s="4">
        <f t="shared" si="5"/>
        <v>1.0475182501560423</v>
      </c>
    </row>
    <row r="109" spans="1:7" x14ac:dyDescent="0.2">
      <c r="A109" s="4">
        <f>IF('True_Odds_Calculator_2-way'!A110="","",'True_Odds_Calculator_2-way'!A110)</f>
        <v>1.79</v>
      </c>
      <c r="B109" s="4">
        <f>IF('True_Odds_Calculator_2-way'!B110="","",'True_Odds_Calculator_2-way'!B110)</f>
        <v>2.04</v>
      </c>
      <c r="C109" s="4">
        <f t="shared" si="4"/>
        <v>4.8855296308467411E-2</v>
      </c>
      <c r="D109" s="4">
        <f t="shared" si="6"/>
        <v>1.8718474472011479</v>
      </c>
      <c r="E109" s="4">
        <f t="shared" si="7"/>
        <v>2.1469896519285041</v>
      </c>
      <c r="G109" s="4">
        <f t="shared" si="5"/>
        <v>1.0488552963084674</v>
      </c>
    </row>
    <row r="110" spans="1:7" x14ac:dyDescent="0.2">
      <c r="A110" s="4">
        <f>IF('True_Odds_Calculator_2-way'!A111="","",'True_Odds_Calculator_2-way'!A111)</f>
        <v>1.69</v>
      </c>
      <c r="B110" s="4">
        <f>IF('True_Odds_Calculator_2-way'!B111="","",'True_Odds_Calculator_2-way'!B111)</f>
        <v>2.19</v>
      </c>
      <c r="C110" s="4">
        <f t="shared" si="4"/>
        <v>4.8336980897571102E-2</v>
      </c>
      <c r="D110" s="4">
        <f t="shared" si="6"/>
        <v>1.7619671038537528</v>
      </c>
      <c r="E110" s="4">
        <f t="shared" si="7"/>
        <v>2.3123926150385805</v>
      </c>
      <c r="G110" s="4">
        <f t="shared" si="5"/>
        <v>1.0483369808975711</v>
      </c>
    </row>
    <row r="111" spans="1:7" x14ac:dyDescent="0.2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1.89</v>
      </c>
      <c r="C111" s="4">
        <f t="shared" si="4"/>
        <v>2.6612966911474523E-2</v>
      </c>
      <c r="D111" s="4">
        <f t="shared" si="6"/>
        <v>2.065236891462122</v>
      </c>
      <c r="E111" s="4">
        <f t="shared" si="7"/>
        <v>1.9387583250401901</v>
      </c>
      <c r="G111" s="4">
        <f t="shared" si="5"/>
        <v>1.0266129669114745</v>
      </c>
    </row>
    <row r="112" spans="1:7" x14ac:dyDescent="0.2">
      <c r="A112" s="4">
        <f>IF('True_Odds_Calculator_2-way'!A113="","",'True_Odds_Calculator_2-way'!A113)</f>
        <v>1.74</v>
      </c>
      <c r="B112" s="4">
        <f>IF('True_Odds_Calculator_2-way'!B113="","",'True_Odds_Calculator_2-way'!B113)</f>
        <v>2.2000000000000002</v>
      </c>
      <c r="C112" s="4">
        <f t="shared" si="4"/>
        <v>2.925809822361547E-2</v>
      </c>
      <c r="D112" s="4">
        <f t="shared" si="6"/>
        <v>1.78544776119403</v>
      </c>
      <c r="E112" s="4">
        <f t="shared" si="7"/>
        <v>2.2731591448931119</v>
      </c>
      <c r="G112" s="4">
        <f t="shared" si="5"/>
        <v>1.0292580982236155</v>
      </c>
    </row>
    <row r="113" spans="1:7" x14ac:dyDescent="0.2">
      <c r="A113" s="4">
        <f>IF('True_Odds_Calculator_2-way'!A114="","",'True_Odds_Calculator_2-way'!A114)</f>
        <v>1.89</v>
      </c>
      <c r="B113" s="4">
        <f>IF('True_Odds_Calculator_2-way'!B114="","",'True_Odds_Calculator_2-way'!B114)</f>
        <v>2</v>
      </c>
      <c r="C113" s="4">
        <f t="shared" si="4"/>
        <v>2.9100529100529293E-2</v>
      </c>
      <c r="D113" s="4">
        <f t="shared" si="6"/>
        <v>1.9434447300771212</v>
      </c>
      <c r="E113" s="4">
        <f t="shared" si="7"/>
        <v>2.0599455040871937</v>
      </c>
      <c r="G113" s="4">
        <f t="shared" si="5"/>
        <v>1.0291005291005293</v>
      </c>
    </row>
    <row r="114" spans="1:7" x14ac:dyDescent="0.2">
      <c r="A114" s="4">
        <f>IF('True_Odds_Calculator_2-way'!A115="","",'True_Odds_Calculator_2-way'!A115)</f>
        <v>1.59</v>
      </c>
      <c r="B114" s="4">
        <f>IF('True_Odds_Calculator_2-way'!B115="","",'True_Odds_Calculator_2-way'!B115)</f>
        <v>2.4700000000000002</v>
      </c>
      <c r="C114" s="4">
        <f t="shared" si="4"/>
        <v>3.37891172052045E-2</v>
      </c>
      <c r="D114" s="4">
        <f t="shared" si="6"/>
        <v>1.6338901254342355</v>
      </c>
      <c r="E114" s="4">
        <f t="shared" si="7"/>
        <v>2.5775604633610079</v>
      </c>
      <c r="G114" s="4">
        <f t="shared" si="5"/>
        <v>1.0337891172052045</v>
      </c>
    </row>
    <row r="115" spans="1:7" x14ac:dyDescent="0.2">
      <c r="A115" s="4">
        <f>IF('True_Odds_Calculator_2-way'!A116="","",'True_Odds_Calculator_2-way'!A116)</f>
        <v>1.65</v>
      </c>
      <c r="B115" s="4">
        <f>IF('True_Odds_Calculator_2-way'!B116="","",'True_Odds_Calculator_2-way'!B116)</f>
        <v>2.33</v>
      </c>
      <c r="C115" s="4">
        <f t="shared" si="4"/>
        <v>3.5245155416829377E-2</v>
      </c>
      <c r="D115" s="4">
        <f t="shared" si="6"/>
        <v>1.6994142999226434</v>
      </c>
      <c r="E115" s="4">
        <f t="shared" si="7"/>
        <v>2.4297677358192451</v>
      </c>
      <c r="G115" s="4">
        <f t="shared" si="5"/>
        <v>1.0352451554168294</v>
      </c>
    </row>
    <row r="116" spans="1:7" x14ac:dyDescent="0.2">
      <c r="A116" s="4">
        <f>IF('True_Odds_Calculator_2-way'!A117="","",'True_Odds_Calculator_2-way'!A117)</f>
        <v>1.93</v>
      </c>
      <c r="B116" s="4">
        <f>IF('True_Odds_Calculator_2-way'!B117="","",'True_Odds_Calculator_2-way'!B117)</f>
        <v>1.98</v>
      </c>
      <c r="C116" s="4">
        <f t="shared" si="4"/>
        <v>2.3185220076411994E-2</v>
      </c>
      <c r="D116" s="4">
        <f t="shared" si="6"/>
        <v>1.974169551066798</v>
      </c>
      <c r="E116" s="4">
        <f t="shared" si="7"/>
        <v>2.0265153523890338</v>
      </c>
      <c r="G116" s="4">
        <f t="shared" si="5"/>
        <v>1.023185220076412</v>
      </c>
    </row>
    <row r="117" spans="1:7" x14ac:dyDescent="0.2">
      <c r="A117" s="4">
        <f>IF('True_Odds_Calculator_2-way'!A118="","",'True_Odds_Calculator_2-way'!A118)</f>
        <v>1.94</v>
      </c>
      <c r="B117" s="4">
        <f>IF('True_Odds_Calculator_2-way'!B118="","",'True_Odds_Calculator_2-way'!B118)</f>
        <v>1.96</v>
      </c>
      <c r="C117" s="4">
        <f t="shared" si="4"/>
        <v>2.5667999158426325E-2</v>
      </c>
      <c r="D117" s="4">
        <f t="shared" si="6"/>
        <v>1.9895353704478862</v>
      </c>
      <c r="E117" s="4">
        <f t="shared" si="7"/>
        <v>2.0105752961082914</v>
      </c>
      <c r="G117" s="4">
        <f t="shared" si="5"/>
        <v>1.0256679991584263</v>
      </c>
    </row>
    <row r="118" spans="1:7" x14ac:dyDescent="0.2">
      <c r="A118" s="4">
        <f>IF('True_Odds_Calculator_2-way'!A119="","",'True_Odds_Calculator_2-way'!A119)</f>
        <v>1.97</v>
      </c>
      <c r="B118" s="4">
        <f>IF('True_Odds_Calculator_2-way'!B119="","",'True_Odds_Calculator_2-way'!B119)</f>
        <v>1.93</v>
      </c>
      <c r="C118" s="4">
        <f t="shared" si="4"/>
        <v>2.5748928223876311E-2</v>
      </c>
      <c r="D118" s="4">
        <f t="shared" si="6"/>
        <v>2.0212647191728026</v>
      </c>
      <c r="E118" s="4">
        <f t="shared" si="7"/>
        <v>1.9791780536685666</v>
      </c>
      <c r="G118" s="4">
        <f t="shared" si="5"/>
        <v>1.0257489282238763</v>
      </c>
    </row>
    <row r="119" spans="1:7" x14ac:dyDescent="0.2">
      <c r="A119" s="4">
        <f>IF('True_Odds_Calculator_2-way'!A120="","",'True_Odds_Calculator_2-way'!A120)</f>
        <v>2.15</v>
      </c>
      <c r="B119" s="4">
        <f>IF('True_Odds_Calculator_2-way'!B120="","",'True_Odds_Calculator_2-way'!B120)</f>
        <v>1.78</v>
      </c>
      <c r="C119" s="4">
        <f t="shared" si="4"/>
        <v>2.6914031878756184E-2</v>
      </c>
      <c r="D119" s="4">
        <f t="shared" si="6"/>
        <v>2.2140584321666186</v>
      </c>
      <c r="E119" s="4">
        <f t="shared" si="7"/>
        <v>1.8236835835120324</v>
      </c>
      <c r="G119" s="4">
        <f t="shared" si="5"/>
        <v>1.0269140318787562</v>
      </c>
    </row>
    <row r="120" spans="1:7" x14ac:dyDescent="0.2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2.2200000000000002</v>
      </c>
      <c r="C120" s="4">
        <f t="shared" si="4"/>
        <v>2.8485132531375301E-2</v>
      </c>
      <c r="D120" s="4">
        <f t="shared" si="6"/>
        <v>1.7737034129219971</v>
      </c>
      <c r="E120" s="4">
        <f t="shared" si="7"/>
        <v>2.2924849280725841</v>
      </c>
      <c r="G120" s="4">
        <f t="shared" si="5"/>
        <v>1.0284851325313753</v>
      </c>
    </row>
    <row r="121" spans="1:7" x14ac:dyDescent="0.2">
      <c r="A121" s="4">
        <f>IF('True_Odds_Calculator_2-way'!A122="","",'True_Odds_Calculator_2-way'!A122)</f>
        <v>1.4</v>
      </c>
      <c r="B121" s="4">
        <f>IF('True_Odds_Calculator_2-way'!B122="","",'True_Odds_Calculator_2-way'!B122)</f>
        <v>3.11</v>
      </c>
      <c r="C121" s="4">
        <f t="shared" si="4"/>
        <v>3.5829122645842926E-2</v>
      </c>
      <c r="D121" s="4">
        <f t="shared" si="6"/>
        <v>1.4360158311345645</v>
      </c>
      <c r="E121" s="4">
        <f t="shared" si="7"/>
        <v>3.2934947049924355</v>
      </c>
      <c r="G121" s="4">
        <f t="shared" si="5"/>
        <v>1.0358291226458429</v>
      </c>
    </row>
    <row r="122" spans="1:7" x14ac:dyDescent="0.2">
      <c r="A122" s="4">
        <f>IF('True_Odds_Calculator_2-way'!A123="","",'True_Odds_Calculator_2-way'!A123)</f>
        <v>1.85</v>
      </c>
      <c r="B122" s="4">
        <f>IF('True_Odds_Calculator_2-way'!B123="","",'True_Odds_Calculator_2-way'!B123)</f>
        <v>2.06</v>
      </c>
      <c r="C122" s="4">
        <f t="shared" si="4"/>
        <v>2.5977433744424072E-2</v>
      </c>
      <c r="D122" s="4">
        <f t="shared" si="6"/>
        <v>1.8955483710519774</v>
      </c>
      <c r="E122" s="4">
        <f t="shared" si="7"/>
        <v>2.1166342682588173</v>
      </c>
      <c r="G122" s="4">
        <f t="shared" si="5"/>
        <v>1.0259774337444241</v>
      </c>
    </row>
    <row r="123" spans="1:7" x14ac:dyDescent="0.2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1.93</v>
      </c>
      <c r="C123" s="4">
        <f t="shared" si="4"/>
        <v>2.3185220076411994E-2</v>
      </c>
      <c r="D123" s="4">
        <f t="shared" si="6"/>
        <v>2.0265153523890338</v>
      </c>
      <c r="E123" s="4">
        <f t="shared" si="7"/>
        <v>1.974169551066798</v>
      </c>
      <c r="G123" s="4">
        <f t="shared" si="5"/>
        <v>1.023185220076412</v>
      </c>
    </row>
    <row r="124" spans="1:7" x14ac:dyDescent="0.2">
      <c r="A124" s="4">
        <f>IF('True_Odds_Calculator_2-way'!A125="","",'True_Odds_Calculator_2-way'!A125)</f>
        <v>1.97</v>
      </c>
      <c r="B124" s="4">
        <f>IF('True_Odds_Calculator_2-way'!B125="","",'True_Odds_Calculator_2-way'!B125)</f>
        <v>1.93</v>
      </c>
      <c r="C124" s="4">
        <f t="shared" si="4"/>
        <v>2.5748928223876311E-2</v>
      </c>
      <c r="D124" s="4">
        <f t="shared" si="6"/>
        <v>2.0212647191728026</v>
      </c>
      <c r="E124" s="4">
        <f t="shared" si="7"/>
        <v>1.9791780536685666</v>
      </c>
      <c r="G124" s="4">
        <f t="shared" si="5"/>
        <v>1.0257489282238763</v>
      </c>
    </row>
    <row r="125" spans="1:7" x14ac:dyDescent="0.2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2.4700000000000002</v>
      </c>
      <c r="C125" s="4">
        <f t="shared" si="4"/>
        <v>2.9858299595141746E-2</v>
      </c>
      <c r="D125" s="4">
        <f t="shared" si="6"/>
        <v>1.6391538780588968</v>
      </c>
      <c r="E125" s="4">
        <f t="shared" si="7"/>
        <v>2.5645684620376383</v>
      </c>
      <c r="G125" s="4">
        <f t="shared" si="5"/>
        <v>1.0298582995951417</v>
      </c>
    </row>
    <row r="126" spans="1:7" x14ac:dyDescent="0.2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2.19</v>
      </c>
      <c r="C126" s="4">
        <f t="shared" si="4"/>
        <v>2.8049575994781417E-2</v>
      </c>
      <c r="D126" s="4">
        <f t="shared" si="6"/>
        <v>1.7940315974253949</v>
      </c>
      <c r="E126" s="4">
        <f t="shared" si="7"/>
        <v>2.2593957258658803</v>
      </c>
      <c r="G126" s="4">
        <f t="shared" si="5"/>
        <v>1.0280495759947814</v>
      </c>
    </row>
    <row r="127" spans="1:7" x14ac:dyDescent="0.2">
      <c r="A127" s="4">
        <f>IF('True_Odds_Calculator_2-way'!A128="","",'True_Odds_Calculator_2-way'!A128)</f>
        <v>1.78</v>
      </c>
      <c r="B127" s="4">
        <f>IF('True_Odds_Calculator_2-way'!B128="","",'True_Odds_Calculator_2-way'!B128)</f>
        <v>2.15</v>
      </c>
      <c r="C127" s="4">
        <f t="shared" si="4"/>
        <v>2.6914031878756184E-2</v>
      </c>
      <c r="D127" s="4">
        <f t="shared" si="6"/>
        <v>1.8236835835120324</v>
      </c>
      <c r="E127" s="4">
        <f t="shared" si="7"/>
        <v>2.2140584321666186</v>
      </c>
      <c r="G127" s="4">
        <f t="shared" si="5"/>
        <v>1.0269140318787562</v>
      </c>
    </row>
    <row r="128" spans="1:7" x14ac:dyDescent="0.2">
      <c r="A128" s="4">
        <f>IF('True_Odds_Calculator_2-way'!A129="","",'True_Odds_Calculator_2-way'!A129)</f>
        <v>2.2599999999999998</v>
      </c>
      <c r="B128" s="4">
        <f>IF('True_Odds_Calculator_2-way'!B129="","",'True_Odds_Calculator_2-way'!B129)</f>
        <v>1.65</v>
      </c>
      <c r="C128" s="4">
        <f t="shared" si="4"/>
        <v>4.85384821668009E-2</v>
      </c>
      <c r="D128" s="4">
        <f t="shared" si="6"/>
        <v>2.3911510099390831</v>
      </c>
      <c r="E128" s="4">
        <f t="shared" si="7"/>
        <v>1.7188292233233464</v>
      </c>
      <c r="G128" s="4">
        <f t="shared" si="5"/>
        <v>1.0485384821668009</v>
      </c>
    </row>
    <row r="129" spans="1:7" x14ac:dyDescent="0.2">
      <c r="A129" s="4">
        <f>IF('True_Odds_Calculator_2-way'!A130="","",'True_Odds_Calculator_2-way'!A130)</f>
        <v>2.33</v>
      </c>
      <c r="B129" s="4">
        <f>IF('True_Odds_Calculator_2-way'!B130="","",'True_Odds_Calculator_2-way'!B130)</f>
        <v>1.6</v>
      </c>
      <c r="C129" s="4">
        <f t="shared" si="4"/>
        <v>5.4184549356223188E-2</v>
      </c>
      <c r="D129" s="4">
        <f t="shared" si="6"/>
        <v>2.486991327551701</v>
      </c>
      <c r="E129" s="4">
        <f t="shared" si="7"/>
        <v>1.6724988784208166</v>
      </c>
      <c r="G129" s="4">
        <f t="shared" si="5"/>
        <v>1.0541845493562232</v>
      </c>
    </row>
    <row r="130" spans="1:7" x14ac:dyDescent="0.2">
      <c r="A130" s="4">
        <f>IF('True_Odds_Calculator_2-way'!A131="","",'True_Odds_Calculator_2-way'!A131)</f>
        <v>2.04</v>
      </c>
      <c r="B130" s="4">
        <f>IF('True_Odds_Calculator_2-way'!B131="","",'True_Odds_Calculator_2-way'!B131)</f>
        <v>1.76</v>
      </c>
      <c r="C130" s="4">
        <f t="shared" ref="C130:C193" si="8">IF(A130="","",((1/A130)+(1/B130))-1)</f>
        <v>5.8377896613190705E-2</v>
      </c>
      <c r="D130" s="4">
        <f t="shared" si="6"/>
        <v>2.1691638472692123</v>
      </c>
      <c r="E130" s="4">
        <f t="shared" si="7"/>
        <v>1.8553121124431584</v>
      </c>
      <c r="G130" s="4">
        <f t="shared" ref="G130:G193" si="9">IF(A130="","",C130+1)</f>
        <v>1.0583778966131907</v>
      </c>
    </row>
    <row r="131" spans="1:7" x14ac:dyDescent="0.2">
      <c r="A131" s="4">
        <f>IF('True_Odds_Calculator_2-way'!A132="","",'True_Odds_Calculator_2-way'!A132)</f>
        <v>2.34</v>
      </c>
      <c r="B131" s="4">
        <f>IF('True_Odds_Calculator_2-way'!B132="","",'True_Odds_Calculator_2-way'!B132)</f>
        <v>1.66</v>
      </c>
      <c r="C131" s="4">
        <f t="shared" si="8"/>
        <v>2.9760065904644417E-2</v>
      </c>
      <c r="D131" s="4">
        <f t="shared" ref="D131:D194" si="10">IF(A131="","",(2*A131)/(2-($C131*A131)))</f>
        <v>2.4244164274123086</v>
      </c>
      <c r="E131" s="4">
        <f t="shared" ref="E131:E194" si="11">IF(B131="","",(2*B131)/(2-($C131*B131)))</f>
        <v>1.7020418894049603</v>
      </c>
      <c r="G131" s="4">
        <f t="shared" si="9"/>
        <v>1.0297600659046444</v>
      </c>
    </row>
    <row r="132" spans="1:7" x14ac:dyDescent="0.2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1.99</v>
      </c>
      <c r="C132" s="4">
        <f t="shared" si="8"/>
        <v>2.6072772238153963E-2</v>
      </c>
      <c r="D132" s="4">
        <f t="shared" si="10"/>
        <v>1.9587724496895047</v>
      </c>
      <c r="E132" s="4">
        <f t="shared" si="11"/>
        <v>2.0430003493778384</v>
      </c>
      <c r="G132" s="4">
        <f t="shared" si="9"/>
        <v>1.026072772238154</v>
      </c>
    </row>
    <row r="133" spans="1:7" x14ac:dyDescent="0.2">
      <c r="A133" s="4">
        <f>IF('True_Odds_Calculator_2-way'!A134="","",'True_Odds_Calculator_2-way'!A134)</f>
        <v>2.09</v>
      </c>
      <c r="B133" s="4">
        <f>IF('True_Odds_Calculator_2-way'!B134="","",'True_Odds_Calculator_2-way'!B134)</f>
        <v>1.83</v>
      </c>
      <c r="C133" s="4">
        <f t="shared" si="8"/>
        <v>2.4916986953225084E-2</v>
      </c>
      <c r="D133" s="4">
        <f t="shared" si="10"/>
        <v>2.1458748281762841</v>
      </c>
      <c r="E133" s="4">
        <f t="shared" si="11"/>
        <v>1.8726956692045928</v>
      </c>
      <c r="G133" s="4">
        <f t="shared" si="9"/>
        <v>1.0249169869532251</v>
      </c>
    </row>
    <row r="134" spans="1:7" x14ac:dyDescent="0.2">
      <c r="A134" s="4">
        <f>IF('True_Odds_Calculator_2-way'!A135="","",'True_Odds_Calculator_2-way'!A135)</f>
        <v>1.97</v>
      </c>
      <c r="B134" s="4">
        <f>IF('True_Odds_Calculator_2-way'!B135="","",'True_Odds_Calculator_2-way'!B135)</f>
        <v>1.93</v>
      </c>
      <c r="C134" s="4">
        <f t="shared" si="8"/>
        <v>2.5748928223876311E-2</v>
      </c>
      <c r="D134" s="4">
        <f t="shared" si="10"/>
        <v>2.0212647191728026</v>
      </c>
      <c r="E134" s="4">
        <f t="shared" si="11"/>
        <v>1.9791780536685666</v>
      </c>
      <c r="G134" s="4">
        <f t="shared" si="9"/>
        <v>1.0257489282238763</v>
      </c>
    </row>
    <row r="135" spans="1:7" x14ac:dyDescent="0.2">
      <c r="A135" s="4">
        <f>IF('True_Odds_Calculator_2-way'!A136="","",'True_Odds_Calculator_2-way'!A136)</f>
        <v>2.02</v>
      </c>
      <c r="B135" s="4">
        <f>IF('True_Odds_Calculator_2-way'!B136="","",'True_Odds_Calculator_2-way'!B136)</f>
        <v>1.89</v>
      </c>
      <c r="C135" s="4">
        <f t="shared" si="8"/>
        <v>2.4150034051024338E-2</v>
      </c>
      <c r="D135" s="4">
        <f t="shared" si="10"/>
        <v>2.0705027387602368</v>
      </c>
      <c r="E135" s="4">
        <f t="shared" si="11"/>
        <v>1.9341405339682862</v>
      </c>
      <c r="G135" s="4">
        <f t="shared" si="9"/>
        <v>1.0241500340510243</v>
      </c>
    </row>
    <row r="136" spans="1:7" x14ac:dyDescent="0.2">
      <c r="A136" s="4">
        <f>IF('True_Odds_Calculator_2-way'!A137="","",'True_Odds_Calculator_2-way'!A137)</f>
        <v>1.88</v>
      </c>
      <c r="B136" s="4">
        <f>IF('True_Odds_Calculator_2-way'!B137="","",'True_Odds_Calculator_2-way'!B137)</f>
        <v>2.0099999999999998</v>
      </c>
      <c r="C136" s="4">
        <f t="shared" si="8"/>
        <v>2.9427331427966497E-2</v>
      </c>
      <c r="D136" s="4">
        <f t="shared" si="10"/>
        <v>1.9334834220221038</v>
      </c>
      <c r="E136" s="4">
        <f t="shared" si="11"/>
        <v>2.0712563034422273</v>
      </c>
      <c r="G136" s="4">
        <f t="shared" si="9"/>
        <v>1.0294273314279665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2.1800000000000002</v>
      </c>
      <c r="C137" s="4">
        <f t="shared" si="8"/>
        <v>3.3428240008436028E-2</v>
      </c>
      <c r="D137" s="4">
        <f t="shared" si="10"/>
        <v>1.7921194368326561</v>
      </c>
      <c r="E137" s="4">
        <f t="shared" si="11"/>
        <v>2.2624358821424311</v>
      </c>
      <c r="G137" s="4">
        <f t="shared" si="9"/>
        <v>1.033428240008436</v>
      </c>
    </row>
    <row r="138" spans="1:7" x14ac:dyDescent="0.2">
      <c r="A138" s="4">
        <f>IF('True_Odds_Calculator_2-way'!A139="","",'True_Odds_Calculator_2-way'!A139)</f>
        <v>1.63</v>
      </c>
      <c r="B138" s="4">
        <f>IF('True_Odds_Calculator_2-way'!B139="","",'True_Odds_Calculator_2-way'!B139)</f>
        <v>2.37</v>
      </c>
      <c r="C138" s="4">
        <f t="shared" si="8"/>
        <v>3.5437860785379582E-2</v>
      </c>
      <c r="D138" s="4">
        <f t="shared" si="10"/>
        <v>1.6784775477395666</v>
      </c>
      <c r="E138" s="4">
        <f t="shared" si="11"/>
        <v>2.4738881239793793</v>
      </c>
      <c r="G138" s="4">
        <f t="shared" si="9"/>
        <v>1.0354378607853796</v>
      </c>
    </row>
    <row r="139" spans="1:7" x14ac:dyDescent="0.2">
      <c r="A139" s="4">
        <f>IF('True_Odds_Calculator_2-way'!A140="","",'True_Odds_Calculator_2-way'!A140)</f>
        <v>1.37</v>
      </c>
      <c r="B139" s="4">
        <f>IF('True_Odds_Calculator_2-way'!B140="","",'True_Odds_Calculator_2-way'!B140)</f>
        <v>3.22</v>
      </c>
      <c r="C139" s="4">
        <f t="shared" si="8"/>
        <v>4.0486013510450114E-2</v>
      </c>
      <c r="D139" s="4">
        <f t="shared" si="10"/>
        <v>1.4090778420161627</v>
      </c>
      <c r="E139" s="4">
        <f t="shared" si="11"/>
        <v>3.4445225267431874</v>
      </c>
      <c r="G139" s="4">
        <f t="shared" si="9"/>
        <v>1.0404860135104501</v>
      </c>
    </row>
    <row r="140" spans="1:7" x14ac:dyDescent="0.2">
      <c r="A140" s="4">
        <f>IF('True_Odds_Calculator_2-way'!A141="","",'True_Odds_Calculator_2-way'!A141)</f>
        <v>1.47</v>
      </c>
      <c r="B140" s="4">
        <f>IF('True_Odds_Calculator_2-way'!B141="","",'True_Odds_Calculator_2-way'!B141)</f>
        <v>2.79</v>
      </c>
      <c r="C140" s="4">
        <f t="shared" si="8"/>
        <v>3.8695047911637692E-2</v>
      </c>
      <c r="D140" s="4">
        <f t="shared" si="10"/>
        <v>1.5130319296109787</v>
      </c>
      <c r="E140" s="4">
        <f t="shared" si="11"/>
        <v>2.9491964189407831</v>
      </c>
      <c r="G140" s="4">
        <f t="shared" si="9"/>
        <v>1.0386950479116377</v>
      </c>
    </row>
    <row r="141" spans="1:7" x14ac:dyDescent="0.2">
      <c r="A141" s="4">
        <f>IF('True_Odds_Calculator_2-way'!A142="","",'True_Odds_Calculator_2-way'!A142)</f>
        <v>1.65</v>
      </c>
      <c r="B141" s="4">
        <f>IF('True_Odds_Calculator_2-way'!B142="","",'True_Odds_Calculator_2-way'!B142)</f>
        <v>2.34</v>
      </c>
      <c r="C141" s="4">
        <f t="shared" si="8"/>
        <v>3.3411033411033575E-2</v>
      </c>
      <c r="D141" s="4">
        <f t="shared" si="10"/>
        <v>1.6967699406723797</v>
      </c>
      <c r="E141" s="4">
        <f t="shared" si="11"/>
        <v>2.4351939451277205</v>
      </c>
      <c r="G141" s="4">
        <f t="shared" si="9"/>
        <v>1.0334110334110336</v>
      </c>
    </row>
    <row r="142" spans="1:7" x14ac:dyDescent="0.2">
      <c r="A142" s="4">
        <f>IF('True_Odds_Calculator_2-way'!A143="","",'True_Odds_Calculator_2-way'!A143)</f>
        <v>2.31</v>
      </c>
      <c r="B142" s="4">
        <f>IF('True_Odds_Calculator_2-way'!B143="","",'True_Odds_Calculator_2-way'!B143)</f>
        <v>1.67</v>
      </c>
      <c r="C142" s="4">
        <f t="shared" si="8"/>
        <v>3.1702828110013792E-2</v>
      </c>
      <c r="D142" s="4">
        <f t="shared" si="10"/>
        <v>2.397799670572148</v>
      </c>
      <c r="E142" s="4">
        <f t="shared" si="11"/>
        <v>1.7154100984947862</v>
      </c>
      <c r="G142" s="4">
        <f t="shared" si="9"/>
        <v>1.0317028281100138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1.71</v>
      </c>
      <c r="C143" s="4">
        <f t="shared" si="8"/>
        <v>3.5245772087877381E-2</v>
      </c>
      <c r="D143" s="4">
        <f t="shared" si="10"/>
        <v>2.3103888990323171</v>
      </c>
      <c r="E143" s="4">
        <f t="shared" si="11"/>
        <v>1.7631322279503969</v>
      </c>
      <c r="G143" s="4">
        <f t="shared" si="9"/>
        <v>1.0352457720878774</v>
      </c>
    </row>
    <row r="144" spans="1:7" x14ac:dyDescent="0.2">
      <c r="A144" s="4">
        <f>IF('True_Odds_Calculator_2-way'!A145="","",'True_Odds_Calculator_2-way'!A145)</f>
        <v>1.77</v>
      </c>
      <c r="B144" s="4">
        <f>IF('True_Odds_Calculator_2-way'!B145="","",'True_Odds_Calculator_2-way'!B145)</f>
        <v>2.14</v>
      </c>
      <c r="C144" s="4">
        <f t="shared" si="8"/>
        <v>3.2261471038597556E-2</v>
      </c>
      <c r="D144" s="4">
        <f t="shared" si="10"/>
        <v>1.822021261243927</v>
      </c>
      <c r="E144" s="4">
        <f t="shared" si="11"/>
        <v>2.216513546725964</v>
      </c>
      <c r="G144" s="4">
        <f t="shared" si="9"/>
        <v>1.0322614710385976</v>
      </c>
    </row>
    <row r="145" spans="1:7" x14ac:dyDescent="0.2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2.46</v>
      </c>
      <c r="C145" s="4">
        <f t="shared" si="8"/>
        <v>3.1504065040650397E-2</v>
      </c>
      <c r="D145" s="4">
        <f t="shared" si="10"/>
        <v>1.6413678065054211</v>
      </c>
      <c r="E145" s="4">
        <f t="shared" si="11"/>
        <v>2.5591677503250976</v>
      </c>
      <c r="G145" s="4">
        <f t="shared" si="9"/>
        <v>1.0315040650406504</v>
      </c>
    </row>
    <row r="146" spans="1:7" x14ac:dyDescent="0.2">
      <c r="A146" s="4">
        <f>IF('True_Odds_Calculator_2-way'!A147="","",'True_Odds_Calculator_2-way'!A147)</f>
        <v>1.76</v>
      </c>
      <c r="B146" s="4">
        <f>IF('True_Odds_Calculator_2-way'!B147="","",'True_Odds_Calculator_2-way'!B147)</f>
        <v>2.14</v>
      </c>
      <c r="C146" s="4">
        <f t="shared" si="8"/>
        <v>3.5471537807986397E-2</v>
      </c>
      <c r="D146" s="4">
        <f t="shared" si="10"/>
        <v>1.8167084699980707</v>
      </c>
      <c r="E146" s="4">
        <f t="shared" si="11"/>
        <v>2.2244271202456889</v>
      </c>
      <c r="G146" s="4">
        <f t="shared" si="9"/>
        <v>1.0354715378079864</v>
      </c>
    </row>
    <row r="147" spans="1:7" x14ac:dyDescent="0.2">
      <c r="A147" s="4">
        <f>IF('True_Odds_Calculator_2-way'!A148="","",'True_Odds_Calculator_2-way'!A148)</f>
        <v>1.85</v>
      </c>
      <c r="B147" s="4">
        <f>IF('True_Odds_Calculator_2-way'!B148="","",'True_Odds_Calculator_2-way'!B148)</f>
        <v>2.0499999999999998</v>
      </c>
      <c r="C147" s="4">
        <f t="shared" si="8"/>
        <v>2.8345418589321048E-2</v>
      </c>
      <c r="D147" s="4">
        <f t="shared" si="10"/>
        <v>1.8998121477770822</v>
      </c>
      <c r="E147" s="4">
        <f t="shared" si="11"/>
        <v>2.1113430758524703</v>
      </c>
      <c r="G147" s="4">
        <f t="shared" si="9"/>
        <v>1.028345418589321</v>
      </c>
    </row>
    <row r="148" spans="1:7" x14ac:dyDescent="0.2">
      <c r="A148" s="4">
        <f>IF('True_Odds_Calculator_2-way'!A149="","",'True_Odds_Calculator_2-way'!A149)</f>
        <v>2.08</v>
      </c>
      <c r="B148" s="4">
        <f>IF('True_Odds_Calculator_2-way'!B149="","",'True_Odds_Calculator_2-way'!B149)</f>
        <v>1.84</v>
      </c>
      <c r="C148" s="4">
        <f t="shared" si="8"/>
        <v>2.4247491638795804E-2</v>
      </c>
      <c r="D148" s="4">
        <f t="shared" si="10"/>
        <v>2.1338090990187331</v>
      </c>
      <c r="E148" s="4">
        <f t="shared" si="11"/>
        <v>1.8819826907946497</v>
      </c>
      <c r="G148" s="4">
        <f t="shared" si="9"/>
        <v>1.0242474916387958</v>
      </c>
    </row>
    <row r="149" spans="1:7" x14ac:dyDescent="0.2">
      <c r="A149" s="4">
        <f>IF('True_Odds_Calculator_2-way'!A150="","",'True_Odds_Calculator_2-way'!A150)</f>
        <v>2.21</v>
      </c>
      <c r="B149" s="4">
        <f>IF('True_Odds_Calculator_2-way'!B150="","",'True_Odds_Calculator_2-way'!B150)</f>
        <v>1.74</v>
      </c>
      <c r="C149" s="4">
        <f t="shared" si="8"/>
        <v>2.720133146096626E-2</v>
      </c>
      <c r="D149" s="4">
        <f t="shared" si="10"/>
        <v>2.2784855128281092</v>
      </c>
      <c r="E149" s="4">
        <f t="shared" si="11"/>
        <v>1.7821754646150993</v>
      </c>
      <c r="G149" s="4">
        <f t="shared" si="9"/>
        <v>1.0272013314609663</v>
      </c>
    </row>
    <row r="150" spans="1:7" x14ac:dyDescent="0.2">
      <c r="A150" s="4">
        <f>IF('True_Odds_Calculator_2-way'!A151="","",'True_Odds_Calculator_2-way'!A151)</f>
        <v>2.19</v>
      </c>
      <c r="B150" s="4">
        <f>IF('True_Odds_Calculator_2-way'!B151="","",'True_Odds_Calculator_2-way'!B151)</f>
        <v>1.75</v>
      </c>
      <c r="C150" s="4">
        <f t="shared" si="8"/>
        <v>2.8049575994781417E-2</v>
      </c>
      <c r="D150" s="4">
        <f t="shared" si="10"/>
        <v>2.2593957258658803</v>
      </c>
      <c r="E150" s="4">
        <f t="shared" si="11"/>
        <v>1.7940315974253949</v>
      </c>
      <c r="G150" s="4">
        <f t="shared" si="9"/>
        <v>1.0280495759947814</v>
      </c>
    </row>
    <row r="151" spans="1:7" x14ac:dyDescent="0.2">
      <c r="A151" s="4">
        <f>IF('True_Odds_Calculator_2-way'!A152="","",'True_Odds_Calculator_2-way'!A152)</f>
        <v>2.16</v>
      </c>
      <c r="B151" s="4">
        <f>IF('True_Odds_Calculator_2-way'!B152="","",'True_Odds_Calculator_2-way'!B152)</f>
        <v>1.76</v>
      </c>
      <c r="C151" s="4">
        <f t="shared" si="8"/>
        <v>3.1144781144781142E-2</v>
      </c>
      <c r="D151" s="4">
        <f t="shared" si="10"/>
        <v>2.235183443085607</v>
      </c>
      <c r="E151" s="4">
        <f t="shared" si="11"/>
        <v>1.8095963442498098</v>
      </c>
      <c r="G151" s="4">
        <f t="shared" si="9"/>
        <v>1.0311447811447811</v>
      </c>
    </row>
    <row r="152" spans="1:7" x14ac:dyDescent="0.2">
      <c r="A152" s="4">
        <f>IF('True_Odds_Calculator_2-way'!A153="","",'True_Odds_Calculator_2-way'!A153)</f>
        <v>2.29</v>
      </c>
      <c r="B152" s="4">
        <f>IF('True_Odds_Calculator_2-way'!B153="","",'True_Odds_Calculator_2-way'!B153)</f>
        <v>1.66</v>
      </c>
      <c r="C152" s="4">
        <f t="shared" si="8"/>
        <v>3.9090861261640519E-2</v>
      </c>
      <c r="D152" s="4">
        <f t="shared" si="10"/>
        <v>2.3973008765844739</v>
      </c>
      <c r="E152" s="4">
        <f t="shared" si="11"/>
        <v>1.7156654781784539</v>
      </c>
      <c r="G152" s="4">
        <f t="shared" si="9"/>
        <v>1.0390908612616405</v>
      </c>
    </row>
    <row r="153" spans="1:7" x14ac:dyDescent="0.2">
      <c r="A153" s="4">
        <f>IF('True_Odds_Calculator_2-way'!A154="","",'True_Odds_Calculator_2-way'!A154)</f>
        <v>2.78</v>
      </c>
      <c r="B153" s="4">
        <f>IF('True_Odds_Calculator_2-way'!B154="","",'True_Odds_Calculator_2-way'!B154)</f>
        <v>1.44</v>
      </c>
      <c r="C153" s="4">
        <f t="shared" si="8"/>
        <v>5.4156674660271742E-2</v>
      </c>
      <c r="D153" s="4">
        <f t="shared" si="10"/>
        <v>3.0063082006608588</v>
      </c>
      <c r="E153" s="4">
        <f t="shared" si="11"/>
        <v>1.4984279083695162</v>
      </c>
      <c r="G153" s="4">
        <f t="shared" si="9"/>
        <v>1.0541566746602717</v>
      </c>
    </row>
    <row r="154" spans="1:7" x14ac:dyDescent="0.2">
      <c r="A154" s="4">
        <f>IF('True_Odds_Calculator_2-way'!A155="","",'True_Odds_Calculator_2-way'!A155)</f>
        <v>2.34</v>
      </c>
      <c r="B154" s="4">
        <f>IF('True_Odds_Calculator_2-way'!B155="","",'True_Odds_Calculator_2-way'!B155)</f>
        <v>1.61</v>
      </c>
      <c r="C154" s="4">
        <f t="shared" si="8"/>
        <v>4.8468439772787697E-2</v>
      </c>
      <c r="D154" s="4">
        <f t="shared" si="10"/>
        <v>2.4806742608810168</v>
      </c>
      <c r="E154" s="4">
        <f t="shared" si="11"/>
        <v>1.6753679903944503</v>
      </c>
      <c r="G154" s="4">
        <f t="shared" si="9"/>
        <v>1.0484684397727877</v>
      </c>
    </row>
    <row r="155" spans="1:7" x14ac:dyDescent="0.2">
      <c r="A155" s="4">
        <f>IF('True_Odds_Calculator_2-way'!A156="","",'True_Odds_Calculator_2-way'!A156)</f>
        <v>2.57</v>
      </c>
      <c r="B155" s="4">
        <f>IF('True_Odds_Calculator_2-way'!B156="","",'True_Odds_Calculator_2-way'!B156)</f>
        <v>1.52</v>
      </c>
      <c r="C155" s="4">
        <f t="shared" si="8"/>
        <v>4.6999795207864015E-2</v>
      </c>
      <c r="D155" s="4">
        <f t="shared" si="10"/>
        <v>2.7351911496989216</v>
      </c>
      <c r="E155" s="4">
        <f t="shared" si="11"/>
        <v>1.5763053829392302</v>
      </c>
      <c r="G155" s="4">
        <f t="shared" si="9"/>
        <v>1.046999795207864</v>
      </c>
    </row>
    <row r="156" spans="1:7" x14ac:dyDescent="0.2">
      <c r="A156" s="4">
        <f>IF('True_Odds_Calculator_2-way'!A157="","",'True_Odds_Calculator_2-way'!A157)</f>
        <v>2.3199999999999998</v>
      </c>
      <c r="B156" s="4">
        <f>IF('True_Odds_Calculator_2-way'!B157="","",'True_Odds_Calculator_2-way'!B157)</f>
        <v>1.63</v>
      </c>
      <c r="C156" s="4">
        <f t="shared" si="8"/>
        <v>4.4531415273958208E-2</v>
      </c>
      <c r="D156" s="4">
        <f t="shared" si="10"/>
        <v>2.4463708112304308</v>
      </c>
      <c r="E156" s="4">
        <f t="shared" si="11"/>
        <v>1.6913856337776187</v>
      </c>
      <c r="G156" s="4">
        <f t="shared" si="9"/>
        <v>1.0445314152739582</v>
      </c>
    </row>
    <row r="157" spans="1:7" x14ac:dyDescent="0.2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2.0499999999999998</v>
      </c>
      <c r="C157" s="4">
        <f t="shared" si="8"/>
        <v>3.4252965480474407E-2</v>
      </c>
      <c r="D157" s="4">
        <f t="shared" si="10"/>
        <v>1.8892106257081707</v>
      </c>
      <c r="E157" s="4">
        <f t="shared" si="11"/>
        <v>2.1245929491717397</v>
      </c>
      <c r="G157" s="4">
        <f t="shared" si="9"/>
        <v>1.0342529654804744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2.0499999999999998</v>
      </c>
      <c r="C158" s="4">
        <f t="shared" si="8"/>
        <v>2.8345418589321048E-2</v>
      </c>
      <c r="D158" s="4">
        <f t="shared" si="10"/>
        <v>1.8998121477770822</v>
      </c>
      <c r="E158" s="4">
        <f t="shared" si="11"/>
        <v>2.1113430758524703</v>
      </c>
      <c r="G158" s="4">
        <f t="shared" si="9"/>
        <v>1.028345418589321</v>
      </c>
    </row>
    <row r="159" spans="1:7" x14ac:dyDescent="0.2">
      <c r="A159" s="4">
        <f>IF('True_Odds_Calculator_2-way'!A160="","",'True_Odds_Calculator_2-way'!A160)</f>
        <v>2.0299999999999998</v>
      </c>
      <c r="B159" s="4">
        <f>IF('True_Odds_Calculator_2-way'!B160="","",'True_Odds_Calculator_2-way'!B160)</f>
        <v>1.86</v>
      </c>
      <c r="C159" s="4">
        <f t="shared" si="8"/>
        <v>3.0245246040574214E-2</v>
      </c>
      <c r="D159" s="4">
        <f t="shared" si="10"/>
        <v>2.0942925287037548</v>
      </c>
      <c r="E159" s="4">
        <f t="shared" si="11"/>
        <v>1.9138324294186226</v>
      </c>
      <c r="G159" s="4">
        <f t="shared" si="9"/>
        <v>1.0302452460405742</v>
      </c>
    </row>
    <row r="160" spans="1:7" x14ac:dyDescent="0.2">
      <c r="A160" s="4">
        <f>IF('True_Odds_Calculator_2-way'!A161="","",'True_Odds_Calculator_2-way'!A161)</f>
        <v>2.08</v>
      </c>
      <c r="B160" s="4">
        <f>IF('True_Odds_Calculator_2-way'!B161="","",'True_Odds_Calculator_2-way'!B161)</f>
        <v>1.83</v>
      </c>
      <c r="C160" s="4">
        <f t="shared" si="8"/>
        <v>2.7217318200924545E-2</v>
      </c>
      <c r="D160" s="4">
        <f t="shared" si="10"/>
        <v>2.1405916094927453</v>
      </c>
      <c r="E160" s="4">
        <f t="shared" si="11"/>
        <v>1.8767379942806428</v>
      </c>
      <c r="G160" s="4">
        <f t="shared" si="9"/>
        <v>1.0272173182009245</v>
      </c>
    </row>
    <row r="161" spans="1:7" x14ac:dyDescent="0.2">
      <c r="A161" s="4">
        <f>IF('True_Odds_Calculator_2-way'!A162="","",'True_Odds_Calculator_2-way'!A162)</f>
        <v>2.23</v>
      </c>
      <c r="B161" s="4">
        <f>IF('True_Odds_Calculator_2-way'!B162="","",'True_Odds_Calculator_2-way'!B162)</f>
        <v>1.69</v>
      </c>
      <c r="C161" s="4">
        <f t="shared" si="8"/>
        <v>4.0146469604903645E-2</v>
      </c>
      <c r="D161" s="4">
        <f t="shared" si="10"/>
        <v>2.3344999535416733</v>
      </c>
      <c r="E161" s="4">
        <f t="shared" si="11"/>
        <v>1.7493443498038854</v>
      </c>
      <c r="G161" s="4">
        <f t="shared" si="9"/>
        <v>1.0401464696049036</v>
      </c>
    </row>
    <row r="162" spans="1:7" x14ac:dyDescent="0.2">
      <c r="A162" s="4">
        <f>IF('True_Odds_Calculator_2-way'!A163="","",'True_Odds_Calculator_2-way'!A163)</f>
        <v>2.4</v>
      </c>
      <c r="B162" s="4">
        <f>IF('True_Odds_Calculator_2-way'!B163="","",'True_Odds_Calculator_2-way'!B163)</f>
        <v>1.61</v>
      </c>
      <c r="C162" s="4">
        <f t="shared" si="8"/>
        <v>3.7784679089026829E-2</v>
      </c>
      <c r="D162" s="4">
        <f t="shared" si="10"/>
        <v>2.5139882888744305</v>
      </c>
      <c r="E162" s="4">
        <f t="shared" si="11"/>
        <v>1.6605070906746886</v>
      </c>
      <c r="G162" s="4">
        <f t="shared" si="9"/>
        <v>1.0377846790890268</v>
      </c>
    </row>
    <row r="163" spans="1:7" x14ac:dyDescent="0.2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2.11</v>
      </c>
      <c r="C163" s="4">
        <f t="shared" si="8"/>
        <v>2.6419837134403323E-2</v>
      </c>
      <c r="D163" s="4">
        <f t="shared" si="10"/>
        <v>1.8543371124760262</v>
      </c>
      <c r="E163" s="4">
        <f t="shared" si="11"/>
        <v>2.1704981387286519</v>
      </c>
      <c r="G163" s="4">
        <f t="shared" si="9"/>
        <v>1.0264198371344033</v>
      </c>
    </row>
    <row r="164" spans="1:7" x14ac:dyDescent="0.2">
      <c r="A164" s="4">
        <f>IF('True_Odds_Calculator_2-way'!A165="","",'True_Odds_Calculator_2-way'!A165)</f>
        <v>2.58</v>
      </c>
      <c r="B164" s="4">
        <f>IF('True_Odds_Calculator_2-way'!B165="","",'True_Odds_Calculator_2-way'!B165)</f>
        <v>1.52</v>
      </c>
      <c r="C164" s="4">
        <f t="shared" si="8"/>
        <v>4.5491636066911534E-2</v>
      </c>
      <c r="D164" s="4">
        <f t="shared" si="10"/>
        <v>2.7408442829186472</v>
      </c>
      <c r="E164" s="4">
        <f t="shared" si="11"/>
        <v>1.5744339168138752</v>
      </c>
      <c r="G164" s="4">
        <f t="shared" si="9"/>
        <v>1.0454916360669115</v>
      </c>
    </row>
    <row r="165" spans="1:7" x14ac:dyDescent="0.2">
      <c r="A165" s="4">
        <f>IF('True_Odds_Calculator_2-way'!A166="","",'True_Odds_Calculator_2-way'!A166)</f>
        <v>1.57</v>
      </c>
      <c r="B165" s="4">
        <f>IF('True_Odds_Calculator_2-way'!B166="","",'True_Odds_Calculator_2-way'!B166)</f>
        <v>2.4900000000000002</v>
      </c>
      <c r="C165" s="4">
        <f t="shared" si="8"/>
        <v>3.8549100862046881E-2</v>
      </c>
      <c r="D165" s="4">
        <f t="shared" si="10"/>
        <v>1.6189924005549459</v>
      </c>
      <c r="E165" s="4">
        <f t="shared" si="11"/>
        <v>2.6155287190981165</v>
      </c>
      <c r="G165" s="4">
        <f t="shared" si="9"/>
        <v>1.0385491008620469</v>
      </c>
    </row>
    <row r="166" spans="1:7" x14ac:dyDescent="0.2">
      <c r="A166" s="4">
        <f>IF('True_Odds_Calculator_2-way'!A167="","",'True_Odds_Calculator_2-way'!A167)</f>
        <v>2.04</v>
      </c>
      <c r="B166" s="4">
        <f>IF('True_Odds_Calculator_2-way'!B167="","",'True_Odds_Calculator_2-way'!B167)</f>
        <v>1.84</v>
      </c>
      <c r="C166" s="4">
        <f t="shared" si="8"/>
        <v>3.3674339300937772E-2</v>
      </c>
      <c r="D166" s="4">
        <f t="shared" si="10"/>
        <v>2.1125619090499774</v>
      </c>
      <c r="E166" s="4">
        <f t="shared" si="11"/>
        <v>1.8988263860785108</v>
      </c>
      <c r="G166" s="4">
        <f t="shared" si="9"/>
        <v>1.0336743393009378</v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</v>
      </c>
      <c r="B2" s="4">
        <f>IF('True_Odds_Calculator_3-way'!B3="","",'True_Odds_Calculator_3-way'!B3)</f>
        <v>5.26</v>
      </c>
      <c r="C2" s="4">
        <f>IF('True_Odds_Calculator_3-way'!C3="","",'True_Odds_Calculator_3-way'!C3)</f>
        <v>7.51</v>
      </c>
      <c r="D2" s="4">
        <f>IF(A2="","",((1/A2)+(1/B2)+(1/C2))-1)</f>
        <v>3.7555575003743069E-2</v>
      </c>
      <c r="E2" s="4">
        <f>IF(A2="","",(3*A2)/(3-($D2*A2)))</f>
        <v>1.424974001733561</v>
      </c>
      <c r="F2" s="4">
        <f>IF(B2="","",(3*B2)/(3-($D2*B2)))</f>
        <v>5.6307719249659938</v>
      </c>
      <c r="G2" s="4">
        <f>IF(C2="","",(3*C2)/(3-($D2*C2)))</f>
        <v>8.289312437047343</v>
      </c>
      <c r="I2" s="4">
        <f>IF(A2="","",D2+1)</f>
        <v>1.0375555750037431</v>
      </c>
    </row>
    <row r="3" spans="1:9" x14ac:dyDescent="0.2">
      <c r="A3" s="4">
        <f>IF('True_Odds_Calculator_3-way'!A4="","",'True_Odds_Calculator_3-way'!A4)</f>
        <v>2.2599999999999998</v>
      </c>
      <c r="B3" s="4">
        <f>IF('True_Odds_Calculator_3-way'!B4="","",'True_Odds_Calculator_3-way'!B4)</f>
        <v>3.81</v>
      </c>
      <c r="C3" s="4">
        <f>IF('True_Odds_Calculator_3-way'!C4="","",'True_Odds_Calculator_3-way'!C4)</f>
        <v>3.16</v>
      </c>
      <c r="D3" s="4">
        <f t="shared" ref="D3:D66" si="0">IF(A3="","",((1/A3)+(1/B3)+(1/C3))-1)</f>
        <v>2.1400763909776188E-2</v>
      </c>
      <c r="E3" s="4">
        <f t="shared" ref="E3:E66" si="1">IF(A3="","",(3*A3)/(3-($D3*A3)))</f>
        <v>2.2970325492980512</v>
      </c>
      <c r="F3" s="4">
        <f t="shared" ref="F3:F66" si="2">IF(B3="","",(3*B3)/(3-($D3*B3)))</f>
        <v>3.9164449401837471</v>
      </c>
      <c r="G3" s="4">
        <f t="shared" ref="G3:G66" si="3">IF(C3="","",(3*C3)/(3-($D3*C3)))</f>
        <v>3.2328759354246119</v>
      </c>
      <c r="I3" s="4">
        <f t="shared" ref="I3:I66" si="4">IF(A3="","",D3+1)</f>
        <v>1.0214007639097762</v>
      </c>
    </row>
    <row r="4" spans="1:9" x14ac:dyDescent="0.2">
      <c r="A4" s="4">
        <f>IF('True_Odds_Calculator_3-way'!A5="","",'True_Odds_Calculator_3-way'!A5)</f>
        <v>1.79</v>
      </c>
      <c r="B4" s="4">
        <f>IF('True_Odds_Calculator_3-way'!B5="","",'True_Odds_Calculator_3-way'!B5)</f>
        <v>3.95</v>
      </c>
      <c r="C4" s="4">
        <f>IF('True_Odds_Calculator_3-way'!C5="","",'True_Odds_Calculator_3-way'!C5)</f>
        <v>4.5999999999999996</v>
      </c>
      <c r="D4" s="4">
        <f t="shared" si="0"/>
        <v>2.9215079186946324E-2</v>
      </c>
      <c r="E4" s="4">
        <f t="shared" si="1"/>
        <v>1.8217562425550504</v>
      </c>
      <c r="F4" s="4">
        <f t="shared" si="2"/>
        <v>4.1080212868077375</v>
      </c>
      <c r="G4" s="4">
        <f t="shared" si="3"/>
        <v>4.8157275199518281</v>
      </c>
      <c r="I4" s="4">
        <f t="shared" si="4"/>
        <v>1.0292150791869463</v>
      </c>
    </row>
    <row r="5" spans="1:9" x14ac:dyDescent="0.2">
      <c r="A5" s="4">
        <f>IF('True_Odds_Calculator_3-way'!A6="","",'True_Odds_Calculator_3-way'!A6)</f>
        <v>1.95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4.21</v>
      </c>
      <c r="D5" s="4">
        <f t="shared" si="0"/>
        <v>2.967981297046185E-2</v>
      </c>
      <c r="E5" s="4">
        <f t="shared" si="1"/>
        <v>1.9883591836476964</v>
      </c>
      <c r="F5" s="4">
        <f t="shared" si="2"/>
        <v>3.71145186879557</v>
      </c>
      <c r="G5" s="4">
        <f t="shared" si="3"/>
        <v>4.3929701540204613</v>
      </c>
      <c r="I5" s="4">
        <f t="shared" si="4"/>
        <v>1.0296798129704618</v>
      </c>
    </row>
    <row r="6" spans="1: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3.18</v>
      </c>
      <c r="C6" s="4">
        <f>IF('True_Odds_Calculator_3-way'!C7="","",'True_Odds_Calculator_3-way'!C7)</f>
        <v>3.37</v>
      </c>
      <c r="D6" s="4">
        <f t="shared" si="0"/>
        <v>2.7867980516208535E-2</v>
      </c>
      <c r="E6" s="4">
        <f t="shared" si="1"/>
        <v>2.454726618869826</v>
      </c>
      <c r="F6" s="4">
        <f t="shared" si="2"/>
        <v>3.276796771086548</v>
      </c>
      <c r="G6" s="4">
        <f t="shared" si="3"/>
        <v>3.4789073025045041</v>
      </c>
      <c r="I6" s="4">
        <f t="shared" si="4"/>
        <v>1.0278679805162085</v>
      </c>
    </row>
    <row r="7" spans="1:9" x14ac:dyDescent="0.2">
      <c r="A7" s="4">
        <f>IF('True_Odds_Calculator_3-way'!A8="","",'True_Odds_Calculator_3-way'!A8)</f>
        <v>1.98</v>
      </c>
      <c r="B7" s="4">
        <f>IF('True_Odds_Calculator_3-way'!B8="","",'True_Odds_Calculator_3-way'!B8)</f>
        <v>3.66</v>
      </c>
      <c r="C7" s="4">
        <f>IF('True_Odds_Calculator_3-way'!C8="","",'True_Odds_Calculator_3-way'!C8)</f>
        <v>4.09</v>
      </c>
      <c r="D7" s="4">
        <f t="shared" si="0"/>
        <v>2.2773326272464534E-2</v>
      </c>
      <c r="E7" s="4">
        <f t="shared" si="1"/>
        <v>2.0102143158855386</v>
      </c>
      <c r="F7" s="4">
        <f t="shared" si="2"/>
        <v>3.7645934234652119</v>
      </c>
      <c r="G7" s="4">
        <f t="shared" si="3"/>
        <v>4.221053734909149</v>
      </c>
      <c r="I7" s="4">
        <f t="shared" si="4"/>
        <v>1.0227733262724645</v>
      </c>
    </row>
    <row r="8" spans="1:9" x14ac:dyDescent="0.2">
      <c r="A8" s="4">
        <f>IF('True_Odds_Calculator_3-way'!A9="","",'True_Odds_Calculator_3-way'!A9)</f>
        <v>1.66</v>
      </c>
      <c r="B8" s="4">
        <f>IF('True_Odds_Calculator_3-way'!B9="","",'True_Odds_Calculator_3-way'!B9)</f>
        <v>3.93</v>
      </c>
      <c r="C8" s="4">
        <f>IF('True_Odds_Calculator_3-way'!C9="","",'True_Odds_Calculator_3-way'!C9)</f>
        <v>5.98</v>
      </c>
      <c r="D8" s="4">
        <f t="shared" si="0"/>
        <v>2.4086645030426901E-2</v>
      </c>
      <c r="E8" s="4">
        <f t="shared" si="1"/>
        <v>1.6824232420536651</v>
      </c>
      <c r="F8" s="4">
        <f t="shared" si="2"/>
        <v>4.0580455608534667</v>
      </c>
      <c r="G8" s="4">
        <f t="shared" si="3"/>
        <v>6.2815964856499615</v>
      </c>
      <c r="I8" s="4">
        <f t="shared" si="4"/>
        <v>1.0240866450304269</v>
      </c>
    </row>
    <row r="9" spans="1:9" x14ac:dyDescent="0.2">
      <c r="A9" s="4">
        <f>IF('True_Odds_Calculator_3-way'!A10="","",'True_Odds_Calculator_3-way'!A10)</f>
        <v>2.7</v>
      </c>
      <c r="B9" s="4">
        <f>IF('True_Odds_Calculator_3-way'!B10="","",'True_Odds_Calculator_3-way'!B10)</f>
        <v>3.52</v>
      </c>
      <c r="C9" s="4">
        <f>IF('True_Odds_Calculator_3-way'!C10="","",'True_Odds_Calculator_3-way'!C10)</f>
        <v>2.68</v>
      </c>
      <c r="D9" s="4">
        <f t="shared" si="0"/>
        <v>2.7595607819488333E-2</v>
      </c>
      <c r="E9" s="4">
        <f t="shared" si="1"/>
        <v>2.7687651823035941</v>
      </c>
      <c r="F9" s="4">
        <f t="shared" si="2"/>
        <v>3.6377873585106868</v>
      </c>
      <c r="G9" s="4">
        <f t="shared" si="3"/>
        <v>2.7477374328997106</v>
      </c>
      <c r="I9" s="4">
        <f t="shared" si="4"/>
        <v>1.0275956078194883</v>
      </c>
    </row>
    <row r="10" spans="1:9" x14ac:dyDescent="0.2">
      <c r="A10" s="4">
        <f>IF('True_Odds_Calculator_3-way'!A11="","",'True_Odds_Calculator_3-way'!A11)</f>
        <v>2.34</v>
      </c>
      <c r="B10" s="4">
        <f>IF('True_Odds_Calculator_3-way'!B11="","",'True_Odds_Calculator_3-way'!B11)</f>
        <v>3.49</v>
      </c>
      <c r="C10" s="4">
        <f>IF('True_Odds_Calculator_3-way'!C11="","",'True_Odds_Calculator_3-way'!C11)</f>
        <v>3.19</v>
      </c>
      <c r="D10" s="4">
        <f t="shared" si="0"/>
        <v>2.7363002464277031E-2</v>
      </c>
      <c r="E10" s="4">
        <f t="shared" si="1"/>
        <v>2.3910321382674304</v>
      </c>
      <c r="F10" s="4">
        <f t="shared" si="2"/>
        <v>3.6047473741238512</v>
      </c>
      <c r="G10" s="4">
        <f t="shared" si="3"/>
        <v>3.2855977272247636</v>
      </c>
      <c r="I10" s="4">
        <f t="shared" si="4"/>
        <v>1.027363002464277</v>
      </c>
    </row>
    <row r="11" spans="1:9" x14ac:dyDescent="0.2">
      <c r="A11" s="4">
        <f>IF('True_Odds_Calculator_3-way'!A12="","",'True_Odds_Calculator_3-way'!A12)</f>
        <v>2.78</v>
      </c>
      <c r="B11" s="4">
        <f>IF('True_Odds_Calculator_3-way'!B12="","",'True_Odds_Calculator_3-way'!B12)</f>
        <v>3.28</v>
      </c>
      <c r="C11" s="4">
        <f>IF('True_Odds_Calculator_3-way'!C12="","",'True_Odds_Calculator_3-way'!C12)</f>
        <v>2.75</v>
      </c>
      <c r="D11" s="4">
        <f t="shared" si="0"/>
        <v>2.8226642632678711E-2</v>
      </c>
      <c r="E11" s="4">
        <f t="shared" si="1"/>
        <v>2.8546686804137793</v>
      </c>
      <c r="F11" s="4">
        <f t="shared" si="2"/>
        <v>3.3844478836740564</v>
      </c>
      <c r="G11" s="4">
        <f t="shared" si="3"/>
        <v>2.823044649759451</v>
      </c>
      <c r="I11" s="4">
        <f t="shared" si="4"/>
        <v>1.0282266426326787</v>
      </c>
    </row>
    <row r="12" spans="1:9" x14ac:dyDescent="0.2">
      <c r="A12" s="4">
        <f>IF('True_Odds_Calculator_3-way'!A13="","",'True_Odds_Calculator_3-way'!A13)</f>
        <v>2.69</v>
      </c>
      <c r="B12" s="4">
        <f>IF('True_Odds_Calculator_3-way'!B13="","",'True_Odds_Calculator_3-way'!B13)</f>
        <v>3.09</v>
      </c>
      <c r="C12" s="4">
        <f>IF('True_Odds_Calculator_3-way'!C13="","",'True_Odds_Calculator_3-way'!C13)</f>
        <v>3.01</v>
      </c>
      <c r="D12" s="4">
        <f t="shared" si="0"/>
        <v>2.7597720986428875E-2</v>
      </c>
      <c r="E12" s="4">
        <f t="shared" si="1"/>
        <v>2.7582556749043015</v>
      </c>
      <c r="F12" s="4">
        <f t="shared" si="2"/>
        <v>3.1804050902743661</v>
      </c>
      <c r="G12" s="4">
        <f t="shared" si="3"/>
        <v>3.0957195881302595</v>
      </c>
      <c r="I12" s="4">
        <f t="shared" si="4"/>
        <v>1.0275977209864289</v>
      </c>
    </row>
    <row r="13" spans="1:9" x14ac:dyDescent="0.2">
      <c r="A13" s="4">
        <f>IF('True_Odds_Calculator_3-way'!A14="","",'True_Odds_Calculator_3-way'!A14)</f>
        <v>2.46</v>
      </c>
      <c r="B13" s="4">
        <f>IF('True_Odds_Calculator_3-way'!B14="","",'True_Odds_Calculator_3-way'!B14)</f>
        <v>3.87</v>
      </c>
      <c r="C13" s="4">
        <f>IF('True_Odds_Calculator_3-way'!C14="","",'True_Odds_Calculator_3-way'!C14)</f>
        <v>2.63</v>
      </c>
      <c r="D13" s="4">
        <f t="shared" si="0"/>
        <v>4.5130134739317151E-2</v>
      </c>
      <c r="E13" s="4">
        <f t="shared" si="1"/>
        <v>2.5545349347575592</v>
      </c>
      <c r="F13" s="4">
        <f t="shared" si="2"/>
        <v>4.1092306727793311</v>
      </c>
      <c r="G13" s="4">
        <f t="shared" si="3"/>
        <v>2.7383399124759307</v>
      </c>
      <c r="I13" s="4">
        <f t="shared" si="4"/>
        <v>1.0451301347393172</v>
      </c>
    </row>
    <row r="14" spans="1:9" x14ac:dyDescent="0.2">
      <c r="A14" s="4">
        <f>IF('True_Odds_Calculator_3-way'!A15="","",'True_Odds_Calculator_3-way'!A15)</f>
        <v>3.94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2.02</v>
      </c>
      <c r="D14" s="4">
        <f t="shared" si="0"/>
        <v>2.2080655265326765E-2</v>
      </c>
      <c r="E14" s="4">
        <f t="shared" si="1"/>
        <v>4.0576694126522863</v>
      </c>
      <c r="F14" s="4">
        <f t="shared" si="2"/>
        <v>3.7613240496103679</v>
      </c>
      <c r="G14" s="4">
        <f t="shared" si="3"/>
        <v>2.0504858885004666</v>
      </c>
      <c r="I14" s="4">
        <f t="shared" si="4"/>
        <v>1.0220806552653268</v>
      </c>
    </row>
    <row r="15" spans="1:9" x14ac:dyDescent="0.2">
      <c r="A15" s="4">
        <f>IF('True_Odds_Calculator_3-way'!A16="","",'True_Odds_Calculator_3-way'!A16)</f>
        <v>2.1800000000000002</v>
      </c>
      <c r="B15" s="4">
        <f>IF('True_Odds_Calculator_3-way'!B16="","",'True_Odds_Calculator_3-way'!B16)</f>
        <v>2.94</v>
      </c>
      <c r="C15" s="4">
        <f>IF('True_Odds_Calculator_3-way'!C16="","",'True_Odds_Calculator_3-way'!C16)</f>
        <v>4.2699999999999996</v>
      </c>
      <c r="D15" s="4">
        <f t="shared" si="0"/>
        <v>3.3043688222769818E-2</v>
      </c>
      <c r="E15" s="4">
        <f t="shared" si="1"/>
        <v>2.233633440563457</v>
      </c>
      <c r="F15" s="4">
        <f t="shared" si="2"/>
        <v>3.0383916738251679</v>
      </c>
      <c r="G15" s="4">
        <f t="shared" si="3"/>
        <v>4.4807389330427876</v>
      </c>
      <c r="I15" s="4">
        <f t="shared" si="4"/>
        <v>1.0330436882227698</v>
      </c>
    </row>
    <row r="16" spans="1:9" x14ac:dyDescent="0.2">
      <c r="A16" s="4">
        <f>IF('True_Odds_Calculator_3-way'!A17="","",'True_Odds_Calculator_3-way'!A17)</f>
        <v>2.57</v>
      </c>
      <c r="B16" s="4">
        <f>IF('True_Odds_Calculator_3-way'!B17="","",'True_Odds_Calculator_3-way'!B17)</f>
        <v>3.54</v>
      </c>
      <c r="C16" s="4">
        <f>IF('True_Odds_Calculator_3-way'!C17="","",'True_Odds_Calculator_3-way'!C17)</f>
        <v>2.82</v>
      </c>
      <c r="D16" s="4">
        <f t="shared" si="0"/>
        <v>2.6200863149987708E-2</v>
      </c>
      <c r="E16" s="4">
        <f t="shared" si="1"/>
        <v>2.6290091786514886</v>
      </c>
      <c r="F16" s="4">
        <f t="shared" si="2"/>
        <v>3.6529379502492558</v>
      </c>
      <c r="G16" s="4">
        <f t="shared" si="3"/>
        <v>2.8912069916017296</v>
      </c>
      <c r="I16" s="4">
        <f t="shared" si="4"/>
        <v>1.0262008631499877</v>
      </c>
    </row>
    <row r="17" spans="1: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3.7</v>
      </c>
      <c r="C17" s="4">
        <f>IF('True_Odds_Calculator_3-way'!C18="","",'True_Odds_Calculator_3-way'!C18)</f>
        <v>2.66</v>
      </c>
      <c r="D17" s="4">
        <f t="shared" si="0"/>
        <v>2.7889509207307484E-2</v>
      </c>
      <c r="E17" s="4">
        <f t="shared" si="1"/>
        <v>2.6854080489217145</v>
      </c>
      <c r="F17" s="4">
        <f t="shared" si="2"/>
        <v>3.8318027544475952</v>
      </c>
      <c r="G17" s="4">
        <f t="shared" si="3"/>
        <v>2.7274461936815917</v>
      </c>
      <c r="I17" s="4">
        <f t="shared" si="4"/>
        <v>1.0278895092073075</v>
      </c>
    </row>
    <row r="18" spans="1: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4.28</v>
      </c>
      <c r="C18" s="4">
        <f>IF('True_Odds_Calculator_3-way'!C19="","",'True_Odds_Calculator_3-way'!C19)</f>
        <v>4.17</v>
      </c>
      <c r="D18" s="4">
        <f t="shared" si="0"/>
        <v>3.525076609929112E-2</v>
      </c>
      <c r="E18" s="4">
        <f t="shared" si="1"/>
        <v>1.8180248154013832</v>
      </c>
      <c r="F18" s="4">
        <f t="shared" si="2"/>
        <v>4.5066440551528268</v>
      </c>
      <c r="G18" s="4">
        <f t="shared" si="3"/>
        <v>4.3848514271328227</v>
      </c>
      <c r="I18" s="4">
        <f t="shared" si="4"/>
        <v>1.0352507660992911</v>
      </c>
    </row>
    <row r="19" spans="1: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4.18</v>
      </c>
      <c r="C19" s="4">
        <f>IF('True_Odds_Calculator_3-way'!C20="","",'True_Odds_Calculator_3-way'!C20)</f>
        <v>3.62</v>
      </c>
      <c r="D19" s="4">
        <f t="shared" si="0"/>
        <v>4.739243730043885E-2</v>
      </c>
      <c r="E19" s="4">
        <f t="shared" si="1"/>
        <v>1.9375436128929611</v>
      </c>
      <c r="F19" s="4">
        <f t="shared" si="2"/>
        <v>4.4755350783864243</v>
      </c>
      <c r="G19" s="4">
        <f t="shared" si="3"/>
        <v>3.8395731895179055</v>
      </c>
      <c r="I19" s="4">
        <f t="shared" si="4"/>
        <v>1.0473924373004388</v>
      </c>
    </row>
    <row r="20" spans="1:9" x14ac:dyDescent="0.2">
      <c r="A20" s="4">
        <f>IF('True_Odds_Calculator_3-way'!A21="","",'True_Odds_Calculator_3-way'!A21)</f>
        <v>3.73</v>
      </c>
      <c r="B20" s="4">
        <f>IF('True_Odds_Calculator_3-way'!B21="","",'True_Odds_Calculator_3-way'!B21)</f>
        <v>3.4</v>
      </c>
      <c r="C20" s="4">
        <f>IF('True_Odds_Calculator_3-way'!C21="","",'True_Odds_Calculator_3-way'!C21)</f>
        <v>2.12</v>
      </c>
      <c r="D20" s="4">
        <f t="shared" si="0"/>
        <v>3.3912275011678927E-2</v>
      </c>
      <c r="E20" s="4">
        <f t="shared" si="1"/>
        <v>3.8941958957601877</v>
      </c>
      <c r="F20" s="4">
        <f t="shared" si="2"/>
        <v>3.5358984070870942</v>
      </c>
      <c r="G20" s="4">
        <f t="shared" si="3"/>
        <v>2.1720525315719401</v>
      </c>
      <c r="I20" s="4">
        <f t="shared" si="4"/>
        <v>1.0339122750116789</v>
      </c>
    </row>
    <row r="21" spans="1: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3.84</v>
      </c>
      <c r="C21" s="4">
        <f>IF('True_Odds_Calculator_3-way'!C22="","",'True_Odds_Calculator_3-way'!C22)</f>
        <v>2.2400000000000002</v>
      </c>
      <c r="D21" s="4">
        <f t="shared" si="0"/>
        <v>3.2578137118039363E-2</v>
      </c>
      <c r="E21" s="4">
        <f t="shared" si="1"/>
        <v>3.1758783655499045</v>
      </c>
      <c r="F21" s="4">
        <f t="shared" si="2"/>
        <v>4.0070959638468411</v>
      </c>
      <c r="G21" s="4">
        <f t="shared" si="3"/>
        <v>2.2958464865586712</v>
      </c>
      <c r="I21" s="4">
        <f t="shared" si="4"/>
        <v>1.0325781371180394</v>
      </c>
    </row>
    <row r="22" spans="1:9" x14ac:dyDescent="0.2">
      <c r="A22" s="4">
        <f>IF('True_Odds_Calculator_3-way'!A23="","",'True_Odds_Calculator_3-way'!A23)</f>
        <v>4.5199999999999996</v>
      </c>
      <c r="B22" s="4">
        <f>IF('True_Odds_Calculator_3-way'!B23="","",'True_Odds_Calculator_3-way'!B23)</f>
        <v>4.16</v>
      </c>
      <c r="C22" s="4">
        <f>IF('True_Odds_Calculator_3-way'!C23="","",'True_Odds_Calculator_3-way'!C23)</f>
        <v>1.78</v>
      </c>
      <c r="D22" s="4">
        <f t="shared" si="0"/>
        <v>2.3421306246701468E-2</v>
      </c>
      <c r="E22" s="4">
        <f t="shared" si="1"/>
        <v>4.6853366342990839</v>
      </c>
      <c r="F22" s="4">
        <f t="shared" si="2"/>
        <v>4.2996418088788646</v>
      </c>
      <c r="G22" s="4">
        <f t="shared" si="3"/>
        <v>1.8050846141322887</v>
      </c>
      <c r="I22" s="4">
        <f t="shared" si="4"/>
        <v>1.0234213062467015</v>
      </c>
    </row>
    <row r="23" spans="1:9" x14ac:dyDescent="0.2">
      <c r="A23" s="4">
        <f>IF('True_Odds_Calculator_3-way'!A24="","",'True_Odds_Calculator_3-way'!A24)</f>
        <v>1.25</v>
      </c>
      <c r="B23" s="4">
        <f>IF('True_Odds_Calculator_3-way'!B24="","",'True_Odds_Calculator_3-way'!B24)</f>
        <v>6.51</v>
      </c>
      <c r="C23" s="4">
        <f>IF('True_Odds_Calculator_3-way'!C24="","",'True_Odds_Calculator_3-way'!C24)</f>
        <v>12.47</v>
      </c>
      <c r="D23" s="4">
        <f t="shared" si="0"/>
        <v>3.3802292937766598E-2</v>
      </c>
      <c r="E23" s="4">
        <f t="shared" si="1"/>
        <v>1.2678568621067035</v>
      </c>
      <c r="F23" s="4">
        <f t="shared" si="2"/>
        <v>7.0253136075352369</v>
      </c>
      <c r="G23" s="4">
        <f t="shared" si="3"/>
        <v>14.508517247172348</v>
      </c>
      <c r="I23" s="4">
        <f t="shared" si="4"/>
        <v>1.0338022929377666</v>
      </c>
    </row>
    <row r="24" spans="1:9" x14ac:dyDescent="0.2">
      <c r="A24" s="4">
        <f>IF('True_Odds_Calculator_3-way'!A25="","",'True_Odds_Calculator_3-way'!A25)</f>
        <v>11.21</v>
      </c>
      <c r="B24" s="4">
        <f>IF('True_Odds_Calculator_3-way'!B25="","",'True_Odds_Calculator_3-way'!B25)</f>
        <v>6.52</v>
      </c>
      <c r="C24" s="4">
        <f>IF('True_Odds_Calculator_3-way'!C25="","",'True_Odds_Calculator_3-way'!C25)</f>
        <v>1.27</v>
      </c>
      <c r="D24" s="4">
        <f t="shared" si="0"/>
        <v>2.9981873944472825E-2</v>
      </c>
      <c r="E24" s="4">
        <f t="shared" si="1"/>
        <v>12.624332628651571</v>
      </c>
      <c r="F24" s="4">
        <f t="shared" si="2"/>
        <v>6.9744600432127717</v>
      </c>
      <c r="G24" s="4">
        <f t="shared" si="3"/>
        <v>1.2863264757919206</v>
      </c>
      <c r="I24" s="4">
        <f t="shared" si="4"/>
        <v>1.0299818739444728</v>
      </c>
    </row>
    <row r="25" spans="1:9" x14ac:dyDescent="0.2">
      <c r="A25" s="4">
        <f>IF('True_Odds_Calculator_3-way'!A26="","",'True_Odds_Calculator_3-way'!A26)</f>
        <v>3.06</v>
      </c>
      <c r="B25" s="4">
        <f>IF('True_Odds_Calculator_3-way'!B26="","",'True_Odds_Calculator_3-way'!B26)</f>
        <v>3.75</v>
      </c>
      <c r="C25" s="4">
        <f>IF('True_Odds_Calculator_3-way'!C26="","",'True_Odds_Calculator_3-way'!C26)</f>
        <v>2.33</v>
      </c>
      <c r="D25" s="4">
        <f t="shared" si="0"/>
        <v>2.2648601643804778E-2</v>
      </c>
      <c r="E25" s="4">
        <f t="shared" si="1"/>
        <v>3.1323625031485589</v>
      </c>
      <c r="F25" s="4">
        <f t="shared" si="2"/>
        <v>3.8592585108148869</v>
      </c>
      <c r="G25" s="4">
        <f t="shared" si="3"/>
        <v>2.3717195282596255</v>
      </c>
      <c r="I25" s="4">
        <f t="shared" si="4"/>
        <v>1.0226486016438048</v>
      </c>
    </row>
    <row r="26" spans="1:9" x14ac:dyDescent="0.2">
      <c r="A26" s="4">
        <f>IF('True_Odds_Calculator_3-way'!A27="","",'True_Odds_Calculator_3-way'!A27)</f>
        <v>2.0699999999999998</v>
      </c>
      <c r="B26" s="4">
        <f>IF('True_Odds_Calculator_3-way'!B27="","",'True_Odds_Calculator_3-way'!B27)</f>
        <v>3.68</v>
      </c>
      <c r="C26" s="4">
        <f>IF('True_Odds_Calculator_3-way'!C27="","",'True_Odds_Calculator_3-way'!C27)</f>
        <v>3.72</v>
      </c>
      <c r="D26" s="4">
        <f t="shared" si="0"/>
        <v>2.3648122175471409E-2</v>
      </c>
      <c r="E26" s="4">
        <f t="shared" si="1"/>
        <v>2.1043368950345691</v>
      </c>
      <c r="F26" s="4">
        <f t="shared" si="2"/>
        <v>3.7899399547199533</v>
      </c>
      <c r="G26" s="4">
        <f t="shared" si="3"/>
        <v>3.8323794356243468</v>
      </c>
      <c r="I26" s="4">
        <f t="shared" si="4"/>
        <v>1.0236481221754714</v>
      </c>
    </row>
    <row r="27" spans="1:9" x14ac:dyDescent="0.2">
      <c r="A27" s="4">
        <f>IF('True_Odds_Calculator_3-way'!A28="","",'True_Odds_Calculator_3-way'!A28)</f>
        <v>1.66</v>
      </c>
      <c r="B27" s="4">
        <f>IF('True_Odds_Calculator_3-way'!B28="","",'True_Odds_Calculator_3-way'!B28)</f>
        <v>4.42</v>
      </c>
      <c r="C27" s="4">
        <f>IF('True_Odds_Calculator_3-way'!C28="","",'True_Odds_Calculator_3-way'!C28)</f>
        <v>5.1100000000000003</v>
      </c>
      <c r="D27" s="4">
        <f t="shared" si="0"/>
        <v>2.4348698688281045E-2</v>
      </c>
      <c r="E27" s="4">
        <f t="shared" si="1"/>
        <v>1.6826705302115803</v>
      </c>
      <c r="F27" s="4">
        <f t="shared" si="2"/>
        <v>4.5844618350062438</v>
      </c>
      <c r="G27" s="4">
        <f t="shared" si="3"/>
        <v>5.3311018521906481</v>
      </c>
      <c r="I27" s="4">
        <f t="shared" si="4"/>
        <v>1.024348698688281</v>
      </c>
    </row>
    <row r="28" spans="1:9" x14ac:dyDescent="0.2">
      <c r="A28" s="4">
        <f>IF('True_Odds_Calculator_3-way'!A29="","",'True_Odds_Calculator_3-way'!A29)</f>
        <v>2.1</v>
      </c>
      <c r="B28" s="4">
        <f>IF('True_Odds_Calculator_3-way'!B29="","",'True_Odds_Calculator_3-way'!B29)</f>
        <v>3.72</v>
      </c>
      <c r="C28" s="4">
        <f>IF('True_Odds_Calculator_3-way'!C29="","",'True_Odds_Calculator_3-way'!C29)</f>
        <v>3.54</v>
      </c>
      <c r="D28" s="4">
        <f t="shared" si="0"/>
        <v>2.7493556197766056E-2</v>
      </c>
      <c r="E28" s="4">
        <f t="shared" si="1"/>
        <v>2.1412086074255767</v>
      </c>
      <c r="F28" s="4">
        <f t="shared" si="2"/>
        <v>3.851298505966108</v>
      </c>
      <c r="G28" s="4">
        <f t="shared" si="3"/>
        <v>3.6586968946465994</v>
      </c>
      <c r="I28" s="4">
        <f t="shared" si="4"/>
        <v>1.0274935561977661</v>
      </c>
    </row>
    <row r="29" spans="1:9" x14ac:dyDescent="0.2">
      <c r="A29" s="4">
        <f>IF('True_Odds_Calculator_3-way'!A30="","",'True_Odds_Calculator_3-way'!A30)</f>
        <v>2.93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2.4700000000000002</v>
      </c>
      <c r="D29" s="4">
        <f t="shared" si="0"/>
        <v>2.7845368767857259E-2</v>
      </c>
      <c r="E29" s="4">
        <f t="shared" si="1"/>
        <v>3.0119108538241641</v>
      </c>
      <c r="F29" s="4">
        <f t="shared" si="2"/>
        <v>3.6709594085132315</v>
      </c>
      <c r="G29" s="4">
        <f t="shared" si="3"/>
        <v>2.527955969845622</v>
      </c>
      <c r="I29" s="4">
        <f t="shared" si="4"/>
        <v>1.0278453687678573</v>
      </c>
    </row>
    <row r="30" spans="1:9" x14ac:dyDescent="0.2">
      <c r="A30" s="4">
        <f>IF('True_Odds_Calculator_3-way'!A31="","",'True_Odds_Calculator_3-way'!A31)</f>
        <v>2.16</v>
      </c>
      <c r="B30" s="4">
        <f>IF('True_Odds_Calculator_3-way'!B31="","",'True_Odds_Calculator_3-way'!B31)</f>
        <v>3.8</v>
      </c>
      <c r="C30" s="4">
        <f>IF('True_Odds_Calculator_3-way'!C31="","",'True_Odds_Calculator_3-way'!C31)</f>
        <v>3.3</v>
      </c>
      <c r="D30" s="4">
        <f t="shared" si="0"/>
        <v>2.9151160730108039E-2</v>
      </c>
      <c r="E30" s="4">
        <f t="shared" si="1"/>
        <v>2.2063078326599768</v>
      </c>
      <c r="F30" s="4">
        <f t="shared" si="2"/>
        <v>3.945693975061181</v>
      </c>
      <c r="G30" s="4">
        <f t="shared" si="3"/>
        <v>3.4093243379317282</v>
      </c>
      <c r="I30" s="4">
        <f t="shared" si="4"/>
        <v>1.029151160730108</v>
      </c>
    </row>
    <row r="31" spans="1:9" x14ac:dyDescent="0.2">
      <c r="A31" s="4">
        <f>IF('True_Odds_Calculator_3-way'!A32="","",'True_Odds_Calculator_3-way'!A32)</f>
        <v>2.82</v>
      </c>
      <c r="B31" s="4">
        <f>IF('True_Odds_Calculator_3-way'!B32="","",'True_Odds_Calculator_3-way'!B32)</f>
        <v>3.45</v>
      </c>
      <c r="C31" s="4">
        <f>IF('True_Odds_Calculator_3-way'!C32="","",'True_Odds_Calculator_3-way'!C32)</f>
        <v>2.61</v>
      </c>
      <c r="D31" s="4">
        <f t="shared" si="0"/>
        <v>2.7606763993889505E-2</v>
      </c>
      <c r="E31" s="4">
        <f t="shared" si="1"/>
        <v>2.8951296513556861</v>
      </c>
      <c r="F31" s="4">
        <f t="shared" si="2"/>
        <v>3.5631211823987274</v>
      </c>
      <c r="G31" s="4">
        <f t="shared" si="3"/>
        <v>2.6742293316819952</v>
      </c>
      <c r="I31" s="4">
        <f t="shared" si="4"/>
        <v>1.0276067639938895</v>
      </c>
    </row>
    <row r="32" spans="1:9" x14ac:dyDescent="0.2">
      <c r="A32" s="4">
        <f>IF('True_Odds_Calculator_3-way'!A33="","",'True_Odds_Calculator_3-way'!A33)</f>
        <v>1.74</v>
      </c>
      <c r="B32" s="4">
        <f>IF('True_Odds_Calculator_3-way'!B33="","",'True_Odds_Calculator_3-way'!B33)</f>
        <v>3.99</v>
      </c>
      <c r="C32" s="4">
        <f>IF('True_Odds_Calculator_3-way'!C33="","",'True_Odds_Calculator_3-way'!C33)</f>
        <v>5.08</v>
      </c>
      <c r="D32" s="4">
        <f t="shared" si="0"/>
        <v>2.2189603794988244E-2</v>
      </c>
      <c r="E32" s="4">
        <f t="shared" si="1"/>
        <v>1.7626857125949902</v>
      </c>
      <c r="F32" s="4">
        <f t="shared" si="2"/>
        <v>4.111334412641332</v>
      </c>
      <c r="G32" s="4">
        <f t="shared" si="3"/>
        <v>5.2783300627262122</v>
      </c>
      <c r="I32" s="4">
        <f t="shared" si="4"/>
        <v>1.0221896037949882</v>
      </c>
    </row>
    <row r="33" spans="1:9" x14ac:dyDescent="0.2">
      <c r="A33" s="4">
        <f>IF('True_Odds_Calculator_3-way'!A34="","",'True_Odds_Calculator_3-way'!A34)</f>
        <v>1.1299999999999999</v>
      </c>
      <c r="B33" s="4">
        <f>IF('True_Odds_Calculator_3-way'!B34="","",'True_Odds_Calculator_3-way'!B34)</f>
        <v>10.33</v>
      </c>
      <c r="C33" s="4">
        <f>IF('True_Odds_Calculator_3-way'!C34="","",'True_Odds_Calculator_3-way'!C34)</f>
        <v>22.62</v>
      </c>
      <c r="D33" s="4">
        <f t="shared" si="0"/>
        <v>2.5969838214291219E-2</v>
      </c>
      <c r="E33" s="4">
        <f t="shared" si="1"/>
        <v>1.1411628232339905</v>
      </c>
      <c r="F33" s="4">
        <f t="shared" si="2"/>
        <v>11.344452846756313</v>
      </c>
      <c r="G33" s="4">
        <f t="shared" si="3"/>
        <v>28.127771513534132</v>
      </c>
      <c r="I33" s="4">
        <f t="shared" si="4"/>
        <v>1.0259698382142912</v>
      </c>
    </row>
    <row r="34" spans="1:9" x14ac:dyDescent="0.2">
      <c r="A34" s="4">
        <f>IF('True_Odds_Calculator_3-way'!A35="","",'True_Odds_Calculator_3-way'!A35)</f>
        <v>2.83</v>
      </c>
      <c r="B34" s="4">
        <f>IF('True_Odds_Calculator_3-way'!B35="","",'True_Odds_Calculator_3-way'!B35)</f>
        <v>3.43</v>
      </c>
      <c r="C34" s="4">
        <f>IF('True_Odds_Calculator_3-way'!C35="","",'True_Odds_Calculator_3-way'!C35)</f>
        <v>2.66</v>
      </c>
      <c r="D34" s="4">
        <f t="shared" si="0"/>
        <v>2.0841929587797292E-2</v>
      </c>
      <c r="E34" s="4">
        <f t="shared" si="1"/>
        <v>2.8867561869313354</v>
      </c>
      <c r="F34" s="4">
        <f t="shared" si="2"/>
        <v>3.5137296218043126</v>
      </c>
      <c r="G34" s="4">
        <f t="shared" si="3"/>
        <v>2.710081891212381</v>
      </c>
      <c r="I34" s="4">
        <f t="shared" si="4"/>
        <v>1.0208419295877973</v>
      </c>
    </row>
    <row r="35" spans="1:9" x14ac:dyDescent="0.2">
      <c r="A35" s="4">
        <f>IF('True_Odds_Calculator_3-way'!A36="","",'True_Odds_Calculator_3-way'!A36)</f>
        <v>3.49</v>
      </c>
      <c r="B35" s="4">
        <f>IF('True_Odds_Calculator_3-way'!B36="","",'True_Odds_Calculator_3-way'!B36)</f>
        <v>3.33</v>
      </c>
      <c r="C35" s="4">
        <f>IF('True_Odds_Calculator_3-way'!C36="","",'True_Odds_Calculator_3-way'!C36)</f>
        <v>2.2999999999999998</v>
      </c>
      <c r="D35" s="4">
        <f t="shared" si="0"/>
        <v>2.1615860285350674E-2</v>
      </c>
      <c r="E35" s="4">
        <f t="shared" si="1"/>
        <v>3.5800249205217507</v>
      </c>
      <c r="F35" s="4">
        <f t="shared" si="2"/>
        <v>3.4118628902179746</v>
      </c>
      <c r="G35" s="4">
        <f t="shared" si="3"/>
        <v>2.3387582752919371</v>
      </c>
      <c r="I35" s="4">
        <f t="shared" si="4"/>
        <v>1.0216158602853507</v>
      </c>
    </row>
    <row r="36" spans="1:9" x14ac:dyDescent="0.2">
      <c r="A36" s="4">
        <f>IF('True_Odds_Calculator_3-way'!A37="","",'True_Odds_Calculator_3-way'!A37)</f>
        <v>2.48</v>
      </c>
      <c r="B36" s="4">
        <f>IF('True_Odds_Calculator_3-way'!B37="","",'True_Odds_Calculator_3-way'!B37)</f>
        <v>3.36</v>
      </c>
      <c r="C36" s="4">
        <f>IF('True_Odds_Calculator_3-way'!C37="","",'True_Odds_Calculator_3-way'!C37)</f>
        <v>3.12</v>
      </c>
      <c r="D36" s="4">
        <f t="shared" si="0"/>
        <v>2.1357674583481145E-2</v>
      </c>
      <c r="E36" s="4">
        <f t="shared" si="1"/>
        <v>2.5245730479528676</v>
      </c>
      <c r="F36" s="4">
        <f t="shared" si="2"/>
        <v>3.4423428920073222</v>
      </c>
      <c r="G36" s="4">
        <f t="shared" si="3"/>
        <v>3.1908756715995854</v>
      </c>
      <c r="I36" s="4">
        <f t="shared" si="4"/>
        <v>1.0213576745834811</v>
      </c>
    </row>
    <row r="37" spans="1:9" x14ac:dyDescent="0.2">
      <c r="A37" s="4">
        <f>IF('True_Odds_Calculator_3-way'!A38="","",'True_Odds_Calculator_3-way'!A38)</f>
        <v>2.5</v>
      </c>
      <c r="B37" s="4">
        <f>IF('True_Odds_Calculator_3-way'!B38="","",'True_Odds_Calculator_3-way'!B38)</f>
        <v>3.42</v>
      </c>
      <c r="C37" s="4">
        <f>IF('True_Odds_Calculator_3-way'!C38="","",'True_Odds_Calculator_3-way'!C38)</f>
        <v>2.98</v>
      </c>
      <c r="D37" s="4">
        <f t="shared" si="0"/>
        <v>2.7968130617371134E-2</v>
      </c>
      <c r="E37" s="4">
        <f t="shared" si="1"/>
        <v>2.5596573594711707</v>
      </c>
      <c r="F37" s="4">
        <f t="shared" si="2"/>
        <v>3.5326333108414132</v>
      </c>
      <c r="G37" s="4">
        <f t="shared" si="3"/>
        <v>3.0651551484918236</v>
      </c>
      <c r="I37" s="4">
        <f t="shared" si="4"/>
        <v>1.0279681306173711</v>
      </c>
    </row>
    <row r="38" spans="1:9" x14ac:dyDescent="0.2">
      <c r="A38" s="4">
        <f>IF('True_Odds_Calculator_3-way'!A39="","",'True_Odds_Calculator_3-way'!A39)</f>
        <v>1.91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4.3600000000000003</v>
      </c>
      <c r="D38" s="4">
        <f t="shared" si="0"/>
        <v>2.8400101253133192E-2</v>
      </c>
      <c r="E38" s="4">
        <f t="shared" si="1"/>
        <v>1.9451714181973925</v>
      </c>
      <c r="F38" s="4">
        <f t="shared" si="2"/>
        <v>3.7591809548949171</v>
      </c>
      <c r="G38" s="4">
        <f t="shared" si="3"/>
        <v>4.5477057063430095</v>
      </c>
      <c r="I38" s="4">
        <f t="shared" si="4"/>
        <v>1.0284001012531332</v>
      </c>
    </row>
    <row r="39" spans="1:9" x14ac:dyDescent="0.2">
      <c r="A39" s="4">
        <f>IF('True_Odds_Calculator_3-way'!A40="","",'True_Odds_Calculator_3-way'!A40)</f>
        <v>2.83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2.61</v>
      </c>
      <c r="D39" s="4">
        <f t="shared" si="0"/>
        <v>2.8043842415844455E-2</v>
      </c>
      <c r="E39" s="4">
        <f t="shared" si="1"/>
        <v>2.9069011733121748</v>
      </c>
      <c r="F39" s="4">
        <f t="shared" si="2"/>
        <v>3.5436207412866851</v>
      </c>
      <c r="G39" s="4">
        <f t="shared" si="3"/>
        <v>2.6752716602683213</v>
      </c>
      <c r="I39" s="4">
        <f t="shared" si="4"/>
        <v>1.0280438424158445</v>
      </c>
    </row>
    <row r="40" spans="1:9" x14ac:dyDescent="0.2">
      <c r="A40" s="4">
        <f>IF('True_Odds_Calculator_3-way'!A41="","",'True_Odds_Calculator_3-way'!A41)</f>
        <v>1.83</v>
      </c>
      <c r="B40" s="4">
        <f>IF('True_Odds_Calculator_3-way'!B41="","",'True_Odds_Calculator_3-way'!B41)</f>
        <v>3.74</v>
      </c>
      <c r="C40" s="4">
        <f>IF('True_Odds_Calculator_3-way'!C41="","",'True_Odds_Calculator_3-way'!C41)</f>
        <v>4.5999999999999996</v>
      </c>
      <c r="D40" s="4">
        <f t="shared" si="0"/>
        <v>3.1219070923905079E-2</v>
      </c>
      <c r="E40" s="4">
        <f t="shared" si="1"/>
        <v>1.8655264006168781</v>
      </c>
      <c r="F40" s="4">
        <f t="shared" si="2"/>
        <v>3.8914545352666048</v>
      </c>
      <c r="G40" s="4">
        <f t="shared" si="3"/>
        <v>4.8312691946483115</v>
      </c>
      <c r="I40" s="4">
        <f t="shared" si="4"/>
        <v>1.0312190709239051</v>
      </c>
    </row>
    <row r="41" spans="1:9" x14ac:dyDescent="0.2">
      <c r="A41" s="4">
        <f>IF('True_Odds_Calculator_3-way'!A42="","",'True_Odds_Calculator_3-way'!A42)</f>
        <v>1.83</v>
      </c>
      <c r="B41" s="4">
        <f>IF('True_Odds_Calculator_3-way'!B42="","",'True_Odds_Calculator_3-way'!B42)</f>
        <v>3.58</v>
      </c>
      <c r="C41" s="4">
        <f>IF('True_Odds_Calculator_3-way'!C42="","",'True_Odds_Calculator_3-way'!C42)</f>
        <v>4.88</v>
      </c>
      <c r="D41" s="4">
        <f t="shared" si="0"/>
        <v>3.0695729157126816E-2</v>
      </c>
      <c r="E41" s="4">
        <f t="shared" si="1"/>
        <v>1.864919488751198</v>
      </c>
      <c r="F41" s="4">
        <f t="shared" si="2"/>
        <v>3.7161224451209143</v>
      </c>
      <c r="G41" s="4">
        <f t="shared" si="3"/>
        <v>5.1364729249425061</v>
      </c>
      <c r="I41" s="4">
        <f t="shared" si="4"/>
        <v>1.0306957291571268</v>
      </c>
    </row>
    <row r="42" spans="1:9" x14ac:dyDescent="0.2">
      <c r="A42" s="4">
        <f>IF('True_Odds_Calculator_3-way'!A43="","",'True_Odds_Calculator_3-way'!A43)</f>
        <v>2.65</v>
      </c>
      <c r="B42" s="4">
        <f>IF('True_Odds_Calculator_3-way'!B43="","",'True_Odds_Calculator_3-way'!B43)</f>
        <v>3.46</v>
      </c>
      <c r="C42" s="4">
        <f>IF('True_Odds_Calculator_3-way'!C43="","",'True_Odds_Calculator_3-way'!C43)</f>
        <v>2.76</v>
      </c>
      <c r="D42" s="4">
        <f t="shared" si="0"/>
        <v>2.8694672186210468E-2</v>
      </c>
      <c r="E42" s="4">
        <f t="shared" si="1"/>
        <v>2.7189162629321584</v>
      </c>
      <c r="F42" s="4">
        <f t="shared" si="2"/>
        <v>3.5784263078907084</v>
      </c>
      <c r="G42" s="4">
        <f t="shared" si="3"/>
        <v>2.8348371447646903</v>
      </c>
      <c r="I42" s="4">
        <f t="shared" si="4"/>
        <v>1.0286946721862105</v>
      </c>
    </row>
    <row r="43" spans="1:9" x14ac:dyDescent="0.2">
      <c r="A43" s="4">
        <f>IF('True_Odds_Calculator_3-way'!A44="","",'True_Odds_Calculator_3-way'!A44)</f>
        <v>4.1900000000000004</v>
      </c>
      <c r="B43" s="4">
        <f>IF('True_Odds_Calculator_3-way'!B44="","",'True_Odds_Calculator_3-way'!B44)</f>
        <v>3.6</v>
      </c>
      <c r="C43" s="4">
        <f>IF('True_Odds_Calculator_3-way'!C44="","",'True_Odds_Calculator_3-way'!C44)</f>
        <v>1.95</v>
      </c>
      <c r="D43" s="4">
        <f t="shared" si="0"/>
        <v>2.9261775085164032E-2</v>
      </c>
      <c r="E43" s="4">
        <f t="shared" si="1"/>
        <v>4.3685375235775492</v>
      </c>
      <c r="F43" s="4">
        <f t="shared" si="2"/>
        <v>3.7310112131513518</v>
      </c>
      <c r="G43" s="4">
        <f t="shared" si="3"/>
        <v>1.9878084219205112</v>
      </c>
      <c r="I43" s="4">
        <f t="shared" si="4"/>
        <v>1.029261775085164</v>
      </c>
    </row>
    <row r="44" spans="1:9" x14ac:dyDescent="0.2">
      <c r="A44" s="4">
        <f>IF('True_Odds_Calculator_3-way'!A45="","",'True_Odds_Calculator_3-way'!A45)</f>
        <v>2.09</v>
      </c>
      <c r="B44" s="4">
        <f>IF('True_Odds_Calculator_3-way'!B45="","",'True_Odds_Calculator_3-way'!B45)</f>
        <v>3.49</v>
      </c>
      <c r="C44" s="4">
        <f>IF('True_Odds_Calculator_3-way'!C45="","",'True_Odds_Calculator_3-way'!C45)</f>
        <v>3.8</v>
      </c>
      <c r="D44" s="4">
        <f t="shared" si="0"/>
        <v>2.8159745547771564E-2</v>
      </c>
      <c r="E44" s="4">
        <f t="shared" si="1"/>
        <v>2.1318219901408728</v>
      </c>
      <c r="F44" s="4">
        <f t="shared" si="2"/>
        <v>3.6082016950829408</v>
      </c>
      <c r="G44" s="4">
        <f t="shared" si="3"/>
        <v>3.9405557256307286</v>
      </c>
      <c r="I44" s="4">
        <f t="shared" si="4"/>
        <v>1.0281597455477716</v>
      </c>
    </row>
    <row r="45" spans="1:9" x14ac:dyDescent="0.2">
      <c r="A45" s="4">
        <f>IF('True_Odds_Calculator_3-way'!A46="","",'True_Odds_Calculator_3-way'!A46)</f>
        <v>2.27</v>
      </c>
      <c r="B45" s="4">
        <f>IF('True_Odds_Calculator_3-way'!B46="","",'True_Odds_Calculator_3-way'!B46)</f>
        <v>3.22</v>
      </c>
      <c r="C45" s="4">
        <f>IF('True_Odds_Calculator_3-way'!C46="","",'True_Odds_Calculator_3-way'!C46)</f>
        <v>3.61</v>
      </c>
      <c r="D45" s="4">
        <f t="shared" si="0"/>
        <v>2.8095950821721116E-2</v>
      </c>
      <c r="E45" s="4">
        <f t="shared" si="1"/>
        <v>2.3193067675197447</v>
      </c>
      <c r="F45" s="4">
        <f t="shared" si="2"/>
        <v>3.3201226839170377</v>
      </c>
      <c r="G45" s="4">
        <f t="shared" si="3"/>
        <v>3.7363204903573606</v>
      </c>
      <c r="I45" s="4">
        <f t="shared" si="4"/>
        <v>1.0280959508217211</v>
      </c>
    </row>
    <row r="46" spans="1:9" x14ac:dyDescent="0.2">
      <c r="A46" s="4">
        <f>IF('True_Odds_Calculator_3-way'!A47="","",'True_Odds_Calculator_3-way'!A47)</f>
        <v>1.91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4.46</v>
      </c>
      <c r="D46" s="4">
        <f t="shared" si="0"/>
        <v>2.9465596905925429E-2</v>
      </c>
      <c r="E46" s="4">
        <f t="shared" si="1"/>
        <v>1.9465161829757294</v>
      </c>
      <c r="F46" s="4">
        <f t="shared" si="2"/>
        <v>3.6782519005884105</v>
      </c>
      <c r="G46" s="4">
        <f t="shared" si="3"/>
        <v>4.6643231023684297</v>
      </c>
      <c r="I46" s="4">
        <f t="shared" si="4"/>
        <v>1.0294655969059254</v>
      </c>
    </row>
    <row r="47" spans="1:9" x14ac:dyDescent="0.2">
      <c r="A47" s="4">
        <f>IF('True_Odds_Calculator_3-way'!A48="","",'True_Odds_Calculator_3-way'!A48)</f>
        <v>1.9</v>
      </c>
      <c r="B47" s="4">
        <f>IF('True_Odds_Calculator_3-way'!B48="","",'True_Odds_Calculator_3-way'!B48)</f>
        <v>3.69</v>
      </c>
      <c r="C47" s="4">
        <f>IF('True_Odds_Calculator_3-way'!C48="","",'True_Odds_Calculator_3-way'!C48)</f>
        <v>4.29</v>
      </c>
      <c r="D47" s="4">
        <f t="shared" si="0"/>
        <v>3.0418732601017684E-2</v>
      </c>
      <c r="E47" s="4">
        <f t="shared" si="1"/>
        <v>1.9373229080851497</v>
      </c>
      <c r="F47" s="4">
        <f t="shared" si="2"/>
        <v>3.8334278609691785</v>
      </c>
      <c r="G47" s="4">
        <f t="shared" si="3"/>
        <v>4.4850962491966202</v>
      </c>
      <c r="I47" s="4">
        <f t="shared" si="4"/>
        <v>1.0304187326010177</v>
      </c>
    </row>
    <row r="48" spans="1:9" x14ac:dyDescent="0.2">
      <c r="A48" s="4">
        <f>IF('True_Odds_Calculator_3-way'!A49="","",'True_Odds_Calculator_3-way'!A49)</f>
        <v>2.89</v>
      </c>
      <c r="B48" s="4">
        <f>IF('True_Odds_Calculator_3-way'!B49="","",'True_Odds_Calculator_3-way'!B49)</f>
        <v>3.22</v>
      </c>
      <c r="C48" s="4">
        <f>IF('True_Odds_Calculator_3-way'!C49="","",'True_Odds_Calculator_3-way'!C49)</f>
        <v>2.74</v>
      </c>
      <c r="D48" s="4">
        <f t="shared" si="0"/>
        <v>2.1543271106489792E-2</v>
      </c>
      <c r="E48" s="4">
        <f t="shared" si="1"/>
        <v>2.9512482921855439</v>
      </c>
      <c r="F48" s="4">
        <f t="shared" si="2"/>
        <v>3.2962188339366412</v>
      </c>
      <c r="G48" s="4">
        <f t="shared" si="3"/>
        <v>2.7949948428995341</v>
      </c>
      <c r="I48" s="4">
        <f t="shared" si="4"/>
        <v>1.0215432711064898</v>
      </c>
    </row>
    <row r="49" spans="1:9" x14ac:dyDescent="0.2">
      <c r="A49" s="4">
        <f>IF('True_Odds_Calculator_3-way'!A50="","",'True_Odds_Calculator_3-way'!A50)</f>
        <v>5.0199999999999996</v>
      </c>
      <c r="B49" s="4">
        <f>IF('True_Odds_Calculator_3-way'!B50="","",'True_Odds_Calculator_3-way'!B50)</f>
        <v>4.09</v>
      </c>
      <c r="C49" s="4">
        <f>IF('True_Odds_Calculator_3-way'!C50="","",'True_Odds_Calculator_3-way'!C50)</f>
        <v>1.72</v>
      </c>
      <c r="D49" s="4">
        <f t="shared" si="0"/>
        <v>2.5097313594317772E-2</v>
      </c>
      <c r="E49" s="4">
        <f t="shared" si="1"/>
        <v>5.2400625657331927</v>
      </c>
      <c r="F49" s="4">
        <f t="shared" si="2"/>
        <v>4.2349014042349618</v>
      </c>
      <c r="G49" s="4">
        <f t="shared" si="3"/>
        <v>1.7451106173611941</v>
      </c>
      <c r="I49" s="4">
        <f t="shared" si="4"/>
        <v>1.0250973135943178</v>
      </c>
    </row>
    <row r="50" spans="1:9" x14ac:dyDescent="0.2">
      <c r="A50" s="4">
        <f>IF('True_Odds_Calculator_3-way'!A51="","",'True_Odds_Calculator_3-way'!A51)</f>
        <v>3.75</v>
      </c>
      <c r="B50" s="4">
        <f>IF('True_Odds_Calculator_3-way'!B51="","",'True_Odds_Calculator_3-way'!B51)</f>
        <v>3.22</v>
      </c>
      <c r="C50" s="4">
        <f>IF('True_Odds_Calculator_3-way'!C51="","",'True_Odds_Calculator_3-way'!C51)</f>
        <v>2.19</v>
      </c>
      <c r="D50" s="4">
        <f t="shared" si="0"/>
        <v>3.3846677444056894E-2</v>
      </c>
      <c r="E50" s="4">
        <f t="shared" si="1"/>
        <v>3.9156653266108434</v>
      </c>
      <c r="F50" s="4">
        <f t="shared" si="2"/>
        <v>3.3413885256155118</v>
      </c>
      <c r="G50" s="4">
        <f t="shared" si="3"/>
        <v>2.2454815248818636</v>
      </c>
      <c r="I50" s="4">
        <f t="shared" si="4"/>
        <v>1.0338466774440569</v>
      </c>
    </row>
    <row r="51" spans="1:9" x14ac:dyDescent="0.2">
      <c r="A51" s="4">
        <f>IF('True_Odds_Calculator_3-way'!A52="","",'True_Odds_Calculator_3-way'!A52)</f>
        <v>3.97</v>
      </c>
      <c r="B51" s="4">
        <f>IF('True_Odds_Calculator_3-way'!B52="","",'True_Odds_Calculator_3-way'!B52)</f>
        <v>3.35</v>
      </c>
      <c r="C51" s="4">
        <f>IF('True_Odds_Calculator_3-way'!C52="","",'True_Odds_Calculator_3-way'!C52)</f>
        <v>2.0699999999999998</v>
      </c>
      <c r="D51" s="4">
        <f t="shared" si="0"/>
        <v>3.3488418891923777E-2</v>
      </c>
      <c r="E51" s="4">
        <f t="shared" si="1"/>
        <v>4.1540942576703594</v>
      </c>
      <c r="F51" s="4">
        <f t="shared" si="2"/>
        <v>3.4801412789988442</v>
      </c>
      <c r="G51" s="4">
        <f t="shared" si="3"/>
        <v>2.1189628947548349</v>
      </c>
      <c r="I51" s="4">
        <f t="shared" si="4"/>
        <v>1.0334884188919238</v>
      </c>
    </row>
    <row r="52" spans="1:9" x14ac:dyDescent="0.2">
      <c r="A52" s="4">
        <f>IF('True_Odds_Calculator_3-way'!A53="","",'True_Odds_Calculator_3-way'!A53)</f>
        <v>2.7</v>
      </c>
      <c r="B52" s="4">
        <f>IF('True_Odds_Calculator_3-way'!B53="","",'True_Odds_Calculator_3-way'!B53)</f>
        <v>2.88</v>
      </c>
      <c r="C52" s="4">
        <f>IF('True_Odds_Calculator_3-way'!C53="","",'True_Odds_Calculator_3-way'!C53)</f>
        <v>3.16</v>
      </c>
      <c r="D52" s="4">
        <f t="shared" si="0"/>
        <v>3.4048288795124115E-2</v>
      </c>
      <c r="E52" s="4">
        <f t="shared" si="1"/>
        <v>2.7853528483595409</v>
      </c>
      <c r="F52" s="4">
        <f t="shared" si="2"/>
        <v>2.9773176689542864</v>
      </c>
      <c r="G52" s="4">
        <f t="shared" si="3"/>
        <v>3.2775465778859081</v>
      </c>
      <c r="I52" s="4">
        <f t="shared" si="4"/>
        <v>1.0340482887951241</v>
      </c>
    </row>
    <row r="53" spans="1:9" x14ac:dyDescent="0.2">
      <c r="A53" s="4">
        <f>IF('True_Odds_Calculator_3-way'!A54="","",'True_Odds_Calculator_3-way'!A54)</f>
        <v>2.6</v>
      </c>
      <c r="B53" s="4">
        <f>IF('True_Odds_Calculator_3-way'!B54="","",'True_Odds_Calculator_3-way'!B54)</f>
        <v>3.14</v>
      </c>
      <c r="C53" s="4">
        <f>IF('True_Odds_Calculator_3-way'!C54="","",'True_Odds_Calculator_3-way'!C54)</f>
        <v>3.03</v>
      </c>
      <c r="D53" s="4">
        <f t="shared" si="0"/>
        <v>3.3119725495332375E-2</v>
      </c>
      <c r="E53" s="4">
        <f t="shared" si="1"/>
        <v>2.6768352419551484</v>
      </c>
      <c r="F53" s="4">
        <f t="shared" si="2"/>
        <v>3.2527578686041285</v>
      </c>
      <c r="G53" s="4">
        <f t="shared" si="3"/>
        <v>3.134864096732441</v>
      </c>
      <c r="I53" s="4">
        <f t="shared" si="4"/>
        <v>1.0331197254953324</v>
      </c>
    </row>
    <row r="54" spans="1:9" x14ac:dyDescent="0.2">
      <c r="A54" s="4">
        <f>IF('True_Odds_Calculator_3-way'!A55="","",'True_Odds_Calculator_3-way'!A55)</f>
        <v>1.88</v>
      </c>
      <c r="B54" s="4">
        <f>IF('True_Odds_Calculator_3-way'!B55="","",'True_Odds_Calculator_3-way'!B55)</f>
        <v>3.48</v>
      </c>
      <c r="C54" s="4">
        <f>IF('True_Odds_Calculator_3-way'!C55="","",'True_Odds_Calculator_3-way'!C55)</f>
        <v>4.6399999999999997</v>
      </c>
      <c r="D54" s="4">
        <f t="shared" si="0"/>
        <v>3.4788456835411985E-2</v>
      </c>
      <c r="E54" s="4">
        <f t="shared" si="1"/>
        <v>1.9218988680427713</v>
      </c>
      <c r="F54" s="4">
        <f t="shared" si="2"/>
        <v>3.6263395166654342</v>
      </c>
      <c r="G54" s="4">
        <f t="shared" si="3"/>
        <v>4.9038576853887657</v>
      </c>
      <c r="I54" s="4">
        <f t="shared" si="4"/>
        <v>1.034788456835412</v>
      </c>
    </row>
    <row r="55" spans="1:9" x14ac:dyDescent="0.2">
      <c r="A55" s="4">
        <f>IF('True_Odds_Calculator_3-way'!A56="","",'True_Odds_Calculator_3-way'!A56)</f>
        <v>2.96</v>
      </c>
      <c r="B55" s="4">
        <f>IF('True_Odds_Calculator_3-way'!B56="","",'True_Odds_Calculator_3-way'!B56)</f>
        <v>3.01</v>
      </c>
      <c r="C55" s="4">
        <f>IF('True_Odds_Calculator_3-way'!C56="","",'True_Odds_Calculator_3-way'!C56)</f>
        <v>2.76</v>
      </c>
      <c r="D55" s="4">
        <f t="shared" si="0"/>
        <v>3.2382592038810554E-2</v>
      </c>
      <c r="E55" s="4">
        <f t="shared" si="1"/>
        <v>3.0576959041213443</v>
      </c>
      <c r="F55" s="4">
        <f t="shared" si="2"/>
        <v>3.1110806724015894</v>
      </c>
      <c r="G55" s="4">
        <f t="shared" si="3"/>
        <v>2.8447507713873748</v>
      </c>
      <c r="I55" s="4">
        <f t="shared" si="4"/>
        <v>1.0323825920388106</v>
      </c>
    </row>
    <row r="56" spans="1:9" x14ac:dyDescent="0.2">
      <c r="A56" s="4">
        <f>IF('True_Odds_Calculator_3-way'!A57="","",'True_Odds_Calculator_3-way'!A57)</f>
        <v>4.34</v>
      </c>
      <c r="B56" s="4">
        <f>IF('True_Odds_Calculator_3-way'!B57="","",'True_Odds_Calculator_3-way'!B57)</f>
        <v>3.17</v>
      </c>
      <c r="C56" s="4">
        <f>IF('True_Odds_Calculator_3-way'!C57="","",'True_Odds_Calculator_3-way'!C57)</f>
        <v>2</v>
      </c>
      <c r="D56" s="4">
        <f t="shared" si="0"/>
        <v>4.5872159792990086E-2</v>
      </c>
      <c r="E56" s="4">
        <f t="shared" si="1"/>
        <v>4.6484812307830916</v>
      </c>
      <c r="F56" s="4">
        <f t="shared" si="2"/>
        <v>3.3314822139172966</v>
      </c>
      <c r="G56" s="4">
        <f t="shared" si="3"/>
        <v>2.0630923341464391</v>
      </c>
      <c r="I56" s="4">
        <f t="shared" si="4"/>
        <v>1.0458721597929901</v>
      </c>
    </row>
    <row r="57" spans="1:9" x14ac:dyDescent="0.2">
      <c r="A57" s="4">
        <f>IF('True_Odds_Calculator_3-way'!A58="","",'True_Odds_Calculator_3-way'!A58)</f>
        <v>2.57</v>
      </c>
      <c r="B57" s="4">
        <f>IF('True_Odds_Calculator_3-way'!B58="","",'True_Odds_Calculator_3-way'!B58)</f>
        <v>2.96</v>
      </c>
      <c r="C57" s="4">
        <f>IF('True_Odds_Calculator_3-way'!C58="","",'True_Odds_Calculator_3-way'!C58)</f>
        <v>3.26</v>
      </c>
      <c r="D57" s="4">
        <f t="shared" si="0"/>
        <v>3.3691362461265362E-2</v>
      </c>
      <c r="E57" s="4">
        <f t="shared" si="1"/>
        <v>2.6463805422577633</v>
      </c>
      <c r="F57" s="4">
        <f t="shared" si="2"/>
        <v>3.0617801371179931</v>
      </c>
      <c r="G57" s="4">
        <f t="shared" si="3"/>
        <v>3.383888490859122</v>
      </c>
      <c r="I57" s="4">
        <f t="shared" si="4"/>
        <v>1.0336913624612654</v>
      </c>
    </row>
    <row r="58" spans="1:9" x14ac:dyDescent="0.2">
      <c r="A58" s="4">
        <f>IF('True_Odds_Calculator_3-way'!A59="","",'True_Odds_Calculator_3-way'!A59)</f>
        <v>3.4</v>
      </c>
      <c r="B58" s="4">
        <f>IF('True_Odds_Calculator_3-way'!B59="","",'True_Odds_Calculator_3-way'!B59)</f>
        <v>3.06</v>
      </c>
      <c r="C58" s="4">
        <f>IF('True_Odds_Calculator_3-way'!C59="","",'True_Odds_Calculator_3-way'!C59)</f>
        <v>2.4300000000000002</v>
      </c>
      <c r="D58" s="4">
        <f t="shared" si="0"/>
        <v>3.2437666424594447E-2</v>
      </c>
      <c r="E58" s="4">
        <f t="shared" si="1"/>
        <v>3.529763600113927</v>
      </c>
      <c r="F58" s="4">
        <f t="shared" si="2"/>
        <v>3.1647088866189987</v>
      </c>
      <c r="G58" s="4">
        <f t="shared" si="3"/>
        <v>2.4955698751510274</v>
      </c>
      <c r="I58" s="4">
        <f t="shared" si="4"/>
        <v>1.0324376664245944</v>
      </c>
    </row>
    <row r="59" spans="1:9" x14ac:dyDescent="0.2">
      <c r="A59" s="4">
        <f>IF('True_Odds_Calculator_3-way'!A60="","",'True_Odds_Calculator_3-way'!A60)</f>
        <v>2.74</v>
      </c>
      <c r="B59" s="4">
        <f>IF('True_Odds_Calculator_3-way'!B60="","",'True_Odds_Calculator_3-way'!B60)</f>
        <v>3.1</v>
      </c>
      <c r="C59" s="4">
        <f>IF('True_Odds_Calculator_3-way'!C60="","",'True_Odds_Calculator_3-way'!C60)</f>
        <v>2.8</v>
      </c>
      <c r="D59" s="4">
        <f t="shared" si="0"/>
        <v>4.4687005953782499E-2</v>
      </c>
      <c r="E59" s="4">
        <f t="shared" si="1"/>
        <v>2.8565892093589356</v>
      </c>
      <c r="F59" s="4">
        <f t="shared" si="2"/>
        <v>3.2500774374578651</v>
      </c>
      <c r="G59" s="4">
        <f t="shared" si="3"/>
        <v>2.9218647621543696</v>
      </c>
      <c r="I59" s="4">
        <f t="shared" si="4"/>
        <v>1.0446870059537825</v>
      </c>
    </row>
    <row r="60" spans="1:9" x14ac:dyDescent="0.2">
      <c r="A60" s="4">
        <f>IF('True_Odds_Calculator_3-way'!A61="","",'True_Odds_Calculator_3-way'!A61)</f>
        <v>2.17</v>
      </c>
      <c r="B60" s="4">
        <f>IF('True_Odds_Calculator_3-way'!B61="","",'True_Odds_Calculator_3-way'!B61)</f>
        <v>3.23</v>
      </c>
      <c r="C60" s="4">
        <f>IF('True_Odds_Calculator_3-way'!C61="","",'True_Odds_Calculator_3-way'!C61)</f>
        <v>3.64</v>
      </c>
      <c r="D60" s="4">
        <f t="shared" si="0"/>
        <v>4.5152291032646508E-2</v>
      </c>
      <c r="E60" s="4">
        <f t="shared" si="1"/>
        <v>2.2432654005800297</v>
      </c>
      <c r="F60" s="4">
        <f t="shared" si="2"/>
        <v>3.3950466864888629</v>
      </c>
      <c r="G60" s="4">
        <f t="shared" si="3"/>
        <v>3.8509748067503198</v>
      </c>
      <c r="I60" s="4">
        <f t="shared" si="4"/>
        <v>1.0451522910326465</v>
      </c>
    </row>
    <row r="61" spans="1:9" x14ac:dyDescent="0.2">
      <c r="A61" s="4">
        <f>IF('True_Odds_Calculator_3-way'!A62="","",'True_Odds_Calculator_3-way'!A62)</f>
        <v>3.44</v>
      </c>
      <c r="B61" s="4">
        <f>IF('True_Odds_Calculator_3-way'!B62="","",'True_Odds_Calculator_3-way'!B62)</f>
        <v>3.33</v>
      </c>
      <c r="C61" s="4">
        <f>IF('True_Odds_Calculator_3-way'!C62="","",'True_Odds_Calculator_3-way'!C62)</f>
        <v>2.2000000000000002</v>
      </c>
      <c r="D61" s="4">
        <f t="shared" si="0"/>
        <v>4.5543429264359503E-2</v>
      </c>
      <c r="E61" s="4">
        <f t="shared" si="1"/>
        <v>3.6295462750309171</v>
      </c>
      <c r="F61" s="4">
        <f t="shared" si="2"/>
        <v>3.5073055412261138</v>
      </c>
      <c r="G61" s="4">
        <f t="shared" si="3"/>
        <v>2.2760155386382741</v>
      </c>
      <c r="I61" s="4">
        <f t="shared" si="4"/>
        <v>1.0455434292643595</v>
      </c>
    </row>
    <row r="62" spans="1:9" x14ac:dyDescent="0.2">
      <c r="A62" s="4">
        <f>IF('True_Odds_Calculator_3-way'!A63="","",'True_Odds_Calculator_3-way'!A63)</f>
        <v>1.3</v>
      </c>
      <c r="B62" s="4">
        <f>IF('True_Odds_Calculator_3-way'!B63="","",'True_Odds_Calculator_3-way'!B63)</f>
        <v>5.16</v>
      </c>
      <c r="C62" s="4">
        <f>IF('True_Odds_Calculator_3-way'!C63="","",'True_Odds_Calculator_3-way'!C63)</f>
        <v>11.07</v>
      </c>
      <c r="D62" s="4">
        <f t="shared" si="0"/>
        <v>5.3363455518872449E-2</v>
      </c>
      <c r="E62" s="4">
        <f t="shared" si="1"/>
        <v>1.3307730134880948</v>
      </c>
      <c r="F62" s="4">
        <f t="shared" si="2"/>
        <v>5.6814749979342203</v>
      </c>
      <c r="G62" s="4">
        <f t="shared" si="3"/>
        <v>13.784278055807187</v>
      </c>
      <c r="I62" s="4">
        <f t="shared" si="4"/>
        <v>1.0533634555188724</v>
      </c>
    </row>
    <row r="63" spans="1:9" x14ac:dyDescent="0.2">
      <c r="A63" s="4">
        <f>IF('True_Odds_Calculator_3-way'!A64="","",'True_Odds_Calculator_3-way'!A64)</f>
        <v>2.89</v>
      </c>
      <c r="B63" s="4">
        <f>IF('True_Odds_Calculator_3-way'!B64="","",'True_Odds_Calculator_3-way'!B64)</f>
        <v>3.46</v>
      </c>
      <c r="C63" s="4">
        <f>IF('True_Odds_Calculator_3-way'!C64="","",'True_Odds_Calculator_3-way'!C64)</f>
        <v>2.59</v>
      </c>
      <c r="D63" s="4">
        <f t="shared" si="0"/>
        <v>2.1138488386523324E-2</v>
      </c>
      <c r="E63" s="4">
        <f t="shared" si="1"/>
        <v>2.9500735588215794</v>
      </c>
      <c r="F63" s="4">
        <f t="shared" si="2"/>
        <v>3.5464617562128198</v>
      </c>
      <c r="G63" s="4">
        <f t="shared" si="3"/>
        <v>2.6381449896039983</v>
      </c>
      <c r="I63" s="4">
        <f t="shared" si="4"/>
        <v>1.0211384883865233</v>
      </c>
    </row>
    <row r="64" spans="1:9" x14ac:dyDescent="0.2">
      <c r="A64" s="4">
        <f>IF('True_Odds_Calculator_3-way'!A65="","",'True_Odds_Calculator_3-way'!A65)</f>
        <v>2.23</v>
      </c>
      <c r="B64" s="4">
        <f>IF('True_Odds_Calculator_3-way'!B65="","",'True_Odds_Calculator_3-way'!B65)</f>
        <v>3.47</v>
      </c>
      <c r="C64" s="4">
        <f>IF('True_Odds_Calculator_3-way'!C65="","",'True_Odds_Calculator_3-way'!C65)</f>
        <v>3.49</v>
      </c>
      <c r="D64" s="4">
        <f t="shared" si="0"/>
        <v>2.3147882603286707E-2</v>
      </c>
      <c r="E64" s="4">
        <f t="shared" si="1"/>
        <v>2.269042490024511</v>
      </c>
      <c r="F64" s="4">
        <f t="shared" si="2"/>
        <v>3.5654630783503687</v>
      </c>
      <c r="G64" s="4">
        <f t="shared" si="3"/>
        <v>3.5865820030829823</v>
      </c>
      <c r="I64" s="4">
        <f t="shared" si="4"/>
        <v>1.0231478826032867</v>
      </c>
    </row>
    <row r="65" spans="1:9" x14ac:dyDescent="0.2">
      <c r="A65" s="4">
        <f>IF('True_Odds_Calculator_3-way'!A66="","",'True_Odds_Calculator_3-way'!A66)</f>
        <v>3.48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2.11</v>
      </c>
      <c r="D65" s="4">
        <f t="shared" si="0"/>
        <v>2.3757162729229897E-2</v>
      </c>
      <c r="E65" s="4">
        <f t="shared" si="1"/>
        <v>3.5786207351760577</v>
      </c>
      <c r="F65" s="4">
        <f t="shared" si="2"/>
        <v>3.9285300233554308</v>
      </c>
      <c r="G65" s="4">
        <f t="shared" si="3"/>
        <v>2.1458555389262894</v>
      </c>
      <c r="I65" s="4">
        <f t="shared" si="4"/>
        <v>1.0237571627292299</v>
      </c>
    </row>
    <row r="66" spans="1:9" x14ac:dyDescent="0.2">
      <c r="A66" s="4">
        <f>IF('True_Odds_Calculator_3-way'!A67="","",'True_Odds_Calculator_3-way'!A67)</f>
        <v>1.22</v>
      </c>
      <c r="B66" s="4">
        <f>IF('True_Odds_Calculator_3-way'!B67="","",'True_Odds_Calculator_3-way'!B67)</f>
        <v>6.78</v>
      </c>
      <c r="C66" s="4">
        <f>IF('True_Odds_Calculator_3-way'!C67="","",'True_Odds_Calculator_3-way'!C67)</f>
        <v>15.73</v>
      </c>
      <c r="D66" s="4">
        <f t="shared" si="0"/>
        <v>3.0737547361790574E-2</v>
      </c>
      <c r="E66" s="4">
        <f t="shared" si="1"/>
        <v>1.2354429578143005</v>
      </c>
      <c r="F66" s="4">
        <f t="shared" si="2"/>
        <v>7.2861456373449123</v>
      </c>
      <c r="G66" s="4">
        <f t="shared" si="3"/>
        <v>18.752247319157068</v>
      </c>
      <c r="I66" s="4">
        <f t="shared" si="4"/>
        <v>1.0307375473617906</v>
      </c>
    </row>
    <row r="67" spans="1:9" x14ac:dyDescent="0.2">
      <c r="A67" s="4">
        <f>IF('True_Odds_Calculator_3-way'!A68="","",'True_Odds_Calculator_3-way'!A68)</f>
        <v>2.83</v>
      </c>
      <c r="B67" s="4">
        <f>IF('True_Odds_Calculator_3-way'!B68="","",'True_Odds_Calculator_3-way'!B68)</f>
        <v>3.11</v>
      </c>
      <c r="C67" s="4">
        <f>IF('True_Odds_Calculator_3-way'!C68="","",'True_Odds_Calculator_3-way'!C68)</f>
        <v>2.84</v>
      </c>
      <c r="D67" s="4">
        <f t="shared" ref="D67:D130" si="5">IF(A67="","",((1/A67)+(1/B67)+(1/C67))-1)</f>
        <v>2.7012974875830542E-2</v>
      </c>
      <c r="E67" s="4">
        <f t="shared" ref="E67:E130" si="6">IF(A67="","",(3*A67)/(3-($D67*A67)))</f>
        <v>2.9040004349780606</v>
      </c>
      <c r="F67" s="4">
        <f t="shared" ref="F67:F130" si="7">IF(B67="","",(3*B67)/(3-($D67*B67)))</f>
        <v>3.1995998360157141</v>
      </c>
      <c r="G67" s="4">
        <f t="shared" ref="G67:G130" si="8">IF(C67="","",(3*C67)/(3-($D67*C67)))</f>
        <v>2.9145312167443254</v>
      </c>
      <c r="I67" s="4">
        <f t="shared" ref="I67:I130" si="9">IF(A67="","",D67+1)</f>
        <v>1.0270129748758305</v>
      </c>
    </row>
    <row r="68" spans="1:9" x14ac:dyDescent="0.2">
      <c r="A68" s="4">
        <f>IF('True_Odds_Calculator_3-way'!A69="","",'True_Odds_Calculator_3-way'!A69)</f>
        <v>2.06</v>
      </c>
      <c r="B68" s="4">
        <f>IF('True_Odds_Calculator_3-way'!B69="","",'True_Odds_Calculator_3-way'!B69)</f>
        <v>3.43</v>
      </c>
      <c r="C68" s="4">
        <f>IF('True_Odds_Calculator_3-way'!C69="","",'True_Odds_Calculator_3-way'!C69)</f>
        <v>3.99</v>
      </c>
      <c r="D68" s="4">
        <f t="shared" si="5"/>
        <v>2.7608649124296836E-2</v>
      </c>
      <c r="E68" s="4">
        <f t="shared" si="6"/>
        <v>2.0998080327334949</v>
      </c>
      <c r="F68" s="4">
        <f t="shared" si="7"/>
        <v>3.541800067186375</v>
      </c>
      <c r="G68" s="4">
        <f t="shared" si="8"/>
        <v>4.1420956967520812</v>
      </c>
      <c r="I68" s="4">
        <f t="shared" si="9"/>
        <v>1.0276086491242968</v>
      </c>
    </row>
    <row r="69" spans="1:9" x14ac:dyDescent="0.2">
      <c r="A69" s="4">
        <f>IF('True_Odds_Calculator_3-way'!A70="","",'True_Odds_Calculator_3-way'!A70)</f>
        <v>2.39</v>
      </c>
      <c r="B69" s="4">
        <f>IF('True_Odds_Calculator_3-way'!B70="","",'True_Odds_Calculator_3-way'!B70)</f>
        <v>3.12</v>
      </c>
      <c r="C69" s="4">
        <f>IF('True_Odds_Calculator_3-way'!C70="","",'True_Odds_Calculator_3-way'!C70)</f>
        <v>3.46</v>
      </c>
      <c r="D69" s="4">
        <f t="shared" si="5"/>
        <v>2.7940203394287044E-2</v>
      </c>
      <c r="E69" s="4">
        <f t="shared" si="6"/>
        <v>2.4444101967337284</v>
      </c>
      <c r="F69" s="4">
        <f t="shared" si="7"/>
        <v>3.2133736045774772</v>
      </c>
      <c r="G69" s="4">
        <f t="shared" si="8"/>
        <v>3.5752088451997652</v>
      </c>
      <c r="I69" s="4">
        <f t="shared" si="9"/>
        <v>1.027940203394287</v>
      </c>
    </row>
    <row r="70" spans="1:9" x14ac:dyDescent="0.2">
      <c r="A70" s="4">
        <f>IF('True_Odds_Calculator_3-way'!A71="","",'True_Odds_Calculator_3-way'!A71)</f>
        <v>1.67</v>
      </c>
      <c r="B70" s="4">
        <f>IF('True_Odds_Calculator_3-way'!B71="","",'True_Odds_Calculator_3-way'!B71)</f>
        <v>3.84</v>
      </c>
      <c r="C70" s="4">
        <f>IF('True_Odds_Calculator_3-way'!C71="","",'True_Odds_Calculator_3-way'!C71)</f>
        <v>5.83</v>
      </c>
      <c r="D70" s="4">
        <f t="shared" si="5"/>
        <v>3.0745648497173761E-2</v>
      </c>
      <c r="E70" s="4">
        <f t="shared" si="6"/>
        <v>1.6990798841740042</v>
      </c>
      <c r="F70" s="4">
        <f t="shared" si="7"/>
        <v>3.9973119329591289</v>
      </c>
      <c r="G70" s="4">
        <f t="shared" si="8"/>
        <v>6.2004722890095625</v>
      </c>
      <c r="I70" s="4">
        <f t="shared" si="9"/>
        <v>1.0307456484971738</v>
      </c>
    </row>
    <row r="71" spans="1:9" x14ac:dyDescent="0.2">
      <c r="A71" s="4">
        <f>IF('True_Odds_Calculator_3-way'!A72="","",'True_Odds_Calculator_3-way'!A72)</f>
        <v>2.93</v>
      </c>
      <c r="B71" s="4">
        <f>IF('True_Odds_Calculator_3-way'!B72="","",'True_Odds_Calculator_3-way'!B72)</f>
        <v>3.04</v>
      </c>
      <c r="C71" s="4">
        <f>IF('True_Odds_Calculator_3-way'!C72="","",'True_Odds_Calculator_3-way'!C72)</f>
        <v>2.8</v>
      </c>
      <c r="D71" s="4">
        <f t="shared" si="5"/>
        <v>2.7387153891554883E-2</v>
      </c>
      <c r="E71" s="4">
        <f t="shared" si="6"/>
        <v>3.0105259091874772</v>
      </c>
      <c r="F71" s="4">
        <f t="shared" si="7"/>
        <v>3.1267752547540724</v>
      </c>
      <c r="G71" s="4">
        <f t="shared" si="8"/>
        <v>2.8734492229985067</v>
      </c>
      <c r="I71" s="4">
        <f t="shared" si="9"/>
        <v>1.0273871538915549</v>
      </c>
    </row>
    <row r="72" spans="1:9" x14ac:dyDescent="0.2">
      <c r="A72" s="4">
        <f>IF('True_Odds_Calculator_3-way'!A73="","",'True_Odds_Calculator_3-way'!A73)</f>
        <v>1.95</v>
      </c>
      <c r="B72" s="4">
        <f>IF('True_Odds_Calculator_3-way'!B73="","",'True_Odds_Calculator_3-way'!B73)</f>
        <v>3.47</v>
      </c>
      <c r="C72" s="4">
        <f>IF('True_Odds_Calculator_3-way'!C73="","",'True_Odds_Calculator_3-way'!C73)</f>
        <v>4.4000000000000004</v>
      </c>
      <c r="D72" s="4">
        <f t="shared" si="5"/>
        <v>2.8277678133586059E-2</v>
      </c>
      <c r="E72" s="4">
        <f t="shared" si="6"/>
        <v>1.9865130854653141</v>
      </c>
      <c r="F72" s="4">
        <f t="shared" si="7"/>
        <v>3.58733397327507</v>
      </c>
      <c r="G72" s="4">
        <f t="shared" si="8"/>
        <v>4.5903811364197038</v>
      </c>
      <c r="I72" s="4">
        <f t="shared" si="9"/>
        <v>1.0282776781335861</v>
      </c>
    </row>
    <row r="73" spans="1: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3.7</v>
      </c>
      <c r="C73" s="4">
        <f>IF('True_Odds_Calculator_3-way'!C74="","",'True_Odds_Calculator_3-way'!C74)</f>
        <v>6.31</v>
      </c>
      <c r="D73" s="4">
        <f t="shared" si="5"/>
        <v>3.1158514212759725E-2</v>
      </c>
      <c r="E73" s="4">
        <f t="shared" si="6"/>
        <v>1.6891222316136549</v>
      </c>
      <c r="F73" s="4">
        <f t="shared" si="7"/>
        <v>3.8478691245959959</v>
      </c>
      <c r="G73" s="4">
        <f t="shared" si="8"/>
        <v>6.7525394316087066</v>
      </c>
      <c r="I73" s="4">
        <f t="shared" si="9"/>
        <v>1.0311585142127597</v>
      </c>
    </row>
    <row r="74" spans="1:9" x14ac:dyDescent="0.2">
      <c r="A74" s="4">
        <f>IF('True_Odds_Calculator_3-way'!A75="","",'True_Odds_Calculator_3-way'!A75)</f>
        <v>2.8</v>
      </c>
      <c r="B74" s="4">
        <f>IF('True_Odds_Calculator_3-way'!B75="","",'True_Odds_Calculator_3-way'!B75)</f>
        <v>3.35</v>
      </c>
      <c r="C74" s="4">
        <f>IF('True_Odds_Calculator_3-way'!C75="","",'True_Odds_Calculator_3-way'!C75)</f>
        <v>2.69</v>
      </c>
      <c r="D74" s="4">
        <f t="shared" si="5"/>
        <v>2.7397531725335211E-2</v>
      </c>
      <c r="E74" s="4">
        <f t="shared" si="6"/>
        <v>2.8734777855385829</v>
      </c>
      <c r="F74" s="4">
        <f t="shared" si="7"/>
        <v>3.4557241140029316</v>
      </c>
      <c r="G74" s="4">
        <f t="shared" si="8"/>
        <v>2.7577480900734828</v>
      </c>
      <c r="I74" s="4">
        <f t="shared" si="9"/>
        <v>1.0273975317253352</v>
      </c>
    </row>
    <row r="75" spans="1: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3.63</v>
      </c>
      <c r="C75" s="4">
        <f>IF('True_Odds_Calculator_3-way'!C76="","",'True_Odds_Calculator_3-way'!C76)</f>
        <v>4.26</v>
      </c>
      <c r="D75" s="4">
        <f t="shared" si="5"/>
        <v>2.8358592727377285E-2</v>
      </c>
      <c r="E75" s="4">
        <f t="shared" si="6"/>
        <v>1.9658653015826051</v>
      </c>
      <c r="F75" s="4">
        <f t="shared" si="7"/>
        <v>3.7589854399636864</v>
      </c>
      <c r="G75" s="4">
        <f t="shared" si="8"/>
        <v>4.4387447057294276</v>
      </c>
      <c r="I75" s="4">
        <f t="shared" si="9"/>
        <v>1.0283585927273773</v>
      </c>
    </row>
    <row r="76" spans="1:9" x14ac:dyDescent="0.2">
      <c r="A76" s="4">
        <f>IF('True_Odds_Calculator_3-way'!A77="","",'True_Odds_Calculator_3-way'!A77)</f>
        <v>2.25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3.24</v>
      </c>
      <c r="D76" s="4">
        <f t="shared" si="5"/>
        <v>2.7811694478361071E-2</v>
      </c>
      <c r="E76" s="4">
        <f t="shared" si="6"/>
        <v>2.2979320378260417</v>
      </c>
      <c r="F76" s="4">
        <f t="shared" si="7"/>
        <v>3.7671209540034067</v>
      </c>
      <c r="G76" s="4">
        <f t="shared" si="8"/>
        <v>3.3403323262839879</v>
      </c>
      <c r="I76" s="4">
        <f t="shared" si="9"/>
        <v>1.0278116944783611</v>
      </c>
    </row>
    <row r="77" spans="1:9" x14ac:dyDescent="0.2">
      <c r="A77" s="4">
        <f>IF('True_Odds_Calculator_3-way'!A78="","",'True_Odds_Calculator_3-way'!A78)</f>
        <v>4.07</v>
      </c>
      <c r="B77" s="4">
        <f>IF('True_Odds_Calculator_3-way'!B78="","",'True_Odds_Calculator_3-way'!B78)</f>
        <v>4.24</v>
      </c>
      <c r="C77" s="4">
        <f>IF('True_Odds_Calculator_3-way'!C78="","",'True_Odds_Calculator_3-way'!C78)</f>
        <v>1.83</v>
      </c>
      <c r="D77" s="4">
        <f t="shared" si="5"/>
        <v>2.7997389735713085E-2</v>
      </c>
      <c r="E77" s="4">
        <f t="shared" si="6"/>
        <v>4.2306950194887394</v>
      </c>
      <c r="F77" s="4">
        <f t="shared" si="7"/>
        <v>4.4146876181259538</v>
      </c>
      <c r="G77" s="4">
        <f t="shared" si="8"/>
        <v>1.8617965200968654</v>
      </c>
      <c r="I77" s="4">
        <f t="shared" si="9"/>
        <v>1.0279973897357131</v>
      </c>
    </row>
    <row r="78" spans="1:9" x14ac:dyDescent="0.2">
      <c r="A78" s="4">
        <f>IF('True_Odds_Calculator_3-way'!A79="","",'True_Odds_Calculator_3-way'!A79)</f>
        <v>1.98</v>
      </c>
      <c r="B78" s="4">
        <f>IF('True_Odds_Calculator_3-way'!B79="","",'True_Odds_Calculator_3-way'!B79)</f>
        <v>3.33</v>
      </c>
      <c r="C78" s="4">
        <f>IF('True_Odds_Calculator_3-way'!C79="","",'True_Odds_Calculator_3-way'!C79)</f>
        <v>4.45</v>
      </c>
      <c r="D78" s="4">
        <f t="shared" si="5"/>
        <v>3.0069906474400998E-2</v>
      </c>
      <c r="E78" s="4">
        <f t="shared" si="6"/>
        <v>2.0200910054177759</v>
      </c>
      <c r="F78" s="4">
        <f t="shared" si="7"/>
        <v>3.4449853291862897</v>
      </c>
      <c r="G78" s="4">
        <f t="shared" si="8"/>
        <v>4.6577529919943625</v>
      </c>
      <c r="I78" s="4">
        <f t="shared" si="9"/>
        <v>1.030069906474401</v>
      </c>
    </row>
    <row r="79" spans="1:9" x14ac:dyDescent="0.2">
      <c r="A79" s="4">
        <f>IF('True_Odds_Calculator_3-way'!A80="","",'True_Odds_Calculator_3-way'!A80)</f>
        <v>1.1299999999999999</v>
      </c>
      <c r="B79" s="4">
        <f>IF('True_Odds_Calculator_3-way'!B80="","",'True_Odds_Calculator_3-way'!B80)</f>
        <v>9.44</v>
      </c>
      <c r="C79" s="4">
        <f>IF('True_Odds_Calculator_3-way'!C80="","",'True_Odds_Calculator_3-way'!C80)</f>
        <v>23.78</v>
      </c>
      <c r="D79" s="4">
        <f t="shared" si="5"/>
        <v>3.294010026159766E-2</v>
      </c>
      <c r="E79" s="4">
        <f t="shared" si="6"/>
        <v>1.1441965474536904</v>
      </c>
      <c r="F79" s="4">
        <f t="shared" si="7"/>
        <v>10.531618185485831</v>
      </c>
      <c r="G79" s="4">
        <f t="shared" si="8"/>
        <v>32.183200951914763</v>
      </c>
      <c r="I79" s="4">
        <f t="shared" si="9"/>
        <v>1.0329401002615977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5.33</v>
      </c>
      <c r="C80" s="4">
        <f>IF('True_Odds_Calculator_3-way'!C81="","",'True_Odds_Calculator_3-way'!C81)</f>
        <v>9.52</v>
      </c>
      <c r="D80" s="4">
        <f t="shared" si="5"/>
        <v>3.3400018335455917E-2</v>
      </c>
      <c r="E80" s="4">
        <f t="shared" si="6"/>
        <v>1.3706001312819278</v>
      </c>
      <c r="F80" s="4">
        <f t="shared" si="7"/>
        <v>5.6662385581142187</v>
      </c>
      <c r="G80" s="4">
        <f t="shared" si="8"/>
        <v>10.648643214830535</v>
      </c>
      <c r="I80" s="4">
        <f t="shared" si="9"/>
        <v>1.0334000183354559</v>
      </c>
    </row>
    <row r="81" spans="1:9" x14ac:dyDescent="0.2">
      <c r="A81" s="4">
        <f>IF('True_Odds_Calculator_3-way'!A82="","",'True_Odds_Calculator_3-way'!A82)</f>
        <v>1.1000000000000001</v>
      </c>
      <c r="B81" s="4">
        <f>IF('True_Odds_Calculator_3-way'!B82="","",'True_Odds_Calculator_3-way'!B82)</f>
        <v>10.99</v>
      </c>
      <c r="C81" s="4">
        <f>IF('True_Odds_Calculator_3-way'!C82="","",'True_Odds_Calculator_3-way'!C82)</f>
        <v>27.99</v>
      </c>
      <c r="D81" s="4">
        <f t="shared" si="5"/>
        <v>3.5809765201290311E-2</v>
      </c>
      <c r="E81" s="4">
        <f t="shared" si="6"/>
        <v>1.1146354388956938</v>
      </c>
      <c r="F81" s="4">
        <f t="shared" si="7"/>
        <v>12.64938571347218</v>
      </c>
      <c r="G81" s="4">
        <f t="shared" si="8"/>
        <v>42.033660855626934</v>
      </c>
      <c r="I81" s="4">
        <f t="shared" si="9"/>
        <v>1.0358097652012903</v>
      </c>
    </row>
    <row r="82" spans="1:9" x14ac:dyDescent="0.2">
      <c r="A82" s="4">
        <f>IF('True_Odds_Calculator_3-way'!A83="","",'True_Odds_Calculator_3-way'!A83)</f>
        <v>3.11</v>
      </c>
      <c r="B82" s="4">
        <f>IF('True_Odds_Calculator_3-way'!B83="","",'True_Odds_Calculator_3-way'!B83)</f>
        <v>3.34</v>
      </c>
      <c r="C82" s="4">
        <f>IF('True_Odds_Calculator_3-way'!C83="","",'True_Odds_Calculator_3-way'!C83)</f>
        <v>2.46</v>
      </c>
      <c r="D82" s="4">
        <f t="shared" si="5"/>
        <v>2.7448671005569469E-2</v>
      </c>
      <c r="E82" s="4">
        <f t="shared" si="6"/>
        <v>3.201087331431308</v>
      </c>
      <c r="F82" s="4">
        <f t="shared" si="7"/>
        <v>3.4452862968240936</v>
      </c>
      <c r="G82" s="4">
        <f t="shared" si="8"/>
        <v>2.5166444063656366</v>
      </c>
      <c r="I82" s="4">
        <f t="shared" si="9"/>
        <v>1.0274486710055695</v>
      </c>
    </row>
    <row r="83" spans="1:9" x14ac:dyDescent="0.2">
      <c r="A83" s="4">
        <f>IF('True_Odds_Calculator_3-way'!A84="","",'True_Odds_Calculator_3-way'!A84)</f>
        <v>1.9</v>
      </c>
      <c r="B83" s="4">
        <f>IF('True_Odds_Calculator_3-way'!B84="","",'True_Odds_Calculator_3-way'!B84)</f>
        <v>3.67</v>
      </c>
      <c r="C83" s="4">
        <f>IF('True_Odds_Calculator_3-way'!C84="","",'True_Odds_Calculator_3-way'!C84)</f>
        <v>4.03</v>
      </c>
      <c r="D83" s="4">
        <f t="shared" si="5"/>
        <v>4.6934311322758937E-2</v>
      </c>
      <c r="E83" s="4">
        <f t="shared" si="6"/>
        <v>1.9582078534514216</v>
      </c>
      <c r="F83" s="4">
        <f t="shared" si="7"/>
        <v>3.89355346296824</v>
      </c>
      <c r="G83" s="4">
        <f t="shared" si="8"/>
        <v>4.3011828006912216</v>
      </c>
      <c r="I83" s="4">
        <f t="shared" si="9"/>
        <v>1.0469343113227589</v>
      </c>
    </row>
    <row r="84" spans="1:9" x14ac:dyDescent="0.2">
      <c r="A84" s="4">
        <f>IF('True_Odds_Calculator_3-way'!A85="","",'True_Odds_Calculator_3-way'!A85)</f>
        <v>2.27</v>
      </c>
      <c r="B84" s="4">
        <f>IF('True_Odds_Calculator_3-way'!B85="","",'True_Odds_Calculator_3-way'!B85)</f>
        <v>3.29</v>
      </c>
      <c r="C84" s="4">
        <f>IF('True_Odds_Calculator_3-way'!C85="","",'True_Odds_Calculator_3-way'!C85)</f>
        <v>3.34</v>
      </c>
      <c r="D84" s="4">
        <f t="shared" si="5"/>
        <v>4.3881199747179078E-2</v>
      </c>
      <c r="E84" s="4">
        <f t="shared" si="6"/>
        <v>2.3479603637413091</v>
      </c>
      <c r="F84" s="4">
        <f t="shared" si="7"/>
        <v>3.4563290945720224</v>
      </c>
      <c r="G84" s="4">
        <f t="shared" si="8"/>
        <v>3.511554916908342</v>
      </c>
      <c r="I84" s="4">
        <f t="shared" si="9"/>
        <v>1.0438811997471791</v>
      </c>
    </row>
    <row r="85" spans="1:9" x14ac:dyDescent="0.2">
      <c r="A85" s="4">
        <f>IF('True_Odds_Calculator_3-way'!A86="","",'True_Odds_Calculator_3-way'!A86)</f>
        <v>2.61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2.73</v>
      </c>
      <c r="D85" s="4">
        <f t="shared" si="5"/>
        <v>4.3559775811297108E-2</v>
      </c>
      <c r="E85" s="4">
        <f t="shared" si="6"/>
        <v>2.7128072705772741</v>
      </c>
      <c r="F85" s="4">
        <f t="shared" si="7"/>
        <v>3.5765670535643102</v>
      </c>
      <c r="G85" s="4">
        <f t="shared" si="8"/>
        <v>2.8426822056173022</v>
      </c>
      <c r="I85" s="4">
        <f t="shared" si="9"/>
        <v>1.0435597758112971</v>
      </c>
    </row>
    <row r="86" spans="1:9" x14ac:dyDescent="0.2">
      <c r="A86" s="4">
        <f>IF('True_Odds_Calculator_3-way'!A87="","",'True_Odds_Calculator_3-way'!A87)</f>
        <v>1.98</v>
      </c>
      <c r="B86" s="4">
        <f>IF('True_Odds_Calculator_3-way'!B87="","",'True_Odds_Calculator_3-way'!B87)</f>
        <v>3.81</v>
      </c>
      <c r="C86" s="4">
        <f>IF('True_Odds_Calculator_3-way'!C87="","",'True_Odds_Calculator_3-way'!C87)</f>
        <v>3.6</v>
      </c>
      <c r="D86" s="4">
        <f t="shared" si="5"/>
        <v>4.5295474429332572E-2</v>
      </c>
      <c r="E86" s="4">
        <f t="shared" si="6"/>
        <v>2.041016206271475</v>
      </c>
      <c r="F86" s="4">
        <f t="shared" si="7"/>
        <v>4.042548630834359</v>
      </c>
      <c r="G86" s="4">
        <f t="shared" si="8"/>
        <v>3.8069236980218006</v>
      </c>
      <c r="I86" s="4">
        <f t="shared" si="9"/>
        <v>1.0452954744293326</v>
      </c>
    </row>
    <row r="87" spans="1:9" x14ac:dyDescent="0.2">
      <c r="A87" s="4">
        <f>IF('True_Odds_Calculator_3-way'!A88="","",'True_Odds_Calculator_3-way'!A88)</f>
        <v>4.0999999999999996</v>
      </c>
      <c r="B87" s="4">
        <f>IF('True_Odds_Calculator_3-way'!B88="","",'True_Odds_Calculator_3-way'!B88)</f>
        <v>3.78</v>
      </c>
      <c r="C87" s="4">
        <f>IF('True_Odds_Calculator_3-way'!C88="","",'True_Odds_Calculator_3-way'!C88)</f>
        <v>1.79</v>
      </c>
      <c r="D87" s="4">
        <f t="shared" si="5"/>
        <v>6.7111921451749712E-2</v>
      </c>
      <c r="E87" s="4">
        <f t="shared" si="6"/>
        <v>4.5140246528414325</v>
      </c>
      <c r="F87" s="4">
        <f t="shared" si="7"/>
        <v>4.1291665384947418</v>
      </c>
      <c r="G87" s="4">
        <f t="shared" si="8"/>
        <v>1.8646677221074819</v>
      </c>
      <c r="I87" s="4">
        <f t="shared" si="9"/>
        <v>1.0671119214517497</v>
      </c>
    </row>
    <row r="88" spans="1:9" x14ac:dyDescent="0.2">
      <c r="A88" s="4">
        <f>IF('True_Odds_Calculator_3-way'!A89="","",'True_Odds_Calculator_3-way'!A89)</f>
        <v>2.4700000000000002</v>
      </c>
      <c r="B88" s="4">
        <f>IF('True_Odds_Calculator_3-way'!B89="","",'True_Odds_Calculator_3-way'!B89)</f>
        <v>3.52</v>
      </c>
      <c r="C88" s="4">
        <f>IF('True_Odds_Calculator_3-way'!C89="","",'True_Odds_Calculator_3-way'!C89)</f>
        <v>2.66</v>
      </c>
      <c r="D88" s="4">
        <f t="shared" si="5"/>
        <v>6.4889058310110936E-2</v>
      </c>
      <c r="E88" s="4">
        <f t="shared" si="6"/>
        <v>2.6094084961155226</v>
      </c>
      <c r="F88" s="4">
        <f t="shared" si="7"/>
        <v>3.8100866429608855</v>
      </c>
      <c r="G88" s="4">
        <f t="shared" si="8"/>
        <v>2.822385872488824</v>
      </c>
      <c r="I88" s="4">
        <f t="shared" si="9"/>
        <v>1.0648890583101109</v>
      </c>
    </row>
    <row r="89" spans="1:9" x14ac:dyDescent="0.2">
      <c r="A89" s="4">
        <f>IF('True_Odds_Calculator_3-way'!A90="","",'True_Odds_Calculator_3-way'!A90)</f>
        <v>2.85</v>
      </c>
      <c r="B89" s="4">
        <f>IF('True_Odds_Calculator_3-way'!B90="","",'True_Odds_Calculator_3-way'!B90)</f>
        <v>3.62</v>
      </c>
      <c r="C89" s="4">
        <f>IF('True_Odds_Calculator_3-way'!C90="","",'True_Odds_Calculator_3-way'!C90)</f>
        <v>2.29</v>
      </c>
      <c r="D89" s="4">
        <f t="shared" si="5"/>
        <v>6.3801509612531504E-2</v>
      </c>
      <c r="E89" s="4">
        <f t="shared" si="6"/>
        <v>3.0338883222048767</v>
      </c>
      <c r="F89" s="4">
        <f t="shared" si="7"/>
        <v>3.9219389192087473</v>
      </c>
      <c r="G89" s="4">
        <f t="shared" si="8"/>
        <v>2.4072368114936911</v>
      </c>
      <c r="I89" s="4">
        <f t="shared" si="9"/>
        <v>1.0638015096125315</v>
      </c>
    </row>
    <row r="90" spans="1:9" x14ac:dyDescent="0.2">
      <c r="A90" s="4">
        <f>IF('True_Odds_Calculator_3-way'!A91="","",'True_Odds_Calculator_3-way'!A91)</f>
        <v>2.2200000000000002</v>
      </c>
      <c r="B90" s="4">
        <f>IF('True_Odds_Calculator_3-way'!B91="","",'True_Odds_Calculator_3-way'!B91)</f>
        <v>3.55</v>
      </c>
      <c r="C90" s="4">
        <f>IF('True_Odds_Calculator_3-way'!C91="","",'True_Odds_Calculator_3-way'!C91)</f>
        <v>3</v>
      </c>
      <c r="D90" s="4">
        <f t="shared" si="5"/>
        <v>6.5473924628854041E-2</v>
      </c>
      <c r="E90" s="4">
        <f t="shared" si="6"/>
        <v>2.3330373001776197</v>
      </c>
      <c r="F90" s="4">
        <f t="shared" si="7"/>
        <v>3.8481445312499987</v>
      </c>
      <c r="G90" s="4">
        <f t="shared" si="8"/>
        <v>3.2101832993890014</v>
      </c>
      <c r="I90" s="4">
        <f t="shared" si="9"/>
        <v>1.065473924628854</v>
      </c>
    </row>
    <row r="91" spans="1:9" x14ac:dyDescent="0.2">
      <c r="A91" s="4">
        <f>IF('True_Odds_Calculator_3-way'!A92="","",'True_Odds_Calculator_3-way'!A92)</f>
        <v>1.39</v>
      </c>
      <c r="B91" s="4">
        <f>IF('True_Odds_Calculator_3-way'!B92="","",'True_Odds_Calculator_3-way'!B92)</f>
        <v>4.84</v>
      </c>
      <c r="C91" s="4">
        <f>IF('True_Odds_Calculator_3-way'!C92="","",'True_Odds_Calculator_3-way'!C92)</f>
        <v>7.21</v>
      </c>
      <c r="D91" s="4">
        <f t="shared" si="5"/>
        <v>6.4732285880698237E-2</v>
      </c>
      <c r="E91" s="4">
        <f t="shared" si="6"/>
        <v>1.4329787968200194</v>
      </c>
      <c r="F91" s="4">
        <f t="shared" si="7"/>
        <v>5.4044080256717395</v>
      </c>
      <c r="G91" s="4">
        <f t="shared" si="8"/>
        <v>8.5383369117549055</v>
      </c>
      <c r="I91" s="4">
        <f t="shared" si="9"/>
        <v>1.0647322858806982</v>
      </c>
    </row>
    <row r="92" spans="1:9" x14ac:dyDescent="0.2">
      <c r="A92" s="4">
        <f>IF('True_Odds_Calculator_3-way'!A93="","",'True_Odds_Calculator_3-way'!A93)</f>
        <v>3.98</v>
      </c>
      <c r="B92" s="4">
        <f>IF('True_Odds_Calculator_3-way'!B93="","",'True_Odds_Calculator_3-way'!B93)</f>
        <v>3.68</v>
      </c>
      <c r="C92" s="4">
        <f>IF('True_Odds_Calculator_3-way'!C93="","",'True_Odds_Calculator_3-way'!C93)</f>
        <v>1.85</v>
      </c>
      <c r="D92" s="4">
        <f t="shared" si="5"/>
        <v>6.3535952382358207E-2</v>
      </c>
      <c r="E92" s="4">
        <f t="shared" si="6"/>
        <v>4.3463590846969691</v>
      </c>
      <c r="F92" s="4">
        <f t="shared" si="7"/>
        <v>3.9910523855722659</v>
      </c>
      <c r="G92" s="4">
        <f t="shared" si="8"/>
        <v>1.9254396977187738</v>
      </c>
      <c r="I92" s="4">
        <f t="shared" si="9"/>
        <v>1.0635359523823582</v>
      </c>
    </row>
    <row r="93" spans="1:9" x14ac:dyDescent="0.2">
      <c r="A93" s="4">
        <f>IF('True_Odds_Calculator_3-way'!A94="","",'True_Odds_Calculator_3-way'!A94)</f>
        <v>2.21</v>
      </c>
      <c r="B93" s="4">
        <f>IF('True_Odds_Calculator_3-way'!B94="","",'True_Odds_Calculator_3-way'!B94)</f>
        <v>3.64</v>
      </c>
      <c r="C93" s="4">
        <f>IF('True_Odds_Calculator_3-way'!C94="","",'True_Odds_Calculator_3-way'!C94)</f>
        <v>2.97</v>
      </c>
      <c r="D93" s="4">
        <f t="shared" si="5"/>
        <v>6.3914299208416736E-2</v>
      </c>
      <c r="E93" s="4">
        <f t="shared" si="6"/>
        <v>2.3191959403298483</v>
      </c>
      <c r="F93" s="4">
        <f t="shared" si="7"/>
        <v>3.9460105522617503</v>
      </c>
      <c r="G93" s="4">
        <f t="shared" si="8"/>
        <v>3.1706215754921399</v>
      </c>
      <c r="I93" s="4">
        <f t="shared" si="9"/>
        <v>1.0639142992084167</v>
      </c>
    </row>
    <row r="94" spans="1:9" x14ac:dyDescent="0.2">
      <c r="A94" s="4">
        <f>IF('True_Odds_Calculator_3-way'!A95="","",'True_Odds_Calculator_3-way'!A95)</f>
        <v>2.11</v>
      </c>
      <c r="B94" s="4">
        <f>IF('True_Odds_Calculator_3-way'!B95="","",'True_Odds_Calculator_3-way'!B95)</f>
        <v>3.68</v>
      </c>
      <c r="C94" s="4">
        <f>IF('True_Odds_Calculator_3-way'!C95="","",'True_Odds_Calculator_3-way'!C95)</f>
        <v>3.14</v>
      </c>
      <c r="D94" s="4">
        <f t="shared" si="5"/>
        <v>6.4144117303500003E-2</v>
      </c>
      <c r="E94" s="4">
        <f t="shared" si="6"/>
        <v>2.2096894682540507</v>
      </c>
      <c r="F94" s="4">
        <f t="shared" si="7"/>
        <v>3.9942840517004123</v>
      </c>
      <c r="G94" s="4">
        <f t="shared" si="8"/>
        <v>3.3659837669425685</v>
      </c>
      <c r="I94" s="4">
        <f t="shared" si="9"/>
        <v>1.0641441173035</v>
      </c>
    </row>
    <row r="95" spans="1:9" x14ac:dyDescent="0.2">
      <c r="A95" s="4">
        <f>IF('True_Odds_Calculator_3-way'!A96="","",'True_Odds_Calculator_3-way'!A96)</f>
        <v>2.11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2.98</v>
      </c>
      <c r="D95" s="4">
        <f t="shared" si="5"/>
        <v>0.10624002413226763</v>
      </c>
      <c r="E95" s="4">
        <f t="shared" si="6"/>
        <v>2.2803961001537276</v>
      </c>
      <c r="F95" s="4">
        <f t="shared" si="7"/>
        <v>3.8266883118212132</v>
      </c>
      <c r="G95" s="4">
        <f t="shared" si="8"/>
        <v>3.3315883759276166</v>
      </c>
      <c r="I95" s="4">
        <f t="shared" si="9"/>
        <v>1.1062400241322676</v>
      </c>
    </row>
    <row r="96" spans="1:9" x14ac:dyDescent="0.2">
      <c r="A96" s="4">
        <f>IF('True_Odds_Calculator_3-way'!A97="","",'True_Odds_Calculator_3-way'!A97)</f>
        <v>2.04</v>
      </c>
      <c r="B96" s="4">
        <f>IF('True_Odds_Calculator_3-way'!B97="","",'True_Odds_Calculator_3-way'!B97)</f>
        <v>3.74</v>
      </c>
      <c r="C96" s="4">
        <f>IF('True_Odds_Calculator_3-way'!C97="","",'True_Odds_Calculator_3-way'!C97)</f>
        <v>3.25</v>
      </c>
      <c r="D96" s="4">
        <f t="shared" si="5"/>
        <v>6.5268065268065278E-2</v>
      </c>
      <c r="E96" s="4">
        <f t="shared" si="6"/>
        <v>2.1347448531564055</v>
      </c>
      <c r="F96" s="4">
        <f t="shared" si="7"/>
        <v>4.0712690733159658</v>
      </c>
      <c r="G96" s="4">
        <f t="shared" si="8"/>
        <v>3.4972826086956519</v>
      </c>
      <c r="I96" s="4">
        <f t="shared" si="9"/>
        <v>1.0652680652680653</v>
      </c>
    </row>
    <row r="97" spans="1:9" x14ac:dyDescent="0.2">
      <c r="A97" s="4">
        <f>IF('True_Odds_Calculator_3-way'!A98="","",'True_Odds_Calculator_3-way'!A98)</f>
        <v>2.2400000000000002</v>
      </c>
      <c r="B97" s="4">
        <f>IF('True_Odds_Calculator_3-way'!B98="","",'True_Odds_Calculator_3-way'!B98)</f>
        <v>3.1</v>
      </c>
      <c r="C97" s="4">
        <f>IF('True_Odds_Calculator_3-way'!C98="","",'True_Odds_Calculator_3-way'!C98)</f>
        <v>3.94</v>
      </c>
      <c r="D97" s="4">
        <f t="shared" si="5"/>
        <v>2.2816323188846521E-2</v>
      </c>
      <c r="E97" s="4">
        <f t="shared" si="6"/>
        <v>2.2788224475925212</v>
      </c>
      <c r="F97" s="4">
        <f t="shared" si="7"/>
        <v>3.1748530899841256</v>
      </c>
      <c r="G97" s="4">
        <f t="shared" si="8"/>
        <v>4.0617109466858272</v>
      </c>
      <c r="I97" s="4">
        <f t="shared" si="9"/>
        <v>1.0228163231888465</v>
      </c>
    </row>
    <row r="98" spans="1:9" x14ac:dyDescent="0.2">
      <c r="A98" s="4">
        <f>IF('True_Odds_Calculator_3-way'!A99="","",'True_Odds_Calculator_3-way'!A99)</f>
        <v>1.83</v>
      </c>
      <c r="B98" s="4">
        <f>IF('True_Odds_Calculator_3-way'!B99="","",'True_Odds_Calculator_3-way'!B99)</f>
        <v>3.85</v>
      </c>
      <c r="C98" s="4">
        <f>IF('True_Odds_Calculator_3-way'!C99="","",'True_Odds_Calculator_3-way'!C99)</f>
        <v>4.62</v>
      </c>
      <c r="D98" s="4">
        <f t="shared" si="5"/>
        <v>2.2638563622169983E-2</v>
      </c>
      <c r="E98" s="4">
        <f t="shared" si="6"/>
        <v>1.8556253017865763</v>
      </c>
      <c r="F98" s="4">
        <f t="shared" si="7"/>
        <v>3.9652002626395264</v>
      </c>
      <c r="G98" s="4">
        <f t="shared" si="8"/>
        <v>4.7868871022534236</v>
      </c>
      <c r="I98" s="4">
        <f t="shared" si="9"/>
        <v>1.02263856362217</v>
      </c>
    </row>
    <row r="99" spans="1:9" x14ac:dyDescent="0.2">
      <c r="A99" s="4">
        <f>IF('True_Odds_Calculator_3-way'!A100="","",'True_Odds_Calculator_3-way'!A100)</f>
        <v>2.19</v>
      </c>
      <c r="B99" s="4">
        <f>IF('True_Odds_Calculator_3-way'!B100="","",'True_Odds_Calculator_3-way'!B100)</f>
        <v>3.36</v>
      </c>
      <c r="C99" s="4">
        <f>IF('True_Odds_Calculator_3-way'!C100="","",'True_Odds_Calculator_3-way'!C100)</f>
        <v>3.73</v>
      </c>
      <c r="D99" s="4">
        <f t="shared" si="5"/>
        <v>2.233656693056596E-2</v>
      </c>
      <c r="E99" s="4">
        <f t="shared" si="6"/>
        <v>2.2263013888857346</v>
      </c>
      <c r="F99" s="4">
        <f t="shared" si="7"/>
        <v>3.4462137747942578</v>
      </c>
      <c r="G99" s="4">
        <f t="shared" si="8"/>
        <v>3.8365478322470481</v>
      </c>
      <c r="I99" s="4">
        <f t="shared" si="9"/>
        <v>1.022336566930566</v>
      </c>
    </row>
    <row r="100" spans="1:9" x14ac:dyDescent="0.2">
      <c r="A100" s="4">
        <f>IF('True_Odds_Calculator_3-way'!A101="","",'True_Odds_Calculator_3-way'!A101)</f>
        <v>1.1000000000000001</v>
      </c>
      <c r="B100" s="4">
        <f>IF('True_Odds_Calculator_3-way'!B101="","",'True_Odds_Calculator_3-way'!B101)</f>
        <v>11.76</v>
      </c>
      <c r="C100" s="4">
        <f>IF('True_Odds_Calculator_3-way'!C101="","",'True_Odds_Calculator_3-way'!C101)</f>
        <v>29.47</v>
      </c>
      <c r="D100" s="4">
        <f t="shared" si="5"/>
        <v>2.8057735726551458E-2</v>
      </c>
      <c r="E100" s="4">
        <f t="shared" si="6"/>
        <v>1.1114342538093001</v>
      </c>
      <c r="F100" s="4">
        <f t="shared" si="7"/>
        <v>13.213280107659061</v>
      </c>
      <c r="G100" s="4">
        <f t="shared" si="8"/>
        <v>40.683094453131993</v>
      </c>
      <c r="I100" s="4">
        <f t="shared" si="9"/>
        <v>1.0280577357265515</v>
      </c>
    </row>
    <row r="101" spans="1:9" x14ac:dyDescent="0.2">
      <c r="A101" s="4">
        <f>IF('True_Odds_Calculator_3-way'!A102="","",'True_Odds_Calculator_3-way'!A102)</f>
        <v>2.5299999999999998</v>
      </c>
      <c r="B101" s="4">
        <f>IF('True_Odds_Calculator_3-way'!B102="","",'True_Odds_Calculator_3-way'!B102)</f>
        <v>2.96</v>
      </c>
      <c r="C101" s="4">
        <f>IF('True_Odds_Calculator_3-way'!C102="","",'True_Odds_Calculator_3-way'!C102)</f>
        <v>3.34</v>
      </c>
      <c r="D101" s="4">
        <f t="shared" si="5"/>
        <v>3.2495952438675868E-2</v>
      </c>
      <c r="E101" s="4">
        <f t="shared" si="6"/>
        <v>2.601288091765515</v>
      </c>
      <c r="F101" s="4">
        <f t="shared" si="7"/>
        <v>3.058049232791606</v>
      </c>
      <c r="G101" s="4">
        <f t="shared" si="8"/>
        <v>3.4653731353209212</v>
      </c>
      <c r="I101" s="4">
        <f t="shared" si="9"/>
        <v>1.0324959524386759</v>
      </c>
    </row>
    <row r="102" spans="1:9" x14ac:dyDescent="0.2">
      <c r="A102" s="4">
        <f>IF('True_Odds_Calculator_3-way'!A103="","",'True_Odds_Calculator_3-way'!A103)</f>
        <v>2.17</v>
      </c>
      <c r="B102" s="4">
        <f>IF('True_Odds_Calculator_3-way'!B103="","",'True_Odds_Calculator_3-way'!B103)</f>
        <v>3.09</v>
      </c>
      <c r="C102" s="4">
        <f>IF('True_Odds_Calculator_3-way'!C103="","",'True_Odds_Calculator_3-way'!C103)</f>
        <v>3.99</v>
      </c>
      <c r="D102" s="4">
        <f t="shared" si="5"/>
        <v>3.5080654972853509E-2</v>
      </c>
      <c r="E102" s="4">
        <f t="shared" si="6"/>
        <v>2.2264973869965581</v>
      </c>
      <c r="F102" s="4">
        <f t="shared" si="7"/>
        <v>3.2058367380832355</v>
      </c>
      <c r="G102" s="4">
        <f t="shared" si="8"/>
        <v>4.1852734374572265</v>
      </c>
      <c r="I102" s="4">
        <f t="shared" si="9"/>
        <v>1.0350806549728535</v>
      </c>
    </row>
    <row r="103" spans="1:9" x14ac:dyDescent="0.2">
      <c r="A103" s="4">
        <f>IF('True_Odds_Calculator_3-way'!A104="","",'True_Odds_Calculator_3-way'!A104)</f>
        <v>1.88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4.84</v>
      </c>
      <c r="D103" s="4">
        <f t="shared" si="5"/>
        <v>3.4384452030635559E-2</v>
      </c>
      <c r="E103" s="4">
        <f t="shared" si="6"/>
        <v>1.9214015732080165</v>
      </c>
      <c r="F103" s="4">
        <f t="shared" si="7"/>
        <v>3.5162176235940596</v>
      </c>
      <c r="G103" s="4">
        <f t="shared" si="8"/>
        <v>5.1242611227025039</v>
      </c>
      <c r="I103" s="4">
        <f t="shared" si="9"/>
        <v>1.0343844520306356</v>
      </c>
    </row>
    <row r="104" spans="1: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3.55</v>
      </c>
      <c r="C104" s="4">
        <f>IF('True_Odds_Calculator_3-way'!C105="","",'True_Odds_Calculator_3-way'!C105)</f>
        <v>5.71</v>
      </c>
      <c r="D104" s="4">
        <f t="shared" si="5"/>
        <v>3.8216838193663172E-2</v>
      </c>
      <c r="E104" s="4">
        <f t="shared" si="6"/>
        <v>1.7585311536530672</v>
      </c>
      <c r="F104" s="4">
        <f t="shared" si="7"/>
        <v>3.7181467099117129</v>
      </c>
      <c r="G104" s="4">
        <f t="shared" si="8"/>
        <v>6.1579235538893018</v>
      </c>
      <c r="I104" s="4">
        <f t="shared" si="9"/>
        <v>1.0382168381936632</v>
      </c>
    </row>
    <row r="105" spans="1:9" x14ac:dyDescent="0.2">
      <c r="A105" s="4">
        <f>IF('True_Odds_Calculator_3-way'!A106="","",'True_Odds_Calculator_3-way'!A106)</f>
        <v>1.91</v>
      </c>
      <c r="B105" s="4">
        <f>IF('True_Odds_Calculator_3-way'!B106="","",'True_Odds_Calculator_3-way'!B106)</f>
        <v>3.68</v>
      </c>
      <c r="C105" s="4">
        <f>IF('True_Odds_Calculator_3-way'!C106="","",'True_Odds_Calculator_3-way'!C106)</f>
        <v>4.2699999999999996</v>
      </c>
      <c r="D105" s="4">
        <f t="shared" si="5"/>
        <v>2.9491377329592394E-2</v>
      </c>
      <c r="E105" s="4">
        <f t="shared" si="6"/>
        <v>1.9465487435531152</v>
      </c>
      <c r="F105" s="4">
        <f t="shared" si="7"/>
        <v>3.8181248255023248</v>
      </c>
      <c r="G105" s="4">
        <f t="shared" si="8"/>
        <v>4.4570911263229114</v>
      </c>
      <c r="I105" s="4">
        <f t="shared" si="9"/>
        <v>1.0294913773295924</v>
      </c>
    </row>
    <row r="106" spans="1:9" x14ac:dyDescent="0.2">
      <c r="A106" s="4">
        <f>IF('True_Odds_Calculator_3-way'!A107="","",'True_Odds_Calculator_3-way'!A107)</f>
        <v>2.14</v>
      </c>
      <c r="B106" s="4">
        <f>IF('True_Odds_Calculator_3-way'!B107="","",'True_Odds_Calculator_3-way'!B107)</f>
        <v>3.74</v>
      </c>
      <c r="C106" s="4">
        <f>IF('True_Odds_Calculator_3-way'!C107="","",'True_Odds_Calculator_3-way'!C107)</f>
        <v>3.39</v>
      </c>
      <c r="D106" s="4">
        <f t="shared" si="5"/>
        <v>2.9654649508016329E-2</v>
      </c>
      <c r="E106" s="4">
        <f t="shared" si="6"/>
        <v>2.1862471060565216</v>
      </c>
      <c r="F106" s="4">
        <f t="shared" si="7"/>
        <v>3.8835736318993792</v>
      </c>
      <c r="G106" s="4">
        <f t="shared" si="8"/>
        <v>3.5075366914812949</v>
      </c>
      <c r="I106" s="4">
        <f t="shared" si="9"/>
        <v>1.0296546495080163</v>
      </c>
    </row>
    <row r="107" spans="1:9" x14ac:dyDescent="0.2">
      <c r="A107" s="4">
        <f>IF('True_Odds_Calculator_3-way'!A108="","",'True_Odds_Calculator_3-way'!A108)</f>
        <v>2.86</v>
      </c>
      <c r="B107" s="4">
        <f>IF('True_Odds_Calculator_3-way'!B108="","",'True_Odds_Calculator_3-way'!B108)</f>
        <v>3.61</v>
      </c>
      <c r="C107" s="4">
        <f>IF('True_Odds_Calculator_3-way'!C108="","",'True_Odds_Calculator_3-way'!C108)</f>
        <v>2.4500000000000002</v>
      </c>
      <c r="D107" s="4">
        <f t="shared" si="5"/>
        <v>3.4821925205779536E-2</v>
      </c>
      <c r="E107" s="4">
        <f t="shared" si="6"/>
        <v>2.9582031811893263</v>
      </c>
      <c r="F107" s="4">
        <f t="shared" si="7"/>
        <v>3.7678832899622989</v>
      </c>
      <c r="G107" s="4">
        <f t="shared" si="8"/>
        <v>2.5217122138492809</v>
      </c>
      <c r="I107" s="4">
        <f t="shared" si="9"/>
        <v>1.0348219252057795</v>
      </c>
    </row>
    <row r="108" spans="1:9" x14ac:dyDescent="0.2">
      <c r="A108" s="4">
        <f>IF('True_Odds_Calculator_3-way'!A109="","",'True_Odds_Calculator_3-way'!A109)</f>
        <v>1.56</v>
      </c>
      <c r="B108" s="4">
        <f>IF('True_Odds_Calculator_3-way'!B109="","",'True_Odds_Calculator_3-way'!B109)</f>
        <v>4.28</v>
      </c>
      <c r="C108" s="4">
        <f>IF('True_Odds_Calculator_3-way'!C109="","",'True_Odds_Calculator_3-way'!C109)</f>
        <v>5.71</v>
      </c>
      <c r="D108" s="4">
        <f t="shared" si="5"/>
        <v>4.9801849350108673E-2</v>
      </c>
      <c r="E108" s="4">
        <f t="shared" si="6"/>
        <v>1.6014732924575814</v>
      </c>
      <c r="F108" s="4">
        <f t="shared" si="7"/>
        <v>4.6073555534357542</v>
      </c>
      <c r="G108" s="4">
        <f t="shared" si="8"/>
        <v>6.3079252016134371</v>
      </c>
      <c r="I108" s="4">
        <f t="shared" si="9"/>
        <v>1.0498018493501087</v>
      </c>
    </row>
    <row r="109" spans="1:9" x14ac:dyDescent="0.2">
      <c r="A109" s="4">
        <f>IF('True_Odds_Calculator_3-way'!A110="","",'True_Odds_Calculator_3-way'!A110)</f>
        <v>2.2000000000000002</v>
      </c>
      <c r="B109" s="4">
        <f>IF('True_Odds_Calculator_3-way'!B110="","",'True_Odds_Calculator_3-way'!B110)</f>
        <v>3.53</v>
      </c>
      <c r="C109" s="4">
        <f>IF('True_Odds_Calculator_3-way'!C110="","",'True_Odds_Calculator_3-way'!C110)</f>
        <v>3.25</v>
      </c>
      <c r="D109" s="4">
        <f t="shared" si="5"/>
        <v>4.5523881217932161E-2</v>
      </c>
      <c r="E109" s="4">
        <f t="shared" si="6"/>
        <v>2.2759817845709907</v>
      </c>
      <c r="F109" s="4">
        <f t="shared" si="7"/>
        <v>3.7297916358800061</v>
      </c>
      <c r="G109" s="4">
        <f t="shared" si="8"/>
        <v>3.4185967763781657</v>
      </c>
      <c r="I109" s="4">
        <f t="shared" si="9"/>
        <v>1.0455238812179322</v>
      </c>
    </row>
    <row r="110" spans="1:9" x14ac:dyDescent="0.2">
      <c r="A110" s="4">
        <f>IF('True_Odds_Calculator_3-way'!A111="","",'True_Odds_Calculator_3-way'!A111)</f>
        <v>2.2200000000000002</v>
      </c>
      <c r="B110" s="4">
        <f>IF('True_Odds_Calculator_3-way'!B111="","",'True_Odds_Calculator_3-way'!B111)</f>
        <v>3.54</v>
      </c>
      <c r="C110" s="4">
        <f>IF('True_Odds_Calculator_3-way'!C111="","",'True_Odds_Calculator_3-way'!C111)</f>
        <v>3.22</v>
      </c>
      <c r="D110" s="4">
        <f t="shared" si="5"/>
        <v>4.3495332367845085E-2</v>
      </c>
      <c r="E110" s="4">
        <f t="shared" si="6"/>
        <v>2.2938304801561142</v>
      </c>
      <c r="F110" s="4">
        <f t="shared" si="7"/>
        <v>3.7315182808789542</v>
      </c>
      <c r="G110" s="4">
        <f t="shared" si="8"/>
        <v>3.3776872979821433</v>
      </c>
      <c r="I110" s="4">
        <f t="shared" si="9"/>
        <v>1.0434953323678451</v>
      </c>
    </row>
    <row r="111" spans="1:9" x14ac:dyDescent="0.2">
      <c r="A111" s="4">
        <f>IF('True_Odds_Calculator_3-way'!A112="","",'True_Odds_Calculator_3-way'!A112)</f>
        <v>2.2000000000000002</v>
      </c>
      <c r="B111" s="4">
        <f>IF('True_Odds_Calculator_3-way'!B112="","",'True_Odds_Calculator_3-way'!B112)</f>
        <v>3.48</v>
      </c>
      <c r="C111" s="4">
        <f>IF('True_Odds_Calculator_3-way'!C112="","",'True_Odds_Calculator_3-way'!C112)</f>
        <v>3.57</v>
      </c>
      <c r="D111" s="4">
        <f t="shared" si="5"/>
        <v>2.2013821202462314E-2</v>
      </c>
      <c r="E111" s="4">
        <f t="shared" si="6"/>
        <v>2.2360983846898974</v>
      </c>
      <c r="F111" s="4">
        <f t="shared" si="7"/>
        <v>3.571194129698541</v>
      </c>
      <c r="G111" s="4">
        <f t="shared" si="8"/>
        <v>3.6660371487128867</v>
      </c>
      <c r="I111" s="4">
        <f t="shared" si="9"/>
        <v>1.0220138212024623</v>
      </c>
    </row>
    <row r="112" spans="1:9" x14ac:dyDescent="0.2">
      <c r="A112" s="4">
        <f>IF('True_Odds_Calculator_3-way'!A113="","",'True_Odds_Calculator_3-way'!A113)</f>
        <v>1.72</v>
      </c>
      <c r="B112" s="4">
        <f>IF('True_Odds_Calculator_3-way'!B113="","",'True_Odds_Calculator_3-way'!B113)</f>
        <v>4.0599999999999996</v>
      </c>
      <c r="C112" s="4">
        <f>IF('True_Odds_Calculator_3-way'!C113="","",'True_Odds_Calculator_3-way'!C113)</f>
        <v>5.0999999999999996</v>
      </c>
      <c r="D112" s="4">
        <f t="shared" si="5"/>
        <v>2.377919892897018E-2</v>
      </c>
      <c r="E112" s="4">
        <f t="shared" si="6"/>
        <v>1.743773575544237</v>
      </c>
      <c r="F112" s="4">
        <f t="shared" si="7"/>
        <v>4.1950000628211734</v>
      </c>
      <c r="G112" s="4">
        <f t="shared" si="8"/>
        <v>5.3148509256458825</v>
      </c>
      <c r="I112" s="4">
        <f t="shared" si="9"/>
        <v>1.0237791989289702</v>
      </c>
    </row>
    <row r="113" spans="1:9" x14ac:dyDescent="0.2">
      <c r="A113" s="4">
        <f>IF('True_Odds_Calculator_3-way'!A114="","",'True_Odds_Calculator_3-way'!A114)</f>
        <v>2.78</v>
      </c>
      <c r="B113" s="4">
        <f>IF('True_Odds_Calculator_3-way'!B114="","",'True_Odds_Calculator_3-way'!B114)</f>
        <v>3.39</v>
      </c>
      <c r="C113" s="4">
        <f>IF('True_Odds_Calculator_3-way'!C114="","",'True_Odds_Calculator_3-way'!C114)</f>
        <v>2.68</v>
      </c>
      <c r="D113" s="4">
        <f t="shared" si="5"/>
        <v>2.7831809311499534E-2</v>
      </c>
      <c r="E113" s="4">
        <f t="shared" si="6"/>
        <v>2.8535965667615324</v>
      </c>
      <c r="F113" s="4">
        <f t="shared" si="7"/>
        <v>3.5000772348590119</v>
      </c>
      <c r="G113" s="4">
        <f t="shared" si="8"/>
        <v>2.7483320067540928</v>
      </c>
      <c r="I113" s="4">
        <f t="shared" si="9"/>
        <v>1.0278318093114995</v>
      </c>
    </row>
    <row r="114" spans="1:9" x14ac:dyDescent="0.2">
      <c r="A114" s="4">
        <f>IF('True_Odds_Calculator_3-way'!A115="","",'True_Odds_Calculator_3-way'!A115)</f>
        <v>1.45</v>
      </c>
      <c r="B114" s="4">
        <f>IF('True_Odds_Calculator_3-way'!B115="","",'True_Odds_Calculator_3-way'!B115)</f>
        <v>4.71</v>
      </c>
      <c r="C114" s="4">
        <f>IF('True_Odds_Calculator_3-way'!C115="","",'True_Odds_Calculator_3-way'!C115)</f>
        <v>7.71</v>
      </c>
      <c r="D114" s="4">
        <f t="shared" si="5"/>
        <v>3.1671083588791227E-2</v>
      </c>
      <c r="E114" s="4">
        <f t="shared" si="6"/>
        <v>1.4725412048671891</v>
      </c>
      <c r="F114" s="4">
        <f t="shared" si="7"/>
        <v>4.9564526764194676</v>
      </c>
      <c r="G114" s="4">
        <f t="shared" si="8"/>
        <v>8.3931584899615288</v>
      </c>
      <c r="I114" s="4">
        <f t="shared" si="9"/>
        <v>1.0316710835887912</v>
      </c>
    </row>
    <row r="115" spans="1:9" x14ac:dyDescent="0.2">
      <c r="A115" s="4">
        <f>IF('True_Odds_Calculator_3-way'!A116="","",'True_Odds_Calculator_3-way'!A116)</f>
        <v>1.92</v>
      </c>
      <c r="B115" s="4">
        <f>IF('True_Odds_Calculator_3-way'!B116="","",'True_Odds_Calculator_3-way'!B116)</f>
        <v>3.75</v>
      </c>
      <c r="C115" s="4">
        <f>IF('True_Odds_Calculator_3-way'!C116="","",'True_Odds_Calculator_3-way'!C116)</f>
        <v>4.1399999999999997</v>
      </c>
      <c r="D115" s="4">
        <f t="shared" si="5"/>
        <v>2.9045893719806815E-2</v>
      </c>
      <c r="E115" s="4">
        <f t="shared" si="6"/>
        <v>1.9563676459006063</v>
      </c>
      <c r="F115" s="4">
        <f t="shared" si="7"/>
        <v>3.8912822119526904</v>
      </c>
      <c r="G115" s="4">
        <f t="shared" si="8"/>
        <v>4.3128743814567239</v>
      </c>
      <c r="I115" s="4">
        <f t="shared" si="9"/>
        <v>1.0290458937198068</v>
      </c>
    </row>
    <row r="116" spans="1:9" x14ac:dyDescent="0.2">
      <c r="A116" s="4">
        <f>IF('True_Odds_Calculator_3-way'!A117="","",'True_Odds_Calculator_3-way'!A117)</f>
        <v>2.72</v>
      </c>
      <c r="B116" s="4">
        <f>IF('True_Odds_Calculator_3-way'!B117="","",'True_Odds_Calculator_3-way'!B117)</f>
        <v>3.5</v>
      </c>
      <c r="C116" s="4">
        <f>IF('True_Odds_Calculator_3-way'!C117="","",'True_Odds_Calculator_3-way'!C117)</f>
        <v>2.71</v>
      </c>
      <c r="D116" s="4">
        <f t="shared" si="5"/>
        <v>2.2365034574715281E-2</v>
      </c>
      <c r="E116" s="4">
        <f t="shared" si="6"/>
        <v>2.7762967214290835</v>
      </c>
      <c r="F116" s="4">
        <f t="shared" si="7"/>
        <v>3.5937706044593845</v>
      </c>
      <c r="G116" s="4">
        <f t="shared" si="8"/>
        <v>2.7658792838509085</v>
      </c>
      <c r="I116" s="4">
        <f t="shared" si="9"/>
        <v>1.0223650345747153</v>
      </c>
    </row>
    <row r="117" spans="1:9" x14ac:dyDescent="0.2">
      <c r="A117" s="4">
        <f>IF('True_Odds_Calculator_3-way'!A118="","",'True_Odds_Calculator_3-way'!A118)</f>
        <v>3.38</v>
      </c>
      <c r="B117" s="4">
        <f>IF('True_Odds_Calculator_3-way'!B118="","",'True_Odds_Calculator_3-way'!B118)</f>
        <v>3.63</v>
      </c>
      <c r="C117" s="4">
        <f>IF('True_Odds_Calculator_3-way'!C118="","",'True_Odds_Calculator_3-way'!C118)</f>
        <v>2.2200000000000002</v>
      </c>
      <c r="D117" s="4">
        <f t="shared" si="5"/>
        <v>2.1790532280042907E-2</v>
      </c>
      <c r="E117" s="4">
        <f t="shared" si="6"/>
        <v>3.4650697719150685</v>
      </c>
      <c r="F117" s="4">
        <f t="shared" si="7"/>
        <v>3.7283024508346578</v>
      </c>
      <c r="G117" s="4">
        <f t="shared" si="8"/>
        <v>2.2563841811279346</v>
      </c>
      <c r="I117" s="4">
        <f t="shared" si="9"/>
        <v>1.0217905322800429</v>
      </c>
    </row>
    <row r="118" spans="1:9" x14ac:dyDescent="0.2">
      <c r="A118" s="4">
        <f>IF('True_Odds_Calculator_3-way'!A119="","",'True_Odds_Calculator_3-way'!A119)</f>
        <v>4.22</v>
      </c>
      <c r="B118" s="4">
        <f>IF('True_Odds_Calculator_3-way'!B119="","",'True_Odds_Calculator_3-way'!B119)</f>
        <v>3.71</v>
      </c>
      <c r="C118" s="4">
        <f>IF('True_Odds_Calculator_3-way'!C119="","",'True_Odds_Calculator_3-way'!C119)</f>
        <v>1.93</v>
      </c>
      <c r="D118" s="4">
        <f t="shared" si="5"/>
        <v>2.4643318646197843E-2</v>
      </c>
      <c r="E118" s="4">
        <f t="shared" si="6"/>
        <v>4.371539118952275</v>
      </c>
      <c r="F118" s="4">
        <f t="shared" si="7"/>
        <v>3.8266183790514199</v>
      </c>
      <c r="G118" s="4">
        <f t="shared" si="8"/>
        <v>1.9610908765379413</v>
      </c>
      <c r="I118" s="4">
        <f t="shared" si="9"/>
        <v>1.0246433186461978</v>
      </c>
    </row>
    <row r="119" spans="1:9" x14ac:dyDescent="0.2">
      <c r="A119" s="4">
        <f>IF('True_Odds_Calculator_3-way'!A120="","",'True_Odds_Calculator_3-way'!A120)</f>
        <v>1.95</v>
      </c>
      <c r="B119" s="4">
        <f>IF('True_Odds_Calculator_3-way'!B120="","",'True_Odds_Calculator_3-way'!B120)</f>
        <v>3.56</v>
      </c>
      <c r="C119" s="4">
        <f>IF('True_Odds_Calculator_3-way'!C120="","",'True_Odds_Calculator_3-way'!C120)</f>
        <v>4.34</v>
      </c>
      <c r="D119" s="4">
        <f t="shared" si="5"/>
        <v>2.4134135768786091E-2</v>
      </c>
      <c r="E119" s="4">
        <f t="shared" si="6"/>
        <v>1.9810775362484023</v>
      </c>
      <c r="F119" s="4">
        <f t="shared" si="7"/>
        <v>3.6649614709016509</v>
      </c>
      <c r="G119" s="4">
        <f t="shared" si="8"/>
        <v>4.4970087885494117</v>
      </c>
      <c r="I119" s="4">
        <f t="shared" si="9"/>
        <v>1.0241341357687861</v>
      </c>
    </row>
    <row r="120" spans="1:9" x14ac:dyDescent="0.2">
      <c r="A120" s="4">
        <f>IF('True_Odds_Calculator_3-way'!A121="","",'True_Odds_Calculator_3-way'!A121)</f>
        <v>3.33</v>
      </c>
      <c r="B120" s="4">
        <f>IF('True_Odds_Calculator_3-way'!B121="","",'True_Odds_Calculator_3-way'!B121)</f>
        <v>3.76</v>
      </c>
      <c r="C120" s="4">
        <f>IF('True_Odds_Calculator_3-way'!C121="","",'True_Odds_Calculator_3-way'!C121)</f>
        <v>2.19</v>
      </c>
      <c r="D120" s="4">
        <f t="shared" si="5"/>
        <v>2.287875167502107E-2</v>
      </c>
      <c r="E120" s="4">
        <f t="shared" si="6"/>
        <v>3.4167702974748311</v>
      </c>
      <c r="F120" s="4">
        <f t="shared" si="7"/>
        <v>3.8709997650906662</v>
      </c>
      <c r="G120" s="4">
        <f t="shared" si="8"/>
        <v>2.2271975141662184</v>
      </c>
      <c r="I120" s="4">
        <f t="shared" si="9"/>
        <v>1.0228787516750211</v>
      </c>
    </row>
    <row r="121" spans="1:9" x14ac:dyDescent="0.2">
      <c r="A121" s="4">
        <f>IF('True_Odds_Calculator_3-way'!A122="","",'True_Odds_Calculator_3-way'!A122)</f>
        <v>10.48</v>
      </c>
      <c r="B121" s="4">
        <f>IF('True_Odds_Calculator_3-way'!B122="","",'True_Odds_Calculator_3-way'!B122)</f>
        <v>6.6</v>
      </c>
      <c r="C121" s="4">
        <f>IF('True_Odds_Calculator_3-way'!C122="","",'True_Odds_Calculator_3-way'!C122)</f>
        <v>1.27</v>
      </c>
      <c r="D121" s="4">
        <f t="shared" si="5"/>
        <v>3.4336573646545299E-2</v>
      </c>
      <c r="E121" s="4">
        <f t="shared" si="6"/>
        <v>11.908402079371847</v>
      </c>
      <c r="F121" s="4">
        <f t="shared" si="7"/>
        <v>7.1393065124716326</v>
      </c>
      <c r="G121" s="4">
        <f t="shared" si="8"/>
        <v>1.2887327828325763</v>
      </c>
      <c r="I121" s="4">
        <f t="shared" si="9"/>
        <v>1.0343365736465453</v>
      </c>
    </row>
    <row r="122" spans="1:9" x14ac:dyDescent="0.2">
      <c r="A122" s="4">
        <f>IF('True_Odds_Calculator_3-way'!A123="","",'True_Odds_Calculator_3-way'!A123)</f>
        <v>2.46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3.01</v>
      </c>
      <c r="D122" s="4">
        <f t="shared" si="5"/>
        <v>2.2016097642082899E-2</v>
      </c>
      <c r="E122" s="4">
        <f t="shared" si="6"/>
        <v>2.5052273709396657</v>
      </c>
      <c r="F122" s="4">
        <f t="shared" si="7"/>
        <v>3.6238787840360014</v>
      </c>
      <c r="G122" s="4">
        <f t="shared" si="8"/>
        <v>3.0779912402047769</v>
      </c>
      <c r="I122" s="4">
        <f t="shared" si="9"/>
        <v>1.0220160976420829</v>
      </c>
    </row>
    <row r="123" spans="1:9" x14ac:dyDescent="0.2">
      <c r="A123" s="4">
        <f>IF('True_Odds_Calculator_3-way'!A124="","",'True_Odds_Calculator_3-way'!A124)</f>
        <v>1.85</v>
      </c>
      <c r="B123" s="4">
        <f>IF('True_Odds_Calculator_3-way'!B124="","",'True_Odds_Calculator_3-way'!B124)</f>
        <v>3.82</v>
      </c>
      <c r="C123" s="4">
        <f>IF('True_Odds_Calculator_3-way'!C124="","",'True_Odds_Calculator_3-way'!C124)</f>
        <v>4.47</v>
      </c>
      <c r="D123" s="4">
        <f t="shared" si="5"/>
        <v>2.6034291785020924E-2</v>
      </c>
      <c r="E123" s="4">
        <f t="shared" si="6"/>
        <v>1.8801853987567205</v>
      </c>
      <c r="F123" s="4">
        <f t="shared" si="7"/>
        <v>3.9509761699384933</v>
      </c>
      <c r="G123" s="4">
        <f t="shared" si="8"/>
        <v>4.650393869251995</v>
      </c>
      <c r="I123" s="4">
        <f t="shared" si="9"/>
        <v>1.0260342917850209</v>
      </c>
    </row>
    <row r="124" spans="1:9" x14ac:dyDescent="0.2">
      <c r="A124" s="4">
        <f>IF('True_Odds_Calculator_3-way'!A125="","",'True_Odds_Calculator_3-way'!A125)</f>
        <v>2.13</v>
      </c>
      <c r="B124" s="4">
        <f>IF('True_Odds_Calculator_3-way'!B125="","",'True_Odds_Calculator_3-way'!B125)</f>
        <v>3.54</v>
      </c>
      <c r="C124" s="4">
        <f>IF('True_Odds_Calculator_3-way'!C125="","",'True_Odds_Calculator_3-way'!C125)</f>
        <v>3.69</v>
      </c>
      <c r="D124" s="4">
        <f t="shared" si="5"/>
        <v>2.2972153808432427E-2</v>
      </c>
      <c r="E124" s="4">
        <f t="shared" si="6"/>
        <v>2.1653168135278866</v>
      </c>
      <c r="F124" s="4">
        <f t="shared" si="7"/>
        <v>3.6386329378919866</v>
      </c>
      <c r="G124" s="4">
        <f t="shared" si="8"/>
        <v>3.7972954271690509</v>
      </c>
      <c r="I124" s="4">
        <f t="shared" si="9"/>
        <v>1.0229721538084324</v>
      </c>
    </row>
    <row r="125" spans="1:9" x14ac:dyDescent="0.2">
      <c r="A125" s="4">
        <f>IF('True_Odds_Calculator_3-way'!A126="","",'True_Odds_Calculator_3-way'!A126)</f>
        <v>3.22</v>
      </c>
      <c r="B125" s="4">
        <f>IF('True_Odds_Calculator_3-way'!B126="","",'True_Odds_Calculator_3-way'!B126)</f>
        <v>3.92</v>
      </c>
      <c r="C125" s="4">
        <f>IF('True_Odds_Calculator_3-way'!C126="","",'True_Odds_Calculator_3-way'!C126)</f>
        <v>2.19</v>
      </c>
      <c r="D125" s="4">
        <f t="shared" si="5"/>
        <v>2.2282051593716767E-2</v>
      </c>
      <c r="E125" s="4">
        <f t="shared" si="6"/>
        <v>3.2988966386797984</v>
      </c>
      <c r="F125" s="4">
        <f t="shared" si="7"/>
        <v>4.0375542565489564</v>
      </c>
      <c r="G125" s="4">
        <f t="shared" si="8"/>
        <v>2.2262113255993303</v>
      </c>
      <c r="I125" s="4">
        <f t="shared" si="9"/>
        <v>1.0222820515937168</v>
      </c>
    </row>
    <row r="126" spans="1:9" x14ac:dyDescent="0.2">
      <c r="A126" s="4">
        <f>IF('True_Odds_Calculator_3-way'!A127="","",'True_Odds_Calculator_3-way'!A127)</f>
        <v>2.46</v>
      </c>
      <c r="B126" s="4">
        <f>IF('True_Odds_Calculator_3-way'!B127="","",'True_Odds_Calculator_3-way'!B127)</f>
        <v>3.65</v>
      </c>
      <c r="C126" s="4">
        <f>IF('True_Odds_Calculator_3-way'!C127="","",'True_Odds_Calculator_3-way'!C127)</f>
        <v>2.93</v>
      </c>
      <c r="D126" s="4">
        <f t="shared" si="5"/>
        <v>2.1773596108021431E-2</v>
      </c>
      <c r="E126" s="4">
        <f t="shared" si="6"/>
        <v>2.5047201471755436</v>
      </c>
      <c r="F126" s="4">
        <f t="shared" si="7"/>
        <v>3.7493241275651914</v>
      </c>
      <c r="G126" s="4">
        <f t="shared" si="8"/>
        <v>2.9936618524307801</v>
      </c>
      <c r="I126" s="4">
        <f t="shared" si="9"/>
        <v>1.0217735961080214</v>
      </c>
    </row>
    <row r="127" spans="1:9" x14ac:dyDescent="0.2">
      <c r="A127" s="4">
        <f>IF('True_Odds_Calculator_3-way'!A128="","",'True_Odds_Calculator_3-way'!A128)</f>
        <v>2.2799999999999998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3.27</v>
      </c>
      <c r="D127" s="4">
        <f t="shared" si="5"/>
        <v>2.2958420815013092E-2</v>
      </c>
      <c r="E127" s="4">
        <f t="shared" si="6"/>
        <v>2.3204888166493673</v>
      </c>
      <c r="F127" s="4">
        <f t="shared" si="7"/>
        <v>3.6914164127165559</v>
      </c>
      <c r="G127" s="4">
        <f t="shared" si="8"/>
        <v>3.3539310467888197</v>
      </c>
      <c r="I127" s="4">
        <f t="shared" si="9"/>
        <v>1.0229584208150131</v>
      </c>
    </row>
    <row r="128" spans="1:9" x14ac:dyDescent="0.2">
      <c r="A128" s="4">
        <f>IF('True_Odds_Calculator_3-way'!A129="","",'True_Odds_Calculator_3-way'!A129)</f>
        <v>1.95</v>
      </c>
      <c r="B128" s="4">
        <f>IF('True_Odds_Calculator_3-way'!B129="","",'True_Odds_Calculator_3-way'!B129)</f>
        <v>3.32</v>
      </c>
      <c r="C128" s="4">
        <f>IF('True_Odds_Calculator_3-way'!C129="","",'True_Odds_Calculator_3-way'!C129)</f>
        <v>4.3099999999999996</v>
      </c>
      <c r="D128" s="4">
        <f t="shared" si="5"/>
        <v>4.6043893582540241E-2</v>
      </c>
      <c r="E128" s="4">
        <f t="shared" si="6"/>
        <v>2.0101611705637756</v>
      </c>
      <c r="F128" s="4">
        <f t="shared" si="7"/>
        <v>3.4982544003570606</v>
      </c>
      <c r="G128" s="4">
        <f t="shared" si="8"/>
        <v>4.6153008947337089</v>
      </c>
      <c r="I128" s="4">
        <f t="shared" si="9"/>
        <v>1.0460438935825402</v>
      </c>
    </row>
    <row r="129" spans="1: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3.18</v>
      </c>
      <c r="C129" s="4">
        <f>IF('True_Odds_Calculator_3-way'!C130="","",'True_Odds_Calculator_3-way'!C130)</f>
        <v>3.41</v>
      </c>
      <c r="D129" s="4">
        <f t="shared" si="5"/>
        <v>5.6151034043383508E-2</v>
      </c>
      <c r="E129" s="4">
        <f t="shared" si="6"/>
        <v>2.3271320125180384</v>
      </c>
      <c r="F129" s="4">
        <f t="shared" si="7"/>
        <v>3.3812524720259653</v>
      </c>
      <c r="G129" s="4">
        <f t="shared" si="8"/>
        <v>3.6424814075092184</v>
      </c>
      <c r="I129" s="4">
        <f t="shared" si="9"/>
        <v>1.0561510340433835</v>
      </c>
    </row>
    <row r="130" spans="1:9" x14ac:dyDescent="0.2">
      <c r="A130" s="4">
        <f>IF('True_Odds_Calculator_3-way'!A131="","",'True_Odds_Calculator_3-way'!A131)</f>
        <v>5.71</v>
      </c>
      <c r="B130" s="4">
        <f>IF('True_Odds_Calculator_3-way'!B131="","",'True_Odds_Calculator_3-way'!B131)</f>
        <v>3.84</v>
      </c>
      <c r="C130" s="4">
        <f>IF('True_Odds_Calculator_3-way'!C131="","",'True_Odds_Calculator_3-way'!C131)</f>
        <v>1.6</v>
      </c>
      <c r="D130" s="4">
        <f t="shared" si="5"/>
        <v>6.0548015178050196E-2</v>
      </c>
      <c r="E130" s="4">
        <f t="shared" si="6"/>
        <v>6.4537498528315211</v>
      </c>
      <c r="F130" s="4">
        <f t="shared" si="7"/>
        <v>4.1626082114109249</v>
      </c>
      <c r="G130" s="4">
        <f t="shared" si="8"/>
        <v>1.6533917817033814</v>
      </c>
      <c r="I130" s="4">
        <f t="shared" si="9"/>
        <v>1.0605480151780502</v>
      </c>
    </row>
    <row r="131" spans="1:9" x14ac:dyDescent="0.2">
      <c r="A131" s="4">
        <f>IF('True_Odds_Calculator_3-way'!A132="","",'True_Odds_Calculator_3-way'!A132)</f>
        <v>3.18</v>
      </c>
      <c r="B131" s="4">
        <f>IF('True_Odds_Calculator_3-way'!B132="","",'True_Odds_Calculator_3-way'!B132)</f>
        <v>3.14</v>
      </c>
      <c r="C131" s="4">
        <f>IF('True_Odds_Calculator_3-way'!C132="","",'True_Odds_Calculator_3-way'!C132)</f>
        <v>2.57</v>
      </c>
      <c r="D131" s="4">
        <f t="shared" ref="D131:D194" si="10">IF(A131="","",((1/A131)+(1/B131)+(1/C131))-1)</f>
        <v>2.2041804750408067E-2</v>
      </c>
      <c r="E131" s="4">
        <f t="shared" ref="E131:E194" si="11">IF(A131="","",(3*A131)/(3-($D131*A131)))</f>
        <v>3.2560759784271238</v>
      </c>
      <c r="F131" s="4">
        <f t="shared" ref="F131:F194" si="12">IF(B131="","",(3*B131)/(3-($D131*B131)))</f>
        <v>3.2141518403097105</v>
      </c>
      <c r="G131" s="4">
        <f t="shared" ref="G131:G194" si="13">IF(C131="","",(3*C131)/(3-($D131*C131)))</f>
        <v>2.6194619360540896</v>
      </c>
      <c r="I131" s="4">
        <f t="shared" ref="I131:I194" si="14">IF(A131="","",D131+1)</f>
        <v>1.0220418047504081</v>
      </c>
    </row>
    <row r="132" spans="1:9" x14ac:dyDescent="0.2">
      <c r="A132" s="4">
        <f>IF('True_Odds_Calculator_3-way'!A133="","",'True_Odds_Calculator_3-way'!A133)</f>
        <v>2.25</v>
      </c>
      <c r="B132" s="4">
        <f>IF('True_Odds_Calculator_3-way'!B133="","",'True_Odds_Calculator_3-way'!B133)</f>
        <v>3.44</v>
      </c>
      <c r="C132" s="4">
        <f>IF('True_Odds_Calculator_3-way'!C133="","",'True_Odds_Calculator_3-way'!C133)</f>
        <v>3.47</v>
      </c>
      <c r="D132" s="4">
        <f t="shared" si="10"/>
        <v>2.3326556903394913E-2</v>
      </c>
      <c r="E132" s="4">
        <f t="shared" si="11"/>
        <v>2.290064489723993</v>
      </c>
      <c r="F132" s="4">
        <f t="shared" si="12"/>
        <v>3.5345411475697492</v>
      </c>
      <c r="G132" s="4">
        <f t="shared" si="13"/>
        <v>3.5662203731161619</v>
      </c>
      <c r="I132" s="4">
        <f t="shared" si="14"/>
        <v>1.0233265569033949</v>
      </c>
    </row>
    <row r="133" spans="1:9" x14ac:dyDescent="0.2">
      <c r="A133" s="4">
        <f>IF('True_Odds_Calculator_3-way'!A134="","",'True_Odds_Calculator_3-way'!A134)</f>
        <v>4.29</v>
      </c>
      <c r="B133" s="4">
        <f>IF('True_Odds_Calculator_3-way'!B134="","",'True_Odds_Calculator_3-way'!B134)</f>
        <v>3.54</v>
      </c>
      <c r="C133" s="4">
        <f>IF('True_Odds_Calculator_3-way'!C134="","",'True_Odds_Calculator_3-way'!C134)</f>
        <v>1.97</v>
      </c>
      <c r="D133" s="4">
        <f t="shared" si="10"/>
        <v>2.320032200441724E-2</v>
      </c>
      <c r="E133" s="4">
        <f t="shared" si="11"/>
        <v>4.4372109537890916</v>
      </c>
      <c r="F133" s="4">
        <f t="shared" si="12"/>
        <v>3.6396401722933542</v>
      </c>
      <c r="G133" s="4">
        <f t="shared" si="13"/>
        <v>2.000477023629319</v>
      </c>
      <c r="I133" s="4">
        <f t="shared" si="14"/>
        <v>1.0232003220044172</v>
      </c>
    </row>
    <row r="134" spans="1: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3.52</v>
      </c>
      <c r="C134" s="4">
        <f>IF('True_Odds_Calculator_3-way'!C135="","",'True_Odds_Calculator_3-way'!C135)</f>
        <v>3.91</v>
      </c>
      <c r="D134" s="4">
        <f t="shared" si="10"/>
        <v>2.2937172233847392E-2</v>
      </c>
      <c r="E134" s="4">
        <f t="shared" si="11"/>
        <v>2.1032880005976944</v>
      </c>
      <c r="F134" s="4">
        <f t="shared" si="12"/>
        <v>3.6173536535032045</v>
      </c>
      <c r="G134" s="4">
        <f t="shared" si="13"/>
        <v>4.0304906354529564</v>
      </c>
      <c r="I134" s="4">
        <f t="shared" si="14"/>
        <v>1.0229371722338474</v>
      </c>
    </row>
    <row r="135" spans="1:9" x14ac:dyDescent="0.2">
      <c r="A135" s="4">
        <f>IF('True_Odds_Calculator_3-way'!A136="","",'True_Odds_Calculator_3-way'!A136)</f>
        <v>3.19</v>
      </c>
      <c r="B135" s="4">
        <f>IF('True_Odds_Calculator_3-way'!B136="","",'True_Odds_Calculator_3-way'!B136)</f>
        <v>3.34</v>
      </c>
      <c r="C135" s="4">
        <f>IF('True_Odds_Calculator_3-way'!C136="","",'True_Odds_Calculator_3-way'!C136)</f>
        <v>2.44</v>
      </c>
      <c r="D135" s="4">
        <f t="shared" si="10"/>
        <v>2.2716887003012332E-2</v>
      </c>
      <c r="E135" s="4">
        <f t="shared" si="11"/>
        <v>3.2689638591707411</v>
      </c>
      <c r="F135" s="4">
        <f t="shared" si="12"/>
        <v>3.4266653966147254</v>
      </c>
      <c r="G135" s="4">
        <f t="shared" si="13"/>
        <v>2.4859310601932401</v>
      </c>
      <c r="I135" s="4">
        <f t="shared" si="14"/>
        <v>1.0227168870030123</v>
      </c>
    </row>
    <row r="136" spans="1:9" x14ac:dyDescent="0.2">
      <c r="A136" s="4">
        <f>IF('True_Odds_Calculator_3-way'!A137="","",'True_Odds_Calculator_3-way'!A137)</f>
        <v>2.75</v>
      </c>
      <c r="B136" s="4">
        <f>IF('True_Odds_Calculator_3-way'!B137="","",'True_Odds_Calculator_3-way'!B137)</f>
        <v>3.37</v>
      </c>
      <c r="C136" s="4">
        <f>IF('True_Odds_Calculator_3-way'!C137="","",'True_Odds_Calculator_3-way'!C137)</f>
        <v>2.73</v>
      </c>
      <c r="D136" s="4">
        <f t="shared" si="10"/>
        <v>2.6672634981240284E-2</v>
      </c>
      <c r="E136" s="4">
        <f t="shared" si="11"/>
        <v>2.8189224145535037</v>
      </c>
      <c r="F136" s="4">
        <f t="shared" si="12"/>
        <v>3.4740916367531098</v>
      </c>
      <c r="G136" s="4">
        <f t="shared" si="13"/>
        <v>2.7979111737367837</v>
      </c>
      <c r="I136" s="4">
        <f t="shared" si="14"/>
        <v>1.0266726349812403</v>
      </c>
    </row>
    <row r="137" spans="1:9" x14ac:dyDescent="0.2">
      <c r="A137" s="4">
        <f>IF('True_Odds_Calculator_3-way'!A138="","",'True_Odds_Calculator_3-way'!A138)</f>
        <v>1.71</v>
      </c>
      <c r="B137" s="4">
        <f>IF('True_Odds_Calculator_3-way'!B138="","",'True_Odds_Calculator_3-way'!B138)</f>
        <v>4.21</v>
      </c>
      <c r="C137" s="4">
        <f>IF('True_Odds_Calculator_3-way'!C138="","",'True_Odds_Calculator_3-way'!C138)</f>
        <v>4.82</v>
      </c>
      <c r="D137" s="4">
        <f t="shared" si="10"/>
        <v>2.979389251687814E-2</v>
      </c>
      <c r="E137" s="4">
        <f t="shared" si="11"/>
        <v>1.7395418012290274</v>
      </c>
      <c r="F137" s="4">
        <f t="shared" si="12"/>
        <v>4.3937041194268529</v>
      </c>
      <c r="G137" s="4">
        <f t="shared" si="13"/>
        <v>5.0623278317629596</v>
      </c>
      <c r="I137" s="4">
        <f t="shared" si="14"/>
        <v>1.0297938925168781</v>
      </c>
    </row>
    <row r="138" spans="1:9" x14ac:dyDescent="0.2">
      <c r="A138" s="4">
        <f>IF('True_Odds_Calculator_3-way'!A139="","",'True_Odds_Calculator_3-way'!A139)</f>
        <v>1.4</v>
      </c>
      <c r="B138" s="4">
        <f>IF('True_Odds_Calculator_3-way'!B139="","",'True_Odds_Calculator_3-way'!B139)</f>
        <v>5.19</v>
      </c>
      <c r="C138" s="4">
        <f>IF('True_Odds_Calculator_3-way'!C139="","",'True_Odds_Calculator_3-way'!C139)</f>
        <v>8.14</v>
      </c>
      <c r="D138" s="4">
        <f t="shared" si="10"/>
        <v>2.9814064496145321E-2</v>
      </c>
      <c r="E138" s="4">
        <f t="shared" si="11"/>
        <v>1.4197533551123713</v>
      </c>
      <c r="F138" s="4">
        <f t="shared" si="12"/>
        <v>5.4722494991463275</v>
      </c>
      <c r="G138" s="4">
        <f t="shared" si="13"/>
        <v>8.856446634429167</v>
      </c>
      <c r="I138" s="4">
        <f t="shared" si="14"/>
        <v>1.0298140644961453</v>
      </c>
    </row>
    <row r="139" spans="1:9" x14ac:dyDescent="0.2">
      <c r="A139" s="4">
        <f>IF('True_Odds_Calculator_3-way'!A140="","",'True_Odds_Calculator_3-way'!A140)</f>
        <v>6.86</v>
      </c>
      <c r="B139" s="4">
        <f>IF('True_Odds_Calculator_3-way'!B140="","",'True_Odds_Calculator_3-way'!B140)</f>
        <v>5.74</v>
      </c>
      <c r="C139" s="4">
        <f>IF('True_Odds_Calculator_3-way'!C140="","",'True_Odds_Calculator_3-way'!C140)</f>
        <v>1.4</v>
      </c>
      <c r="D139" s="4">
        <f t="shared" si="10"/>
        <v>3.4274336912465397E-2</v>
      </c>
      <c r="E139" s="4">
        <f t="shared" si="11"/>
        <v>7.443366266760763</v>
      </c>
      <c r="F139" s="4">
        <f t="shared" si="12"/>
        <v>6.142836342457775</v>
      </c>
      <c r="G139" s="4">
        <f t="shared" si="13"/>
        <v>1.4227565507705795</v>
      </c>
      <c r="I139" s="4">
        <f t="shared" si="14"/>
        <v>1.0342743369124654</v>
      </c>
    </row>
    <row r="140" spans="1:9" x14ac:dyDescent="0.2">
      <c r="A140" s="4">
        <f>IF('True_Odds_Calculator_3-way'!A141="","",'True_Odds_Calculator_3-way'!A141)</f>
        <v>1.79</v>
      </c>
      <c r="B140" s="4">
        <f>IF('True_Odds_Calculator_3-way'!B141="","",'True_Odds_Calculator_3-way'!B141)</f>
        <v>4.3099999999999996</v>
      </c>
      <c r="C140" s="4">
        <f>IF('True_Odds_Calculator_3-way'!C141="","",'True_Odds_Calculator_3-way'!C141)</f>
        <v>4.17</v>
      </c>
      <c r="D140" s="4">
        <f t="shared" si="10"/>
        <v>3.0485932839231955E-2</v>
      </c>
      <c r="E140" s="4">
        <f t="shared" si="11"/>
        <v>1.8231632296247338</v>
      </c>
      <c r="F140" s="4">
        <f t="shared" si="12"/>
        <v>4.5074163793023327</v>
      </c>
      <c r="G140" s="4">
        <f t="shared" si="13"/>
        <v>4.3545249392334835</v>
      </c>
      <c r="I140" s="4">
        <f t="shared" si="14"/>
        <v>1.030485932839232</v>
      </c>
    </row>
    <row r="141" spans="1:9" x14ac:dyDescent="0.2">
      <c r="A141" s="4">
        <f>IF('True_Odds_Calculator_3-way'!A142="","",'True_Odds_Calculator_3-way'!A142)</f>
        <v>4.1399999999999997</v>
      </c>
      <c r="B141" s="4">
        <f>IF('True_Odds_Calculator_3-way'!B142="","",'True_Odds_Calculator_3-way'!B142)</f>
        <v>4.09</v>
      </c>
      <c r="C141" s="4">
        <f>IF('True_Odds_Calculator_3-way'!C142="","",'True_Odds_Calculator_3-way'!C142)</f>
        <v>1.84</v>
      </c>
      <c r="D141" s="4">
        <f t="shared" si="10"/>
        <v>2.95229320954844E-2</v>
      </c>
      <c r="E141" s="4">
        <f t="shared" si="11"/>
        <v>4.3158341900238737</v>
      </c>
      <c r="F141" s="4">
        <f t="shared" si="12"/>
        <v>4.2615246516388279</v>
      </c>
      <c r="G141" s="4">
        <f t="shared" si="13"/>
        <v>1.8739320338207734</v>
      </c>
      <c r="I141" s="4">
        <f t="shared" si="14"/>
        <v>1.0295229320954844</v>
      </c>
    </row>
    <row r="142" spans="1:9" x14ac:dyDescent="0.2">
      <c r="A142" s="4">
        <f>IF('True_Odds_Calculator_3-way'!A143="","",'True_Odds_Calculator_3-way'!A143)</f>
        <v>2.52</v>
      </c>
      <c r="B142" s="4">
        <f>IF('True_Odds_Calculator_3-way'!B143="","",'True_Odds_Calculator_3-way'!B143)</f>
        <v>3.22</v>
      </c>
      <c r="C142" s="4">
        <f>IF('True_Odds_Calculator_3-way'!C143="","",'True_Odds_Calculator_3-way'!C143)</f>
        <v>3.13</v>
      </c>
      <c r="D142" s="4">
        <f t="shared" si="10"/>
        <v>2.6873220927950747E-2</v>
      </c>
      <c r="E142" s="4">
        <f t="shared" si="11"/>
        <v>2.5781989892692763</v>
      </c>
      <c r="F142" s="4">
        <f t="shared" si="12"/>
        <v>3.3156359506971893</v>
      </c>
      <c r="G142" s="4">
        <f t="shared" si="13"/>
        <v>3.2202896012420954</v>
      </c>
      <c r="I142" s="4">
        <f t="shared" si="14"/>
        <v>1.0268732209279507</v>
      </c>
    </row>
    <row r="143" spans="1:9" x14ac:dyDescent="0.2">
      <c r="A143" s="4">
        <f>IF('True_Odds_Calculator_3-way'!A144="","",'True_Odds_Calculator_3-way'!A144)</f>
        <v>2.93</v>
      </c>
      <c r="B143" s="4">
        <f>IF('True_Odds_Calculator_3-way'!B144="","",'True_Odds_Calculator_3-way'!B144)</f>
        <v>3.21</v>
      </c>
      <c r="C143" s="4">
        <f>IF('True_Odds_Calculator_3-way'!C144="","",'True_Odds_Calculator_3-way'!C144)</f>
        <v>2.67</v>
      </c>
      <c r="D143" s="4">
        <f t="shared" si="10"/>
        <v>2.7355243284416408E-2</v>
      </c>
      <c r="E143" s="4">
        <f t="shared" si="11"/>
        <v>3.010429507498277</v>
      </c>
      <c r="F143" s="4">
        <f t="shared" si="12"/>
        <v>3.3067901113454004</v>
      </c>
      <c r="G143" s="4">
        <f t="shared" si="13"/>
        <v>2.736626361098903</v>
      </c>
      <c r="I143" s="4">
        <f t="shared" si="14"/>
        <v>1.0273552432844164</v>
      </c>
    </row>
    <row r="144" spans="1:9" x14ac:dyDescent="0.2">
      <c r="A144" s="4">
        <f>IF('True_Odds_Calculator_3-way'!A145="","",'True_Odds_Calculator_3-way'!A145)</f>
        <v>1.42</v>
      </c>
      <c r="B144" s="4">
        <f>IF('True_Odds_Calculator_3-way'!B145="","",'True_Odds_Calculator_3-way'!B145)</f>
        <v>4.88</v>
      </c>
      <c r="C144" s="4">
        <f>IF('True_Odds_Calculator_3-way'!C145="","",'True_Odds_Calculator_3-way'!C145)</f>
        <v>8.07</v>
      </c>
      <c r="D144" s="4">
        <f t="shared" si="10"/>
        <v>3.3059122198198398E-2</v>
      </c>
      <c r="E144" s="4">
        <f t="shared" si="11"/>
        <v>1.4425733656765294</v>
      </c>
      <c r="F144" s="4">
        <f t="shared" si="12"/>
        <v>5.1573421173267144</v>
      </c>
      <c r="G144" s="4">
        <f t="shared" si="13"/>
        <v>8.8577074047025839</v>
      </c>
      <c r="I144" s="4">
        <f t="shared" si="14"/>
        <v>1.0330591221981984</v>
      </c>
    </row>
    <row r="145" spans="1:9" x14ac:dyDescent="0.2">
      <c r="A145" s="4">
        <f>IF('True_Odds_Calculator_3-way'!A146="","",'True_Odds_Calculator_3-way'!A146)</f>
        <v>10.34</v>
      </c>
      <c r="B145" s="4">
        <f>IF('True_Odds_Calculator_3-way'!B146="","",'True_Odds_Calculator_3-way'!B146)</f>
        <v>5.98</v>
      </c>
      <c r="C145" s="4">
        <f>IF('True_Odds_Calculator_3-way'!C146="","",'True_Odds_Calculator_3-way'!C146)</f>
        <v>1.3</v>
      </c>
      <c r="D145" s="4">
        <f t="shared" si="10"/>
        <v>3.3166648337786153E-2</v>
      </c>
      <c r="E145" s="4">
        <f t="shared" si="11"/>
        <v>11.674571406993429</v>
      </c>
      <c r="F145" s="4">
        <f t="shared" si="12"/>
        <v>6.4033387183629511</v>
      </c>
      <c r="G145" s="4">
        <f t="shared" si="13"/>
        <v>1.3189563228982688</v>
      </c>
      <c r="I145" s="4">
        <f t="shared" si="14"/>
        <v>1.0331666483377862</v>
      </c>
    </row>
    <row r="146" spans="1:9" x14ac:dyDescent="0.2">
      <c r="A146" s="4">
        <f>IF('True_Odds_Calculator_3-way'!A147="","",'True_Odds_Calculator_3-way'!A147)</f>
        <v>11.09</v>
      </c>
      <c r="B146" s="4">
        <f>IF('True_Odds_Calculator_3-way'!B147="","",'True_Odds_Calculator_3-way'!B147)</f>
        <v>5.56</v>
      </c>
      <c r="C146" s="4">
        <f>IF('True_Odds_Calculator_3-way'!C147="","",'True_Odds_Calculator_3-way'!C147)</f>
        <v>1.31</v>
      </c>
      <c r="D146" s="4">
        <f t="shared" si="10"/>
        <v>3.3386219252352856E-2</v>
      </c>
      <c r="E146" s="4">
        <f t="shared" si="11"/>
        <v>12.651407975681758</v>
      </c>
      <c r="F146" s="4">
        <f t="shared" si="12"/>
        <v>5.926720532950827</v>
      </c>
      <c r="G146" s="4">
        <f t="shared" si="13"/>
        <v>1.3293805728568449</v>
      </c>
      <c r="I146" s="4">
        <f t="shared" si="14"/>
        <v>1.0333862192523529</v>
      </c>
    </row>
    <row r="147" spans="1:9" x14ac:dyDescent="0.2">
      <c r="A147" s="4">
        <f>IF('True_Odds_Calculator_3-way'!A148="","",'True_Odds_Calculator_3-way'!A148)</f>
        <v>1.95</v>
      </c>
      <c r="B147" s="4">
        <f>IF('True_Odds_Calculator_3-way'!B148="","",'True_Odds_Calculator_3-way'!B148)</f>
        <v>3.76</v>
      </c>
      <c r="C147" s="4">
        <f>IF('True_Odds_Calculator_3-way'!C148="","",'True_Odds_Calculator_3-way'!C148)</f>
        <v>3.98</v>
      </c>
      <c r="D147" s="4">
        <f t="shared" si="10"/>
        <v>3.0034241036058784E-2</v>
      </c>
      <c r="E147" s="4">
        <f t="shared" si="11"/>
        <v>1.988826379050733</v>
      </c>
      <c r="F147" s="4">
        <f t="shared" si="12"/>
        <v>3.9070736427189185</v>
      </c>
      <c r="G147" s="4">
        <f t="shared" si="13"/>
        <v>4.145165903077527</v>
      </c>
      <c r="I147" s="4">
        <f t="shared" si="14"/>
        <v>1.0300342410360588</v>
      </c>
    </row>
    <row r="148" spans="1:9" x14ac:dyDescent="0.2">
      <c r="A148" s="4">
        <f>IF('True_Odds_Calculator_3-way'!A149="","",'True_Odds_Calculator_3-way'!A149)</f>
        <v>1.45</v>
      </c>
      <c r="B148" s="4">
        <f>IF('True_Odds_Calculator_3-way'!B149="","",'True_Odds_Calculator_3-way'!B149)</f>
        <v>4.49</v>
      </c>
      <c r="C148" s="4">
        <f>IF('True_Odds_Calculator_3-way'!C149="","",'True_Odds_Calculator_3-way'!C149)</f>
        <v>8.64</v>
      </c>
      <c r="D148" s="4">
        <f t="shared" si="10"/>
        <v>2.8113062375023867E-2</v>
      </c>
      <c r="E148" s="4">
        <f t="shared" si="11"/>
        <v>1.4699739772204423</v>
      </c>
      <c r="F148" s="4">
        <f t="shared" si="12"/>
        <v>4.687218874626347</v>
      </c>
      <c r="G148" s="4">
        <f t="shared" si="13"/>
        <v>9.4011716913313137</v>
      </c>
      <c r="I148" s="4">
        <f t="shared" si="14"/>
        <v>1.0281130623750239</v>
      </c>
    </row>
    <row r="149" spans="1:9" x14ac:dyDescent="0.2">
      <c r="A149" s="4">
        <f>IF('True_Odds_Calculator_3-way'!A150="","",'True_Odds_Calculator_3-way'!A150)</f>
        <v>1.98</v>
      </c>
      <c r="B149" s="4">
        <f>IF('True_Odds_Calculator_3-way'!B150="","",'True_Odds_Calculator_3-way'!B150)</f>
        <v>3.45</v>
      </c>
      <c r="C149" s="4">
        <f>IF('True_Odds_Calculator_3-way'!C150="","",'True_Odds_Calculator_3-way'!C150)</f>
        <v>4.4000000000000004</v>
      </c>
      <c r="D149" s="4">
        <f t="shared" si="10"/>
        <v>2.2178304787000558E-2</v>
      </c>
      <c r="E149" s="4">
        <f t="shared" si="11"/>
        <v>2.0094131489924991</v>
      </c>
      <c r="F149" s="4">
        <f t="shared" si="12"/>
        <v>3.5402954133195141</v>
      </c>
      <c r="G149" s="4">
        <f t="shared" si="13"/>
        <v>4.5479360852197086</v>
      </c>
      <c r="I149" s="4">
        <f t="shared" si="14"/>
        <v>1.0221783047870006</v>
      </c>
    </row>
    <row r="150" spans="1:9" x14ac:dyDescent="0.2">
      <c r="A150" s="4">
        <f>IF('True_Odds_Calculator_3-way'!A151="","",'True_Odds_Calculator_3-way'!A151)</f>
        <v>1.63</v>
      </c>
      <c r="B150" s="4">
        <f>IF('True_Odds_Calculator_3-way'!B151="","",'True_Odds_Calculator_3-way'!B151)</f>
        <v>4.0199999999999996</v>
      </c>
      <c r="C150" s="4">
        <f>IF('True_Odds_Calculator_3-way'!C151="","",'True_Odds_Calculator_3-way'!C151)</f>
        <v>6.22</v>
      </c>
      <c r="D150" s="4">
        <f t="shared" si="10"/>
        <v>2.3024855600874305E-2</v>
      </c>
      <c r="E150" s="4">
        <f t="shared" si="11"/>
        <v>1.650649913576514</v>
      </c>
      <c r="F150" s="4">
        <f t="shared" si="12"/>
        <v>4.1479788632446608</v>
      </c>
      <c r="G150" s="4">
        <f t="shared" si="13"/>
        <v>6.531817199850507</v>
      </c>
      <c r="I150" s="4">
        <f t="shared" si="14"/>
        <v>1.0230248556008743</v>
      </c>
    </row>
    <row r="151" spans="1:9" x14ac:dyDescent="0.2">
      <c r="A151" s="4">
        <f>IF('True_Odds_Calculator_3-way'!A152="","",'True_Odds_Calculator_3-way'!A152)</f>
        <v>2.19</v>
      </c>
      <c r="B151" s="4">
        <f>IF('True_Odds_Calculator_3-way'!B152="","",'True_Odds_Calculator_3-way'!B152)</f>
        <v>3.33</v>
      </c>
      <c r="C151" s="4">
        <f>IF('True_Odds_Calculator_3-way'!C152="","",'True_Odds_Calculator_3-way'!C152)</f>
        <v>3.77</v>
      </c>
      <c r="D151" s="4">
        <f t="shared" si="10"/>
        <v>2.2173294256430776E-2</v>
      </c>
      <c r="E151" s="4">
        <f t="shared" si="11"/>
        <v>2.226031672365715</v>
      </c>
      <c r="F151" s="4">
        <f t="shared" si="12"/>
        <v>3.4140272563597613</v>
      </c>
      <c r="G151" s="4">
        <f t="shared" si="13"/>
        <v>3.8780599684631896</v>
      </c>
      <c r="I151" s="4">
        <f t="shared" si="14"/>
        <v>1.0221732942564308</v>
      </c>
    </row>
    <row r="152" spans="1:9" x14ac:dyDescent="0.2">
      <c r="A152" s="4">
        <f>IF('True_Odds_Calculator_3-way'!A153="","",'True_Odds_Calculator_3-way'!A153)</f>
        <v>2.4500000000000002</v>
      </c>
      <c r="B152" s="4">
        <f>IF('True_Odds_Calculator_3-way'!B153="","",'True_Odds_Calculator_3-way'!B153)</f>
        <v>3.17</v>
      </c>
      <c r="C152" s="4">
        <f>IF('True_Odds_Calculator_3-way'!C153="","",'True_Odds_Calculator_3-way'!C153)</f>
        <v>3.23</v>
      </c>
      <c r="D152" s="4">
        <f t="shared" si="10"/>
        <v>3.3218201775147893E-2</v>
      </c>
      <c r="E152" s="4">
        <f t="shared" si="11"/>
        <v>2.5183174137192834</v>
      </c>
      <c r="F152" s="4">
        <f t="shared" si="12"/>
        <v>3.2853164693451111</v>
      </c>
      <c r="G152" s="4">
        <f t="shared" si="13"/>
        <v>3.3498055634254036</v>
      </c>
      <c r="I152" s="4">
        <f t="shared" si="14"/>
        <v>1.0332182017751479</v>
      </c>
    </row>
    <row r="153" spans="1:9" x14ac:dyDescent="0.2">
      <c r="A153" s="4">
        <f>IF('True_Odds_Calculator_3-way'!A154="","",'True_Odds_Calculator_3-way'!A154)</f>
        <v>2.5499999999999998</v>
      </c>
      <c r="B153" s="4">
        <f>IF('True_Odds_Calculator_3-way'!B154="","",'True_Odds_Calculator_3-way'!B154)</f>
        <v>2.93</v>
      </c>
      <c r="C153" s="4">
        <f>IF('True_Odds_Calculator_3-way'!C154="","",'True_Odds_Calculator_3-way'!C154)</f>
        <v>3.23</v>
      </c>
      <c r="D153" s="4">
        <f t="shared" si="10"/>
        <v>4.3051314292557485E-2</v>
      </c>
      <c r="E153" s="4">
        <f t="shared" si="11"/>
        <v>2.6468581124124837</v>
      </c>
      <c r="F153" s="4">
        <f t="shared" si="12"/>
        <v>3.0586044808009287</v>
      </c>
      <c r="G153" s="4">
        <f t="shared" si="13"/>
        <v>3.3869936415656308</v>
      </c>
      <c r="I153" s="4">
        <f t="shared" si="14"/>
        <v>1.0430513142925575</v>
      </c>
    </row>
    <row r="154" spans="1:9" x14ac:dyDescent="0.2">
      <c r="A154" s="4">
        <f>IF('True_Odds_Calculator_3-way'!A155="","",'True_Odds_Calculator_3-way'!A155)</f>
        <v>2.06</v>
      </c>
      <c r="B154" s="4">
        <f>IF('True_Odds_Calculator_3-way'!B155="","",'True_Odds_Calculator_3-way'!B155)</f>
        <v>3.21</v>
      </c>
      <c r="C154" s="4">
        <f>IF('True_Odds_Calculator_3-way'!C155="","",'True_Odds_Calculator_3-way'!C155)</f>
        <v>4.0199999999999996</v>
      </c>
      <c r="D154" s="4">
        <f t="shared" si="10"/>
        <v>4.5719591860134967E-2</v>
      </c>
      <c r="E154" s="4">
        <f t="shared" si="11"/>
        <v>2.1267680095597403</v>
      </c>
      <c r="F154" s="4">
        <f t="shared" si="12"/>
        <v>3.3751102705354588</v>
      </c>
      <c r="G154" s="4">
        <f t="shared" si="13"/>
        <v>4.282355298861825</v>
      </c>
      <c r="I154" s="4">
        <f t="shared" si="14"/>
        <v>1.045719591860135</v>
      </c>
    </row>
    <row r="155" spans="1:9" x14ac:dyDescent="0.2">
      <c r="A155" s="4">
        <f>IF('True_Odds_Calculator_3-way'!A156="","",'True_Odds_Calculator_3-way'!A156)</f>
        <v>2.66</v>
      </c>
      <c r="B155" s="4">
        <f>IF('True_Odds_Calculator_3-way'!B156="","",'True_Odds_Calculator_3-way'!B156)</f>
        <v>3.09</v>
      </c>
      <c r="C155" s="4">
        <f>IF('True_Odds_Calculator_3-way'!C156="","",'True_Odds_Calculator_3-way'!C156)</f>
        <v>2.91</v>
      </c>
      <c r="D155" s="4">
        <f t="shared" si="10"/>
        <v>4.3207056777164521E-2</v>
      </c>
      <c r="E155" s="4">
        <f t="shared" si="11"/>
        <v>2.7659648232570695</v>
      </c>
      <c r="F155" s="4">
        <f t="shared" si="12"/>
        <v>3.2339200104703574</v>
      </c>
      <c r="G155" s="4">
        <f t="shared" si="13"/>
        <v>3.0372956264433482</v>
      </c>
      <c r="I155" s="4">
        <f t="shared" si="14"/>
        <v>1.0432070567771645</v>
      </c>
    </row>
    <row r="156" spans="1:9" x14ac:dyDescent="0.2">
      <c r="A156" s="4">
        <f>IF('True_Odds_Calculator_3-way'!A157="","",'True_Odds_Calculator_3-way'!A157)</f>
        <v>2.59</v>
      </c>
      <c r="B156" s="4">
        <f>IF('True_Odds_Calculator_3-way'!B157="","",'True_Odds_Calculator_3-way'!B157)</f>
        <v>3.17</v>
      </c>
      <c r="C156" s="4">
        <f>IF('True_Odds_Calculator_3-way'!C157="","",'True_Odds_Calculator_3-way'!C157)</f>
        <v>2.92</v>
      </c>
      <c r="D156" s="4">
        <f t="shared" si="10"/>
        <v>4.4023552774254959E-2</v>
      </c>
      <c r="E156" s="4">
        <f t="shared" si="11"/>
        <v>2.6923272846189921</v>
      </c>
      <c r="F156" s="4">
        <f t="shared" si="12"/>
        <v>3.324657134552361</v>
      </c>
      <c r="G156" s="4">
        <f t="shared" si="13"/>
        <v>3.050722199628122</v>
      </c>
      <c r="I156" s="4">
        <f t="shared" si="14"/>
        <v>1.044023552774255</v>
      </c>
    </row>
    <row r="157" spans="1:9" x14ac:dyDescent="0.2">
      <c r="A157" s="4">
        <f>IF('True_Odds_Calculator_3-way'!A158="","",'True_Odds_Calculator_3-way'!A158)</f>
        <v>2.35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3.25</v>
      </c>
      <c r="D157" s="4">
        <f t="shared" si="10"/>
        <v>2.7341869644748273E-2</v>
      </c>
      <c r="E157" s="4">
        <f t="shared" si="11"/>
        <v>2.4014334155363755</v>
      </c>
      <c r="F157" s="4">
        <f t="shared" si="12"/>
        <v>3.5087264947641033</v>
      </c>
      <c r="G157" s="4">
        <f t="shared" si="13"/>
        <v>3.3492046431642306</v>
      </c>
      <c r="I157" s="4">
        <f t="shared" si="14"/>
        <v>1.0273418696447483</v>
      </c>
    </row>
    <row r="158" spans="1:9" x14ac:dyDescent="0.2">
      <c r="A158" s="4">
        <f>IF('True_Odds_Calculator_3-way'!A159="","",'True_Odds_Calculator_3-way'!A159)</f>
        <v>1.98</v>
      </c>
      <c r="B158" s="4">
        <f>IF('True_Odds_Calculator_3-way'!B159="","",'True_Odds_Calculator_3-way'!B159)</f>
        <v>3.7</v>
      </c>
      <c r="C158" s="4">
        <f>IF('True_Odds_Calculator_3-way'!C159="","",'True_Odds_Calculator_3-way'!C159)</f>
        <v>3.84</v>
      </c>
      <c r="D158" s="4">
        <f t="shared" si="10"/>
        <v>3.5737441987442109E-2</v>
      </c>
      <c r="E158" s="4">
        <f t="shared" si="11"/>
        <v>2.0278298377842239</v>
      </c>
      <c r="F158" s="4">
        <f t="shared" si="12"/>
        <v>3.8706013142398001</v>
      </c>
      <c r="G158" s="4">
        <f t="shared" si="13"/>
        <v>4.0240770832856523</v>
      </c>
      <c r="I158" s="4">
        <f t="shared" si="14"/>
        <v>1.0357374419874421</v>
      </c>
    </row>
    <row r="159" spans="1:9" x14ac:dyDescent="0.2">
      <c r="A159" s="4">
        <f>IF('True_Odds_Calculator_3-way'!A160="","",'True_Odds_Calculator_3-way'!A160)</f>
        <v>1.89</v>
      </c>
      <c r="B159" s="4">
        <f>IF('True_Odds_Calculator_3-way'!B160="","",'True_Odds_Calculator_3-way'!B160)</f>
        <v>3.64</v>
      </c>
      <c r="C159" s="4">
        <f>IF('True_Odds_Calculator_3-way'!C160="","",'True_Odds_Calculator_3-way'!C160)</f>
        <v>4.43</v>
      </c>
      <c r="D159" s="4">
        <f t="shared" si="10"/>
        <v>2.9559438137316318E-2</v>
      </c>
      <c r="E159" s="4">
        <f t="shared" si="11"/>
        <v>1.9258643040566765</v>
      </c>
      <c r="F159" s="4">
        <f t="shared" si="12"/>
        <v>3.7754066650402764</v>
      </c>
      <c r="G159" s="4">
        <f t="shared" si="13"/>
        <v>4.6321925989394632</v>
      </c>
      <c r="I159" s="4">
        <f t="shared" si="14"/>
        <v>1.0295594381373163</v>
      </c>
    </row>
    <row r="160" spans="1:9" x14ac:dyDescent="0.2">
      <c r="A160" s="4">
        <f>IF('True_Odds_Calculator_3-way'!A161="","",'True_Odds_Calculator_3-way'!A161)</f>
        <v>2.2000000000000002</v>
      </c>
      <c r="B160" s="4">
        <f>IF('True_Odds_Calculator_3-way'!B161="","",'True_Odds_Calculator_3-way'!B161)</f>
        <v>3.2</v>
      </c>
      <c r="C160" s="4">
        <f>IF('True_Odds_Calculator_3-way'!C161="","",'True_Odds_Calculator_3-way'!C161)</f>
        <v>3.2</v>
      </c>
      <c r="D160" s="4">
        <f t="shared" si="10"/>
        <v>7.9545454545454586E-2</v>
      </c>
      <c r="E160" s="4">
        <f t="shared" si="11"/>
        <v>2.3362831858407085</v>
      </c>
      <c r="F160" s="4">
        <f t="shared" si="12"/>
        <v>3.4966887417218553</v>
      </c>
      <c r="G160" s="4">
        <f t="shared" si="13"/>
        <v>3.4966887417218553</v>
      </c>
      <c r="I160" s="4">
        <f t="shared" si="14"/>
        <v>1.0795454545454546</v>
      </c>
    </row>
    <row r="161" spans="1:9" x14ac:dyDescent="0.2">
      <c r="A161" s="4">
        <f>IF('True_Odds_Calculator_3-way'!A162="","",'True_Odds_Calculator_3-way'!A162)</f>
        <v>3.24</v>
      </c>
      <c r="B161" s="4">
        <f>IF('True_Odds_Calculator_3-way'!B162="","",'True_Odds_Calculator_3-way'!B162)</f>
        <v>3.26</v>
      </c>
      <c r="C161" s="4">
        <f>IF('True_Odds_Calculator_3-way'!C162="","",'True_Odds_Calculator_3-way'!C162)</f>
        <v>2.39</v>
      </c>
      <c r="D161" s="4">
        <f t="shared" si="10"/>
        <v>3.3800483407314896E-2</v>
      </c>
      <c r="E161" s="4">
        <f t="shared" si="11"/>
        <v>3.3627557930984753</v>
      </c>
      <c r="F161" s="4">
        <f t="shared" si="12"/>
        <v>3.3843050459174768</v>
      </c>
      <c r="G161" s="4">
        <f t="shared" si="13"/>
        <v>2.4561381978609544</v>
      </c>
      <c r="I161" s="4">
        <f t="shared" si="14"/>
        <v>1.0338004834073149</v>
      </c>
    </row>
    <row r="162" spans="1:9" x14ac:dyDescent="0.2">
      <c r="A162" s="4">
        <f>IF('True_Odds_Calculator_3-way'!A163="","",'True_Odds_Calculator_3-way'!A163)</f>
        <v>2.4700000000000002</v>
      </c>
      <c r="B162" s="4">
        <f>IF('True_Odds_Calculator_3-way'!B163="","",'True_Odds_Calculator_3-way'!B163)</f>
        <v>2.99</v>
      </c>
      <c r="C162" s="4">
        <f>IF('True_Odds_Calculator_3-way'!C163="","",'True_Odds_Calculator_3-way'!C163)</f>
        <v>3.41</v>
      </c>
      <c r="D162" s="4">
        <f t="shared" si="10"/>
        <v>3.2561592095068148E-2</v>
      </c>
      <c r="E162" s="4">
        <f t="shared" si="11"/>
        <v>2.5380424932778589</v>
      </c>
      <c r="F162" s="4">
        <f t="shared" si="12"/>
        <v>3.0902893246432965</v>
      </c>
      <c r="G162" s="4">
        <f t="shared" si="13"/>
        <v>3.5410605884277624</v>
      </c>
      <c r="I162" s="4">
        <f t="shared" si="14"/>
        <v>1.0325615920950681</v>
      </c>
    </row>
    <row r="163" spans="1:9" x14ac:dyDescent="0.2">
      <c r="A163" s="4">
        <f>IF('True_Odds_Calculator_3-way'!A164="","",'True_Odds_Calculator_3-way'!A164)</f>
        <v>5.6</v>
      </c>
      <c r="B163" s="4">
        <f>IF('True_Odds_Calculator_3-way'!B164="","",'True_Odds_Calculator_3-way'!B164)</f>
        <v>4.0999999999999996</v>
      </c>
      <c r="C163" s="4">
        <f>IF('True_Odds_Calculator_3-way'!C164="","",'True_Odds_Calculator_3-way'!C164)</f>
        <v>1.66</v>
      </c>
      <c r="D163" s="4">
        <f t="shared" si="10"/>
        <v>2.488350615003565E-2</v>
      </c>
      <c r="E163" s="4">
        <f t="shared" si="11"/>
        <v>5.8727862924764755</v>
      </c>
      <c r="F163" s="4">
        <f t="shared" si="12"/>
        <v>4.2443391884066575</v>
      </c>
      <c r="G163" s="4">
        <f t="shared" si="13"/>
        <v>1.6831754294025165</v>
      </c>
      <c r="I163" s="4">
        <f t="shared" si="14"/>
        <v>1.0248835061500357</v>
      </c>
    </row>
    <row r="164" spans="1:9" x14ac:dyDescent="0.2">
      <c r="A164" s="4">
        <f>IF('True_Odds_Calculator_3-way'!A165="","",'True_Odds_Calculator_3-way'!A165)</f>
        <v>2.72</v>
      </c>
      <c r="B164" s="4">
        <f>IF('True_Odds_Calculator_3-way'!B165="","",'True_Odds_Calculator_3-way'!B165)</f>
        <v>3.02</v>
      </c>
      <c r="C164" s="4">
        <f>IF('True_Odds_Calculator_3-way'!C165="","",'True_Odds_Calculator_3-way'!C165)</f>
        <v>2.9</v>
      </c>
      <c r="D164" s="4">
        <f t="shared" si="10"/>
        <v>4.3600472844995464E-2</v>
      </c>
      <c r="E164" s="4">
        <f t="shared" si="11"/>
        <v>2.8319500890813525</v>
      </c>
      <c r="F164" s="4">
        <f t="shared" si="12"/>
        <v>3.1586361498778364</v>
      </c>
      <c r="G164" s="4">
        <f t="shared" si="13"/>
        <v>3.0276048356758185</v>
      </c>
      <c r="I164" s="4">
        <f t="shared" si="14"/>
        <v>1.0436004728449955</v>
      </c>
    </row>
    <row r="165" spans="1:9" x14ac:dyDescent="0.2">
      <c r="A165" s="4">
        <f>IF('True_Odds_Calculator_3-way'!A166="","",'True_Odds_Calculator_3-way'!A166)</f>
        <v>1.34</v>
      </c>
      <c r="B165" s="4">
        <f>IF('True_Odds_Calculator_3-way'!B166="","",'True_Odds_Calculator_3-way'!B166)</f>
        <v>5.4</v>
      </c>
      <c r="C165" s="4">
        <f>IF('True_Odds_Calculator_3-way'!C166="","",'True_Odds_Calculator_3-way'!C166)</f>
        <v>9.33</v>
      </c>
      <c r="D165" s="4">
        <f t="shared" si="10"/>
        <v>3.8634978021645949E-2</v>
      </c>
      <c r="E165" s="4">
        <f t="shared" si="11"/>
        <v>1.3635303850174583</v>
      </c>
      <c r="F165" s="4">
        <f t="shared" si="12"/>
        <v>5.803599489716972</v>
      </c>
      <c r="G165" s="4">
        <f t="shared" si="13"/>
        <v>10.604137870372698</v>
      </c>
      <c r="I165" s="4">
        <f t="shared" si="14"/>
        <v>1.0386349780216459</v>
      </c>
    </row>
    <row r="166" spans="1:9" x14ac:dyDescent="0.2">
      <c r="A166" s="4">
        <f>IF('True_Odds_Calculator_3-way'!A167="","",'True_Odds_Calculator_3-way'!A167)</f>
        <v>4.51</v>
      </c>
      <c r="B166" s="4">
        <f>IF('True_Odds_Calculator_3-way'!B167="","",'True_Odds_Calculator_3-way'!B167)</f>
        <v>3.68</v>
      </c>
      <c r="C166" s="4">
        <f>IF('True_Odds_Calculator_3-way'!C167="","",'True_Odds_Calculator_3-way'!C167)</f>
        <v>1.85</v>
      </c>
      <c r="D166" s="4">
        <f t="shared" si="10"/>
        <v>3.4009160997495957E-2</v>
      </c>
      <c r="E166" s="4">
        <f t="shared" si="11"/>
        <v>4.7530075160811922</v>
      </c>
      <c r="F166" s="4">
        <f t="shared" si="12"/>
        <v>3.8402053173730981</v>
      </c>
      <c r="G166" s="4">
        <f t="shared" si="13"/>
        <v>1.8896299156159519</v>
      </c>
      <c r="I166" s="4">
        <f t="shared" si="14"/>
        <v>1.034009160997496</v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1.47</v>
      </c>
      <c r="B2" s="4">
        <f>IF('True_Odds_Calculator_2-way'!B3="","",'True_Odds_Calculator_2-way'!B3)</f>
        <v>2.76</v>
      </c>
      <c r="C2" s="4">
        <f>1/A2</f>
        <v>0.68027210884353739</v>
      </c>
      <c r="D2">
        <f>1/B2</f>
        <v>0.3623188405797102</v>
      </c>
      <c r="E2">
        <f>C2+D2-1</f>
        <v>4.2590949423247704E-2</v>
      </c>
      <c r="F2">
        <f>C2+D2-(C2*D2)-1</f>
        <v>-0.2038844523316572</v>
      </c>
      <c r="G2">
        <v>0</v>
      </c>
      <c r="H2">
        <f>C2*D2</f>
        <v>0.2464754017549049</v>
      </c>
      <c r="I2">
        <f>((-4*F2*H2)^0.5)/(2*F2)</f>
        <v>-1.0994987428338565</v>
      </c>
      <c r="J2">
        <f>(-((-4*F2*H2)^0.5))/(2*F2)</f>
        <v>1.0994987428338565</v>
      </c>
      <c r="K2">
        <f>IF(A2="","",(C2/($J2+C2-($J2*C2))))</f>
        <v>0.65929817048669315</v>
      </c>
      <c r="L2">
        <f>IF(B2="","",(D2/($J2+D2-($J2*D2))))</f>
        <v>0.3407018295133068</v>
      </c>
      <c r="M2">
        <f>IF(A2="","",1/K2)</f>
        <v>1.5167644091319124</v>
      </c>
      <c r="N2">
        <f>IF(B2="","",1/L2)</f>
        <v>2.9351177873875871</v>
      </c>
    </row>
    <row r="3" spans="1:14" x14ac:dyDescent="0.25">
      <c r="A3" s="4">
        <f>IF('True_Odds_Calculator_2-way'!A4="","",'True_Odds_Calculator_2-way'!A4)</f>
        <v>1.6</v>
      </c>
      <c r="B3" s="4">
        <f>IF('True_Odds_Calculator_2-way'!B4="","",'True_Odds_Calculator_2-way'!B4)</f>
        <v>2.4700000000000002</v>
      </c>
      <c r="C3" s="4">
        <f t="shared" ref="C3:C66" si="0">1/A3</f>
        <v>0.625</v>
      </c>
      <c r="D3">
        <f t="shared" ref="D3:D66" si="1">1/B3</f>
        <v>0.40485829959514169</v>
      </c>
      <c r="E3">
        <f t="shared" ref="E3:E66" si="2">C3+D3-1</f>
        <v>2.9858299595141746E-2</v>
      </c>
      <c r="F3">
        <f t="shared" ref="F3:F66" si="3">C3+D3-(C3*D3)-1</f>
        <v>-0.22317813765182182</v>
      </c>
      <c r="G3">
        <v>0</v>
      </c>
      <c r="H3">
        <f t="shared" ref="H3:H66" si="4">C3*D3</f>
        <v>0.25303643724696356</v>
      </c>
      <c r="I3">
        <f t="shared" ref="I3:I66" si="5">((-4*F3*H3)^0.5)/(2*F3)</f>
        <v>-1.0647942749999</v>
      </c>
      <c r="J3">
        <f t="shared" ref="J3:J66" si="6">(-((-4*F3*H3)^0.5))/(2*F3)</f>
        <v>1.0647942749999</v>
      </c>
      <c r="K3">
        <f t="shared" ref="K3:K66" si="7">IF(A3="","",(C3/($J3+C3-($J3*C3))))</f>
        <v>0.61017407982768768</v>
      </c>
      <c r="L3">
        <f t="shared" ref="L3:L66" si="8">IF(B3="","",(D3/($J3+D3-($J3*D3))))</f>
        <v>0.38982592017231221</v>
      </c>
      <c r="M3">
        <f t="shared" ref="M3:M66" si="9">IF(A3="","",1/K3)</f>
        <v>1.6388765649999402</v>
      </c>
      <c r="N3">
        <f t="shared" ref="N3:N66" si="10">IF(B3="","",1/L3)</f>
        <v>2.5652475842498532</v>
      </c>
    </row>
    <row r="4" spans="1:14" x14ac:dyDescent="0.25">
      <c r="A4" s="4">
        <f>IF('True_Odds_Calculator_2-way'!A5="","",'True_Odds_Calculator_2-way'!A5)</f>
        <v>1.68</v>
      </c>
      <c r="B4" s="4">
        <f>IF('True_Odds_Calculator_2-way'!B5="","",'True_Odds_Calculator_2-way'!B5)</f>
        <v>2.27</v>
      </c>
      <c r="C4" s="4">
        <f t="shared" si="0"/>
        <v>0.59523809523809523</v>
      </c>
      <c r="D4">
        <f t="shared" si="1"/>
        <v>0.44052863436123346</v>
      </c>
      <c r="E4">
        <f t="shared" si="2"/>
        <v>3.5766729599328695E-2</v>
      </c>
      <c r="F4">
        <f t="shared" si="3"/>
        <v>-0.22645269561569115</v>
      </c>
      <c r="G4">
        <v>0</v>
      </c>
      <c r="H4">
        <f t="shared" si="4"/>
        <v>0.2622194252150199</v>
      </c>
      <c r="I4">
        <f t="shared" si="5"/>
        <v>-1.0760778282064791</v>
      </c>
      <c r="J4">
        <f t="shared" si="6"/>
        <v>1.0760778282064791</v>
      </c>
      <c r="K4">
        <f t="shared" si="7"/>
        <v>0.57745625010319412</v>
      </c>
      <c r="L4">
        <f t="shared" si="8"/>
        <v>0.42254374989680582</v>
      </c>
      <c r="M4">
        <f t="shared" si="9"/>
        <v>1.7317329231804059</v>
      </c>
      <c r="N4">
        <f t="shared" si="10"/>
        <v>2.3666188418222287</v>
      </c>
    </row>
    <row r="5" spans="1:14" x14ac:dyDescent="0.25">
      <c r="A5" s="4">
        <f>IF('True_Odds_Calculator_2-way'!A6="","",'True_Odds_Calculator_2-way'!A6)</f>
        <v>2.0499999999999998</v>
      </c>
      <c r="B5" s="4">
        <f>IF('True_Odds_Calculator_2-way'!B6="","",'True_Odds_Calculator_2-way'!B6)</f>
        <v>1.85</v>
      </c>
      <c r="C5" s="4">
        <f t="shared" si="0"/>
        <v>0.48780487804878053</v>
      </c>
      <c r="D5">
        <f t="shared" si="1"/>
        <v>0.54054054054054046</v>
      </c>
      <c r="E5">
        <f t="shared" si="2"/>
        <v>2.8345418589321048E-2</v>
      </c>
      <c r="F5">
        <f t="shared" si="3"/>
        <v>-0.2353328938694792</v>
      </c>
      <c r="G5">
        <v>0</v>
      </c>
      <c r="H5">
        <f t="shared" si="4"/>
        <v>0.26367831245880025</v>
      </c>
      <c r="I5">
        <f t="shared" si="5"/>
        <v>-1.0585122480499263</v>
      </c>
      <c r="J5">
        <f t="shared" si="6"/>
        <v>1.0585122480499263</v>
      </c>
      <c r="K5">
        <f t="shared" si="7"/>
        <v>0.47361090692279612</v>
      </c>
      <c r="L5">
        <f t="shared" si="8"/>
        <v>0.52638909307720383</v>
      </c>
      <c r="M5">
        <f t="shared" si="9"/>
        <v>2.1114378604524222</v>
      </c>
      <c r="N5">
        <f t="shared" si="10"/>
        <v>1.8997354108424378</v>
      </c>
    </row>
    <row r="6" spans="1:14" x14ac:dyDescent="0.25">
      <c r="A6" s="4">
        <f>IF('True_Odds_Calculator_2-way'!A7="","",'True_Odds_Calculator_2-way'!A7)</f>
        <v>2.4700000000000002</v>
      </c>
      <c r="B6" s="4">
        <f>IF('True_Odds_Calculator_2-way'!B7="","",'True_Odds_Calculator_2-way'!B7)</f>
        <v>1.6</v>
      </c>
      <c r="C6" s="4">
        <f t="shared" si="0"/>
        <v>0.40485829959514169</v>
      </c>
      <c r="D6">
        <f t="shared" si="1"/>
        <v>0.625</v>
      </c>
      <c r="E6">
        <f t="shared" si="2"/>
        <v>2.9858299595141746E-2</v>
      </c>
      <c r="F6">
        <f t="shared" si="3"/>
        <v>-0.22317813765182182</v>
      </c>
      <c r="G6">
        <v>0</v>
      </c>
      <c r="H6">
        <f t="shared" si="4"/>
        <v>0.25303643724696356</v>
      </c>
      <c r="I6">
        <f t="shared" si="5"/>
        <v>-1.0647942749999</v>
      </c>
      <c r="J6">
        <f t="shared" si="6"/>
        <v>1.0647942749999</v>
      </c>
      <c r="K6">
        <f t="shared" si="7"/>
        <v>0.38982592017231221</v>
      </c>
      <c r="L6">
        <f t="shared" si="8"/>
        <v>0.61017407982768768</v>
      </c>
      <c r="M6">
        <f t="shared" si="9"/>
        <v>2.5652475842498532</v>
      </c>
      <c r="N6">
        <f t="shared" si="10"/>
        <v>1.6388765649999402</v>
      </c>
    </row>
    <row r="7" spans="1:14" x14ac:dyDescent="0.25">
      <c r="A7" s="4">
        <f>IF('True_Odds_Calculator_2-way'!A8="","",'True_Odds_Calculator_2-way'!A8)</f>
        <v>1.88</v>
      </c>
      <c r="B7" s="4">
        <f>IF('True_Odds_Calculator_2-way'!B8="","",'True_Odds_Calculator_2-way'!B8)</f>
        <v>2.0299999999999998</v>
      </c>
      <c r="C7" s="4">
        <f t="shared" si="0"/>
        <v>0.53191489361702127</v>
      </c>
      <c r="D7">
        <f t="shared" si="1"/>
        <v>0.49261083743842371</v>
      </c>
      <c r="E7">
        <f t="shared" si="2"/>
        <v>2.4525731055444977E-2</v>
      </c>
      <c r="F7">
        <f t="shared" si="3"/>
        <v>-0.23750131013520592</v>
      </c>
      <c r="G7">
        <v>0</v>
      </c>
      <c r="H7">
        <f t="shared" si="4"/>
        <v>0.2620270411906509</v>
      </c>
      <c r="I7">
        <f t="shared" si="5"/>
        <v>-1.0503645397539194</v>
      </c>
      <c r="J7">
        <f t="shared" si="6"/>
        <v>1.0503645397539194</v>
      </c>
      <c r="K7">
        <f t="shared" si="7"/>
        <v>0.51966387444698414</v>
      </c>
      <c r="L7">
        <f t="shared" si="8"/>
        <v>0.48033612555301569</v>
      </c>
      <c r="M7">
        <f t="shared" si="9"/>
        <v>1.9243207949834495</v>
      </c>
      <c r="N7">
        <f t="shared" si="10"/>
        <v>2.081875475946537</v>
      </c>
    </row>
    <row r="8" spans="1:14" x14ac:dyDescent="0.25">
      <c r="A8" s="4">
        <f>IF('True_Odds_Calculator_2-way'!A9="","",'True_Odds_Calculator_2-way'!A9)</f>
        <v>1.98</v>
      </c>
      <c r="B8" s="4">
        <f>IF('True_Odds_Calculator_2-way'!B9="","",'True_Odds_Calculator_2-way'!B9)</f>
        <v>1.93</v>
      </c>
      <c r="C8" s="4">
        <f t="shared" si="0"/>
        <v>0.50505050505050508</v>
      </c>
      <c r="D8">
        <f t="shared" si="1"/>
        <v>0.5181347150259068</v>
      </c>
      <c r="E8">
        <f t="shared" si="2"/>
        <v>2.3185220076411994E-2</v>
      </c>
      <c r="F8">
        <f t="shared" si="3"/>
        <v>-0.23849897943162168</v>
      </c>
      <c r="G8">
        <v>0</v>
      </c>
      <c r="H8">
        <f t="shared" si="4"/>
        <v>0.26168419950803373</v>
      </c>
      <c r="I8">
        <f t="shared" si="5"/>
        <v>-1.0474793930096669</v>
      </c>
      <c r="J8">
        <f t="shared" si="6"/>
        <v>1.0474793930096669</v>
      </c>
      <c r="K8">
        <f t="shared" si="7"/>
        <v>0.49345437578019818</v>
      </c>
      <c r="L8">
        <f t="shared" si="8"/>
        <v>0.50654562421980165</v>
      </c>
      <c r="M8">
        <f t="shared" si="9"/>
        <v>2.0265298051494733</v>
      </c>
      <c r="N8">
        <f t="shared" si="10"/>
        <v>1.9741558354989901</v>
      </c>
    </row>
    <row r="9" spans="1:14" x14ac:dyDescent="0.25">
      <c r="A9" s="4">
        <f>IF('True_Odds_Calculator_2-way'!A10="","",'True_Odds_Calculator_2-way'!A10)</f>
        <v>2.0099999999999998</v>
      </c>
      <c r="B9" s="4">
        <f>IF('True_Odds_Calculator_2-way'!B10="","",'True_Odds_Calculator_2-way'!B10)</f>
        <v>1.88</v>
      </c>
      <c r="C9" s="4">
        <f t="shared" si="0"/>
        <v>0.49751243781094534</v>
      </c>
      <c r="D9">
        <f t="shared" si="1"/>
        <v>0.53191489361702127</v>
      </c>
      <c r="E9">
        <f t="shared" si="2"/>
        <v>2.9427331427966497E-2</v>
      </c>
      <c r="F9">
        <f t="shared" si="3"/>
        <v>-0.23520694400338749</v>
      </c>
      <c r="G9">
        <v>0</v>
      </c>
      <c r="H9">
        <f t="shared" si="4"/>
        <v>0.26463427543135393</v>
      </c>
      <c r="I9">
        <f t="shared" si="5"/>
        <v>-1.060713208766217</v>
      </c>
      <c r="J9">
        <f t="shared" si="6"/>
        <v>1.060713208766217</v>
      </c>
      <c r="K9">
        <f t="shared" si="7"/>
        <v>0.48278384578010813</v>
      </c>
      <c r="L9">
        <f t="shared" si="8"/>
        <v>0.5172161542198922</v>
      </c>
      <c r="M9">
        <f t="shared" si="9"/>
        <v>2.0713203408538785</v>
      </c>
      <c r="N9">
        <f t="shared" si="10"/>
        <v>1.9334276237142709</v>
      </c>
    </row>
    <row r="10" spans="1:14" x14ac:dyDescent="0.25">
      <c r="A10" s="4">
        <f>IF('True_Odds_Calculator_2-way'!A11="","",'True_Odds_Calculator_2-way'!A11)</f>
        <v>2.02</v>
      </c>
      <c r="B10" s="4">
        <f>IF('True_Odds_Calculator_2-way'!B11="","",'True_Odds_Calculator_2-way'!B11)</f>
        <v>1.88</v>
      </c>
      <c r="C10" s="4">
        <f t="shared" si="0"/>
        <v>0.49504950495049505</v>
      </c>
      <c r="D10">
        <f t="shared" si="1"/>
        <v>0.53191489361702127</v>
      </c>
      <c r="E10">
        <f t="shared" si="2"/>
        <v>2.6964398567516312E-2</v>
      </c>
      <c r="F10">
        <f t="shared" si="3"/>
        <v>-0.23635980619338537</v>
      </c>
      <c r="G10">
        <v>0</v>
      </c>
      <c r="H10">
        <f t="shared" si="4"/>
        <v>0.26332420476090163</v>
      </c>
      <c r="I10">
        <f t="shared" si="5"/>
        <v>-1.0555008273018724</v>
      </c>
      <c r="J10">
        <f t="shared" si="6"/>
        <v>1.0555008273018724</v>
      </c>
      <c r="K10">
        <f t="shared" si="7"/>
        <v>0.48155387561543506</v>
      </c>
      <c r="L10">
        <f t="shared" si="8"/>
        <v>0.51844612438456505</v>
      </c>
      <c r="M10">
        <f t="shared" si="9"/>
        <v>2.0766108438479098</v>
      </c>
      <c r="N10">
        <f t="shared" si="10"/>
        <v>1.9288407280256479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</v>
      </c>
      <c r="C11" s="4">
        <f t="shared" si="0"/>
        <v>0.47619047619047616</v>
      </c>
      <c r="D11">
        <f t="shared" si="1"/>
        <v>0.55555555555555558</v>
      </c>
      <c r="E11">
        <f t="shared" si="2"/>
        <v>3.1746031746031633E-2</v>
      </c>
      <c r="F11">
        <f t="shared" si="3"/>
        <v>-0.2328042328042329</v>
      </c>
      <c r="G11">
        <v>0</v>
      </c>
      <c r="H11">
        <f t="shared" si="4"/>
        <v>0.26455026455026454</v>
      </c>
      <c r="I11">
        <f t="shared" si="5"/>
        <v>-1.066003581778052</v>
      </c>
      <c r="J11">
        <f t="shared" si="6"/>
        <v>1.066003581778052</v>
      </c>
      <c r="K11">
        <f t="shared" si="7"/>
        <v>0.46027717321561978</v>
      </c>
      <c r="L11">
        <f t="shared" si="8"/>
        <v>0.53972282678438044</v>
      </c>
      <c r="M11">
        <f t="shared" si="9"/>
        <v>2.1726039399558572</v>
      </c>
      <c r="N11">
        <f t="shared" si="10"/>
        <v>1.8528028654224413</v>
      </c>
    </row>
    <row r="12" spans="1:14" x14ac:dyDescent="0.25">
      <c r="A12" s="4">
        <f>IF('True_Odds_Calculator_2-way'!A13="","",'True_Odds_Calculator_2-way'!A13)</f>
        <v>2.48</v>
      </c>
      <c r="B12" s="4">
        <f>IF('True_Odds_Calculator_2-way'!B13="","",'True_Odds_Calculator_2-way'!B13)</f>
        <v>1.58</v>
      </c>
      <c r="C12" s="4">
        <f t="shared" si="0"/>
        <v>0.40322580645161293</v>
      </c>
      <c r="D12">
        <f t="shared" si="1"/>
        <v>0.63291139240506322</v>
      </c>
      <c r="E12">
        <f t="shared" si="2"/>
        <v>3.61371988566761E-2</v>
      </c>
      <c r="F12">
        <f t="shared" si="3"/>
        <v>-0.21906900775826876</v>
      </c>
      <c r="G12">
        <v>0</v>
      </c>
      <c r="H12">
        <f t="shared" si="4"/>
        <v>0.25520620661494486</v>
      </c>
      <c r="I12">
        <f t="shared" si="5"/>
        <v>-1.0793322294408636</v>
      </c>
      <c r="J12">
        <f t="shared" si="6"/>
        <v>1.0793322294408636</v>
      </c>
      <c r="K12">
        <f t="shared" si="7"/>
        <v>0.38499865083559737</v>
      </c>
      <c r="L12">
        <f t="shared" si="8"/>
        <v>0.61500134916440274</v>
      </c>
      <c r="M12">
        <f t="shared" si="9"/>
        <v>2.5974116995724779</v>
      </c>
      <c r="N12">
        <f t="shared" si="10"/>
        <v>1.6260126930757011</v>
      </c>
    </row>
    <row r="13" spans="1:14" x14ac:dyDescent="0.25">
      <c r="A13" s="4">
        <f>IF('True_Odds_Calculator_2-way'!A14="","",'True_Odds_Calculator_2-way'!A14)</f>
        <v>1.58</v>
      </c>
      <c r="B13" s="4">
        <f>IF('True_Odds_Calculator_2-way'!B14="","",'True_Odds_Calculator_2-way'!B14)</f>
        <v>2.41</v>
      </c>
      <c r="C13" s="4">
        <f t="shared" si="0"/>
        <v>0.63291139240506322</v>
      </c>
      <c r="D13">
        <f t="shared" si="1"/>
        <v>0.41493775933609955</v>
      </c>
      <c r="E13">
        <f t="shared" si="2"/>
        <v>4.7849151741162776E-2</v>
      </c>
      <c r="F13">
        <f t="shared" si="3"/>
        <v>-0.214769683281685</v>
      </c>
      <c r="G13">
        <v>0</v>
      </c>
      <c r="H13">
        <f t="shared" si="4"/>
        <v>0.26261883502284777</v>
      </c>
      <c r="I13">
        <f t="shared" si="5"/>
        <v>-1.1057996468120721</v>
      </c>
      <c r="J13">
        <f t="shared" si="6"/>
        <v>1.1057996468120721</v>
      </c>
      <c r="K13">
        <f t="shared" si="7"/>
        <v>0.60924945643022566</v>
      </c>
      <c r="L13">
        <f t="shared" si="8"/>
        <v>0.39075054356977457</v>
      </c>
      <c r="M13">
        <f t="shared" si="9"/>
        <v>1.6413637951510016</v>
      </c>
      <c r="N13">
        <f t="shared" si="10"/>
        <v>2.5591775020050216</v>
      </c>
    </row>
    <row r="14" spans="1:14" x14ac:dyDescent="0.25">
      <c r="A14" s="4">
        <f>IF('True_Odds_Calculator_2-way'!A15="","",'True_Odds_Calculator_2-way'!A15)</f>
        <v>2</v>
      </c>
      <c r="B14" s="4">
        <f>IF('True_Odds_Calculator_2-way'!B15="","",'True_Odds_Calculator_2-way'!B15)</f>
        <v>1.91</v>
      </c>
      <c r="C14" s="4">
        <f t="shared" si="0"/>
        <v>0.5</v>
      </c>
      <c r="D14">
        <f t="shared" si="1"/>
        <v>0.52356020942408377</v>
      </c>
      <c r="E14">
        <f t="shared" si="2"/>
        <v>2.3560209424083656E-2</v>
      </c>
      <c r="F14">
        <f t="shared" si="3"/>
        <v>-0.23821989528795817</v>
      </c>
      <c r="G14">
        <v>0</v>
      </c>
      <c r="H14">
        <f t="shared" si="4"/>
        <v>0.26178010471204188</v>
      </c>
      <c r="I14">
        <f t="shared" si="5"/>
        <v>-1.0482848367219182</v>
      </c>
      <c r="J14">
        <f t="shared" si="6"/>
        <v>1.0482848367219182</v>
      </c>
      <c r="K14">
        <f t="shared" si="7"/>
        <v>0.4882133490771739</v>
      </c>
      <c r="L14">
        <f t="shared" si="8"/>
        <v>0.51178665092282616</v>
      </c>
      <c r="M14">
        <f t="shared" si="9"/>
        <v>2.0482848367219182</v>
      </c>
      <c r="N14">
        <f t="shared" si="10"/>
        <v>1.9539392014169454</v>
      </c>
    </row>
    <row r="15" spans="1:14" x14ac:dyDescent="0.25">
      <c r="A15" s="4">
        <f>IF('True_Odds_Calculator_2-way'!A16="","",'True_Odds_Calculator_2-way'!A16)</f>
        <v>2.87</v>
      </c>
      <c r="B15" s="4">
        <f>IF('True_Odds_Calculator_2-way'!B16="","",'True_Odds_Calculator_2-way'!B16)</f>
        <v>1.44</v>
      </c>
      <c r="C15" s="4">
        <f t="shared" si="0"/>
        <v>0.34843205574912889</v>
      </c>
      <c r="D15">
        <f t="shared" si="1"/>
        <v>0.69444444444444442</v>
      </c>
      <c r="E15">
        <f t="shared" si="2"/>
        <v>4.2876500193573364E-2</v>
      </c>
      <c r="F15">
        <f t="shared" si="3"/>
        <v>-0.1990902051877661</v>
      </c>
      <c r="G15">
        <v>0</v>
      </c>
      <c r="H15">
        <f t="shared" si="4"/>
        <v>0.24196670538133949</v>
      </c>
      <c r="I15">
        <f t="shared" si="5"/>
        <v>-1.102434659256059</v>
      </c>
      <c r="J15">
        <f t="shared" si="6"/>
        <v>1.102434659256059</v>
      </c>
      <c r="K15">
        <f t="shared" si="7"/>
        <v>0.32663163471040929</v>
      </c>
      <c r="L15">
        <f t="shared" si="8"/>
        <v>0.67336836528959054</v>
      </c>
      <c r="M15">
        <f t="shared" si="9"/>
        <v>3.0615528128088303</v>
      </c>
      <c r="N15">
        <f t="shared" si="10"/>
        <v>1.4850712500726662</v>
      </c>
    </row>
    <row r="16" spans="1:14" x14ac:dyDescent="0.25">
      <c r="A16" s="4">
        <f>IF('True_Odds_Calculator_2-way'!A17="","",'True_Odds_Calculator_2-way'!A17)</f>
        <v>1.78</v>
      </c>
      <c r="B16" s="4">
        <f>IF('True_Odds_Calculator_2-way'!B17="","",'True_Odds_Calculator_2-way'!B17)</f>
        <v>2.12</v>
      </c>
      <c r="C16" s="4">
        <f t="shared" si="0"/>
        <v>0.5617977528089888</v>
      </c>
      <c r="D16">
        <f t="shared" si="1"/>
        <v>0.47169811320754712</v>
      </c>
      <c r="E16">
        <f t="shared" si="2"/>
        <v>3.3495866016535869E-2</v>
      </c>
      <c r="F16">
        <f t="shared" si="3"/>
        <v>-0.23150307398770409</v>
      </c>
      <c r="G16">
        <v>0</v>
      </c>
      <c r="H16">
        <f t="shared" si="4"/>
        <v>0.26499894000423996</v>
      </c>
      <c r="I16">
        <f t="shared" si="5"/>
        <v>-1.0699012312772822</v>
      </c>
      <c r="J16">
        <f t="shared" si="6"/>
        <v>1.0699012312772822</v>
      </c>
      <c r="K16">
        <f t="shared" si="7"/>
        <v>0.54510083634166528</v>
      </c>
      <c r="L16">
        <f t="shared" si="8"/>
        <v>0.45489916365833472</v>
      </c>
      <c r="M16">
        <f t="shared" si="9"/>
        <v>1.83452296039628</v>
      </c>
      <c r="N16">
        <f t="shared" si="10"/>
        <v>2.1982893790305562</v>
      </c>
    </row>
    <row r="17" spans="1:14" x14ac:dyDescent="0.25">
      <c r="A17" s="4">
        <f>IF('True_Odds_Calculator_2-way'!A18="","",'True_Odds_Calculator_2-way'!A18)</f>
        <v>1.71</v>
      </c>
      <c r="B17" s="4">
        <f>IF('True_Odds_Calculator_2-way'!B18="","",'True_Odds_Calculator_2-way'!B18)</f>
        <v>2.23</v>
      </c>
      <c r="C17" s="4">
        <f t="shared" si="0"/>
        <v>0.58479532163742687</v>
      </c>
      <c r="D17">
        <f t="shared" si="1"/>
        <v>0.44843049327354262</v>
      </c>
      <c r="E17">
        <f t="shared" si="2"/>
        <v>3.3225814910969431E-2</v>
      </c>
      <c r="F17">
        <f t="shared" si="3"/>
        <v>-0.22901423963496192</v>
      </c>
      <c r="G17">
        <v>0</v>
      </c>
      <c r="H17">
        <f t="shared" si="4"/>
        <v>0.26224005454593136</v>
      </c>
      <c r="I17">
        <f t="shared" si="5"/>
        <v>-1.070084984173661</v>
      </c>
      <c r="J17">
        <f t="shared" si="6"/>
        <v>1.070084984173661</v>
      </c>
      <c r="K17">
        <f t="shared" si="7"/>
        <v>0.56825919869450314</v>
      </c>
      <c r="L17">
        <f t="shared" si="8"/>
        <v>0.43174080130549697</v>
      </c>
      <c r="M17">
        <f t="shared" si="9"/>
        <v>1.7597603387632996</v>
      </c>
      <c r="N17">
        <f t="shared" si="10"/>
        <v>2.3162045305336028</v>
      </c>
    </row>
    <row r="18" spans="1:14" x14ac:dyDescent="0.25">
      <c r="A18" s="4">
        <f>IF('True_Odds_Calculator_2-way'!A19="","",'True_Odds_Calculator_2-way'!A19)</f>
        <v>1.63</v>
      </c>
      <c r="B18" s="4">
        <f>IF('True_Odds_Calculator_2-way'!B19="","",'True_Odds_Calculator_2-way'!B19)</f>
        <v>2.35</v>
      </c>
      <c r="C18" s="4">
        <f t="shared" si="0"/>
        <v>0.61349693251533743</v>
      </c>
      <c r="D18">
        <f t="shared" si="1"/>
        <v>0.42553191489361702</v>
      </c>
      <c r="E18">
        <f t="shared" si="2"/>
        <v>3.9028847408954404E-2</v>
      </c>
      <c r="F18">
        <f t="shared" si="3"/>
        <v>-0.22203367706565724</v>
      </c>
      <c r="G18">
        <v>0</v>
      </c>
      <c r="H18">
        <f t="shared" si="4"/>
        <v>0.2610625244746117</v>
      </c>
      <c r="I18">
        <f t="shared" si="5"/>
        <v>-1.0843334143872592</v>
      </c>
      <c r="J18">
        <f t="shared" si="6"/>
        <v>1.0843334143872592</v>
      </c>
      <c r="K18">
        <f t="shared" si="7"/>
        <v>0.59413115425505014</v>
      </c>
      <c r="L18">
        <f t="shared" si="8"/>
        <v>0.4058688457449498</v>
      </c>
      <c r="M18">
        <f t="shared" si="9"/>
        <v>1.6831300510639733</v>
      </c>
      <c r="N18">
        <f t="shared" si="10"/>
        <v>2.4638501094227996</v>
      </c>
    </row>
    <row r="19" spans="1:14" x14ac:dyDescent="0.25">
      <c r="A19" s="4">
        <f>IF('True_Odds_Calculator_2-way'!A20="","",'True_Odds_Calculator_2-way'!A20)</f>
        <v>1.57</v>
      </c>
      <c r="B19" s="4">
        <f>IF('True_Odds_Calculator_2-way'!B20="","",'True_Odds_Calculator_2-way'!B20)</f>
        <v>2.44</v>
      </c>
      <c r="C19" s="4">
        <f t="shared" si="0"/>
        <v>0.63694267515923564</v>
      </c>
      <c r="D19">
        <f t="shared" si="1"/>
        <v>0.4098360655737705</v>
      </c>
      <c r="E19">
        <f t="shared" si="2"/>
        <v>4.6778740733006252E-2</v>
      </c>
      <c r="F19">
        <f t="shared" si="3"/>
        <v>-0.21426333925028707</v>
      </c>
      <c r="G19">
        <v>0</v>
      </c>
      <c r="H19">
        <f t="shared" si="4"/>
        <v>0.26104207998329332</v>
      </c>
      <c r="I19">
        <f t="shared" si="5"/>
        <v>-1.1037769642208701</v>
      </c>
      <c r="J19">
        <f t="shared" si="6"/>
        <v>1.1037769642208701</v>
      </c>
      <c r="K19">
        <f t="shared" si="7"/>
        <v>0.61381593996265527</v>
      </c>
      <c r="L19">
        <f t="shared" si="8"/>
        <v>0.38618406003734473</v>
      </c>
      <c r="M19">
        <f t="shared" si="9"/>
        <v>1.6291528696058957</v>
      </c>
      <c r="N19">
        <f t="shared" si="10"/>
        <v>2.5894388284780527</v>
      </c>
    </row>
    <row r="20" spans="1:14" x14ac:dyDescent="0.25">
      <c r="A20" s="4">
        <f>IF('True_Odds_Calculator_2-way'!A21="","",'True_Odds_Calculator_2-way'!A21)</f>
        <v>2.23</v>
      </c>
      <c r="B20" s="4">
        <f>IF('True_Odds_Calculator_2-way'!B21="","",'True_Odds_Calculator_2-way'!B21)</f>
        <v>1.69</v>
      </c>
      <c r="C20" s="4">
        <f t="shared" si="0"/>
        <v>0.44843049327354262</v>
      </c>
      <c r="D20">
        <f t="shared" si="1"/>
        <v>0.59171597633136097</v>
      </c>
      <c r="E20">
        <f t="shared" si="2"/>
        <v>4.0146469604903645E-2</v>
      </c>
      <c r="F20">
        <f t="shared" si="3"/>
        <v>-0.2251970175392044</v>
      </c>
      <c r="G20">
        <v>0</v>
      </c>
      <c r="H20">
        <f t="shared" si="4"/>
        <v>0.26534348714410805</v>
      </c>
      <c r="I20">
        <f t="shared" si="5"/>
        <v>-1.0854826817097272</v>
      </c>
      <c r="J20">
        <f t="shared" si="6"/>
        <v>1.0854826817097272</v>
      </c>
      <c r="K20">
        <f t="shared" si="7"/>
        <v>0.42823917030934305</v>
      </c>
      <c r="L20">
        <f t="shared" si="8"/>
        <v>0.571760829690657</v>
      </c>
      <c r="M20">
        <f t="shared" si="9"/>
        <v>2.3351436985029639</v>
      </c>
      <c r="N20">
        <f t="shared" si="10"/>
        <v>1.7489830503797115</v>
      </c>
    </row>
    <row r="21" spans="1:14" x14ac:dyDescent="0.25">
      <c r="A21" s="4">
        <f>IF('True_Odds_Calculator_2-way'!A22="","",'True_Odds_Calculator_2-way'!A22)</f>
        <v>1.76</v>
      </c>
      <c r="B21" s="4">
        <f>IF('True_Odds_Calculator_2-way'!B22="","",'True_Odds_Calculator_2-way'!B22)</f>
        <v>2.13</v>
      </c>
      <c r="C21" s="4">
        <f t="shared" si="0"/>
        <v>0.56818181818181823</v>
      </c>
      <c r="D21">
        <f t="shared" si="1"/>
        <v>0.46948356807511737</v>
      </c>
      <c r="E21">
        <f t="shared" si="2"/>
        <v>3.7665386256935607E-2</v>
      </c>
      <c r="F21">
        <f t="shared" si="3"/>
        <v>-0.22908664105847198</v>
      </c>
      <c r="G21">
        <v>0</v>
      </c>
      <c r="H21">
        <f t="shared" si="4"/>
        <v>0.26675202731540765</v>
      </c>
      <c r="I21">
        <f t="shared" si="5"/>
        <v>-1.0790808419378759</v>
      </c>
      <c r="J21">
        <f t="shared" si="6"/>
        <v>1.0790808419378759</v>
      </c>
      <c r="K21">
        <f t="shared" si="7"/>
        <v>0.54941992687500663</v>
      </c>
      <c r="L21">
        <f t="shared" si="8"/>
        <v>0.45058007312499337</v>
      </c>
      <c r="M21">
        <f t="shared" si="9"/>
        <v>1.8201014398727853</v>
      </c>
      <c r="N21">
        <f t="shared" si="10"/>
        <v>2.2193613513897996</v>
      </c>
    </row>
    <row r="22" spans="1:14" x14ac:dyDescent="0.25">
      <c r="A22" s="4">
        <f>IF('True_Odds_Calculator_2-way'!A23="","",'True_Odds_Calculator_2-way'!A23)</f>
        <v>1.63</v>
      </c>
      <c r="B22" s="4">
        <f>IF('True_Odds_Calculator_2-way'!B23="","",'True_Odds_Calculator_2-way'!B23)</f>
        <v>2.41</v>
      </c>
      <c r="C22" s="4">
        <f t="shared" si="0"/>
        <v>0.61349693251533743</v>
      </c>
      <c r="D22">
        <f t="shared" si="1"/>
        <v>0.41493775933609955</v>
      </c>
      <c r="E22">
        <f t="shared" si="2"/>
        <v>2.8434691851436877E-2</v>
      </c>
      <c r="F22">
        <f t="shared" si="3"/>
        <v>-0.22612835068604753</v>
      </c>
      <c r="G22">
        <v>0</v>
      </c>
      <c r="H22">
        <f t="shared" si="4"/>
        <v>0.25456304253748441</v>
      </c>
      <c r="I22">
        <f t="shared" si="5"/>
        <v>-1.0610116901320503</v>
      </c>
      <c r="J22">
        <f t="shared" si="6"/>
        <v>1.0610116901320503</v>
      </c>
      <c r="K22">
        <f t="shared" si="7"/>
        <v>0.59936322519961482</v>
      </c>
      <c r="L22">
        <f t="shared" si="8"/>
        <v>0.40063677480038529</v>
      </c>
      <c r="M22">
        <f t="shared" si="9"/>
        <v>1.6684373647831916</v>
      </c>
      <c r="N22">
        <f t="shared" si="10"/>
        <v>2.4960264830861911</v>
      </c>
    </row>
    <row r="23" spans="1:14" x14ac:dyDescent="0.25">
      <c r="A23" s="4">
        <f>IF('True_Odds_Calculator_2-way'!A24="","",'True_Odds_Calculator_2-way'!A24)</f>
        <v>1.4</v>
      </c>
      <c r="B23" s="4">
        <f>IF('True_Odds_Calculator_2-way'!B24="","",'True_Odds_Calculator_2-way'!B24)</f>
        <v>3.06</v>
      </c>
      <c r="C23" s="4">
        <f t="shared" si="0"/>
        <v>0.7142857142857143</v>
      </c>
      <c r="D23">
        <f t="shared" si="1"/>
        <v>0.32679738562091504</v>
      </c>
      <c r="E23">
        <f t="shared" si="2"/>
        <v>4.1083099906629394E-2</v>
      </c>
      <c r="F23">
        <f t="shared" si="3"/>
        <v>-0.19234360410830997</v>
      </c>
      <c r="G23">
        <v>0</v>
      </c>
      <c r="H23">
        <f t="shared" si="4"/>
        <v>0.23342670401493931</v>
      </c>
      <c r="I23">
        <f t="shared" si="5"/>
        <v>-1.1016316230980794</v>
      </c>
      <c r="J23">
        <f t="shared" si="6"/>
        <v>1.1016316230980794</v>
      </c>
      <c r="K23">
        <f t="shared" si="7"/>
        <v>0.69412984491998964</v>
      </c>
      <c r="L23">
        <f t="shared" si="8"/>
        <v>0.30587015508001053</v>
      </c>
      <c r="M23">
        <f t="shared" si="9"/>
        <v>1.4406526492392315</v>
      </c>
      <c r="N23">
        <f t="shared" si="10"/>
        <v>3.2693611435820427</v>
      </c>
    </row>
    <row r="24" spans="1:14" x14ac:dyDescent="0.25">
      <c r="A24" s="4">
        <f>IF('True_Odds_Calculator_2-way'!A25="","",'True_Odds_Calculator_2-way'!A25)</f>
        <v>1.33</v>
      </c>
      <c r="B24" s="4">
        <f>IF('True_Odds_Calculator_2-way'!B25="","",'True_Odds_Calculator_2-way'!B25)</f>
        <v>3.24</v>
      </c>
      <c r="C24" s="4">
        <f t="shared" si="0"/>
        <v>0.75187969924812026</v>
      </c>
      <c r="D24">
        <f t="shared" si="1"/>
        <v>0.30864197530864196</v>
      </c>
      <c r="E24">
        <f t="shared" si="2"/>
        <v>6.0521674556762273E-2</v>
      </c>
      <c r="F24">
        <f t="shared" si="3"/>
        <v>-0.17153996101364521</v>
      </c>
      <c r="G24">
        <v>0</v>
      </c>
      <c r="H24">
        <f t="shared" si="4"/>
        <v>0.23206163557040749</v>
      </c>
      <c r="I24">
        <f t="shared" si="5"/>
        <v>-1.1631052629980887</v>
      </c>
      <c r="J24">
        <f t="shared" si="6"/>
        <v>1.1631052629980887</v>
      </c>
      <c r="K24">
        <f t="shared" si="7"/>
        <v>0.72263486366063501</v>
      </c>
      <c r="L24">
        <f t="shared" si="8"/>
        <v>0.27736513633936494</v>
      </c>
      <c r="M24">
        <f t="shared" si="9"/>
        <v>1.3838247367893692</v>
      </c>
      <c r="N24">
        <f t="shared" si="10"/>
        <v>3.6053557891157189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2.2999999999999998</v>
      </c>
      <c r="C25" s="4">
        <f t="shared" si="0"/>
        <v>0.59523809523809523</v>
      </c>
      <c r="D25">
        <f t="shared" si="1"/>
        <v>0.43478260869565222</v>
      </c>
      <c r="E25">
        <f t="shared" si="2"/>
        <v>3.002070393374745E-2</v>
      </c>
      <c r="F25">
        <f t="shared" si="3"/>
        <v>-0.22877846790890266</v>
      </c>
      <c r="G25">
        <v>0</v>
      </c>
      <c r="H25">
        <f t="shared" si="4"/>
        <v>0.25879917184265011</v>
      </c>
      <c r="I25">
        <f t="shared" si="5"/>
        <v>-1.0635890745287928</v>
      </c>
      <c r="J25">
        <f t="shared" si="6"/>
        <v>1.0635890745287928</v>
      </c>
      <c r="K25">
        <f t="shared" si="7"/>
        <v>0.58030202922023755</v>
      </c>
      <c r="L25">
        <f t="shared" si="8"/>
        <v>0.41969797077976234</v>
      </c>
      <c r="M25">
        <f t="shared" si="9"/>
        <v>1.7232405706795793</v>
      </c>
      <c r="N25">
        <f t="shared" si="10"/>
        <v>2.3826657968874305</v>
      </c>
    </row>
    <row r="26" spans="1:14" x14ac:dyDescent="0.25">
      <c r="A26" s="4">
        <f>IF('True_Odds_Calculator_2-way'!A27="","",'True_Odds_Calculator_2-way'!A27)</f>
        <v>1.85</v>
      </c>
      <c r="B26" s="4">
        <f>IF('True_Odds_Calculator_2-way'!B27="","",'True_Odds_Calculator_2-way'!B27)</f>
        <v>2.06</v>
      </c>
      <c r="C26" s="4">
        <f t="shared" si="0"/>
        <v>0.54054054054054046</v>
      </c>
      <c r="D26">
        <f t="shared" si="1"/>
        <v>0.4854368932038835</v>
      </c>
      <c r="E26">
        <f t="shared" si="2"/>
        <v>2.5977433744424072E-2</v>
      </c>
      <c r="F26">
        <f t="shared" si="3"/>
        <v>-0.23642088690632379</v>
      </c>
      <c r="G26">
        <v>0</v>
      </c>
      <c r="H26">
        <f t="shared" si="4"/>
        <v>0.26239832065074781</v>
      </c>
      <c r="I26">
        <f t="shared" si="5"/>
        <v>-1.0535074339697479</v>
      </c>
      <c r="J26">
        <f t="shared" si="6"/>
        <v>1.0535074339697479</v>
      </c>
      <c r="K26">
        <f t="shared" si="7"/>
        <v>0.52757048568217679</v>
      </c>
      <c r="L26">
        <f t="shared" si="8"/>
        <v>0.47242951431782315</v>
      </c>
      <c r="M26">
        <f t="shared" si="9"/>
        <v>1.8954813188742858</v>
      </c>
      <c r="N26">
        <f t="shared" si="10"/>
        <v>2.1167178800079327</v>
      </c>
    </row>
    <row r="27" spans="1:14" x14ac:dyDescent="0.25">
      <c r="A27" s="4">
        <f>IF('True_Odds_Calculator_2-way'!A28="","",'True_Odds_Calculator_2-way'!A28)</f>
        <v>1.64</v>
      </c>
      <c r="B27" s="4">
        <f>IF('True_Odds_Calculator_2-way'!B28="","",'True_Odds_Calculator_2-way'!B28)</f>
        <v>2.39</v>
      </c>
      <c r="C27" s="4">
        <f t="shared" si="0"/>
        <v>0.6097560975609756</v>
      </c>
      <c r="D27">
        <f t="shared" si="1"/>
        <v>0.41841004184100417</v>
      </c>
      <c r="E27">
        <f t="shared" si="2"/>
        <v>2.8166139401979873E-2</v>
      </c>
      <c r="F27">
        <f t="shared" si="3"/>
        <v>-0.22696193489131533</v>
      </c>
      <c r="G27">
        <v>0</v>
      </c>
      <c r="H27">
        <f t="shared" si="4"/>
        <v>0.2551280742932952</v>
      </c>
      <c r="I27">
        <f t="shared" si="5"/>
        <v>-1.0602361620999639</v>
      </c>
      <c r="J27">
        <f t="shared" si="6"/>
        <v>1.0602361620999639</v>
      </c>
      <c r="K27">
        <f t="shared" si="7"/>
        <v>0.59575188026116299</v>
      </c>
      <c r="L27">
        <f t="shared" si="8"/>
        <v>0.4042481197388369</v>
      </c>
      <c r="M27">
        <f t="shared" si="9"/>
        <v>1.6785511437439771</v>
      </c>
      <c r="N27">
        <f t="shared" si="10"/>
        <v>2.4737282653189494</v>
      </c>
    </row>
    <row r="28" spans="1:14" x14ac:dyDescent="0.25">
      <c r="A28" s="4">
        <f>IF('True_Odds_Calculator_2-way'!A29="","",'True_Odds_Calculator_2-way'!A29)</f>
        <v>1.77</v>
      </c>
      <c r="B28" s="4">
        <f>IF('True_Odds_Calculator_2-way'!B29="","",'True_Odds_Calculator_2-way'!B29)</f>
        <v>2.13</v>
      </c>
      <c r="C28" s="4">
        <f t="shared" si="0"/>
        <v>0.56497175141242939</v>
      </c>
      <c r="D28">
        <f t="shared" si="1"/>
        <v>0.46948356807511737</v>
      </c>
      <c r="E28">
        <f t="shared" si="2"/>
        <v>3.4455319487546765E-2</v>
      </c>
      <c r="F28">
        <f t="shared" si="3"/>
        <v>-0.23078963422720888</v>
      </c>
      <c r="G28">
        <v>0</v>
      </c>
      <c r="H28">
        <f t="shared" si="4"/>
        <v>0.26524495371475559</v>
      </c>
      <c r="I28">
        <f t="shared" si="5"/>
        <v>-1.0720509244860594</v>
      </c>
      <c r="J28">
        <f t="shared" si="6"/>
        <v>1.0720509244860594</v>
      </c>
      <c r="K28">
        <f t="shared" si="7"/>
        <v>0.54780136279077696</v>
      </c>
      <c r="L28">
        <f t="shared" si="8"/>
        <v>0.45219863720922326</v>
      </c>
      <c r="M28">
        <f t="shared" si="9"/>
        <v>1.8254792118542653</v>
      </c>
      <c r="N28">
        <f t="shared" si="10"/>
        <v>2.2114175446692466</v>
      </c>
    </row>
    <row r="29" spans="1:14" x14ac:dyDescent="0.25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0.5988023952095809</v>
      </c>
      <c r="D29">
        <f t="shared" si="1"/>
        <v>0.43478260869565222</v>
      </c>
      <c r="E29">
        <f t="shared" si="2"/>
        <v>3.3585003905233002E-2</v>
      </c>
      <c r="F29">
        <f t="shared" si="3"/>
        <v>-0.22676386357719358</v>
      </c>
      <c r="G29">
        <v>0</v>
      </c>
      <c r="H29">
        <f t="shared" si="4"/>
        <v>0.26034886748242653</v>
      </c>
      <c r="I29">
        <f t="shared" si="5"/>
        <v>-1.0714969088698136</v>
      </c>
      <c r="J29">
        <f t="shared" si="6"/>
        <v>1.0714969088698136</v>
      </c>
      <c r="K29">
        <f t="shared" si="7"/>
        <v>0.58210506726094002</v>
      </c>
      <c r="L29">
        <f t="shared" si="8"/>
        <v>0.41789493273906014</v>
      </c>
      <c r="M29">
        <f t="shared" si="9"/>
        <v>1.7179029289427752</v>
      </c>
      <c r="N29">
        <f t="shared" si="10"/>
        <v>2.3929459815307572</v>
      </c>
    </row>
    <row r="30" spans="1:14" x14ac:dyDescent="0.25">
      <c r="A30" s="4">
        <f>IF('True_Odds_Calculator_2-way'!A31="","",'True_Odds_Calculator_2-way'!A31)</f>
        <v>1.62</v>
      </c>
      <c r="B30" s="4">
        <f>IF('True_Odds_Calculator_2-way'!B31="","",'True_Odds_Calculator_2-way'!B31)</f>
        <v>2.41</v>
      </c>
      <c r="C30" s="4">
        <f t="shared" si="0"/>
        <v>0.61728395061728392</v>
      </c>
      <c r="D30">
        <f t="shared" si="1"/>
        <v>0.41493775933609955</v>
      </c>
      <c r="E30">
        <f t="shared" si="2"/>
        <v>3.2221709953383471E-2</v>
      </c>
      <c r="F30">
        <f t="shared" si="3"/>
        <v>-0.22391270938988783</v>
      </c>
      <c r="G30">
        <v>0</v>
      </c>
      <c r="H30">
        <f t="shared" si="4"/>
        <v>0.2561344193432713</v>
      </c>
      <c r="I30">
        <f t="shared" si="5"/>
        <v>-1.0695340092890231</v>
      </c>
      <c r="J30">
        <f t="shared" si="6"/>
        <v>1.0695340092890231</v>
      </c>
      <c r="K30">
        <f t="shared" si="7"/>
        <v>0.60128274567029871</v>
      </c>
      <c r="L30">
        <f t="shared" si="8"/>
        <v>0.39871725432970118</v>
      </c>
      <c r="M30">
        <f t="shared" si="9"/>
        <v>1.6631110857591944</v>
      </c>
      <c r="N30">
        <f t="shared" si="10"/>
        <v>2.5080429530975232</v>
      </c>
    </row>
    <row r="31" spans="1:14" x14ac:dyDescent="0.25">
      <c r="A31" s="4">
        <f>IF('True_Odds_Calculator_2-way'!A32="","",'True_Odds_Calculator_2-way'!A32)</f>
        <v>2</v>
      </c>
      <c r="B31" s="4">
        <f>IF('True_Odds_Calculator_2-way'!B32="","",'True_Odds_Calculator_2-way'!B32)</f>
        <v>1.89</v>
      </c>
      <c r="C31" s="4">
        <f t="shared" si="0"/>
        <v>0.5</v>
      </c>
      <c r="D31">
        <f t="shared" si="1"/>
        <v>0.52910052910052918</v>
      </c>
      <c r="E31">
        <f t="shared" si="2"/>
        <v>2.9100529100529293E-2</v>
      </c>
      <c r="F31">
        <f t="shared" si="3"/>
        <v>-0.23544973544973535</v>
      </c>
      <c r="G31">
        <v>0</v>
      </c>
      <c r="H31">
        <f t="shared" si="4"/>
        <v>0.26455026455026459</v>
      </c>
      <c r="I31">
        <f t="shared" si="5"/>
        <v>-1.0599978800063603</v>
      </c>
      <c r="J31">
        <f t="shared" si="6"/>
        <v>1.0599978800063603</v>
      </c>
      <c r="K31">
        <f t="shared" si="7"/>
        <v>0.48543739277873066</v>
      </c>
      <c r="L31">
        <f t="shared" si="8"/>
        <v>0.51456260722126923</v>
      </c>
      <c r="M31">
        <f t="shared" si="9"/>
        <v>2.0599978800063603</v>
      </c>
      <c r="N31">
        <f t="shared" si="10"/>
        <v>1.9433981132056606</v>
      </c>
    </row>
    <row r="32" spans="1:14" x14ac:dyDescent="0.25">
      <c r="A32" s="4">
        <f>IF('True_Odds_Calculator_2-way'!A33="","",'True_Odds_Calculator_2-way'!A33)</f>
        <v>1.85</v>
      </c>
      <c r="B32" s="4">
        <f>IF('True_Odds_Calculator_2-way'!B33="","",'True_Odds_Calculator_2-way'!B33)</f>
        <v>2.0699999999999998</v>
      </c>
      <c r="C32" s="4">
        <f t="shared" si="0"/>
        <v>0.54054054054054046</v>
      </c>
      <c r="D32">
        <f t="shared" si="1"/>
        <v>0.48309178743961356</v>
      </c>
      <c r="E32">
        <f t="shared" si="2"/>
        <v>2.3632327980154022E-2</v>
      </c>
      <c r="F32">
        <f t="shared" si="3"/>
        <v>-0.2374983679331506</v>
      </c>
      <c r="G32">
        <v>0</v>
      </c>
      <c r="H32">
        <f t="shared" si="4"/>
        <v>0.26113069591330457</v>
      </c>
      <c r="I32">
        <f t="shared" si="5"/>
        <v>-1.0485729457933801</v>
      </c>
      <c r="J32">
        <f t="shared" si="6"/>
        <v>1.0485729457933801</v>
      </c>
      <c r="K32">
        <f t="shared" si="7"/>
        <v>0.52874048091327497</v>
      </c>
      <c r="L32">
        <f t="shared" si="8"/>
        <v>0.47125951908672531</v>
      </c>
      <c r="M32">
        <f t="shared" si="9"/>
        <v>1.8912870039243732</v>
      </c>
      <c r="N32">
        <f t="shared" si="10"/>
        <v>2.1219730519989164</v>
      </c>
    </row>
    <row r="33" spans="1:14" x14ac:dyDescent="0.25">
      <c r="A33" s="4">
        <f>IF('True_Odds_Calculator_2-way'!A34="","",'True_Odds_Calculator_2-way'!A34)</f>
        <v>1.31</v>
      </c>
      <c r="B33" s="4">
        <f>IF('True_Odds_Calculator_2-way'!B34="","",'True_Odds_Calculator_2-way'!B34)</f>
        <v>3.26</v>
      </c>
      <c r="C33" s="4">
        <f t="shared" si="0"/>
        <v>0.76335877862595414</v>
      </c>
      <c r="D33">
        <f t="shared" si="1"/>
        <v>0.30674846625766872</v>
      </c>
      <c r="E33">
        <f t="shared" si="2"/>
        <v>7.0107244883622855E-2</v>
      </c>
      <c r="F33">
        <f t="shared" si="3"/>
        <v>-0.1640518896642158</v>
      </c>
      <c r="G33">
        <v>0</v>
      </c>
      <c r="H33">
        <f t="shared" si="4"/>
        <v>0.23415913454783871</v>
      </c>
      <c r="I33">
        <f t="shared" si="5"/>
        <v>-1.1947166975644634</v>
      </c>
      <c r="J33">
        <f t="shared" si="6"/>
        <v>1.1947166975644634</v>
      </c>
      <c r="K33">
        <f t="shared" si="7"/>
        <v>0.7297340931724805</v>
      </c>
      <c r="L33">
        <f t="shared" si="8"/>
        <v>0.27026590682751961</v>
      </c>
      <c r="M33">
        <f t="shared" si="9"/>
        <v>1.3703621762449836</v>
      </c>
      <c r="N33">
        <f t="shared" si="10"/>
        <v>3.7000597364956866</v>
      </c>
    </row>
    <row r="34" spans="1:14" x14ac:dyDescent="0.25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1.86</v>
      </c>
      <c r="C34" s="4">
        <f t="shared" si="0"/>
        <v>0.48780487804878053</v>
      </c>
      <c r="D34">
        <f t="shared" si="1"/>
        <v>0.5376344086021505</v>
      </c>
      <c r="E34">
        <f t="shared" si="2"/>
        <v>2.5439286650930981E-2</v>
      </c>
      <c r="F34">
        <f t="shared" si="3"/>
        <v>-0.23682140047206923</v>
      </c>
      <c r="G34">
        <v>0</v>
      </c>
      <c r="H34">
        <f t="shared" si="4"/>
        <v>0.26226068712300027</v>
      </c>
      <c r="I34">
        <f t="shared" si="5"/>
        <v>-1.0523401123547818</v>
      </c>
      <c r="J34">
        <f t="shared" si="6"/>
        <v>1.0523401123547818</v>
      </c>
      <c r="K34">
        <f t="shared" si="7"/>
        <v>0.47506906029667378</v>
      </c>
      <c r="L34">
        <f t="shared" si="8"/>
        <v>0.52493093970332627</v>
      </c>
      <c r="M34">
        <f t="shared" si="9"/>
        <v>2.1049571179725204</v>
      </c>
      <c r="N34">
        <f t="shared" si="10"/>
        <v>1.9050124966251125</v>
      </c>
    </row>
    <row r="35" spans="1:14" x14ac:dyDescent="0.25">
      <c r="A35" s="4">
        <f>IF('True_Odds_Calculator_2-way'!A36="","",'True_Odds_Calculator_2-way'!A36)</f>
        <v>2.17</v>
      </c>
      <c r="B35" s="4">
        <f>IF('True_Odds_Calculator_2-way'!B36="","",'True_Odds_Calculator_2-way'!B36)</f>
        <v>1.76</v>
      </c>
      <c r="C35" s="4">
        <f t="shared" si="0"/>
        <v>0.46082949308755761</v>
      </c>
      <c r="D35">
        <f t="shared" si="1"/>
        <v>0.56818181818181823</v>
      </c>
      <c r="E35">
        <f t="shared" si="2"/>
        <v>2.9011311269375728E-2</v>
      </c>
      <c r="F35">
        <f t="shared" si="3"/>
        <v>-0.2328236279849184</v>
      </c>
      <c r="G35">
        <v>0</v>
      </c>
      <c r="H35">
        <f t="shared" si="4"/>
        <v>0.26183493925429413</v>
      </c>
      <c r="I35">
        <f t="shared" si="5"/>
        <v>-1.0604746049596294</v>
      </c>
      <c r="J35">
        <f t="shared" si="6"/>
        <v>1.0604746049596294</v>
      </c>
      <c r="K35">
        <f t="shared" si="7"/>
        <v>0.44627809446366512</v>
      </c>
      <c r="L35">
        <f t="shared" si="8"/>
        <v>0.55372190553633505</v>
      </c>
      <c r="M35">
        <f t="shared" si="9"/>
        <v>2.2407552878027661</v>
      </c>
      <c r="N35">
        <f t="shared" si="10"/>
        <v>1.8059606997693183</v>
      </c>
    </row>
    <row r="36" spans="1:14" x14ac:dyDescent="0.25">
      <c r="A36" s="4">
        <f>IF('True_Odds_Calculator_2-way'!A37="","",'True_Odds_Calculator_2-way'!A37)</f>
        <v>2.1</v>
      </c>
      <c r="B36" s="4">
        <f>IF('True_Odds_Calculator_2-way'!B37="","",'True_Odds_Calculator_2-way'!B37)</f>
        <v>1.81</v>
      </c>
      <c r="C36" s="4">
        <f t="shared" si="0"/>
        <v>0.47619047619047616</v>
      </c>
      <c r="D36">
        <f t="shared" si="1"/>
        <v>0.5524861878453039</v>
      </c>
      <c r="E36">
        <f t="shared" si="2"/>
        <v>2.8676664035780064E-2</v>
      </c>
      <c r="F36">
        <f t="shared" si="3"/>
        <v>-0.23441199684293612</v>
      </c>
      <c r="G36">
        <v>0</v>
      </c>
      <c r="H36">
        <f t="shared" si="4"/>
        <v>0.26308866087871613</v>
      </c>
      <c r="I36">
        <f t="shared" si="5"/>
        <v>-1.0594028769395469</v>
      </c>
      <c r="J36">
        <f t="shared" si="6"/>
        <v>1.0594028769395469</v>
      </c>
      <c r="K36">
        <f t="shared" si="7"/>
        <v>0.46182056328667725</v>
      </c>
      <c r="L36">
        <f t="shared" si="8"/>
        <v>0.5381794367133228</v>
      </c>
      <c r="M36">
        <f t="shared" si="9"/>
        <v>2.1653431646335015</v>
      </c>
      <c r="N36">
        <f t="shared" si="10"/>
        <v>1.8581163303210331</v>
      </c>
    </row>
    <row r="37" spans="1:14" x14ac:dyDescent="0.25">
      <c r="A37" s="4">
        <f>IF('True_Odds_Calculator_2-way'!A38="","",'True_Odds_Calculator_2-way'!A38)</f>
        <v>2.0499999999999998</v>
      </c>
      <c r="B37" s="4">
        <f>IF('True_Odds_Calculator_2-way'!B38="","",'True_Odds_Calculator_2-way'!B38)</f>
        <v>1.86</v>
      </c>
      <c r="C37" s="4">
        <f t="shared" si="0"/>
        <v>0.48780487804878053</v>
      </c>
      <c r="D37">
        <f t="shared" si="1"/>
        <v>0.5376344086021505</v>
      </c>
      <c r="E37">
        <f t="shared" si="2"/>
        <v>2.5439286650930981E-2</v>
      </c>
      <c r="F37">
        <f t="shared" si="3"/>
        <v>-0.23682140047206923</v>
      </c>
      <c r="G37">
        <v>0</v>
      </c>
      <c r="H37">
        <f t="shared" si="4"/>
        <v>0.26226068712300027</v>
      </c>
      <c r="I37">
        <f t="shared" si="5"/>
        <v>-1.0523401123547818</v>
      </c>
      <c r="J37">
        <f t="shared" si="6"/>
        <v>1.0523401123547818</v>
      </c>
      <c r="K37">
        <f t="shared" si="7"/>
        <v>0.47506906029667378</v>
      </c>
      <c r="L37">
        <f t="shared" si="8"/>
        <v>0.52493093970332627</v>
      </c>
      <c r="M37">
        <f t="shared" si="9"/>
        <v>2.1049571179725204</v>
      </c>
      <c r="N37">
        <f t="shared" si="10"/>
        <v>1.9050124966251125</v>
      </c>
    </row>
    <row r="38" spans="1:14" x14ac:dyDescent="0.25">
      <c r="A38" s="4">
        <f>IF('True_Odds_Calculator_2-way'!A39="","",'True_Odds_Calculator_2-way'!A39)</f>
        <v>2.12</v>
      </c>
      <c r="B38" s="4">
        <f>IF('True_Odds_Calculator_2-way'!B39="","",'True_Odds_Calculator_2-way'!B39)</f>
        <v>1.8</v>
      </c>
      <c r="C38" s="4">
        <f t="shared" si="0"/>
        <v>0.47169811320754712</v>
      </c>
      <c r="D38">
        <f t="shared" si="1"/>
        <v>0.55555555555555558</v>
      </c>
      <c r="E38">
        <f t="shared" si="2"/>
        <v>2.7253668763102645E-2</v>
      </c>
      <c r="F38">
        <f t="shared" si="3"/>
        <v>-0.23480083857442358</v>
      </c>
      <c r="G38">
        <v>0</v>
      </c>
      <c r="H38">
        <f t="shared" si="4"/>
        <v>0.26205450733752617</v>
      </c>
      <c r="I38">
        <f t="shared" si="5"/>
        <v>-1.0564428184106454</v>
      </c>
      <c r="J38">
        <f t="shared" si="6"/>
        <v>1.0564428184106454</v>
      </c>
      <c r="K38">
        <f t="shared" si="7"/>
        <v>0.45803989154980812</v>
      </c>
      <c r="L38">
        <f t="shared" si="8"/>
        <v>0.54196010845019205</v>
      </c>
      <c r="M38">
        <f t="shared" si="9"/>
        <v>2.1832159566199225</v>
      </c>
      <c r="N38">
        <f t="shared" si="10"/>
        <v>1.8451542547285162</v>
      </c>
    </row>
    <row r="39" spans="1:14" x14ac:dyDescent="0.25">
      <c r="A39" s="4">
        <f>IF('True_Odds_Calculator_2-way'!A40="","",'True_Odds_Calculator_2-way'!A40)</f>
        <v>2.04</v>
      </c>
      <c r="B39" s="4">
        <f>IF('True_Odds_Calculator_2-way'!B40="","",'True_Odds_Calculator_2-way'!B40)</f>
        <v>1.87</v>
      </c>
      <c r="C39" s="4">
        <f t="shared" si="0"/>
        <v>0.49019607843137253</v>
      </c>
      <c r="D39">
        <f t="shared" si="1"/>
        <v>0.53475935828876997</v>
      </c>
      <c r="E39">
        <f t="shared" si="2"/>
        <v>2.4955436720142554E-2</v>
      </c>
      <c r="F39">
        <f t="shared" si="3"/>
        <v>-0.2371815036174898</v>
      </c>
      <c r="G39">
        <v>0</v>
      </c>
      <c r="H39">
        <f t="shared" si="4"/>
        <v>0.26213694033763235</v>
      </c>
      <c r="I39">
        <f t="shared" si="5"/>
        <v>-1.0512928338279499</v>
      </c>
      <c r="J39">
        <f t="shared" si="6"/>
        <v>1.0512928338279499</v>
      </c>
      <c r="K39">
        <f t="shared" si="7"/>
        <v>0.47770444733840695</v>
      </c>
      <c r="L39">
        <f t="shared" si="8"/>
        <v>0.52229555266159289</v>
      </c>
      <c r="M39">
        <f t="shared" si="9"/>
        <v>2.0933445471810685</v>
      </c>
      <c r="N39">
        <f t="shared" si="10"/>
        <v>1.9146247654303168</v>
      </c>
    </row>
    <row r="40" spans="1:14" x14ac:dyDescent="0.25">
      <c r="A40" s="4">
        <f>IF('True_Odds_Calculator_2-way'!A41="","",'True_Odds_Calculator_2-way'!A41)</f>
        <v>1.91</v>
      </c>
      <c r="B40" s="4">
        <f>IF('True_Odds_Calculator_2-way'!B41="","",'True_Odds_Calculator_2-way'!B41)</f>
        <v>2</v>
      </c>
      <c r="C40" s="4">
        <f t="shared" si="0"/>
        <v>0.52356020942408377</v>
      </c>
      <c r="D40">
        <f t="shared" si="1"/>
        <v>0.5</v>
      </c>
      <c r="E40">
        <f t="shared" si="2"/>
        <v>2.3560209424083656E-2</v>
      </c>
      <c r="F40">
        <f t="shared" si="3"/>
        <v>-0.23821989528795817</v>
      </c>
      <c r="G40">
        <v>0</v>
      </c>
      <c r="H40">
        <f t="shared" si="4"/>
        <v>0.26178010471204188</v>
      </c>
      <c r="I40">
        <f t="shared" si="5"/>
        <v>-1.0482848367219182</v>
      </c>
      <c r="J40">
        <f t="shared" si="6"/>
        <v>1.0482848367219182</v>
      </c>
      <c r="K40">
        <f t="shared" si="7"/>
        <v>0.51178665092282616</v>
      </c>
      <c r="L40">
        <f t="shared" si="8"/>
        <v>0.4882133490771739</v>
      </c>
      <c r="M40">
        <f t="shared" si="9"/>
        <v>1.9539392014169454</v>
      </c>
      <c r="N40">
        <f t="shared" si="10"/>
        <v>2.0482848367219182</v>
      </c>
    </row>
    <row r="41" spans="1:14" x14ac:dyDescent="0.25">
      <c r="A41" s="4">
        <f>IF('True_Odds_Calculator_2-way'!A42="","",'True_Odds_Calculator_2-way'!A42)</f>
        <v>2.2400000000000002</v>
      </c>
      <c r="B41" s="4">
        <f>IF('True_Odds_Calculator_2-way'!B42="","",'True_Odds_Calculator_2-way'!B42)</f>
        <v>1.72</v>
      </c>
      <c r="C41" s="4">
        <f t="shared" si="0"/>
        <v>0.4464285714285714</v>
      </c>
      <c r="D41">
        <f t="shared" si="1"/>
        <v>0.58139534883720934</v>
      </c>
      <c r="E41">
        <f t="shared" si="2"/>
        <v>2.7823920265780622E-2</v>
      </c>
      <c r="F41">
        <f t="shared" si="3"/>
        <v>-0.23172757475083072</v>
      </c>
      <c r="G41">
        <v>0</v>
      </c>
      <c r="H41">
        <f t="shared" si="4"/>
        <v>0.25955149501661129</v>
      </c>
      <c r="I41">
        <f t="shared" si="5"/>
        <v>-1.0583343916682537</v>
      </c>
      <c r="J41">
        <f t="shared" si="6"/>
        <v>1.0583343916682537</v>
      </c>
      <c r="K41">
        <f t="shared" si="7"/>
        <v>0.43246335554118726</v>
      </c>
      <c r="L41">
        <f t="shared" si="8"/>
        <v>0.56753664445881302</v>
      </c>
      <c r="M41">
        <f t="shared" si="9"/>
        <v>2.3123346456686344</v>
      </c>
      <c r="N41">
        <f t="shared" si="10"/>
        <v>1.7620007620011424</v>
      </c>
    </row>
    <row r="42" spans="1:14" x14ac:dyDescent="0.25">
      <c r="A42" s="4">
        <f>IF('True_Odds_Calculator_2-way'!A43="","",'True_Odds_Calculator_2-way'!A43)</f>
        <v>2.0699999999999998</v>
      </c>
      <c r="B42" s="4">
        <f>IF('True_Odds_Calculator_2-way'!B43="","",'True_Odds_Calculator_2-way'!B43)</f>
        <v>1.85</v>
      </c>
      <c r="C42" s="4">
        <f t="shared" si="0"/>
        <v>0.48309178743961356</v>
      </c>
      <c r="D42">
        <f t="shared" si="1"/>
        <v>0.54054054054054046</v>
      </c>
      <c r="E42">
        <f t="shared" si="2"/>
        <v>2.3632327980154022E-2</v>
      </c>
      <c r="F42">
        <f t="shared" si="3"/>
        <v>-0.2374983679331506</v>
      </c>
      <c r="G42">
        <v>0</v>
      </c>
      <c r="H42">
        <f t="shared" si="4"/>
        <v>0.26113069591330457</v>
      </c>
      <c r="I42">
        <f t="shared" si="5"/>
        <v>-1.0485729457933801</v>
      </c>
      <c r="J42">
        <f t="shared" si="6"/>
        <v>1.0485729457933801</v>
      </c>
      <c r="K42">
        <f t="shared" si="7"/>
        <v>0.47125951908672531</v>
      </c>
      <c r="L42">
        <f t="shared" si="8"/>
        <v>0.52874048091327497</v>
      </c>
      <c r="M42">
        <f t="shared" si="9"/>
        <v>2.1219730519989164</v>
      </c>
      <c r="N42">
        <f t="shared" si="10"/>
        <v>1.8912870039243732</v>
      </c>
    </row>
    <row r="43" spans="1:14" x14ac:dyDescent="0.25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1.88</v>
      </c>
      <c r="C43" s="4">
        <f t="shared" si="0"/>
        <v>0.49261083743842371</v>
      </c>
      <c r="D43">
        <f t="shared" si="1"/>
        <v>0.53191489361702127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0.48033612555301569</v>
      </c>
      <c r="L43">
        <f t="shared" si="8"/>
        <v>0.51966387444698414</v>
      </c>
      <c r="M43">
        <f t="shared" si="9"/>
        <v>2.081875475946537</v>
      </c>
      <c r="N43">
        <f t="shared" si="10"/>
        <v>1.9243207949834495</v>
      </c>
    </row>
    <row r="44" spans="1:14" x14ac:dyDescent="0.25">
      <c r="A44" s="4">
        <f>IF('True_Odds_Calculator_2-way'!A45="","",'True_Odds_Calculator_2-way'!A45)</f>
        <v>2.19</v>
      </c>
      <c r="B44" s="4">
        <f>IF('True_Odds_Calculator_2-way'!B45="","",'True_Odds_Calculator_2-way'!B45)</f>
        <v>1.75</v>
      </c>
      <c r="C44" s="4">
        <f t="shared" si="0"/>
        <v>0.45662100456621008</v>
      </c>
      <c r="D44">
        <f t="shared" si="1"/>
        <v>0.5714285714285714</v>
      </c>
      <c r="E44">
        <f t="shared" si="2"/>
        <v>2.8049575994781417E-2</v>
      </c>
      <c r="F44">
        <f t="shared" si="3"/>
        <v>-0.23287671232876717</v>
      </c>
      <c r="G44">
        <v>0</v>
      </c>
      <c r="H44">
        <f t="shared" si="4"/>
        <v>0.26092628832354858</v>
      </c>
      <c r="I44">
        <f t="shared" si="5"/>
        <v>-1.0585122480499263</v>
      </c>
      <c r="J44">
        <f t="shared" si="6"/>
        <v>1.0585122480499263</v>
      </c>
      <c r="K44">
        <f t="shared" si="7"/>
        <v>0.44255041223763469</v>
      </c>
      <c r="L44">
        <f t="shared" si="8"/>
        <v>0.55744958776236542</v>
      </c>
      <c r="M44">
        <f t="shared" si="9"/>
        <v>2.2596295751794115</v>
      </c>
      <c r="N44">
        <f t="shared" si="10"/>
        <v>1.7938841860374448</v>
      </c>
    </row>
    <row r="45" spans="1:14" x14ac:dyDescent="0.25">
      <c r="A45" s="4">
        <f>IF('True_Odds_Calculator_2-way'!A46="","",'True_Odds_Calculator_2-way'!A46)</f>
        <v>2.33</v>
      </c>
      <c r="B45" s="4">
        <f>IF('True_Odds_Calculator_2-way'!B46="","",'True_Odds_Calculator_2-way'!B46)</f>
        <v>1.67</v>
      </c>
      <c r="C45" s="4">
        <f t="shared" si="0"/>
        <v>0.42918454935622319</v>
      </c>
      <c r="D45">
        <f t="shared" si="1"/>
        <v>0.5988023952095809</v>
      </c>
      <c r="E45">
        <f t="shared" si="2"/>
        <v>2.7986944565804084E-2</v>
      </c>
      <c r="F45">
        <f t="shared" si="3"/>
        <v>-0.22900979157564694</v>
      </c>
      <c r="G45">
        <v>0</v>
      </c>
      <c r="H45">
        <f t="shared" si="4"/>
        <v>0.25699673614145102</v>
      </c>
      <c r="I45">
        <f t="shared" si="5"/>
        <v>-1.0593434317257451</v>
      </c>
      <c r="J45">
        <f t="shared" si="6"/>
        <v>1.0593434317257451</v>
      </c>
      <c r="K45">
        <f t="shared" si="7"/>
        <v>0.41512262425880503</v>
      </c>
      <c r="L45">
        <f t="shared" si="8"/>
        <v>0.58487737574119503</v>
      </c>
      <c r="M45">
        <f t="shared" si="9"/>
        <v>2.408926764195241</v>
      </c>
      <c r="N45">
        <f t="shared" si="10"/>
        <v>1.7097600992562489</v>
      </c>
    </row>
    <row r="46" spans="1:14" x14ac:dyDescent="0.25">
      <c r="A46" s="4">
        <f>IF('True_Odds_Calculator_2-way'!A47="","",'True_Odds_Calculator_2-way'!A47)</f>
        <v>2.15</v>
      </c>
      <c r="B46" s="4">
        <f>IF('True_Odds_Calculator_2-way'!B47="","",'True_Odds_Calculator_2-way'!B47)</f>
        <v>1.78</v>
      </c>
      <c r="C46" s="4">
        <f t="shared" si="0"/>
        <v>0.46511627906976744</v>
      </c>
      <c r="D46">
        <f t="shared" si="1"/>
        <v>0.5617977528089888</v>
      </c>
      <c r="E46">
        <f t="shared" si="2"/>
        <v>2.6914031878756184E-2</v>
      </c>
      <c r="F46">
        <f t="shared" si="3"/>
        <v>-0.23438724849751769</v>
      </c>
      <c r="G46">
        <v>0</v>
      </c>
      <c r="H46">
        <f t="shared" si="4"/>
        <v>0.26130128037627387</v>
      </c>
      <c r="I46">
        <f t="shared" si="5"/>
        <v>-1.0558537785999174</v>
      </c>
      <c r="J46">
        <f t="shared" si="6"/>
        <v>1.0558537785999174</v>
      </c>
      <c r="K46">
        <f t="shared" si="7"/>
        <v>0.45162389028142153</v>
      </c>
      <c r="L46">
        <f t="shared" si="8"/>
        <v>0.54837610971857853</v>
      </c>
      <c r="M46">
        <f t="shared" si="9"/>
        <v>2.214231845389905</v>
      </c>
      <c r="N46">
        <f t="shared" si="10"/>
        <v>1.8235659473079355</v>
      </c>
    </row>
    <row r="47" spans="1:14" x14ac:dyDescent="0.25">
      <c r="A47" s="4">
        <f>IF('True_Odds_Calculator_2-way'!A48="","",'True_Odds_Calculator_2-way'!A48)</f>
        <v>1.96</v>
      </c>
      <c r="B47" s="4">
        <f>IF('True_Odds_Calculator_2-way'!B48="","",'True_Odds_Calculator_2-way'!B48)</f>
        <v>1.94</v>
      </c>
      <c r="C47" s="4">
        <f t="shared" si="0"/>
        <v>0.51020408163265307</v>
      </c>
      <c r="D47">
        <f t="shared" si="1"/>
        <v>0.51546391752577325</v>
      </c>
      <c r="E47">
        <f t="shared" si="2"/>
        <v>2.5667999158426325E-2</v>
      </c>
      <c r="F47">
        <f t="shared" si="3"/>
        <v>-0.23732379549758043</v>
      </c>
      <c r="G47">
        <v>0</v>
      </c>
      <c r="H47">
        <f t="shared" si="4"/>
        <v>0.26299179465600675</v>
      </c>
      <c r="I47">
        <f t="shared" si="5"/>
        <v>-1.052689901333149</v>
      </c>
      <c r="J47">
        <f t="shared" si="6"/>
        <v>1.052689901333149</v>
      </c>
      <c r="K47">
        <f t="shared" si="7"/>
        <v>0.49736834815166897</v>
      </c>
      <c r="L47">
        <f t="shared" si="8"/>
        <v>0.50263165184833114</v>
      </c>
      <c r="M47">
        <f t="shared" si="9"/>
        <v>2.0105823052798226</v>
      </c>
      <c r="N47">
        <f t="shared" si="10"/>
        <v>1.9895285072531594</v>
      </c>
    </row>
    <row r="48" spans="1:14" x14ac:dyDescent="0.25">
      <c r="A48" s="4">
        <f>IF('True_Odds_Calculator_2-way'!A49="","",'True_Odds_Calculator_2-way'!A49)</f>
        <v>2.37</v>
      </c>
      <c r="B48" s="4">
        <f>IF('True_Odds_Calculator_2-way'!B49="","",'True_Odds_Calculator_2-way'!B49)</f>
        <v>1.65</v>
      </c>
      <c r="C48" s="4">
        <f t="shared" si="0"/>
        <v>0.42194092827004215</v>
      </c>
      <c r="D48">
        <f t="shared" si="1"/>
        <v>0.60606060606060608</v>
      </c>
      <c r="E48">
        <f t="shared" si="2"/>
        <v>2.8001534330648337E-2</v>
      </c>
      <c r="F48">
        <f t="shared" si="3"/>
        <v>-0.22772024037846816</v>
      </c>
      <c r="G48">
        <v>0</v>
      </c>
      <c r="H48">
        <f t="shared" si="4"/>
        <v>0.25572177470911645</v>
      </c>
      <c r="I48">
        <f t="shared" si="5"/>
        <v>-1.0597002531915625</v>
      </c>
      <c r="J48">
        <f t="shared" si="6"/>
        <v>1.0597002531915625</v>
      </c>
      <c r="K48">
        <f t="shared" si="7"/>
        <v>0.40786538259317556</v>
      </c>
      <c r="L48">
        <f t="shared" si="8"/>
        <v>0.59213461740682438</v>
      </c>
      <c r="M48">
        <f t="shared" si="9"/>
        <v>2.4517893468724408</v>
      </c>
      <c r="N48">
        <f t="shared" si="10"/>
        <v>1.6888051645745159</v>
      </c>
    </row>
    <row r="49" spans="1:14" x14ac:dyDescent="0.25">
      <c r="A49" s="4">
        <f>IF('True_Odds_Calculator_2-way'!A50="","",'True_Odds_Calculator_2-way'!A50)</f>
        <v>1.79</v>
      </c>
      <c r="B49" s="4">
        <f>IF('True_Odds_Calculator_2-way'!B50="","",'True_Odds_Calculator_2-way'!B50)</f>
        <v>2.12</v>
      </c>
      <c r="C49" s="4">
        <f t="shared" si="0"/>
        <v>0.55865921787709494</v>
      </c>
      <c r="D49">
        <f t="shared" si="1"/>
        <v>0.47169811320754712</v>
      </c>
      <c r="E49">
        <f t="shared" si="2"/>
        <v>3.0357331084642114E-2</v>
      </c>
      <c r="F49">
        <f t="shared" si="3"/>
        <v>-0.23316116791398755</v>
      </c>
      <c r="G49">
        <v>0</v>
      </c>
      <c r="H49">
        <f t="shared" si="4"/>
        <v>0.26351849899862967</v>
      </c>
      <c r="I49">
        <f t="shared" si="5"/>
        <v>-1.0631081389064057</v>
      </c>
      <c r="J49">
        <f t="shared" si="6"/>
        <v>1.0631081389064057</v>
      </c>
      <c r="K49">
        <f t="shared" si="7"/>
        <v>0.54352096574427933</v>
      </c>
      <c r="L49">
        <f t="shared" si="8"/>
        <v>0.4564790342557204</v>
      </c>
      <c r="M49">
        <f t="shared" si="9"/>
        <v>1.8398554297360612</v>
      </c>
      <c r="N49">
        <f t="shared" si="10"/>
        <v>2.1906811155751749</v>
      </c>
    </row>
    <row r="50" spans="1:14" x14ac:dyDescent="0.25">
      <c r="A50" s="4">
        <f>IF('True_Odds_Calculator_2-way'!A51="","",'True_Odds_Calculator_2-way'!A51)</f>
        <v>2.0699999999999998</v>
      </c>
      <c r="B50" s="4">
        <f>IF('True_Odds_Calculator_2-way'!B51="","",'True_Odds_Calculator_2-way'!B51)</f>
        <v>1.81</v>
      </c>
      <c r="C50" s="4">
        <f t="shared" si="0"/>
        <v>0.48309178743961356</v>
      </c>
      <c r="D50">
        <f t="shared" si="1"/>
        <v>0.5524861878453039</v>
      </c>
      <c r="E50">
        <f t="shared" si="2"/>
        <v>3.5577975284917462E-2</v>
      </c>
      <c r="F50">
        <f t="shared" si="3"/>
        <v>-0.23132356473696847</v>
      </c>
      <c r="G50">
        <v>0</v>
      </c>
      <c r="H50">
        <f t="shared" si="4"/>
        <v>0.26690154002188599</v>
      </c>
      <c r="I50">
        <f t="shared" si="5"/>
        <v>-1.0741516544951821</v>
      </c>
      <c r="J50">
        <f t="shared" si="6"/>
        <v>1.0741516544951821</v>
      </c>
      <c r="K50">
        <f t="shared" si="7"/>
        <v>0.46525861134990021</v>
      </c>
      <c r="L50">
        <f t="shared" si="8"/>
        <v>0.53474138865009979</v>
      </c>
      <c r="M50">
        <f t="shared" si="9"/>
        <v>2.1493422703098441</v>
      </c>
      <c r="N50">
        <f t="shared" si="10"/>
        <v>1.8700628401410975</v>
      </c>
    </row>
    <row r="51" spans="1:14" x14ac:dyDescent="0.25">
      <c r="A51" s="4">
        <f>IF('True_Odds_Calculator_2-way'!A52="","",'True_Odds_Calculator_2-way'!A52)</f>
        <v>2.2599999999999998</v>
      </c>
      <c r="B51" s="4">
        <f>IF('True_Odds_Calculator_2-way'!B52="","",'True_Odds_Calculator_2-way'!B52)</f>
        <v>1.68</v>
      </c>
      <c r="C51" s="4">
        <f t="shared" si="0"/>
        <v>0.44247787610619471</v>
      </c>
      <c r="D51">
        <f t="shared" si="1"/>
        <v>0.59523809523809523</v>
      </c>
      <c r="E51">
        <f t="shared" si="2"/>
        <v>3.7715971344289834E-2</v>
      </c>
      <c r="F51">
        <f t="shared" si="3"/>
        <v>-0.22566371681415942</v>
      </c>
      <c r="G51">
        <v>0</v>
      </c>
      <c r="H51">
        <f t="shared" si="4"/>
        <v>0.26337968815844925</v>
      </c>
      <c r="I51">
        <f t="shared" si="5"/>
        <v>-1.080339539253607</v>
      </c>
      <c r="J51">
        <f t="shared" si="6"/>
        <v>1.080339539253607</v>
      </c>
      <c r="K51">
        <f t="shared" si="7"/>
        <v>0.4235084779870531</v>
      </c>
      <c r="L51">
        <f t="shared" si="8"/>
        <v>0.57649152201294696</v>
      </c>
      <c r="M51">
        <f t="shared" si="9"/>
        <v>2.3612278194595446</v>
      </c>
      <c r="N51">
        <f t="shared" si="10"/>
        <v>1.7346308866924531</v>
      </c>
    </row>
    <row r="52" spans="1:14" x14ac:dyDescent="0.25">
      <c r="A52" s="4">
        <f>IF('True_Odds_Calculator_2-way'!A53="","",'True_Odds_Calculator_2-way'!A53)</f>
        <v>2.5</v>
      </c>
      <c r="B52" s="4">
        <f>IF('True_Odds_Calculator_2-way'!B53="","",'True_Odds_Calculator_2-way'!B53)</f>
        <v>1.57</v>
      </c>
      <c r="C52" s="4">
        <f t="shared" si="0"/>
        <v>0.4</v>
      </c>
      <c r="D52">
        <f t="shared" si="1"/>
        <v>0.63694267515923564</v>
      </c>
      <c r="E52">
        <f t="shared" si="2"/>
        <v>3.6942675159235661E-2</v>
      </c>
      <c r="F52">
        <f t="shared" si="3"/>
        <v>-0.21783439490445855</v>
      </c>
      <c r="G52">
        <v>0</v>
      </c>
      <c r="H52">
        <f t="shared" si="4"/>
        <v>0.25477707006369427</v>
      </c>
      <c r="I52">
        <f t="shared" si="5"/>
        <v>-1.0814761408717504</v>
      </c>
      <c r="J52">
        <f t="shared" si="6"/>
        <v>1.0814761408717504</v>
      </c>
      <c r="K52">
        <f t="shared" si="7"/>
        <v>0.38135709725306066</v>
      </c>
      <c r="L52">
        <f t="shared" si="8"/>
        <v>0.61864290274693912</v>
      </c>
      <c r="M52">
        <f t="shared" si="9"/>
        <v>2.6222142113076257</v>
      </c>
      <c r="N52">
        <f t="shared" si="10"/>
        <v>1.6164414002968981</v>
      </c>
    </row>
    <row r="53" spans="1:14" x14ac:dyDescent="0.25">
      <c r="A53" s="4">
        <f>IF('True_Odds_Calculator_2-way'!A54="","",'True_Odds_Calculator_2-way'!A54)</f>
        <v>2.3199999999999998</v>
      </c>
      <c r="B53" s="4">
        <f>IF('True_Odds_Calculator_2-way'!B54="","",'True_Odds_Calculator_2-way'!B54)</f>
        <v>1.65</v>
      </c>
      <c r="C53" s="4">
        <f t="shared" si="0"/>
        <v>0.43103448275862072</v>
      </c>
      <c r="D53">
        <f t="shared" si="1"/>
        <v>0.60606060606060608</v>
      </c>
      <c r="E53">
        <f t="shared" si="2"/>
        <v>3.709508881922674E-2</v>
      </c>
      <c r="F53">
        <f t="shared" si="3"/>
        <v>-0.22413793103448287</v>
      </c>
      <c r="G53">
        <v>0</v>
      </c>
      <c r="H53">
        <f t="shared" si="4"/>
        <v>0.26123301985370956</v>
      </c>
      <c r="I53">
        <f t="shared" si="5"/>
        <v>-1.0795837927188261</v>
      </c>
      <c r="J53">
        <f t="shared" si="6"/>
        <v>1.0795837927188261</v>
      </c>
      <c r="K53">
        <f t="shared" si="7"/>
        <v>0.41236252858619832</v>
      </c>
      <c r="L53">
        <f t="shared" si="8"/>
        <v>0.58763747141380174</v>
      </c>
      <c r="M53">
        <f t="shared" si="9"/>
        <v>2.4250506063888508</v>
      </c>
      <c r="N53">
        <f t="shared" si="10"/>
        <v>1.7017294652672368</v>
      </c>
    </row>
    <row r="54" spans="1:14" x14ac:dyDescent="0.25">
      <c r="A54" s="4">
        <f>IF('True_Odds_Calculator_2-way'!A55="","",'True_Odds_Calculator_2-way'!A55)</f>
        <v>2.19</v>
      </c>
      <c r="B54" s="4">
        <f>IF('True_Odds_Calculator_2-way'!B55="","",'True_Odds_Calculator_2-way'!B55)</f>
        <v>1.71</v>
      </c>
      <c r="C54" s="4">
        <f t="shared" si="0"/>
        <v>0.45662100456621008</v>
      </c>
      <c r="D54">
        <f t="shared" si="1"/>
        <v>0.58479532163742687</v>
      </c>
      <c r="E54">
        <f t="shared" si="2"/>
        <v>4.1416326203636888E-2</v>
      </c>
      <c r="F54">
        <f t="shared" si="3"/>
        <v>-0.22561350102806488</v>
      </c>
      <c r="G54">
        <v>0</v>
      </c>
      <c r="H54">
        <f t="shared" si="4"/>
        <v>0.26702982723170177</v>
      </c>
      <c r="I54">
        <f t="shared" si="5"/>
        <v>-1.0879209623669537</v>
      </c>
      <c r="J54">
        <f t="shared" si="6"/>
        <v>1.0879209623669537</v>
      </c>
      <c r="K54">
        <f t="shared" si="7"/>
        <v>0.43580087729966505</v>
      </c>
      <c r="L54">
        <f t="shared" si="8"/>
        <v>0.5641991227003349</v>
      </c>
      <c r="M54">
        <f t="shared" si="9"/>
        <v>2.2946259452166746</v>
      </c>
      <c r="N54">
        <f t="shared" si="10"/>
        <v>1.7724238832805375</v>
      </c>
    </row>
    <row r="55" spans="1:14" x14ac:dyDescent="0.25">
      <c r="A55" s="4">
        <f>IF('True_Odds_Calculator_2-way'!A56="","",'True_Odds_Calculator_2-way'!A56)</f>
        <v>2.2400000000000002</v>
      </c>
      <c r="B55" s="4">
        <f>IF('True_Odds_Calculator_2-way'!B56="","",'True_Odds_Calculator_2-way'!B56)</f>
        <v>1.69</v>
      </c>
      <c r="C55" s="4">
        <f t="shared" si="0"/>
        <v>0.4464285714285714</v>
      </c>
      <c r="D55">
        <f t="shared" si="1"/>
        <v>0.59171597633136097</v>
      </c>
      <c r="E55">
        <f t="shared" si="2"/>
        <v>3.8144547759932479E-2</v>
      </c>
      <c r="F55">
        <f t="shared" si="3"/>
        <v>-0.22601437024513937</v>
      </c>
      <c r="G55">
        <v>0</v>
      </c>
      <c r="H55">
        <f t="shared" si="4"/>
        <v>0.26415891800507185</v>
      </c>
      <c r="I55">
        <f t="shared" si="5"/>
        <v>-1.0810968751610266</v>
      </c>
      <c r="J55">
        <f t="shared" si="6"/>
        <v>1.0810968751610266</v>
      </c>
      <c r="K55">
        <f t="shared" si="7"/>
        <v>0.42724815706868025</v>
      </c>
      <c r="L55">
        <f t="shared" si="8"/>
        <v>0.57275184293131953</v>
      </c>
      <c r="M55">
        <f t="shared" si="9"/>
        <v>2.3405601251996737</v>
      </c>
      <c r="N55">
        <f t="shared" si="10"/>
        <v>1.7459568438611086</v>
      </c>
    </row>
    <row r="56" spans="1:14" x14ac:dyDescent="0.25">
      <c r="A56" s="4">
        <f>IF('True_Odds_Calculator_2-way'!A57="","",'True_Odds_Calculator_2-way'!A57)</f>
        <v>2.4</v>
      </c>
      <c r="B56" s="4">
        <f>IF('True_Odds_Calculator_2-way'!B57="","",'True_Odds_Calculator_2-way'!B57)</f>
        <v>1.59</v>
      </c>
      <c r="C56" s="4">
        <f t="shared" si="0"/>
        <v>0.41666666666666669</v>
      </c>
      <c r="D56">
        <f t="shared" si="1"/>
        <v>0.62893081761006286</v>
      </c>
      <c r="E56">
        <f t="shared" si="2"/>
        <v>4.5597484276729494E-2</v>
      </c>
      <c r="F56">
        <f t="shared" si="3"/>
        <v>-0.21645702306079673</v>
      </c>
      <c r="G56">
        <v>0</v>
      </c>
      <c r="H56">
        <f t="shared" si="4"/>
        <v>0.26205450733752622</v>
      </c>
      <c r="I56">
        <f t="shared" si="5"/>
        <v>-1.1002971203391536</v>
      </c>
      <c r="J56">
        <f t="shared" si="6"/>
        <v>1.1002971203391536</v>
      </c>
      <c r="K56">
        <f t="shared" si="7"/>
        <v>0.39363632271622356</v>
      </c>
      <c r="L56">
        <f t="shared" si="8"/>
        <v>0.60636367728377649</v>
      </c>
      <c r="M56">
        <f t="shared" si="9"/>
        <v>2.5404159684748153</v>
      </c>
      <c r="N56">
        <f t="shared" si="10"/>
        <v>1.6491753010001007</v>
      </c>
    </row>
    <row r="57" spans="1:14" x14ac:dyDescent="0.25">
      <c r="A57" s="4">
        <f>IF('True_Odds_Calculator_2-way'!A58="","",'True_Odds_Calculator_2-way'!A58)</f>
        <v>2.73</v>
      </c>
      <c r="B57" s="4">
        <f>IF('True_Odds_Calculator_2-way'!B58="","",'True_Odds_Calculator_2-way'!B58)</f>
        <v>1.49</v>
      </c>
      <c r="C57" s="4">
        <f t="shared" si="0"/>
        <v>0.36630036630036628</v>
      </c>
      <c r="D57">
        <f t="shared" si="1"/>
        <v>0.67114093959731547</v>
      </c>
      <c r="E57">
        <f t="shared" si="2"/>
        <v>3.7441305897681687E-2</v>
      </c>
      <c r="F57">
        <f t="shared" si="3"/>
        <v>-0.20839786611598698</v>
      </c>
      <c r="G57">
        <v>0</v>
      </c>
      <c r="H57">
        <f t="shared" si="4"/>
        <v>0.24583917201366864</v>
      </c>
      <c r="I57">
        <f t="shared" si="5"/>
        <v>-1.0861227446710078</v>
      </c>
      <c r="J57">
        <f t="shared" si="6"/>
        <v>1.0861227446710078</v>
      </c>
      <c r="K57">
        <f t="shared" si="7"/>
        <v>0.34734375053033334</v>
      </c>
      <c r="L57">
        <f t="shared" si="8"/>
        <v>0.65265624946966672</v>
      </c>
      <c r="M57">
        <f t="shared" si="9"/>
        <v>2.8789923482808439</v>
      </c>
      <c r="N57">
        <f t="shared" si="10"/>
        <v>1.5322001448887936</v>
      </c>
    </row>
    <row r="58" spans="1:14" x14ac:dyDescent="0.25">
      <c r="A58" s="4">
        <f>IF('True_Odds_Calculator_2-way'!A59="","",'True_Odds_Calculator_2-way'!A59)</f>
        <v>2.42</v>
      </c>
      <c r="B58" s="4">
        <f>IF('True_Odds_Calculator_2-way'!B59="","",'True_Odds_Calculator_2-way'!B59)</f>
        <v>1.6</v>
      </c>
      <c r="C58" s="4">
        <f t="shared" si="0"/>
        <v>0.41322314049586778</v>
      </c>
      <c r="D58">
        <f t="shared" si="1"/>
        <v>0.625</v>
      </c>
      <c r="E58">
        <f t="shared" si="2"/>
        <v>3.8223140495867725E-2</v>
      </c>
      <c r="F58">
        <f t="shared" si="3"/>
        <v>-0.2200413223140496</v>
      </c>
      <c r="G58">
        <v>0</v>
      </c>
      <c r="H58">
        <f t="shared" si="4"/>
        <v>0.25826446280991738</v>
      </c>
      <c r="I58">
        <f t="shared" si="5"/>
        <v>-1.0833784750435986</v>
      </c>
      <c r="J58">
        <f t="shared" si="6"/>
        <v>1.0833784750435986</v>
      </c>
      <c r="K58">
        <f t="shared" si="7"/>
        <v>0.39394934236237333</v>
      </c>
      <c r="L58">
        <f t="shared" si="8"/>
        <v>0.60605065763762667</v>
      </c>
      <c r="M58">
        <f t="shared" si="9"/>
        <v>2.5383974345619098</v>
      </c>
      <c r="N58">
        <f t="shared" si="10"/>
        <v>1.6500270850261594</v>
      </c>
    </row>
    <row r="59" spans="1:14" x14ac:dyDescent="0.25">
      <c r="A59" s="4">
        <f>IF('True_Odds_Calculator_2-way'!A60="","",'True_Odds_Calculator_2-way'!A60)</f>
        <v>2.39</v>
      </c>
      <c r="B59" s="4">
        <f>IF('True_Odds_Calculator_2-way'!B60="","",'True_Odds_Calculator_2-way'!B60)</f>
        <v>1.59</v>
      </c>
      <c r="C59" s="4">
        <f t="shared" si="0"/>
        <v>0.41841004184100417</v>
      </c>
      <c r="D59">
        <f t="shared" si="1"/>
        <v>0.62893081761006286</v>
      </c>
      <c r="E59">
        <f t="shared" si="2"/>
        <v>4.7340859451066919E-2</v>
      </c>
      <c r="F59">
        <f t="shared" si="3"/>
        <v>-0.21581011026025643</v>
      </c>
      <c r="G59">
        <v>0</v>
      </c>
      <c r="H59">
        <f t="shared" si="4"/>
        <v>0.26315096971132335</v>
      </c>
      <c r="I59">
        <f t="shared" si="5"/>
        <v>-1.1042479306102597</v>
      </c>
      <c r="J59">
        <f t="shared" si="6"/>
        <v>1.1042479306102597</v>
      </c>
      <c r="K59">
        <f t="shared" si="7"/>
        <v>0.394492159866843</v>
      </c>
      <c r="L59">
        <f t="shared" si="8"/>
        <v>0.60550784013315706</v>
      </c>
      <c r="M59">
        <f t="shared" si="9"/>
        <v>2.5349046235482611</v>
      </c>
      <c r="N59">
        <f t="shared" si="10"/>
        <v>1.6515062790600537</v>
      </c>
    </row>
    <row r="60" spans="1:14" x14ac:dyDescent="0.25">
      <c r="A60" s="4">
        <f>IF('True_Odds_Calculator_2-way'!A61="","",'True_Odds_Calculator_2-way'!A61)</f>
        <v>2.2000000000000002</v>
      </c>
      <c r="B60" s="4">
        <f>IF('True_Odds_Calculator_2-way'!B61="","",'True_Odds_Calculator_2-way'!B61)</f>
        <v>1.68</v>
      </c>
      <c r="C60" s="4">
        <f t="shared" si="0"/>
        <v>0.45454545454545453</v>
      </c>
      <c r="D60">
        <f t="shared" si="1"/>
        <v>0.59523809523809523</v>
      </c>
      <c r="E60">
        <f t="shared" si="2"/>
        <v>4.9783549783549708E-2</v>
      </c>
      <c r="F60">
        <f t="shared" si="3"/>
        <v>-0.22077922077922085</v>
      </c>
      <c r="G60">
        <v>0</v>
      </c>
      <c r="H60">
        <f t="shared" si="4"/>
        <v>0.27056277056277056</v>
      </c>
      <c r="I60">
        <f t="shared" si="5"/>
        <v>-1.1070186069251189</v>
      </c>
      <c r="J60">
        <f t="shared" si="6"/>
        <v>1.1070186069251189</v>
      </c>
      <c r="K60">
        <f t="shared" si="7"/>
        <v>0.42947535240557161</v>
      </c>
      <c r="L60">
        <f t="shared" si="8"/>
        <v>0.57052464759442856</v>
      </c>
      <c r="M60">
        <f t="shared" si="9"/>
        <v>2.3284223283101424</v>
      </c>
      <c r="N60">
        <f t="shared" si="10"/>
        <v>1.7527726527090808</v>
      </c>
    </row>
    <row r="61" spans="1:14" x14ac:dyDescent="0.25">
      <c r="A61" s="4">
        <f>IF('True_Odds_Calculator_2-way'!A62="","",'True_Odds_Calculator_2-way'!A62)</f>
        <v>2.34</v>
      </c>
      <c r="B61" s="4">
        <f>IF('True_Odds_Calculator_2-way'!B62="","",'True_Odds_Calculator_2-way'!B62)</f>
        <v>1.61</v>
      </c>
      <c r="C61" s="4">
        <f t="shared" si="0"/>
        <v>0.42735042735042739</v>
      </c>
      <c r="D61">
        <f t="shared" si="1"/>
        <v>0.6211180124223602</v>
      </c>
      <c r="E61">
        <f t="shared" si="2"/>
        <v>4.8468439772787697E-2</v>
      </c>
      <c r="F61">
        <f t="shared" si="3"/>
        <v>-0.21696660827095604</v>
      </c>
      <c r="G61">
        <v>0</v>
      </c>
      <c r="H61">
        <f t="shared" si="4"/>
        <v>0.26543504804374368</v>
      </c>
      <c r="I61">
        <f t="shared" si="5"/>
        <v>-1.1060701788398051</v>
      </c>
      <c r="J61">
        <f t="shared" si="6"/>
        <v>1.1060701788398051</v>
      </c>
      <c r="K61">
        <f t="shared" si="7"/>
        <v>0.40287912901870748</v>
      </c>
      <c r="L61">
        <f t="shared" si="8"/>
        <v>0.59712087098129241</v>
      </c>
      <c r="M61">
        <f t="shared" si="9"/>
        <v>2.4821340396453389</v>
      </c>
      <c r="N61">
        <f t="shared" si="10"/>
        <v>1.6747028090922811</v>
      </c>
    </row>
    <row r="62" spans="1:14" x14ac:dyDescent="0.25">
      <c r="A62" s="4">
        <f>IF('True_Odds_Calculator_2-way'!A63="","",'True_Odds_Calculator_2-way'!A63)</f>
        <v>1.96</v>
      </c>
      <c r="B62" s="4">
        <f>IF('True_Odds_Calculator_2-way'!B63="","",'True_Odds_Calculator_2-way'!B63)</f>
        <v>1.88</v>
      </c>
      <c r="C62" s="4">
        <f t="shared" si="0"/>
        <v>0.51020408163265307</v>
      </c>
      <c r="D62">
        <f t="shared" si="1"/>
        <v>0.53191489361702127</v>
      </c>
      <c r="E62">
        <f t="shared" si="2"/>
        <v>4.2118975249674229E-2</v>
      </c>
      <c r="F62">
        <f t="shared" si="3"/>
        <v>-0.22926617455492848</v>
      </c>
      <c r="G62">
        <v>0</v>
      </c>
      <c r="H62">
        <f t="shared" si="4"/>
        <v>0.27138514980460271</v>
      </c>
      <c r="I62">
        <f t="shared" si="5"/>
        <v>-1.0879853497231111</v>
      </c>
      <c r="J62">
        <f t="shared" si="6"/>
        <v>1.0879853497231111</v>
      </c>
      <c r="K62">
        <f t="shared" si="7"/>
        <v>0.48912529307605751</v>
      </c>
      <c r="L62">
        <f t="shared" si="8"/>
        <v>0.51087470692394266</v>
      </c>
      <c r="M62">
        <f t="shared" si="9"/>
        <v>2.0444659357341863</v>
      </c>
      <c r="N62">
        <f t="shared" si="10"/>
        <v>1.9574271077563381</v>
      </c>
    </row>
    <row r="63" spans="1:14" x14ac:dyDescent="0.25">
      <c r="A63" s="4">
        <f>IF('True_Odds_Calculator_2-way'!A64="","",'True_Odds_Calculator_2-way'!A64)</f>
        <v>1.75</v>
      </c>
      <c r="B63" s="4">
        <f>IF('True_Odds_Calculator_2-way'!B64="","",'True_Odds_Calculator_2-way'!B64)</f>
        <v>2.19</v>
      </c>
      <c r="C63" s="4">
        <f t="shared" si="0"/>
        <v>0.5714285714285714</v>
      </c>
      <c r="D63">
        <f t="shared" si="1"/>
        <v>0.45662100456621008</v>
      </c>
      <c r="E63">
        <f t="shared" si="2"/>
        <v>2.8049575994781417E-2</v>
      </c>
      <c r="F63">
        <f t="shared" si="3"/>
        <v>-0.23287671232876717</v>
      </c>
      <c r="G63">
        <v>0</v>
      </c>
      <c r="H63">
        <f t="shared" si="4"/>
        <v>0.26092628832354858</v>
      </c>
      <c r="I63">
        <f t="shared" si="5"/>
        <v>-1.0585122480499263</v>
      </c>
      <c r="J63">
        <f t="shared" si="6"/>
        <v>1.0585122480499263</v>
      </c>
      <c r="K63">
        <f t="shared" si="7"/>
        <v>0.55744958776236542</v>
      </c>
      <c r="L63">
        <f t="shared" si="8"/>
        <v>0.44255041223763469</v>
      </c>
      <c r="M63">
        <f t="shared" si="9"/>
        <v>1.7938841860374448</v>
      </c>
      <c r="N63">
        <f t="shared" si="10"/>
        <v>2.2596295751794115</v>
      </c>
    </row>
    <row r="64" spans="1:14" x14ac:dyDescent="0.25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1.88</v>
      </c>
      <c r="C64" s="4">
        <f t="shared" si="0"/>
        <v>0.49261083743842371</v>
      </c>
      <c r="D64">
        <f t="shared" si="1"/>
        <v>0.53191489361702127</v>
      </c>
      <c r="E64">
        <f t="shared" si="2"/>
        <v>2.4525731055444977E-2</v>
      </c>
      <c r="F64">
        <f t="shared" si="3"/>
        <v>-0.23750131013520592</v>
      </c>
      <c r="G64">
        <v>0</v>
      </c>
      <c r="H64">
        <f t="shared" si="4"/>
        <v>0.2620270411906509</v>
      </c>
      <c r="I64">
        <f t="shared" si="5"/>
        <v>-1.0503645397539194</v>
      </c>
      <c r="J64">
        <f t="shared" si="6"/>
        <v>1.0503645397539194</v>
      </c>
      <c r="K64">
        <f t="shared" si="7"/>
        <v>0.48033612555301569</v>
      </c>
      <c r="L64">
        <f t="shared" si="8"/>
        <v>0.51966387444698414</v>
      </c>
      <c r="M64">
        <f t="shared" si="9"/>
        <v>2.081875475946537</v>
      </c>
      <c r="N64">
        <f t="shared" si="10"/>
        <v>1.9243207949834495</v>
      </c>
    </row>
    <row r="65" spans="1:14" x14ac:dyDescent="0.25">
      <c r="A65" s="4">
        <f>IF('True_Odds_Calculator_2-way'!A66="","",'True_Odds_Calculator_2-way'!A66)</f>
        <v>1.69</v>
      </c>
      <c r="B65" s="4">
        <f>IF('True_Odds_Calculator_2-way'!B66="","",'True_Odds_Calculator_2-way'!B66)</f>
        <v>2.2799999999999998</v>
      </c>
      <c r="C65" s="4">
        <f t="shared" si="0"/>
        <v>0.59171597633136097</v>
      </c>
      <c r="D65">
        <f t="shared" si="1"/>
        <v>0.43859649122807021</v>
      </c>
      <c r="E65">
        <f t="shared" si="2"/>
        <v>3.0312467559431067E-2</v>
      </c>
      <c r="F65">
        <f t="shared" si="3"/>
        <v>-0.22921208346309574</v>
      </c>
      <c r="G65">
        <v>0</v>
      </c>
      <c r="H65">
        <f t="shared" si="4"/>
        <v>0.25952455102252675</v>
      </c>
      <c r="I65">
        <f t="shared" si="5"/>
        <v>-1.0640706634484354</v>
      </c>
      <c r="J65">
        <f t="shared" si="6"/>
        <v>1.0640706634484354</v>
      </c>
      <c r="K65">
        <f t="shared" si="7"/>
        <v>0.57663184752939267</v>
      </c>
      <c r="L65">
        <f t="shared" si="8"/>
        <v>0.42336815247060766</v>
      </c>
      <c r="M65">
        <f t="shared" si="9"/>
        <v>1.7342087577794201</v>
      </c>
      <c r="N65">
        <f t="shared" si="10"/>
        <v>2.3620104492139973</v>
      </c>
    </row>
    <row r="66" spans="1:14" x14ac:dyDescent="0.25">
      <c r="A66" s="4">
        <f>IF('True_Odds_Calculator_2-way'!A67="","",'True_Odds_Calculator_2-way'!A67)</f>
        <v>1.6</v>
      </c>
      <c r="B66" s="4">
        <f>IF('True_Odds_Calculator_2-way'!B67="","",'True_Odds_Calculator_2-way'!B67)</f>
        <v>2.46</v>
      </c>
      <c r="C66" s="4">
        <f t="shared" si="0"/>
        <v>0.625</v>
      </c>
      <c r="D66">
        <f t="shared" si="1"/>
        <v>0.4065040650406504</v>
      </c>
      <c r="E66">
        <f t="shared" si="2"/>
        <v>3.1504065040650397E-2</v>
      </c>
      <c r="F66">
        <f t="shared" si="3"/>
        <v>-0.22256097560975607</v>
      </c>
      <c r="G66">
        <v>0</v>
      </c>
      <c r="H66">
        <f t="shared" si="4"/>
        <v>0.25406504065040647</v>
      </c>
      <c r="I66">
        <f t="shared" si="5"/>
        <v>-1.0684346079267206</v>
      </c>
      <c r="J66">
        <f t="shared" si="6"/>
        <v>1.0684346079267206</v>
      </c>
      <c r="K66">
        <f t="shared" si="7"/>
        <v>0.60936195750720079</v>
      </c>
      <c r="L66">
        <f t="shared" si="8"/>
        <v>0.39063804249279904</v>
      </c>
      <c r="M66">
        <f t="shared" si="9"/>
        <v>1.6410607647560327</v>
      </c>
      <c r="N66">
        <f t="shared" si="10"/>
        <v>2.5599145275730124</v>
      </c>
    </row>
    <row r="67" spans="1:14" x14ac:dyDescent="0.25">
      <c r="A67" s="4">
        <f>IF('True_Odds_Calculator_2-way'!A68="","",'True_Odds_Calculator_2-way'!A68)</f>
        <v>2.14</v>
      </c>
      <c r="B67" s="4">
        <f>IF('True_Odds_Calculator_2-way'!B68="","",'True_Odds_Calculator_2-way'!B68)</f>
        <v>1.76</v>
      </c>
      <c r="C67" s="4">
        <f t="shared" ref="C67:C130" si="11">1/A67</f>
        <v>0.46728971962616822</v>
      </c>
      <c r="D67">
        <f t="shared" ref="D67:D130" si="12">1/B67</f>
        <v>0.56818181818181823</v>
      </c>
      <c r="E67">
        <f t="shared" ref="E67:E130" si="13">C67+D67-1</f>
        <v>3.5471537807986397E-2</v>
      </c>
      <c r="F67">
        <f t="shared" ref="F67:F130" si="14">C67+D67-(C67*D67)-1</f>
        <v>-0.23003398470688197</v>
      </c>
      <c r="G67">
        <v>0</v>
      </c>
      <c r="H67">
        <f t="shared" ref="H67:H130" si="15">C67*D67</f>
        <v>0.26550552251486831</v>
      </c>
      <c r="I67">
        <f t="shared" ref="I67:I130" si="16">((-4*F67*H67)^0.5)/(2*F67)</f>
        <v>-1.0743376064838499</v>
      </c>
      <c r="J67">
        <f t="shared" ref="J67:J130" si="17">(-((-4*F67*H67)^0.5))/(2*F67)</f>
        <v>1.0743376064838499</v>
      </c>
      <c r="K67">
        <f t="shared" ref="K67:K130" si="18">IF(A67="","",(C67/($J67+C67-($J67*C67))))</f>
        <v>0.4494897427831781</v>
      </c>
      <c r="L67">
        <f t="shared" ref="L67:L130" si="19">IF(B67="","",(D67/($J67+D67-($J67*D67))))</f>
        <v>0.55051025721682212</v>
      </c>
      <c r="M67">
        <f t="shared" ref="M67:M130" si="20">IF(A67="","",1/K67)</f>
        <v>2.2247448713915889</v>
      </c>
      <c r="N67">
        <f t="shared" ref="N67:N130" si="21">IF(B67="","",1/L67)</f>
        <v>1.8164965809277254</v>
      </c>
    </row>
    <row r="68" spans="1:14" x14ac:dyDescent="0.25">
      <c r="A68" s="4">
        <f>IF('True_Odds_Calculator_2-way'!A69="","",'True_Odds_Calculator_2-way'!A69)</f>
        <v>2.27</v>
      </c>
      <c r="B68" s="4">
        <f>IF('True_Odds_Calculator_2-way'!B69="","",'True_Odds_Calculator_2-way'!B69)</f>
        <v>1.68</v>
      </c>
      <c r="C68" s="4">
        <f t="shared" si="11"/>
        <v>0.44052863436123346</v>
      </c>
      <c r="D68">
        <f t="shared" si="12"/>
        <v>0.59523809523809523</v>
      </c>
      <c r="E68">
        <f t="shared" si="13"/>
        <v>3.5766729599328695E-2</v>
      </c>
      <c r="F68">
        <f t="shared" si="14"/>
        <v>-0.22645269561569115</v>
      </c>
      <c r="G68">
        <v>0</v>
      </c>
      <c r="H68">
        <f t="shared" si="15"/>
        <v>0.2622194252150199</v>
      </c>
      <c r="I68">
        <f t="shared" si="16"/>
        <v>-1.0760778282064791</v>
      </c>
      <c r="J68">
        <f t="shared" si="17"/>
        <v>1.0760778282064791</v>
      </c>
      <c r="K68">
        <f t="shared" si="18"/>
        <v>0.42254374989680582</v>
      </c>
      <c r="L68">
        <f t="shared" si="19"/>
        <v>0.57745625010319412</v>
      </c>
      <c r="M68">
        <f t="shared" si="20"/>
        <v>2.3666188418222287</v>
      </c>
      <c r="N68">
        <f t="shared" si="21"/>
        <v>1.7317329231804059</v>
      </c>
    </row>
    <row r="69" spans="1:14" x14ac:dyDescent="0.25">
      <c r="A69" s="4">
        <f>IF('True_Odds_Calculator_2-way'!A70="","",'True_Odds_Calculator_2-way'!A70)</f>
        <v>2.1800000000000002</v>
      </c>
      <c r="B69" s="4">
        <f>IF('True_Odds_Calculator_2-way'!B70="","",'True_Odds_Calculator_2-way'!B70)</f>
        <v>1.74</v>
      </c>
      <c r="C69" s="4">
        <f t="shared" si="11"/>
        <v>0.4587155963302752</v>
      </c>
      <c r="D69">
        <f t="shared" si="12"/>
        <v>0.57471264367816088</v>
      </c>
      <c r="E69">
        <f t="shared" si="13"/>
        <v>3.3428240008436028E-2</v>
      </c>
      <c r="F69">
        <f t="shared" si="14"/>
        <v>-0.23020141305494057</v>
      </c>
      <c r="G69">
        <v>0</v>
      </c>
      <c r="H69">
        <f t="shared" si="15"/>
        <v>0.26362965306337655</v>
      </c>
      <c r="I69">
        <f t="shared" si="16"/>
        <v>-1.0701462561817372</v>
      </c>
      <c r="J69">
        <f t="shared" si="17"/>
        <v>1.0701462561817372</v>
      </c>
      <c r="K69">
        <f t="shared" si="18"/>
        <v>0.44193570658612125</v>
      </c>
      <c r="L69">
        <f t="shared" si="19"/>
        <v>0.55806429341387886</v>
      </c>
      <c r="M69">
        <f t="shared" si="20"/>
        <v>2.26277258229445</v>
      </c>
      <c r="N69">
        <f t="shared" si="21"/>
        <v>1.7919082295744857</v>
      </c>
    </row>
    <row r="70" spans="1:14" x14ac:dyDescent="0.25">
      <c r="A70" s="4">
        <f>IF('True_Odds_Calculator_2-way'!A71="","",'True_Odds_Calculator_2-way'!A71)</f>
        <v>2.12</v>
      </c>
      <c r="B70" s="4">
        <f>IF('True_Odds_Calculator_2-way'!B71="","",'True_Odds_Calculator_2-way'!B71)</f>
        <v>1.78</v>
      </c>
      <c r="C70" s="4">
        <f t="shared" si="11"/>
        <v>0.47169811320754712</v>
      </c>
      <c r="D70">
        <f t="shared" si="12"/>
        <v>0.5617977528089888</v>
      </c>
      <c r="E70">
        <f t="shared" si="13"/>
        <v>3.3495866016535869E-2</v>
      </c>
      <c r="F70">
        <f t="shared" si="14"/>
        <v>-0.23150307398770409</v>
      </c>
      <c r="G70">
        <v>0</v>
      </c>
      <c r="H70">
        <f t="shared" si="15"/>
        <v>0.26499894000423996</v>
      </c>
      <c r="I70">
        <f t="shared" si="16"/>
        <v>-1.0699012312772822</v>
      </c>
      <c r="J70">
        <f t="shared" si="17"/>
        <v>1.0699012312772822</v>
      </c>
      <c r="K70">
        <f t="shared" si="18"/>
        <v>0.45489916365833472</v>
      </c>
      <c r="L70">
        <f t="shared" si="19"/>
        <v>0.54510083634166528</v>
      </c>
      <c r="M70">
        <f t="shared" si="20"/>
        <v>2.1982893790305562</v>
      </c>
      <c r="N70">
        <f t="shared" si="21"/>
        <v>1.83452296039628</v>
      </c>
    </row>
    <row r="71" spans="1:14" x14ac:dyDescent="0.25">
      <c r="A71" s="4">
        <f>IF('True_Odds_Calculator_2-way'!A72="","",'True_Odds_Calculator_2-way'!A72)</f>
        <v>2.35</v>
      </c>
      <c r="B71" s="4">
        <f>IF('True_Odds_Calculator_2-way'!B72="","",'True_Odds_Calculator_2-way'!B72)</f>
        <v>1.65</v>
      </c>
      <c r="C71" s="4">
        <f t="shared" si="11"/>
        <v>0.42553191489361702</v>
      </c>
      <c r="D71">
        <f t="shared" si="12"/>
        <v>0.60606060606060608</v>
      </c>
      <c r="E71">
        <f t="shared" si="13"/>
        <v>3.1592520954223158E-2</v>
      </c>
      <c r="F71">
        <f t="shared" si="14"/>
        <v>-0.22630560928433263</v>
      </c>
      <c r="G71">
        <v>0</v>
      </c>
      <c r="H71">
        <f t="shared" si="15"/>
        <v>0.25789813023855579</v>
      </c>
      <c r="I71">
        <f t="shared" si="16"/>
        <v>-1.0675210253672478</v>
      </c>
      <c r="J71">
        <f t="shared" si="17"/>
        <v>1.0675210253672478</v>
      </c>
      <c r="K71">
        <f t="shared" si="18"/>
        <v>0.40964242822822811</v>
      </c>
      <c r="L71">
        <f t="shared" si="19"/>
        <v>0.59035757177177173</v>
      </c>
      <c r="M71">
        <f t="shared" si="20"/>
        <v>2.4411533842457849</v>
      </c>
      <c r="N71">
        <f t="shared" si="21"/>
        <v>1.6938886664887112</v>
      </c>
    </row>
    <row r="72" spans="1:14" x14ac:dyDescent="0.25">
      <c r="A72" s="4">
        <f>IF('True_Odds_Calculator_2-way'!A73="","",'True_Odds_Calculator_2-way'!A73)</f>
        <v>1.89</v>
      </c>
      <c r="B72" s="4">
        <f>IF('True_Odds_Calculator_2-way'!B73="","",'True_Odds_Calculator_2-way'!B73)</f>
        <v>2</v>
      </c>
      <c r="C72" s="4">
        <f t="shared" si="11"/>
        <v>0.52910052910052918</v>
      </c>
      <c r="D72">
        <f t="shared" si="12"/>
        <v>0.5</v>
      </c>
      <c r="E72">
        <f t="shared" si="13"/>
        <v>2.9100529100529293E-2</v>
      </c>
      <c r="F72">
        <f t="shared" si="14"/>
        <v>-0.23544973544973535</v>
      </c>
      <c r="G72">
        <v>0</v>
      </c>
      <c r="H72">
        <f t="shared" si="15"/>
        <v>0.26455026455026459</v>
      </c>
      <c r="I72">
        <f t="shared" si="16"/>
        <v>-1.0599978800063603</v>
      </c>
      <c r="J72">
        <f t="shared" si="17"/>
        <v>1.0599978800063603</v>
      </c>
      <c r="K72">
        <f t="shared" si="18"/>
        <v>0.51456260722126923</v>
      </c>
      <c r="L72">
        <f t="shared" si="19"/>
        <v>0.48543739277873066</v>
      </c>
      <c r="M72">
        <f t="shared" si="20"/>
        <v>1.9433981132056606</v>
      </c>
      <c r="N72">
        <f t="shared" si="21"/>
        <v>2.0599978800063603</v>
      </c>
    </row>
    <row r="73" spans="1:14" x14ac:dyDescent="0.25">
      <c r="A73" s="4">
        <f>IF('True_Odds_Calculator_2-way'!A74="","",'True_Odds_Calculator_2-way'!A74)</f>
        <v>2.08</v>
      </c>
      <c r="B73" s="4">
        <f>IF('True_Odds_Calculator_2-way'!B74="","",'True_Odds_Calculator_2-way'!B74)</f>
        <v>1.83</v>
      </c>
      <c r="C73" s="4">
        <f t="shared" si="11"/>
        <v>0.48076923076923073</v>
      </c>
      <c r="D73">
        <f t="shared" si="12"/>
        <v>0.54644808743169393</v>
      </c>
      <c r="E73">
        <f t="shared" si="13"/>
        <v>2.7217318200924545E-2</v>
      </c>
      <c r="F73">
        <f t="shared" si="14"/>
        <v>-0.23549810844892827</v>
      </c>
      <c r="G73">
        <v>0</v>
      </c>
      <c r="H73">
        <f t="shared" si="15"/>
        <v>0.26271542664985281</v>
      </c>
      <c r="I73">
        <f t="shared" si="16"/>
        <v>-1.0562070842074627</v>
      </c>
      <c r="J73">
        <f t="shared" si="17"/>
        <v>1.0562070842074627</v>
      </c>
      <c r="K73">
        <f t="shared" si="18"/>
        <v>0.46713612113428016</v>
      </c>
      <c r="L73">
        <f t="shared" si="19"/>
        <v>0.53286387886572006</v>
      </c>
      <c r="M73">
        <f t="shared" si="20"/>
        <v>2.1407036509440598</v>
      </c>
      <c r="N73">
        <f t="shared" si="21"/>
        <v>1.8766518798921943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11"/>
        <v>0.46948356807511737</v>
      </c>
      <c r="D74">
        <f t="shared" si="12"/>
        <v>0.5617977528089888</v>
      </c>
      <c r="E74">
        <f t="shared" si="13"/>
        <v>3.128132088410629E-2</v>
      </c>
      <c r="F74">
        <f t="shared" si="14"/>
        <v>-0.23247349264124062</v>
      </c>
      <c r="G74">
        <v>0</v>
      </c>
      <c r="H74">
        <f t="shared" si="15"/>
        <v>0.26375481352534685</v>
      </c>
      <c r="I74">
        <f t="shared" si="16"/>
        <v>-1.0651566348113084</v>
      </c>
      <c r="J74">
        <f t="shared" si="17"/>
        <v>1.0651566348113084</v>
      </c>
      <c r="K74">
        <f t="shared" si="18"/>
        <v>0.45379730835053417</v>
      </c>
      <c r="L74">
        <f t="shared" si="19"/>
        <v>0.54620269164946567</v>
      </c>
      <c r="M74">
        <f t="shared" si="20"/>
        <v>2.2036269973367788</v>
      </c>
      <c r="N74">
        <f t="shared" si="21"/>
        <v>1.8308221751528204</v>
      </c>
    </row>
    <row r="75" spans="1:14" x14ac:dyDescent="0.25">
      <c r="A75" s="4">
        <f>IF('True_Odds_Calculator_2-way'!A76="","",'True_Odds_Calculator_2-way'!A76)</f>
        <v>2.0299999999999998</v>
      </c>
      <c r="B75" s="4">
        <f>IF('True_Odds_Calculator_2-way'!B76="","",'True_Odds_Calculator_2-way'!B76)</f>
        <v>1.86</v>
      </c>
      <c r="C75" s="4">
        <f t="shared" si="11"/>
        <v>0.49261083743842371</v>
      </c>
      <c r="D75">
        <f t="shared" si="12"/>
        <v>0.5376344086021505</v>
      </c>
      <c r="E75">
        <f t="shared" si="13"/>
        <v>3.0245246040574214E-2</v>
      </c>
      <c r="F75">
        <f t="shared" si="14"/>
        <v>-0.23459929021664283</v>
      </c>
      <c r="G75">
        <v>0</v>
      </c>
      <c r="H75">
        <f t="shared" si="15"/>
        <v>0.26484453625721704</v>
      </c>
      <c r="I75">
        <f t="shared" si="16"/>
        <v>-1.0625078858299792</v>
      </c>
      <c r="J75">
        <f t="shared" si="17"/>
        <v>1.0625078858299792</v>
      </c>
      <c r="K75">
        <f t="shared" si="18"/>
        <v>0.47746756040114985</v>
      </c>
      <c r="L75">
        <f t="shared" si="19"/>
        <v>0.5225324395988501</v>
      </c>
      <c r="M75">
        <f t="shared" si="20"/>
        <v>2.0943831224048783</v>
      </c>
      <c r="N75">
        <f t="shared" si="21"/>
        <v>1.9137567818137824</v>
      </c>
    </row>
    <row r="76" spans="1:14" x14ac:dyDescent="0.25">
      <c r="A76" s="4">
        <f>IF('True_Odds_Calculator_2-way'!A77="","",'True_Odds_Calculator_2-way'!A77)</f>
        <v>1.83</v>
      </c>
      <c r="B76" s="4">
        <f>IF('True_Odds_Calculator_2-way'!B77="","",'True_Odds_Calculator_2-way'!B77)</f>
        <v>2.0499999999999998</v>
      </c>
      <c r="C76" s="4">
        <f t="shared" si="11"/>
        <v>0.54644808743169393</v>
      </c>
      <c r="D76">
        <f t="shared" si="12"/>
        <v>0.48780487804878053</v>
      </c>
      <c r="E76">
        <f t="shared" si="13"/>
        <v>3.4252965480474407E-2</v>
      </c>
      <c r="F76">
        <f t="shared" si="14"/>
        <v>-0.23230707716913246</v>
      </c>
      <c r="G76">
        <v>0</v>
      </c>
      <c r="H76">
        <f t="shared" si="15"/>
        <v>0.26656004264960681</v>
      </c>
      <c r="I76">
        <f t="shared" si="16"/>
        <v>-1.0711894933108055</v>
      </c>
      <c r="J76">
        <f t="shared" si="17"/>
        <v>1.0711894933108055</v>
      </c>
      <c r="K76">
        <f t="shared" si="18"/>
        <v>0.52935616627105819</v>
      </c>
      <c r="L76">
        <f t="shared" si="19"/>
        <v>0.47064383372894186</v>
      </c>
      <c r="M76">
        <f t="shared" si="20"/>
        <v>1.8890872794479689</v>
      </c>
      <c r="N76">
        <f t="shared" si="21"/>
        <v>2.1247489679763456</v>
      </c>
    </row>
    <row r="77" spans="1:14" x14ac:dyDescent="0.25">
      <c r="A77" s="4">
        <f>IF('True_Odds_Calculator_2-way'!A78="","",'True_Odds_Calculator_2-way'!A78)</f>
        <v>1.63</v>
      </c>
      <c r="B77" s="4">
        <f>IF('True_Odds_Calculator_2-way'!B78="","",'True_Odds_Calculator_2-way'!B78)</f>
        <v>2.39</v>
      </c>
      <c r="C77" s="4">
        <f t="shared" si="11"/>
        <v>0.61349693251533743</v>
      </c>
      <c r="D77">
        <f t="shared" si="12"/>
        <v>0.41841004184100417</v>
      </c>
      <c r="E77">
        <f t="shared" si="13"/>
        <v>3.19069743563416E-2</v>
      </c>
      <c r="F77">
        <f t="shared" si="14"/>
        <v>-0.22478630284672851</v>
      </c>
      <c r="G77">
        <v>0</v>
      </c>
      <c r="H77">
        <f t="shared" si="15"/>
        <v>0.25669327720307006</v>
      </c>
      <c r="I77">
        <f t="shared" si="16"/>
        <v>-1.0686176060625021</v>
      </c>
      <c r="J77">
        <f t="shared" si="17"/>
        <v>1.0686176060625021</v>
      </c>
      <c r="K77">
        <f t="shared" si="18"/>
        <v>0.59764679259350884</v>
      </c>
      <c r="L77">
        <f t="shared" si="19"/>
        <v>0.40235320740649128</v>
      </c>
      <c r="M77">
        <f t="shared" si="20"/>
        <v>1.6732290918193764</v>
      </c>
      <c r="N77">
        <f t="shared" si="21"/>
        <v>2.4853784724268779</v>
      </c>
    </row>
    <row r="78" spans="1:14" x14ac:dyDescent="0.25">
      <c r="A78" s="4">
        <f>IF('True_Odds_Calculator_2-way'!A79="","",'True_Odds_Calculator_2-way'!A79)</f>
        <v>2.25</v>
      </c>
      <c r="B78" s="4">
        <f>IF('True_Odds_Calculator_2-way'!B79="","",'True_Odds_Calculator_2-way'!B79)</f>
        <v>1.69</v>
      </c>
      <c r="C78" s="4">
        <f t="shared" si="11"/>
        <v>0.44444444444444442</v>
      </c>
      <c r="D78">
        <f t="shared" si="12"/>
        <v>0.59171597633136097</v>
      </c>
      <c r="E78">
        <f t="shared" si="13"/>
        <v>3.6160420775805502E-2</v>
      </c>
      <c r="F78">
        <f t="shared" si="14"/>
        <v>-0.22682445759368819</v>
      </c>
      <c r="G78">
        <v>0</v>
      </c>
      <c r="H78">
        <f t="shared" si="15"/>
        <v>0.26298487836949375</v>
      </c>
      <c r="I78">
        <f t="shared" si="16"/>
        <v>-1.0767638041163314</v>
      </c>
      <c r="J78">
        <f t="shared" si="17"/>
        <v>1.0767638041163314</v>
      </c>
      <c r="K78">
        <f t="shared" si="18"/>
        <v>0.42626568044702751</v>
      </c>
      <c r="L78">
        <f t="shared" si="19"/>
        <v>0.57373431955297227</v>
      </c>
      <c r="M78">
        <f t="shared" si="20"/>
        <v>2.3459547551454145</v>
      </c>
      <c r="N78">
        <f t="shared" si="21"/>
        <v>1.7429670248402687</v>
      </c>
    </row>
    <row r="79" spans="1:14" x14ac:dyDescent="0.25">
      <c r="A79" s="4">
        <f>IF('True_Odds_Calculator_2-way'!A80="","",'True_Odds_Calculator_2-way'!A80)</f>
        <v>1.46</v>
      </c>
      <c r="B79" s="4">
        <f>IF('True_Odds_Calculator_2-way'!B80="","",'True_Odds_Calculator_2-way'!B80)</f>
        <v>2.8</v>
      </c>
      <c r="C79" s="4">
        <f t="shared" si="11"/>
        <v>0.68493150684931503</v>
      </c>
      <c r="D79">
        <f t="shared" si="12"/>
        <v>0.35714285714285715</v>
      </c>
      <c r="E79">
        <f t="shared" si="13"/>
        <v>4.2074363992172126E-2</v>
      </c>
      <c r="F79">
        <f t="shared" si="14"/>
        <v>-0.20254403131115462</v>
      </c>
      <c r="G79">
        <v>0</v>
      </c>
      <c r="H79">
        <f t="shared" si="15"/>
        <v>0.2446183953033268</v>
      </c>
      <c r="I79">
        <f t="shared" si="16"/>
        <v>-1.0989674556596449</v>
      </c>
      <c r="J79">
        <f t="shared" si="17"/>
        <v>1.0989674556596449</v>
      </c>
      <c r="K79">
        <f t="shared" si="18"/>
        <v>0.66422010948792087</v>
      </c>
      <c r="L79">
        <f t="shared" si="19"/>
        <v>0.33577989051207913</v>
      </c>
      <c r="M79">
        <f t="shared" si="20"/>
        <v>1.5055250296034366</v>
      </c>
      <c r="N79">
        <f t="shared" si="21"/>
        <v>2.9781414201873613</v>
      </c>
    </row>
    <row r="80" spans="1:14" x14ac:dyDescent="0.25">
      <c r="A80" s="4">
        <f>IF('True_Odds_Calculator_2-way'!A81="","",'True_Odds_Calculator_2-way'!A81)</f>
        <v>1.73</v>
      </c>
      <c r="B80" s="4">
        <f>IF('True_Odds_Calculator_2-way'!B81="","",'True_Odds_Calculator_2-way'!B81)</f>
        <v>2.2000000000000002</v>
      </c>
      <c r="C80" s="4">
        <f t="shared" si="11"/>
        <v>0.5780346820809249</v>
      </c>
      <c r="D80">
        <f t="shared" si="12"/>
        <v>0.45454545454545453</v>
      </c>
      <c r="E80">
        <f t="shared" si="13"/>
        <v>3.2580136626379375E-2</v>
      </c>
      <c r="F80">
        <f t="shared" si="14"/>
        <v>-0.23016290068313194</v>
      </c>
      <c r="G80">
        <v>0</v>
      </c>
      <c r="H80">
        <f t="shared" si="15"/>
        <v>0.26274303730951132</v>
      </c>
      <c r="I80">
        <f t="shared" si="16"/>
        <v>-1.0684346079267204</v>
      </c>
      <c r="J80">
        <f t="shared" si="17"/>
        <v>1.0684346079267204</v>
      </c>
      <c r="K80">
        <f t="shared" si="18"/>
        <v>0.5618112413961549</v>
      </c>
      <c r="L80">
        <f t="shared" si="19"/>
        <v>0.43818875860384515</v>
      </c>
      <c r="M80">
        <f t="shared" si="20"/>
        <v>1.7799572637865058</v>
      </c>
      <c r="N80">
        <f t="shared" si="21"/>
        <v>2.2821215295120645</v>
      </c>
    </row>
    <row r="81" spans="1:14" x14ac:dyDescent="0.25">
      <c r="A81" s="4">
        <f>IF('True_Odds_Calculator_2-way'!A82="","",'True_Odds_Calculator_2-way'!A82)</f>
        <v>1.31</v>
      </c>
      <c r="B81" s="4">
        <f>IF('True_Odds_Calculator_2-way'!B82="","",'True_Odds_Calculator_2-way'!B82)</f>
        <v>3.53</v>
      </c>
      <c r="C81" s="4">
        <f t="shared" si="11"/>
        <v>0.76335877862595414</v>
      </c>
      <c r="D81">
        <f t="shared" si="12"/>
        <v>0.28328611898016998</v>
      </c>
      <c r="E81">
        <f t="shared" si="13"/>
        <v>4.6644897606124225E-2</v>
      </c>
      <c r="F81">
        <f t="shared" si="14"/>
        <v>-0.16960404818026509</v>
      </c>
      <c r="G81">
        <v>0</v>
      </c>
      <c r="H81">
        <f t="shared" si="15"/>
        <v>0.21624894578638928</v>
      </c>
      <c r="I81">
        <f t="shared" si="16"/>
        <v>-1.1291688593343672</v>
      </c>
      <c r="J81">
        <f t="shared" si="17"/>
        <v>1.1291688593343672</v>
      </c>
      <c r="K81">
        <f t="shared" si="18"/>
        <v>0.74071750613696197</v>
      </c>
      <c r="L81">
        <f t="shared" si="19"/>
        <v>0.25928249386303787</v>
      </c>
      <c r="M81">
        <f t="shared" si="20"/>
        <v>1.3500423463936542</v>
      </c>
      <c r="N81">
        <f t="shared" si="21"/>
        <v>3.8567972141159488</v>
      </c>
    </row>
    <row r="82" spans="1:14" x14ac:dyDescent="0.25">
      <c r="A82" s="4">
        <f>IF('True_Odds_Calculator_2-way'!A83="","",'True_Odds_Calculator_2-way'!A83)</f>
        <v>2.23</v>
      </c>
      <c r="B82" s="4">
        <f>IF('True_Odds_Calculator_2-way'!B83="","",'True_Odds_Calculator_2-way'!B83)</f>
        <v>1.71</v>
      </c>
      <c r="C82" s="4">
        <f t="shared" si="11"/>
        <v>0.44843049327354262</v>
      </c>
      <c r="D82">
        <f t="shared" si="12"/>
        <v>0.58479532163742687</v>
      </c>
      <c r="E82">
        <f t="shared" si="13"/>
        <v>3.3225814910969431E-2</v>
      </c>
      <c r="F82">
        <f t="shared" si="14"/>
        <v>-0.22901423963496192</v>
      </c>
      <c r="G82">
        <v>0</v>
      </c>
      <c r="H82">
        <f t="shared" si="15"/>
        <v>0.26224005454593136</v>
      </c>
      <c r="I82">
        <f t="shared" si="16"/>
        <v>-1.070084984173661</v>
      </c>
      <c r="J82">
        <f t="shared" si="17"/>
        <v>1.070084984173661</v>
      </c>
      <c r="K82">
        <f t="shared" si="18"/>
        <v>0.43174080130549697</v>
      </c>
      <c r="L82">
        <f t="shared" si="19"/>
        <v>0.56825919869450314</v>
      </c>
      <c r="M82">
        <f t="shared" si="20"/>
        <v>2.3162045305336028</v>
      </c>
      <c r="N82">
        <f t="shared" si="21"/>
        <v>1.7597603387632996</v>
      </c>
    </row>
    <row r="83" spans="1:14" x14ac:dyDescent="0.25">
      <c r="A83" s="4">
        <f>IF('True_Odds_Calculator_2-way'!A84="","",'True_Odds_Calculator_2-way'!A84)</f>
        <v>1.96</v>
      </c>
      <c r="B83" s="4">
        <f>IF('True_Odds_Calculator_2-way'!B84="","",'True_Odds_Calculator_2-way'!B84)</f>
        <v>1.88</v>
      </c>
      <c r="C83" s="4">
        <f t="shared" si="11"/>
        <v>0.51020408163265307</v>
      </c>
      <c r="D83">
        <f t="shared" si="12"/>
        <v>0.53191489361702127</v>
      </c>
      <c r="E83">
        <f t="shared" si="13"/>
        <v>4.2118975249674229E-2</v>
      </c>
      <c r="F83">
        <f t="shared" si="14"/>
        <v>-0.22926617455492848</v>
      </c>
      <c r="G83">
        <v>0</v>
      </c>
      <c r="H83">
        <f t="shared" si="15"/>
        <v>0.27138514980460271</v>
      </c>
      <c r="I83">
        <f t="shared" si="16"/>
        <v>-1.0879853497231111</v>
      </c>
      <c r="J83">
        <f t="shared" si="17"/>
        <v>1.0879853497231111</v>
      </c>
      <c r="K83">
        <f t="shared" si="18"/>
        <v>0.48912529307605751</v>
      </c>
      <c r="L83">
        <f t="shared" si="19"/>
        <v>0.51087470692394266</v>
      </c>
      <c r="M83">
        <f t="shared" si="20"/>
        <v>2.0444659357341863</v>
      </c>
      <c r="N83">
        <f t="shared" si="21"/>
        <v>1.9574271077563381</v>
      </c>
    </row>
    <row r="84" spans="1:14" x14ac:dyDescent="0.25">
      <c r="A84" s="4">
        <f>IF('True_Odds_Calculator_2-way'!A85="","",'True_Odds_Calculator_2-way'!A85)</f>
        <v>2.17</v>
      </c>
      <c r="B84" s="4">
        <f>IF('True_Odds_Calculator_2-way'!B85="","",'True_Odds_Calculator_2-way'!B85)</f>
        <v>1.7</v>
      </c>
      <c r="C84" s="4">
        <f t="shared" si="11"/>
        <v>0.46082949308755761</v>
      </c>
      <c r="D84">
        <f t="shared" si="12"/>
        <v>0.58823529411764708</v>
      </c>
      <c r="E84">
        <f t="shared" si="13"/>
        <v>4.9064787205204574E-2</v>
      </c>
      <c r="F84">
        <f t="shared" si="14"/>
        <v>-0.22201138519924113</v>
      </c>
      <c r="G84">
        <v>0</v>
      </c>
      <c r="H84">
        <f t="shared" si="15"/>
        <v>0.27107617240444565</v>
      </c>
      <c r="I84">
        <f t="shared" si="16"/>
        <v>-1.1049892402196595</v>
      </c>
      <c r="J84">
        <f t="shared" si="17"/>
        <v>1.1049892402196595</v>
      </c>
      <c r="K84">
        <f t="shared" si="18"/>
        <v>0.43614082497851364</v>
      </c>
      <c r="L84">
        <f t="shared" si="19"/>
        <v>0.56385917502148641</v>
      </c>
      <c r="M84">
        <f t="shared" si="20"/>
        <v>2.2928374110570013</v>
      </c>
      <c r="N84">
        <f t="shared" si="21"/>
        <v>1.773492468153762</v>
      </c>
    </row>
    <row r="85" spans="1:14" x14ac:dyDescent="0.25">
      <c r="A85" s="4">
        <f>IF('True_Odds_Calculator_2-way'!A86="","",'True_Odds_Calculator_2-way'!A86)</f>
        <v>1.86</v>
      </c>
      <c r="B85" s="4">
        <f>IF('True_Odds_Calculator_2-way'!B86="","",'True_Odds_Calculator_2-way'!B86)</f>
        <v>1.97</v>
      </c>
      <c r="C85" s="4">
        <f t="shared" si="11"/>
        <v>0.5376344086021505</v>
      </c>
      <c r="D85">
        <f t="shared" si="12"/>
        <v>0.50761421319796951</v>
      </c>
      <c r="E85">
        <f t="shared" si="13"/>
        <v>4.5248621800120015E-2</v>
      </c>
      <c r="F85">
        <f t="shared" si="14"/>
        <v>-0.22766224551061631</v>
      </c>
      <c r="G85">
        <v>0</v>
      </c>
      <c r="H85">
        <f t="shared" si="15"/>
        <v>0.27291086731073627</v>
      </c>
      <c r="I85">
        <f t="shared" si="16"/>
        <v>-1.0948759274783444</v>
      </c>
      <c r="J85">
        <f t="shared" si="17"/>
        <v>1.0948759274783444</v>
      </c>
      <c r="K85">
        <f t="shared" si="18"/>
        <v>0.51504092088695308</v>
      </c>
      <c r="L85">
        <f t="shared" si="19"/>
        <v>0.48495907911304703</v>
      </c>
      <c r="M85">
        <f t="shared" si="20"/>
        <v>1.9415932976313763</v>
      </c>
      <c r="N85">
        <f t="shared" si="21"/>
        <v>2.062029649653994</v>
      </c>
    </row>
    <row r="86" spans="1:14" x14ac:dyDescent="0.25">
      <c r="A86" s="4">
        <f>IF('True_Odds_Calculator_2-way'!A87="","",'True_Odds_Calculator_2-way'!A87)</f>
        <v>1.92</v>
      </c>
      <c r="B86" s="4">
        <f>IF('True_Odds_Calculator_2-way'!B87="","",'True_Odds_Calculator_2-way'!B87)</f>
        <v>1.92</v>
      </c>
      <c r="C86" s="4">
        <f t="shared" si="11"/>
        <v>0.52083333333333337</v>
      </c>
      <c r="D86">
        <f t="shared" si="12"/>
        <v>0.52083333333333337</v>
      </c>
      <c r="E86">
        <f t="shared" si="13"/>
        <v>4.1666666666666741E-2</v>
      </c>
      <c r="F86">
        <f t="shared" si="14"/>
        <v>-0.22960069444444442</v>
      </c>
      <c r="G86">
        <v>0</v>
      </c>
      <c r="H86">
        <f t="shared" si="15"/>
        <v>0.27126736111111116</v>
      </c>
      <c r="I86">
        <f t="shared" si="16"/>
        <v>-1.0869565217391306</v>
      </c>
      <c r="J86">
        <f t="shared" si="17"/>
        <v>1.0869565217391306</v>
      </c>
      <c r="K86">
        <f t="shared" si="18"/>
        <v>0.50000000000000011</v>
      </c>
      <c r="L86">
        <f t="shared" si="19"/>
        <v>0.50000000000000011</v>
      </c>
      <c r="M86">
        <f t="shared" si="20"/>
        <v>1.9999999999999996</v>
      </c>
      <c r="N86">
        <f t="shared" si="21"/>
        <v>1.9999999999999996</v>
      </c>
    </row>
    <row r="87" spans="1:14" x14ac:dyDescent="0.25">
      <c r="A87" s="4">
        <f>IF('True_Odds_Calculator_2-way'!A88="","",'True_Odds_Calculator_2-way'!A88)</f>
        <v>1.74</v>
      </c>
      <c r="B87" s="4">
        <f>IF('True_Odds_Calculator_2-way'!B88="","",'True_Odds_Calculator_2-way'!B88)</f>
        <v>2.08</v>
      </c>
      <c r="C87" s="4">
        <f t="shared" si="11"/>
        <v>0.57471264367816088</v>
      </c>
      <c r="D87">
        <f t="shared" si="12"/>
        <v>0.48076923076923073</v>
      </c>
      <c r="E87">
        <f t="shared" si="13"/>
        <v>5.5481874447391721E-2</v>
      </c>
      <c r="F87">
        <f t="shared" si="14"/>
        <v>-0.22082228116710867</v>
      </c>
      <c r="G87">
        <v>0</v>
      </c>
      <c r="H87">
        <f t="shared" si="15"/>
        <v>0.27630415561450039</v>
      </c>
      <c r="I87">
        <f t="shared" si="16"/>
        <v>-1.1185934253567074</v>
      </c>
      <c r="J87">
        <f t="shared" si="17"/>
        <v>1.1185934253567074</v>
      </c>
      <c r="K87">
        <f t="shared" si="18"/>
        <v>0.54711804251446938</v>
      </c>
      <c r="L87">
        <f t="shared" si="19"/>
        <v>0.4528819574855304</v>
      </c>
      <c r="M87">
        <f t="shared" si="20"/>
        <v>1.8277591347639637</v>
      </c>
      <c r="N87">
        <f t="shared" si="21"/>
        <v>2.2080808993852443</v>
      </c>
    </row>
    <row r="88" spans="1:14" x14ac:dyDescent="0.25">
      <c r="A88" s="4">
        <f>IF('True_Odds_Calculator_2-way'!A89="","",'True_Odds_Calculator_2-way'!A89)</f>
        <v>1.85</v>
      </c>
      <c r="B88" s="4">
        <f>IF('True_Odds_Calculator_2-way'!B89="","",'True_Odds_Calculator_2-way'!B89)</f>
        <v>1.96</v>
      </c>
      <c r="C88" s="4">
        <f t="shared" si="11"/>
        <v>0.54054054054054046</v>
      </c>
      <c r="D88">
        <f t="shared" si="12"/>
        <v>0.51020408163265307</v>
      </c>
      <c r="E88">
        <f t="shared" si="13"/>
        <v>5.0744622173193532E-2</v>
      </c>
      <c r="F88">
        <f t="shared" si="14"/>
        <v>-0.22504136789851081</v>
      </c>
      <c r="G88">
        <v>0</v>
      </c>
      <c r="H88">
        <f t="shared" si="15"/>
        <v>0.27578599007170435</v>
      </c>
      <c r="I88">
        <f t="shared" si="16"/>
        <v>-1.1070186069251189</v>
      </c>
      <c r="J88">
        <f t="shared" si="17"/>
        <v>1.1070186069251189</v>
      </c>
      <c r="K88">
        <f t="shared" si="18"/>
        <v>0.51520742499184358</v>
      </c>
      <c r="L88">
        <f t="shared" si="19"/>
        <v>0.48479257500815626</v>
      </c>
      <c r="M88">
        <f t="shared" si="20"/>
        <v>1.9409658158863516</v>
      </c>
      <c r="N88">
        <f t="shared" si="21"/>
        <v>2.0627378626481145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2.0299999999999998</v>
      </c>
      <c r="C89" s="4">
        <f t="shared" si="11"/>
        <v>0.5617977528089888</v>
      </c>
      <c r="D89">
        <f t="shared" si="12"/>
        <v>0.49261083743842371</v>
      </c>
      <c r="E89">
        <f t="shared" si="13"/>
        <v>5.4408590247412514E-2</v>
      </c>
      <c r="F89">
        <f t="shared" si="14"/>
        <v>-0.22233907123484808</v>
      </c>
      <c r="G89">
        <v>0</v>
      </c>
      <c r="H89">
        <f t="shared" si="15"/>
        <v>0.27674766148226054</v>
      </c>
      <c r="I89">
        <f t="shared" si="16"/>
        <v>-1.1156657127357013</v>
      </c>
      <c r="J89">
        <f t="shared" si="17"/>
        <v>1.1156657127357013</v>
      </c>
      <c r="K89">
        <f t="shared" si="18"/>
        <v>0.53469666555255058</v>
      </c>
      <c r="L89">
        <f t="shared" si="19"/>
        <v>0.46530333444744953</v>
      </c>
      <c r="M89">
        <f t="shared" si="20"/>
        <v>1.8702192559338466</v>
      </c>
      <c r="N89">
        <f t="shared" si="21"/>
        <v>2.149135684117772</v>
      </c>
    </row>
    <row r="90" spans="1:14" x14ac:dyDescent="0.25">
      <c r="A90" s="4">
        <f>IF('True_Odds_Calculator_2-way'!A91="","",'True_Odds_Calculator_2-way'!A91)</f>
        <v>1.82</v>
      </c>
      <c r="B90" s="4">
        <f>IF('True_Odds_Calculator_2-way'!B91="","",'True_Odds_Calculator_2-way'!B91)</f>
        <v>2.0099999999999998</v>
      </c>
      <c r="C90" s="4">
        <f t="shared" si="11"/>
        <v>0.54945054945054939</v>
      </c>
      <c r="D90">
        <f t="shared" si="12"/>
        <v>0.49751243781094534</v>
      </c>
      <c r="E90">
        <f t="shared" si="13"/>
        <v>4.6962987261494726E-2</v>
      </c>
      <c r="F90">
        <f t="shared" si="14"/>
        <v>-0.22639549505221146</v>
      </c>
      <c r="G90">
        <v>0</v>
      </c>
      <c r="H90">
        <f t="shared" si="15"/>
        <v>0.27335848231370619</v>
      </c>
      <c r="I90">
        <f t="shared" si="16"/>
        <v>-1.0988347541611645</v>
      </c>
      <c r="J90">
        <f t="shared" si="17"/>
        <v>1.0988347541611645</v>
      </c>
      <c r="K90">
        <f t="shared" si="18"/>
        <v>0.52602661370380788</v>
      </c>
      <c r="L90">
        <f t="shared" si="19"/>
        <v>0.47397338629619207</v>
      </c>
      <c r="M90">
        <f t="shared" si="20"/>
        <v>1.9010444984121553</v>
      </c>
      <c r="N90">
        <f t="shared" si="21"/>
        <v>2.109823101702776</v>
      </c>
    </row>
    <row r="91" spans="1:14" x14ac:dyDescent="0.25">
      <c r="A91" s="4">
        <f>IF('True_Odds_Calculator_2-way'!A92="","",'True_Odds_Calculator_2-way'!A92)</f>
        <v>1.65</v>
      </c>
      <c r="B91" s="4">
        <f>IF('True_Odds_Calculator_2-way'!B92="","",'True_Odds_Calculator_2-way'!B92)</f>
        <v>2.2200000000000002</v>
      </c>
      <c r="C91" s="4">
        <f t="shared" si="11"/>
        <v>0.60606060606060608</v>
      </c>
      <c r="D91">
        <f t="shared" si="12"/>
        <v>0.4504504504504504</v>
      </c>
      <c r="E91">
        <f t="shared" si="13"/>
        <v>5.6511056511056479E-2</v>
      </c>
      <c r="F91">
        <f t="shared" si="14"/>
        <v>-0.21648921648921648</v>
      </c>
      <c r="G91">
        <v>0</v>
      </c>
      <c r="H91">
        <f t="shared" si="15"/>
        <v>0.27300027300027296</v>
      </c>
      <c r="I91">
        <f t="shared" si="16"/>
        <v>-1.1229577231219765</v>
      </c>
      <c r="J91">
        <f t="shared" si="17"/>
        <v>1.1229577231219765</v>
      </c>
      <c r="K91">
        <f t="shared" si="18"/>
        <v>0.57806057116539045</v>
      </c>
      <c r="L91">
        <f t="shared" si="19"/>
        <v>0.4219394288346095</v>
      </c>
      <c r="M91">
        <f t="shared" si="20"/>
        <v>1.7299225200292849</v>
      </c>
      <c r="N91">
        <f t="shared" si="21"/>
        <v>2.3700084222088118</v>
      </c>
    </row>
    <row r="92" spans="1:14" x14ac:dyDescent="0.25">
      <c r="A92" s="4">
        <f>IF('True_Odds_Calculator_2-way'!A93="","",'True_Odds_Calculator_2-way'!A93)</f>
        <v>1.86</v>
      </c>
      <c r="B92" s="4">
        <f>IF('True_Odds_Calculator_2-way'!B93="","",'True_Odds_Calculator_2-way'!B93)</f>
        <v>1.96</v>
      </c>
      <c r="C92" s="4">
        <f t="shared" si="11"/>
        <v>0.5376344086021505</v>
      </c>
      <c r="D92">
        <f t="shared" si="12"/>
        <v>0.51020408163265307</v>
      </c>
      <c r="E92">
        <f t="shared" si="13"/>
        <v>4.7838490234803466E-2</v>
      </c>
      <c r="F92">
        <f t="shared" si="14"/>
        <v>-0.22646477946017129</v>
      </c>
      <c r="G92">
        <v>0</v>
      </c>
      <c r="H92">
        <f t="shared" si="15"/>
        <v>0.27430326969497476</v>
      </c>
      <c r="I92">
        <f t="shared" si="16"/>
        <v>-1.1005636329070294</v>
      </c>
      <c r="J92">
        <f t="shared" si="17"/>
        <v>1.1005636329070294</v>
      </c>
      <c r="K92">
        <f t="shared" si="18"/>
        <v>0.51374664671956227</v>
      </c>
      <c r="L92">
        <f t="shared" si="19"/>
        <v>0.48625335328043789</v>
      </c>
      <c r="M92">
        <f t="shared" si="20"/>
        <v>1.9464847243000454</v>
      </c>
      <c r="N92">
        <f t="shared" si="21"/>
        <v>2.0565410875907482</v>
      </c>
    </row>
    <row r="93" spans="1:14" x14ac:dyDescent="0.25">
      <c r="A93" s="4">
        <f>IF('True_Odds_Calculator_2-way'!A94="","",'True_Odds_Calculator_2-way'!A94)</f>
        <v>1.69</v>
      </c>
      <c r="B93" s="4">
        <f>IF('True_Odds_Calculator_2-way'!B94="","",'True_Odds_Calculator_2-way'!B94)</f>
        <v>2.14</v>
      </c>
      <c r="C93" s="4">
        <f t="shared" si="11"/>
        <v>0.59171597633136097</v>
      </c>
      <c r="D93">
        <f t="shared" si="12"/>
        <v>0.46728971962616822</v>
      </c>
      <c r="E93">
        <f t="shared" si="13"/>
        <v>5.9005695957529136E-2</v>
      </c>
      <c r="F93">
        <f t="shared" si="14"/>
        <v>-0.21749709672067685</v>
      </c>
      <c r="G93">
        <v>0</v>
      </c>
      <c r="H93">
        <f t="shared" si="15"/>
        <v>0.27650279267820604</v>
      </c>
      <c r="I93">
        <f t="shared" si="16"/>
        <v>-1.1275168191528973</v>
      </c>
      <c r="J93">
        <f t="shared" si="17"/>
        <v>1.1275168191528973</v>
      </c>
      <c r="K93">
        <f t="shared" si="18"/>
        <v>0.56243393345406889</v>
      </c>
      <c r="L93">
        <f t="shared" si="19"/>
        <v>0.43756606654593105</v>
      </c>
      <c r="M93">
        <f t="shared" si="20"/>
        <v>1.7779866052154993</v>
      </c>
      <c r="N93">
        <f t="shared" si="21"/>
        <v>2.2853691738343027</v>
      </c>
    </row>
    <row r="94" spans="1:14" x14ac:dyDescent="0.25">
      <c r="A94" s="4">
        <f>IF('True_Odds_Calculator_2-way'!A95="","",'True_Odds_Calculator_2-way'!A95)</f>
        <v>1.71</v>
      </c>
      <c r="B94" s="4">
        <f>IF('True_Odds_Calculator_2-way'!B95="","",'True_Odds_Calculator_2-way'!B95)</f>
        <v>2.12</v>
      </c>
      <c r="C94" s="4">
        <f t="shared" si="11"/>
        <v>0.58479532163742687</v>
      </c>
      <c r="D94">
        <f t="shared" si="12"/>
        <v>0.47169811320754712</v>
      </c>
      <c r="E94">
        <f t="shared" si="13"/>
        <v>5.6493434844973933E-2</v>
      </c>
      <c r="F94">
        <f t="shared" si="14"/>
        <v>-0.21935341498400096</v>
      </c>
      <c r="G94">
        <v>0</v>
      </c>
      <c r="H94">
        <f t="shared" si="15"/>
        <v>0.27584684982897489</v>
      </c>
      <c r="I94">
        <f t="shared" si="16"/>
        <v>-1.1214032600406412</v>
      </c>
      <c r="J94">
        <f t="shared" si="17"/>
        <v>1.1214032600406412</v>
      </c>
      <c r="K94">
        <f t="shared" si="18"/>
        <v>0.5567320185748339</v>
      </c>
      <c r="L94">
        <f t="shared" si="19"/>
        <v>0.44326798142516627</v>
      </c>
      <c r="M94">
        <f t="shared" si="20"/>
        <v>1.7961963146288551</v>
      </c>
      <c r="N94">
        <f t="shared" si="21"/>
        <v>2.2559716512455181</v>
      </c>
    </row>
    <row r="95" spans="1:14" x14ac:dyDescent="0.25">
      <c r="A95" s="4">
        <f>IF('True_Odds_Calculator_2-way'!A96="","",'True_Odds_Calculator_2-way'!A96)</f>
        <v>1.72</v>
      </c>
      <c r="B95" s="4">
        <f>IF('True_Odds_Calculator_2-way'!B96="","",'True_Odds_Calculator_2-way'!B96)</f>
        <v>2</v>
      </c>
      <c r="C95" s="4">
        <f t="shared" si="11"/>
        <v>0.58139534883720934</v>
      </c>
      <c r="D95">
        <f t="shared" si="12"/>
        <v>0.5</v>
      </c>
      <c r="E95">
        <f t="shared" si="13"/>
        <v>8.1395348837209447E-2</v>
      </c>
      <c r="F95">
        <f t="shared" si="14"/>
        <v>-0.20930232558139528</v>
      </c>
      <c r="G95">
        <v>0</v>
      </c>
      <c r="H95">
        <f t="shared" si="15"/>
        <v>0.29069767441860467</v>
      </c>
      <c r="I95">
        <f t="shared" si="16"/>
        <v>-1.1785113019775795</v>
      </c>
      <c r="J95">
        <f t="shared" si="17"/>
        <v>1.1785113019775795</v>
      </c>
      <c r="K95">
        <f t="shared" si="18"/>
        <v>0.54097093777193928</v>
      </c>
      <c r="L95">
        <f t="shared" si="19"/>
        <v>0.45902906222806084</v>
      </c>
      <c r="M95">
        <f t="shared" si="20"/>
        <v>1.8485281374238567</v>
      </c>
      <c r="N95">
        <f t="shared" si="21"/>
        <v>2.1785113019775793</v>
      </c>
    </row>
    <row r="96" spans="1:14" x14ac:dyDescent="0.25">
      <c r="A96" s="4">
        <f>IF('True_Odds_Calculator_2-way'!A97="","",'True_Odds_Calculator_2-way'!A97)</f>
        <v>1.68</v>
      </c>
      <c r="B96" s="4">
        <f>IF('True_Odds_Calculator_2-way'!B97="","",'True_Odds_Calculator_2-way'!B97)</f>
        <v>2.17</v>
      </c>
      <c r="C96" s="4">
        <f t="shared" si="11"/>
        <v>0.59523809523809523</v>
      </c>
      <c r="D96">
        <f t="shared" si="12"/>
        <v>0.46082949308755761</v>
      </c>
      <c r="E96">
        <f t="shared" si="13"/>
        <v>5.6067588325652729E-2</v>
      </c>
      <c r="F96">
        <f t="shared" si="14"/>
        <v>-0.21823568136932203</v>
      </c>
      <c r="G96">
        <v>0</v>
      </c>
      <c r="H96">
        <f t="shared" si="15"/>
        <v>0.27430326969497476</v>
      </c>
      <c r="I96">
        <f t="shared" si="16"/>
        <v>-1.1211213233271871</v>
      </c>
      <c r="J96">
        <f t="shared" si="17"/>
        <v>1.1211213233271871</v>
      </c>
      <c r="K96">
        <f t="shared" si="18"/>
        <v>0.56742015338957086</v>
      </c>
      <c r="L96">
        <f t="shared" si="19"/>
        <v>0.43257984661042931</v>
      </c>
      <c r="M96">
        <f t="shared" si="20"/>
        <v>1.7623624998624872</v>
      </c>
      <c r="N96">
        <f t="shared" si="21"/>
        <v>2.311711948292809</v>
      </c>
    </row>
    <row r="97" spans="1:14" x14ac:dyDescent="0.25">
      <c r="A97" s="4">
        <f>IF('True_Odds_Calculator_2-way'!A98="","",'True_Odds_Calculator_2-way'!A98)</f>
        <v>2.83</v>
      </c>
      <c r="B97" s="4">
        <f>IF('True_Odds_Calculator_2-way'!B98="","",'True_Odds_Calculator_2-way'!B98)</f>
        <v>1.48</v>
      </c>
      <c r="C97" s="4">
        <f t="shared" si="11"/>
        <v>0.35335689045936397</v>
      </c>
      <c r="D97">
        <f t="shared" si="12"/>
        <v>0.67567567567567566</v>
      </c>
      <c r="E97">
        <f t="shared" si="13"/>
        <v>2.9032566135039684E-2</v>
      </c>
      <c r="F97">
        <f t="shared" si="14"/>
        <v>-0.20972208958074678</v>
      </c>
      <c r="G97">
        <v>0</v>
      </c>
      <c r="H97">
        <f t="shared" si="15"/>
        <v>0.23875465571578647</v>
      </c>
      <c r="I97">
        <f t="shared" si="16"/>
        <v>-1.0669739994407998</v>
      </c>
      <c r="J97">
        <f t="shared" si="17"/>
        <v>1.0669739994407998</v>
      </c>
      <c r="K97">
        <f t="shared" si="18"/>
        <v>0.33868886008059146</v>
      </c>
      <c r="L97">
        <f t="shared" si="19"/>
        <v>0.66131113991940849</v>
      </c>
      <c r="M97">
        <f t="shared" si="20"/>
        <v>2.9525624189766639</v>
      </c>
      <c r="N97">
        <f t="shared" si="21"/>
        <v>1.5121475197315839</v>
      </c>
    </row>
    <row r="98" spans="1:14" x14ac:dyDescent="0.25">
      <c r="A98" s="4">
        <f>IF('True_Odds_Calculator_2-way'!A99="","",'True_Odds_Calculator_2-way'!A99)</f>
        <v>1.99</v>
      </c>
      <c r="B98" s="4">
        <f>IF('True_Odds_Calculator_2-way'!B99="","",'True_Odds_Calculator_2-way'!B99)</f>
        <v>1.92</v>
      </c>
      <c r="C98" s="4">
        <f t="shared" si="11"/>
        <v>0.50251256281407031</v>
      </c>
      <c r="D98">
        <f t="shared" si="12"/>
        <v>0.52083333333333337</v>
      </c>
      <c r="E98">
        <f t="shared" si="13"/>
        <v>2.3345896147403788E-2</v>
      </c>
      <c r="F98">
        <f t="shared" si="14"/>
        <v>-0.2383793969849245</v>
      </c>
      <c r="G98">
        <v>0</v>
      </c>
      <c r="H98">
        <f t="shared" si="15"/>
        <v>0.26172529313232828</v>
      </c>
      <c r="I98">
        <f t="shared" si="16"/>
        <v>-1.0478243557698861</v>
      </c>
      <c r="J98">
        <f t="shared" si="17"/>
        <v>1.0478243557698861</v>
      </c>
      <c r="K98">
        <f t="shared" si="18"/>
        <v>0.49083461764588526</v>
      </c>
      <c r="L98">
        <f t="shared" si="19"/>
        <v>0.50916538235411457</v>
      </c>
      <c r="M98">
        <f t="shared" si="20"/>
        <v>2.0373461122121879</v>
      </c>
      <c r="N98">
        <f t="shared" si="21"/>
        <v>1.9639984073082948</v>
      </c>
    </row>
    <row r="99" spans="1:14" x14ac:dyDescent="0.25">
      <c r="A99" s="4">
        <f>IF('True_Odds_Calculator_2-way'!A100="","",'True_Odds_Calculator_2-way'!A100)</f>
        <v>2.31</v>
      </c>
      <c r="B99" s="4">
        <f>IF('True_Odds_Calculator_2-way'!B100="","",'True_Odds_Calculator_2-way'!B100)</f>
        <v>1.68</v>
      </c>
      <c r="C99" s="4">
        <f t="shared" si="11"/>
        <v>0.4329004329004329</v>
      </c>
      <c r="D99">
        <f t="shared" si="12"/>
        <v>0.59523809523809523</v>
      </c>
      <c r="E99">
        <f t="shared" si="13"/>
        <v>2.813852813852824E-2</v>
      </c>
      <c r="F99">
        <f t="shared" si="14"/>
        <v>-0.22954030096887235</v>
      </c>
      <c r="G99">
        <v>0</v>
      </c>
      <c r="H99">
        <f t="shared" si="15"/>
        <v>0.25767882910740053</v>
      </c>
      <c r="I99">
        <f t="shared" si="16"/>
        <v>-1.0595217973953226</v>
      </c>
      <c r="J99">
        <f t="shared" si="17"/>
        <v>1.0595217973953226</v>
      </c>
      <c r="K99">
        <f t="shared" si="18"/>
        <v>0.41876510653929105</v>
      </c>
      <c r="L99">
        <f t="shared" si="19"/>
        <v>0.581234893460709</v>
      </c>
      <c r="M99">
        <f t="shared" si="20"/>
        <v>2.3879735545878726</v>
      </c>
      <c r="N99">
        <f t="shared" si="21"/>
        <v>1.7204748222288193</v>
      </c>
    </row>
    <row r="100" spans="1:14" x14ac:dyDescent="0.25">
      <c r="A100" s="4">
        <f>IF('True_Odds_Calculator_2-way'!A101="","",'True_Odds_Calculator_2-way'!A101)</f>
        <v>1.31</v>
      </c>
      <c r="B100" s="4">
        <f>IF('True_Odds_Calculator_2-way'!B101="","",'True_Odds_Calculator_2-way'!B101)</f>
        <v>3.38</v>
      </c>
      <c r="C100" s="4">
        <f t="shared" si="11"/>
        <v>0.76335877862595414</v>
      </c>
      <c r="D100">
        <f t="shared" si="12"/>
        <v>0.29585798816568049</v>
      </c>
      <c r="E100">
        <f t="shared" si="13"/>
        <v>5.9216766791634567E-2</v>
      </c>
      <c r="F100">
        <f t="shared" si="14"/>
        <v>-0.16662902570125127</v>
      </c>
      <c r="G100">
        <v>0</v>
      </c>
      <c r="H100">
        <f t="shared" si="15"/>
        <v>0.22584579249288586</v>
      </c>
      <c r="I100">
        <f t="shared" si="16"/>
        <v>-1.1642082554346656</v>
      </c>
      <c r="J100">
        <f t="shared" si="17"/>
        <v>1.1642082554346656</v>
      </c>
      <c r="K100">
        <f t="shared" si="18"/>
        <v>0.73480538605811763</v>
      </c>
      <c r="L100">
        <f t="shared" si="19"/>
        <v>0.26519461394188243</v>
      </c>
      <c r="M100">
        <f t="shared" si="20"/>
        <v>1.3609045591847464</v>
      </c>
      <c r="N100">
        <f t="shared" si="21"/>
        <v>3.7708156479345036</v>
      </c>
    </row>
    <row r="101" spans="1:14" x14ac:dyDescent="0.25">
      <c r="A101" s="4">
        <f>IF('True_Odds_Calculator_2-way'!A102="","",'True_Odds_Calculator_2-way'!A102)</f>
        <v>2.82</v>
      </c>
      <c r="B101" s="4">
        <f>IF('True_Odds_Calculator_2-way'!B102="","",'True_Odds_Calculator_2-way'!B102)</f>
        <v>1.45</v>
      </c>
      <c r="C101" s="4">
        <f t="shared" si="11"/>
        <v>0.3546099290780142</v>
      </c>
      <c r="D101">
        <f t="shared" si="12"/>
        <v>0.68965517241379315</v>
      </c>
      <c r="E101">
        <f t="shared" si="13"/>
        <v>4.4265101491807402E-2</v>
      </c>
      <c r="F101">
        <f t="shared" si="14"/>
        <v>-0.20029347028613342</v>
      </c>
      <c r="G101">
        <v>0</v>
      </c>
      <c r="H101">
        <f t="shared" si="15"/>
        <v>0.24455857177794085</v>
      </c>
      <c r="I101">
        <f t="shared" si="16"/>
        <v>-1.1049892402196602</v>
      </c>
      <c r="J101">
        <f t="shared" si="17"/>
        <v>1.1049892402196602</v>
      </c>
      <c r="K101">
        <f t="shared" si="18"/>
        <v>0.33210670637948997</v>
      </c>
      <c r="L101">
        <f t="shared" si="19"/>
        <v>0.66789329362050986</v>
      </c>
      <c r="M101">
        <f t="shared" si="20"/>
        <v>3.0110804171997816</v>
      </c>
      <c r="N101">
        <f t="shared" si="21"/>
        <v>1.4972451580988471</v>
      </c>
    </row>
    <row r="102" spans="1:14" x14ac:dyDescent="0.25">
      <c r="A102" s="4">
        <f>IF('True_Odds_Calculator_2-way'!A103="","",'True_Odds_Calculator_2-way'!A103)</f>
        <v>2.59</v>
      </c>
      <c r="B102" s="4">
        <f>IF('True_Odds_Calculator_2-way'!B103="","",'True_Odds_Calculator_2-way'!B103)</f>
        <v>1.53</v>
      </c>
      <c r="C102" s="4">
        <f t="shared" si="11"/>
        <v>0.38610038610038611</v>
      </c>
      <c r="D102">
        <f t="shared" si="12"/>
        <v>0.65359477124183007</v>
      </c>
      <c r="E102">
        <f t="shared" si="13"/>
        <v>3.9695157342216181E-2</v>
      </c>
      <c r="F102">
        <f t="shared" si="14"/>
        <v>-0.21265803618744794</v>
      </c>
      <c r="G102">
        <v>0</v>
      </c>
      <c r="H102">
        <f t="shared" si="15"/>
        <v>0.25235319352966412</v>
      </c>
      <c r="I102">
        <f t="shared" si="16"/>
        <v>-1.0893401305464636</v>
      </c>
      <c r="J102">
        <f t="shared" si="17"/>
        <v>1.0893401305464636</v>
      </c>
      <c r="K102">
        <f t="shared" si="18"/>
        <v>0.36602540378443871</v>
      </c>
      <c r="L102">
        <f t="shared" si="19"/>
        <v>0.63397459621556129</v>
      </c>
      <c r="M102">
        <f t="shared" si="20"/>
        <v>2.7320508075688767</v>
      </c>
      <c r="N102">
        <f t="shared" si="21"/>
        <v>1.577350269189626</v>
      </c>
    </row>
    <row r="103" spans="1:14" x14ac:dyDescent="0.25">
      <c r="A103" s="4">
        <f>IF('True_Odds_Calculator_2-way'!A104="","",'True_Odds_Calculator_2-way'!A104)</f>
        <v>2.3199999999999998</v>
      </c>
      <c r="B103" s="4">
        <f>IF('True_Odds_Calculator_2-way'!B104="","",'True_Odds_Calculator_2-way'!B104)</f>
        <v>1.65</v>
      </c>
      <c r="C103" s="4">
        <f t="shared" si="11"/>
        <v>0.43103448275862072</v>
      </c>
      <c r="D103">
        <f t="shared" si="12"/>
        <v>0.60606060606060608</v>
      </c>
      <c r="E103">
        <f t="shared" si="13"/>
        <v>3.709508881922674E-2</v>
      </c>
      <c r="F103">
        <f t="shared" si="14"/>
        <v>-0.22413793103448287</v>
      </c>
      <c r="G103">
        <v>0</v>
      </c>
      <c r="H103">
        <f t="shared" si="15"/>
        <v>0.26123301985370956</v>
      </c>
      <c r="I103">
        <f t="shared" si="16"/>
        <v>-1.0795837927188261</v>
      </c>
      <c r="J103">
        <f t="shared" si="17"/>
        <v>1.0795837927188261</v>
      </c>
      <c r="K103">
        <f t="shared" si="18"/>
        <v>0.41236252858619832</v>
      </c>
      <c r="L103">
        <f t="shared" si="19"/>
        <v>0.58763747141380174</v>
      </c>
      <c r="M103">
        <f t="shared" si="20"/>
        <v>2.4250506063888508</v>
      </c>
      <c r="N103">
        <f t="shared" si="21"/>
        <v>1.7017294652672368</v>
      </c>
    </row>
    <row r="104" spans="1:14" x14ac:dyDescent="0.25">
      <c r="A104" s="4">
        <f>IF('True_Odds_Calculator_2-way'!A105="","",'True_Odds_Calculator_2-way'!A105)</f>
        <v>2.35</v>
      </c>
      <c r="B104" s="4">
        <f>IF('True_Odds_Calculator_2-way'!B105="","",'True_Odds_Calculator_2-way'!B105)</f>
        <v>1.63</v>
      </c>
      <c r="C104" s="4">
        <f t="shared" si="11"/>
        <v>0.42553191489361702</v>
      </c>
      <c r="D104">
        <f t="shared" si="12"/>
        <v>0.61349693251533743</v>
      </c>
      <c r="E104">
        <f t="shared" si="13"/>
        <v>3.9028847408954404E-2</v>
      </c>
      <c r="F104">
        <f t="shared" si="14"/>
        <v>-0.22203367706565724</v>
      </c>
      <c r="G104">
        <v>0</v>
      </c>
      <c r="H104">
        <f t="shared" si="15"/>
        <v>0.2610625244746117</v>
      </c>
      <c r="I104">
        <f t="shared" si="16"/>
        <v>-1.0843334143872592</v>
      </c>
      <c r="J104">
        <f t="shared" si="17"/>
        <v>1.0843334143872592</v>
      </c>
      <c r="K104">
        <f t="shared" si="18"/>
        <v>0.4058688457449498</v>
      </c>
      <c r="L104">
        <f t="shared" si="19"/>
        <v>0.59413115425505014</v>
      </c>
      <c r="M104">
        <f t="shared" si="20"/>
        <v>2.4638501094227996</v>
      </c>
      <c r="N104">
        <f t="shared" si="21"/>
        <v>1.6831300510639733</v>
      </c>
    </row>
    <row r="105" spans="1:14" x14ac:dyDescent="0.25">
      <c r="A105" s="4">
        <f>IF('True_Odds_Calculator_2-way'!A106="","",'True_Odds_Calculator_2-way'!A106)</f>
        <v>2</v>
      </c>
      <c r="B105" s="4">
        <f>IF('True_Odds_Calculator_2-way'!B106="","",'True_Odds_Calculator_2-way'!B106)</f>
        <v>1.88</v>
      </c>
      <c r="C105" s="4">
        <f t="shared" si="11"/>
        <v>0.5</v>
      </c>
      <c r="D105">
        <f t="shared" si="12"/>
        <v>0.53191489361702127</v>
      </c>
      <c r="E105">
        <f t="shared" si="13"/>
        <v>3.1914893617021267E-2</v>
      </c>
      <c r="F105">
        <f t="shared" si="14"/>
        <v>-0.23404255319148937</v>
      </c>
      <c r="G105">
        <v>0</v>
      </c>
      <c r="H105">
        <f t="shared" si="15"/>
        <v>0.26595744680851063</v>
      </c>
      <c r="I105">
        <f t="shared" si="16"/>
        <v>-1.0660035817780522</v>
      </c>
      <c r="J105">
        <f t="shared" si="17"/>
        <v>1.0660035817780522</v>
      </c>
      <c r="K105">
        <f t="shared" si="18"/>
        <v>0.48402626637238261</v>
      </c>
      <c r="L105">
        <f t="shared" si="19"/>
        <v>0.51597373362761745</v>
      </c>
      <c r="M105">
        <f t="shared" si="20"/>
        <v>2.0660035817780522</v>
      </c>
      <c r="N105">
        <f t="shared" si="21"/>
        <v>1.9380831519646857</v>
      </c>
    </row>
    <row r="106" spans="1:14" x14ac:dyDescent="0.25">
      <c r="A106" s="4">
        <f>IF('True_Odds_Calculator_2-way'!A107="","",'True_Odds_Calculator_2-way'!A107)</f>
        <v>1.78</v>
      </c>
      <c r="B106" s="4">
        <f>IF('True_Odds_Calculator_2-way'!B107="","",'True_Odds_Calculator_2-way'!B107)</f>
        <v>2.13</v>
      </c>
      <c r="C106" s="4">
        <f t="shared" si="11"/>
        <v>0.5617977528089888</v>
      </c>
      <c r="D106">
        <f t="shared" si="12"/>
        <v>0.46948356807511737</v>
      </c>
      <c r="E106">
        <f t="shared" si="13"/>
        <v>3.128132088410629E-2</v>
      </c>
      <c r="F106">
        <f t="shared" si="14"/>
        <v>-0.23247349264124062</v>
      </c>
      <c r="G106">
        <v>0</v>
      </c>
      <c r="H106">
        <f t="shared" si="15"/>
        <v>0.26375481352534685</v>
      </c>
      <c r="I106">
        <f t="shared" si="16"/>
        <v>-1.0651566348113084</v>
      </c>
      <c r="J106">
        <f t="shared" si="17"/>
        <v>1.0651566348113084</v>
      </c>
      <c r="K106">
        <f t="shared" si="18"/>
        <v>0.54620269164946567</v>
      </c>
      <c r="L106">
        <f t="shared" si="19"/>
        <v>0.45379730835053417</v>
      </c>
      <c r="M106">
        <f t="shared" si="20"/>
        <v>1.8308221751528204</v>
      </c>
      <c r="N106">
        <f t="shared" si="21"/>
        <v>2.2036269973367788</v>
      </c>
    </row>
    <row r="107" spans="1:14" x14ac:dyDescent="0.25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2.06</v>
      </c>
      <c r="C107" s="4">
        <f t="shared" si="11"/>
        <v>0.5524861878453039</v>
      </c>
      <c r="D107">
        <f t="shared" si="12"/>
        <v>0.4854368932038835</v>
      </c>
      <c r="E107">
        <f t="shared" si="13"/>
        <v>3.7923081049187513E-2</v>
      </c>
      <c r="F107">
        <f t="shared" si="14"/>
        <v>-0.23027409751649397</v>
      </c>
      <c r="G107">
        <v>0</v>
      </c>
      <c r="H107">
        <f t="shared" si="15"/>
        <v>0.26819717856568148</v>
      </c>
      <c r="I107">
        <f t="shared" si="16"/>
        <v>-1.079206513730294</v>
      </c>
      <c r="J107">
        <f t="shared" si="17"/>
        <v>1.079206513730294</v>
      </c>
      <c r="K107">
        <f t="shared" si="18"/>
        <v>0.5335731492446798</v>
      </c>
      <c r="L107">
        <f t="shared" si="19"/>
        <v>0.46642685075531992</v>
      </c>
      <c r="M107">
        <f t="shared" si="20"/>
        <v>1.8741572761215382</v>
      </c>
      <c r="N107">
        <f t="shared" si="21"/>
        <v>2.1439589045541121</v>
      </c>
    </row>
    <row r="108" spans="1:14" x14ac:dyDescent="0.25">
      <c r="A108" s="4">
        <f>IF('True_Odds_Calculator_2-way'!A109="","",'True_Odds_Calculator_2-way'!A109)</f>
        <v>1.73</v>
      </c>
      <c r="B108" s="4">
        <f>IF('True_Odds_Calculator_2-way'!B109="","",'True_Odds_Calculator_2-way'!B109)</f>
        <v>2.13</v>
      </c>
      <c r="C108" s="4">
        <f t="shared" si="11"/>
        <v>0.5780346820809249</v>
      </c>
      <c r="D108">
        <f t="shared" si="12"/>
        <v>0.46948356807511737</v>
      </c>
      <c r="E108">
        <f t="shared" si="13"/>
        <v>4.7518250156042274E-2</v>
      </c>
      <c r="F108">
        <f t="shared" si="14"/>
        <v>-0.22385953485847643</v>
      </c>
      <c r="G108">
        <v>0</v>
      </c>
      <c r="H108">
        <f t="shared" si="15"/>
        <v>0.27137778501451876</v>
      </c>
      <c r="I108">
        <f t="shared" si="16"/>
        <v>-1.1010304962695641</v>
      </c>
      <c r="J108">
        <f t="shared" si="17"/>
        <v>1.1010304962695641</v>
      </c>
      <c r="K108">
        <f t="shared" si="18"/>
        <v>0.55439985906809197</v>
      </c>
      <c r="L108">
        <f t="shared" si="19"/>
        <v>0.44560014093190792</v>
      </c>
      <c r="M108">
        <f t="shared" si="20"/>
        <v>1.8037522622767821</v>
      </c>
      <c r="N108">
        <f t="shared" si="21"/>
        <v>2.244164460784607</v>
      </c>
    </row>
    <row r="109" spans="1:14" x14ac:dyDescent="0.25">
      <c r="A109" s="4">
        <f>IF('True_Odds_Calculator_2-way'!A110="","",'True_Odds_Calculator_2-way'!A110)</f>
        <v>1.79</v>
      </c>
      <c r="B109" s="4">
        <f>IF('True_Odds_Calculator_2-way'!B110="","",'True_Odds_Calculator_2-way'!B110)</f>
        <v>2.04</v>
      </c>
      <c r="C109" s="4">
        <f t="shared" si="11"/>
        <v>0.55865921787709494</v>
      </c>
      <c r="D109">
        <f t="shared" si="12"/>
        <v>0.49019607843137253</v>
      </c>
      <c r="E109">
        <f t="shared" si="13"/>
        <v>4.8855296308467411E-2</v>
      </c>
      <c r="F109">
        <f t="shared" si="14"/>
        <v>-0.22499726147442223</v>
      </c>
      <c r="G109">
        <v>0</v>
      </c>
      <c r="H109">
        <f t="shared" si="15"/>
        <v>0.27385255778288964</v>
      </c>
      <c r="I109">
        <f t="shared" si="16"/>
        <v>-1.1032394541017194</v>
      </c>
      <c r="J109">
        <f t="shared" si="17"/>
        <v>1.1032394541017194</v>
      </c>
      <c r="K109">
        <f t="shared" si="18"/>
        <v>0.53431385804010889</v>
      </c>
      <c r="L109">
        <f t="shared" si="19"/>
        <v>0.46568614195989111</v>
      </c>
      <c r="M109">
        <f t="shared" si="20"/>
        <v>1.8715591687403583</v>
      </c>
      <c r="N109">
        <f t="shared" si="21"/>
        <v>2.1473690322657886</v>
      </c>
    </row>
    <row r="110" spans="1:14" x14ac:dyDescent="0.25">
      <c r="A110" s="4">
        <f>IF('True_Odds_Calculator_2-way'!A111="","",'True_Odds_Calculator_2-way'!A111)</f>
        <v>1.69</v>
      </c>
      <c r="B110" s="4">
        <f>IF('True_Odds_Calculator_2-way'!B111="","",'True_Odds_Calculator_2-way'!B111)</f>
        <v>2.19</v>
      </c>
      <c r="C110" s="4">
        <f t="shared" si="11"/>
        <v>0.59171597633136097</v>
      </c>
      <c r="D110">
        <f t="shared" si="12"/>
        <v>0.45662100456621008</v>
      </c>
      <c r="E110">
        <f t="shared" si="13"/>
        <v>4.8336980897571102E-2</v>
      </c>
      <c r="F110">
        <f t="shared" si="14"/>
        <v>-0.2218529626327308</v>
      </c>
      <c r="G110">
        <v>0</v>
      </c>
      <c r="H110">
        <f t="shared" si="15"/>
        <v>0.27018994353030185</v>
      </c>
      <c r="I110">
        <f t="shared" si="16"/>
        <v>-1.1035753058718369</v>
      </c>
      <c r="J110">
        <f t="shared" si="17"/>
        <v>1.1035753058718369</v>
      </c>
      <c r="K110">
        <f t="shared" si="18"/>
        <v>0.56770863269726979</v>
      </c>
      <c r="L110">
        <f t="shared" si="19"/>
        <v>0.43229136730273038</v>
      </c>
      <c r="M110">
        <f t="shared" si="20"/>
        <v>1.761466961051567</v>
      </c>
      <c r="N110">
        <f t="shared" si="21"/>
        <v>2.3132546139874859</v>
      </c>
    </row>
    <row r="111" spans="1:14" x14ac:dyDescent="0.25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1.89</v>
      </c>
      <c r="C111" s="4">
        <f t="shared" si="11"/>
        <v>0.49751243781094534</v>
      </c>
      <c r="D111">
        <f t="shared" si="12"/>
        <v>0.52910052910052918</v>
      </c>
      <c r="E111">
        <f t="shared" si="13"/>
        <v>2.6612966911474523E-2</v>
      </c>
      <c r="F111">
        <f t="shared" si="14"/>
        <v>-0.23662112716839079</v>
      </c>
      <c r="G111">
        <v>0</v>
      </c>
      <c r="H111">
        <f t="shared" si="15"/>
        <v>0.26323409407986531</v>
      </c>
      <c r="I111">
        <f t="shared" si="16"/>
        <v>-1.0547373121500738</v>
      </c>
      <c r="J111">
        <f t="shared" si="17"/>
        <v>1.0547373121500738</v>
      </c>
      <c r="K111">
        <f t="shared" si="18"/>
        <v>0.48419474909751009</v>
      </c>
      <c r="L111">
        <f t="shared" si="19"/>
        <v>0.51580525090249008</v>
      </c>
      <c r="M111">
        <f t="shared" si="20"/>
        <v>2.0652846852715743</v>
      </c>
      <c r="N111">
        <f t="shared" si="21"/>
        <v>1.9387162078135651</v>
      </c>
    </row>
    <row r="112" spans="1:14" x14ac:dyDescent="0.25">
      <c r="A112" s="4">
        <f>IF('True_Odds_Calculator_2-way'!A113="","",'True_Odds_Calculator_2-way'!A113)</f>
        <v>1.74</v>
      </c>
      <c r="B112" s="4">
        <f>IF('True_Odds_Calculator_2-way'!B113="","",'True_Odds_Calculator_2-way'!B113)</f>
        <v>2.2000000000000002</v>
      </c>
      <c r="C112" s="4">
        <f t="shared" si="11"/>
        <v>0.57471264367816088</v>
      </c>
      <c r="D112">
        <f t="shared" si="12"/>
        <v>0.45454545454545453</v>
      </c>
      <c r="E112">
        <f t="shared" si="13"/>
        <v>2.925809822361547E-2</v>
      </c>
      <c r="F112">
        <f t="shared" si="14"/>
        <v>-0.23197492163009403</v>
      </c>
      <c r="G112">
        <v>0</v>
      </c>
      <c r="H112">
        <f t="shared" si="15"/>
        <v>0.2612330198537095</v>
      </c>
      <c r="I112">
        <f t="shared" si="16"/>
        <v>-1.0611908999450221</v>
      </c>
      <c r="J112">
        <f t="shared" si="17"/>
        <v>1.0611908999450221</v>
      </c>
      <c r="K112">
        <f t="shared" si="18"/>
        <v>0.56013582793221794</v>
      </c>
      <c r="L112">
        <f t="shared" si="19"/>
        <v>0.43986417206778194</v>
      </c>
      <c r="M112">
        <f t="shared" si="20"/>
        <v>1.7852812659593167</v>
      </c>
      <c r="N112">
        <f t="shared" si="21"/>
        <v>2.2734290799340271</v>
      </c>
    </row>
    <row r="113" spans="1:14" x14ac:dyDescent="0.25">
      <c r="A113" s="4">
        <f>IF('True_Odds_Calculator_2-way'!A114="","",'True_Odds_Calculator_2-way'!A114)</f>
        <v>1.89</v>
      </c>
      <c r="B113" s="4">
        <f>IF('True_Odds_Calculator_2-way'!B114="","",'True_Odds_Calculator_2-way'!B114)</f>
        <v>2</v>
      </c>
      <c r="C113" s="4">
        <f t="shared" si="11"/>
        <v>0.52910052910052918</v>
      </c>
      <c r="D113">
        <f t="shared" si="12"/>
        <v>0.5</v>
      </c>
      <c r="E113">
        <f t="shared" si="13"/>
        <v>2.9100529100529293E-2</v>
      </c>
      <c r="F113">
        <f t="shared" si="14"/>
        <v>-0.23544973544973535</v>
      </c>
      <c r="G113">
        <v>0</v>
      </c>
      <c r="H113">
        <f t="shared" si="15"/>
        <v>0.26455026455026459</v>
      </c>
      <c r="I113">
        <f t="shared" si="16"/>
        <v>-1.0599978800063603</v>
      </c>
      <c r="J113">
        <f t="shared" si="17"/>
        <v>1.0599978800063603</v>
      </c>
      <c r="K113">
        <f t="shared" si="18"/>
        <v>0.51456260722126923</v>
      </c>
      <c r="L113">
        <f t="shared" si="19"/>
        <v>0.48543739277873066</v>
      </c>
      <c r="M113">
        <f t="shared" si="20"/>
        <v>1.9433981132056606</v>
      </c>
      <c r="N113">
        <f t="shared" si="21"/>
        <v>2.0599978800063603</v>
      </c>
    </row>
    <row r="114" spans="1:14" x14ac:dyDescent="0.25">
      <c r="A114" s="4">
        <f>IF('True_Odds_Calculator_2-way'!A115="","",'True_Odds_Calculator_2-way'!A115)</f>
        <v>1.59</v>
      </c>
      <c r="B114" s="4">
        <f>IF('True_Odds_Calculator_2-way'!B115="","",'True_Odds_Calculator_2-way'!B115)</f>
        <v>2.4700000000000002</v>
      </c>
      <c r="C114" s="4">
        <f t="shared" si="11"/>
        <v>0.62893081761006286</v>
      </c>
      <c r="D114">
        <f t="shared" si="12"/>
        <v>0.40485829959514169</v>
      </c>
      <c r="E114">
        <f t="shared" si="13"/>
        <v>3.37891172052045E-2</v>
      </c>
      <c r="F114">
        <f t="shared" si="14"/>
        <v>-0.22083874417538774</v>
      </c>
      <c r="G114">
        <v>0</v>
      </c>
      <c r="H114">
        <f t="shared" si="15"/>
        <v>0.25462786138059224</v>
      </c>
      <c r="I114">
        <f t="shared" si="16"/>
        <v>-1.0737800400040409</v>
      </c>
      <c r="J114">
        <f t="shared" si="17"/>
        <v>1.0737800400040409</v>
      </c>
      <c r="K114">
        <f t="shared" si="18"/>
        <v>0.61217110375510797</v>
      </c>
      <c r="L114">
        <f t="shared" si="19"/>
        <v>0.38782889624489203</v>
      </c>
      <c r="M114">
        <f t="shared" si="20"/>
        <v>1.6335302236023845</v>
      </c>
      <c r="N114">
        <f t="shared" si="21"/>
        <v>2.5784566588059405</v>
      </c>
    </row>
    <row r="115" spans="1:14" x14ac:dyDescent="0.25">
      <c r="A115" s="4">
        <f>IF('True_Odds_Calculator_2-way'!A116="","",'True_Odds_Calculator_2-way'!A116)</f>
        <v>1.65</v>
      </c>
      <c r="B115" s="4">
        <f>IF('True_Odds_Calculator_2-way'!B116="","",'True_Odds_Calculator_2-way'!B116)</f>
        <v>2.33</v>
      </c>
      <c r="C115" s="4">
        <f t="shared" si="11"/>
        <v>0.60606060606060608</v>
      </c>
      <c r="D115">
        <f t="shared" si="12"/>
        <v>0.42918454935622319</v>
      </c>
      <c r="E115">
        <f t="shared" si="13"/>
        <v>3.5245155416829377E-2</v>
      </c>
      <c r="F115">
        <f t="shared" si="14"/>
        <v>-0.22486669267785131</v>
      </c>
      <c r="G115">
        <v>0</v>
      </c>
      <c r="H115">
        <f t="shared" si="15"/>
        <v>0.26011184809468074</v>
      </c>
      <c r="I115">
        <f t="shared" si="16"/>
        <v>-1.0755175492958089</v>
      </c>
      <c r="J115">
        <f t="shared" si="17"/>
        <v>1.0755175492958089</v>
      </c>
      <c r="K115">
        <f t="shared" si="18"/>
        <v>0.58855158622613757</v>
      </c>
      <c r="L115">
        <f t="shared" si="19"/>
        <v>0.41144841377386249</v>
      </c>
      <c r="M115">
        <f t="shared" si="20"/>
        <v>1.6990864070422753</v>
      </c>
      <c r="N115">
        <f t="shared" si="21"/>
        <v>2.4304383405634256</v>
      </c>
    </row>
    <row r="116" spans="1:14" x14ac:dyDescent="0.25">
      <c r="A116" s="4">
        <f>IF('True_Odds_Calculator_2-way'!A117="","",'True_Odds_Calculator_2-way'!A117)</f>
        <v>1.93</v>
      </c>
      <c r="B116" s="4">
        <f>IF('True_Odds_Calculator_2-way'!B117="","",'True_Odds_Calculator_2-way'!B117)</f>
        <v>1.98</v>
      </c>
      <c r="C116" s="4">
        <f t="shared" si="11"/>
        <v>0.5181347150259068</v>
      </c>
      <c r="D116">
        <f t="shared" si="12"/>
        <v>0.50505050505050508</v>
      </c>
      <c r="E116">
        <f t="shared" si="13"/>
        <v>2.3185220076411994E-2</v>
      </c>
      <c r="F116">
        <f t="shared" si="14"/>
        <v>-0.23849897943162168</v>
      </c>
      <c r="G116">
        <v>0</v>
      </c>
      <c r="H116">
        <f t="shared" si="15"/>
        <v>0.26168419950803373</v>
      </c>
      <c r="I116">
        <f t="shared" si="16"/>
        <v>-1.0474793930096669</v>
      </c>
      <c r="J116">
        <f t="shared" si="17"/>
        <v>1.0474793930096669</v>
      </c>
      <c r="K116">
        <f t="shared" si="18"/>
        <v>0.50654562421980165</v>
      </c>
      <c r="L116">
        <f t="shared" si="19"/>
        <v>0.49345437578019818</v>
      </c>
      <c r="M116">
        <f t="shared" si="20"/>
        <v>1.9741558354989901</v>
      </c>
      <c r="N116">
        <f t="shared" si="21"/>
        <v>2.0265298051494733</v>
      </c>
    </row>
    <row r="117" spans="1:14" x14ac:dyDescent="0.25">
      <c r="A117" s="4">
        <f>IF('True_Odds_Calculator_2-way'!A118="","",'True_Odds_Calculator_2-way'!A118)</f>
        <v>1.94</v>
      </c>
      <c r="B117" s="4">
        <f>IF('True_Odds_Calculator_2-way'!B118="","",'True_Odds_Calculator_2-way'!B118)</f>
        <v>1.96</v>
      </c>
      <c r="C117" s="4">
        <f t="shared" si="11"/>
        <v>0.51546391752577325</v>
      </c>
      <c r="D117">
        <f t="shared" si="12"/>
        <v>0.51020408163265307</v>
      </c>
      <c r="E117">
        <f t="shared" si="13"/>
        <v>2.5667999158426325E-2</v>
      </c>
      <c r="F117">
        <f t="shared" si="14"/>
        <v>-0.23732379549758043</v>
      </c>
      <c r="G117">
        <v>0</v>
      </c>
      <c r="H117">
        <f t="shared" si="15"/>
        <v>0.26299179465600675</v>
      </c>
      <c r="I117">
        <f t="shared" si="16"/>
        <v>-1.052689901333149</v>
      </c>
      <c r="J117">
        <f t="shared" si="17"/>
        <v>1.052689901333149</v>
      </c>
      <c r="K117">
        <f t="shared" si="18"/>
        <v>0.50263165184833114</v>
      </c>
      <c r="L117">
        <f t="shared" si="19"/>
        <v>0.49736834815166897</v>
      </c>
      <c r="M117">
        <f t="shared" si="20"/>
        <v>1.9895285072531594</v>
      </c>
      <c r="N117">
        <f t="shared" si="21"/>
        <v>2.0105823052798226</v>
      </c>
    </row>
    <row r="118" spans="1:14" x14ac:dyDescent="0.25">
      <c r="A118" s="4">
        <f>IF('True_Odds_Calculator_2-way'!A119="","",'True_Odds_Calculator_2-way'!A119)</f>
        <v>1.97</v>
      </c>
      <c r="B118" s="4">
        <f>IF('True_Odds_Calculator_2-way'!B119="","",'True_Odds_Calculator_2-way'!B119)</f>
        <v>1.93</v>
      </c>
      <c r="C118" s="4">
        <f t="shared" si="11"/>
        <v>0.50761421319796951</v>
      </c>
      <c r="D118">
        <f t="shared" si="12"/>
        <v>0.5181347150259068</v>
      </c>
      <c r="E118">
        <f t="shared" si="13"/>
        <v>2.5748928223876311E-2</v>
      </c>
      <c r="F118">
        <f t="shared" si="14"/>
        <v>-0.23726361747455349</v>
      </c>
      <c r="G118">
        <v>0</v>
      </c>
      <c r="H118">
        <f t="shared" si="15"/>
        <v>0.26301254569842986</v>
      </c>
      <c r="I118">
        <f t="shared" si="16"/>
        <v>-1.0528649266733445</v>
      </c>
      <c r="J118">
        <f t="shared" si="17"/>
        <v>1.0528649266733445</v>
      </c>
      <c r="K118">
        <f t="shared" si="18"/>
        <v>0.49473625880060179</v>
      </c>
      <c r="L118">
        <f t="shared" si="19"/>
        <v>0.50526374119939821</v>
      </c>
      <c r="M118">
        <f t="shared" si="20"/>
        <v>2.021278978873144</v>
      </c>
      <c r="N118">
        <f t="shared" si="21"/>
        <v>1.9791643818062103</v>
      </c>
    </row>
    <row r="119" spans="1:14" x14ac:dyDescent="0.25">
      <c r="A119" s="4">
        <f>IF('True_Odds_Calculator_2-way'!A120="","",'True_Odds_Calculator_2-way'!A120)</f>
        <v>2.15</v>
      </c>
      <c r="B119" s="4">
        <f>IF('True_Odds_Calculator_2-way'!B120="","",'True_Odds_Calculator_2-way'!B120)</f>
        <v>1.78</v>
      </c>
      <c r="C119" s="4">
        <f t="shared" si="11"/>
        <v>0.46511627906976744</v>
      </c>
      <c r="D119">
        <f t="shared" si="12"/>
        <v>0.5617977528089888</v>
      </c>
      <c r="E119">
        <f t="shared" si="13"/>
        <v>2.6914031878756184E-2</v>
      </c>
      <c r="F119">
        <f t="shared" si="14"/>
        <v>-0.23438724849751769</v>
      </c>
      <c r="G119">
        <v>0</v>
      </c>
      <c r="H119">
        <f t="shared" si="15"/>
        <v>0.26130128037627387</v>
      </c>
      <c r="I119">
        <f t="shared" si="16"/>
        <v>-1.0558537785999174</v>
      </c>
      <c r="J119">
        <f t="shared" si="17"/>
        <v>1.0558537785999174</v>
      </c>
      <c r="K119">
        <f t="shared" si="18"/>
        <v>0.45162389028142153</v>
      </c>
      <c r="L119">
        <f t="shared" si="19"/>
        <v>0.54837610971857853</v>
      </c>
      <c r="M119">
        <f t="shared" si="20"/>
        <v>2.214231845389905</v>
      </c>
      <c r="N119">
        <f t="shared" si="21"/>
        <v>1.8235659473079355</v>
      </c>
    </row>
    <row r="120" spans="1:14" x14ac:dyDescent="0.25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2.2200000000000002</v>
      </c>
      <c r="C120" s="4">
        <f t="shared" si="11"/>
        <v>0.5780346820809249</v>
      </c>
      <c r="D120">
        <f t="shared" si="12"/>
        <v>0.4504504504504504</v>
      </c>
      <c r="E120">
        <f t="shared" si="13"/>
        <v>2.8485132531375301E-2</v>
      </c>
      <c r="F120">
        <f t="shared" si="14"/>
        <v>-0.2318908503879602</v>
      </c>
      <c r="G120">
        <v>0</v>
      </c>
      <c r="H120">
        <f t="shared" si="15"/>
        <v>0.2603759829193355</v>
      </c>
      <c r="I120">
        <f t="shared" si="16"/>
        <v>-1.0596407579073905</v>
      </c>
      <c r="J120">
        <f t="shared" si="17"/>
        <v>1.0596407579073905</v>
      </c>
      <c r="K120">
        <f t="shared" si="18"/>
        <v>0.56384477756668971</v>
      </c>
      <c r="L120">
        <f t="shared" si="19"/>
        <v>0.43615522243331045</v>
      </c>
      <c r="M120">
        <f t="shared" si="20"/>
        <v>1.7735377532723946</v>
      </c>
      <c r="N120">
        <f t="shared" si="21"/>
        <v>2.2927617246470167</v>
      </c>
    </row>
    <row r="121" spans="1:14" x14ac:dyDescent="0.25">
      <c r="A121" s="4">
        <f>IF('True_Odds_Calculator_2-way'!A122="","",'True_Odds_Calculator_2-way'!A122)</f>
        <v>1.4</v>
      </c>
      <c r="B121" s="4">
        <f>IF('True_Odds_Calculator_2-way'!B122="","",'True_Odds_Calculator_2-way'!B122)</f>
        <v>3.11</v>
      </c>
      <c r="C121" s="4">
        <f t="shared" si="11"/>
        <v>0.7142857142857143</v>
      </c>
      <c r="D121">
        <f t="shared" si="12"/>
        <v>0.32154340836012862</v>
      </c>
      <c r="E121">
        <f t="shared" si="13"/>
        <v>3.5829122645842926E-2</v>
      </c>
      <c r="F121">
        <f t="shared" si="14"/>
        <v>-0.19384474046853462</v>
      </c>
      <c r="G121">
        <v>0</v>
      </c>
      <c r="H121">
        <f t="shared" si="15"/>
        <v>0.2296738631143776</v>
      </c>
      <c r="I121">
        <f t="shared" si="16"/>
        <v>-1.0885008604602704</v>
      </c>
      <c r="J121">
        <f t="shared" si="17"/>
        <v>1.0885008604602704</v>
      </c>
      <c r="K121">
        <f t="shared" si="18"/>
        <v>0.69666975074358573</v>
      </c>
      <c r="L121">
        <f t="shared" si="19"/>
        <v>0.30333024925641411</v>
      </c>
      <c r="M121">
        <f t="shared" si="20"/>
        <v>1.4354003441841086</v>
      </c>
      <c r="N121">
        <f t="shared" si="21"/>
        <v>3.2967368155711703</v>
      </c>
    </row>
    <row r="122" spans="1:14" x14ac:dyDescent="0.25">
      <c r="A122" s="4">
        <f>IF('True_Odds_Calculator_2-way'!A123="","",'True_Odds_Calculator_2-way'!A123)</f>
        <v>1.85</v>
      </c>
      <c r="B122" s="4">
        <f>IF('True_Odds_Calculator_2-way'!B123="","",'True_Odds_Calculator_2-way'!B123)</f>
        <v>2.06</v>
      </c>
      <c r="C122" s="4">
        <f t="shared" si="11"/>
        <v>0.54054054054054046</v>
      </c>
      <c r="D122">
        <f t="shared" si="12"/>
        <v>0.4854368932038835</v>
      </c>
      <c r="E122">
        <f t="shared" si="13"/>
        <v>2.5977433744424072E-2</v>
      </c>
      <c r="F122">
        <f t="shared" si="14"/>
        <v>-0.23642088690632379</v>
      </c>
      <c r="G122">
        <v>0</v>
      </c>
      <c r="H122">
        <f t="shared" si="15"/>
        <v>0.26239832065074781</v>
      </c>
      <c r="I122">
        <f t="shared" si="16"/>
        <v>-1.0535074339697479</v>
      </c>
      <c r="J122">
        <f t="shared" si="17"/>
        <v>1.0535074339697479</v>
      </c>
      <c r="K122">
        <f t="shared" si="18"/>
        <v>0.52757048568217679</v>
      </c>
      <c r="L122">
        <f t="shared" si="19"/>
        <v>0.47242951431782315</v>
      </c>
      <c r="M122">
        <f t="shared" si="20"/>
        <v>1.8954813188742858</v>
      </c>
      <c r="N122">
        <f t="shared" si="21"/>
        <v>2.1167178800079327</v>
      </c>
    </row>
    <row r="123" spans="1:14" x14ac:dyDescent="0.25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1.93</v>
      </c>
      <c r="C123" s="4">
        <f t="shared" si="11"/>
        <v>0.50505050505050508</v>
      </c>
      <c r="D123">
        <f t="shared" si="12"/>
        <v>0.5181347150259068</v>
      </c>
      <c r="E123">
        <f t="shared" si="13"/>
        <v>2.3185220076411994E-2</v>
      </c>
      <c r="F123">
        <f t="shared" si="14"/>
        <v>-0.23849897943162168</v>
      </c>
      <c r="G123">
        <v>0</v>
      </c>
      <c r="H123">
        <f t="shared" si="15"/>
        <v>0.26168419950803373</v>
      </c>
      <c r="I123">
        <f t="shared" si="16"/>
        <v>-1.0474793930096669</v>
      </c>
      <c r="J123">
        <f t="shared" si="17"/>
        <v>1.0474793930096669</v>
      </c>
      <c r="K123">
        <f t="shared" si="18"/>
        <v>0.49345437578019818</v>
      </c>
      <c r="L123">
        <f t="shared" si="19"/>
        <v>0.50654562421980165</v>
      </c>
      <c r="M123">
        <f t="shared" si="20"/>
        <v>2.0265298051494733</v>
      </c>
      <c r="N123">
        <f t="shared" si="21"/>
        <v>1.9741558354989901</v>
      </c>
    </row>
    <row r="124" spans="1:14" x14ac:dyDescent="0.25">
      <c r="A124" s="4">
        <f>IF('True_Odds_Calculator_2-way'!A125="","",'True_Odds_Calculator_2-way'!A125)</f>
        <v>1.97</v>
      </c>
      <c r="B124" s="4">
        <f>IF('True_Odds_Calculator_2-way'!B125="","",'True_Odds_Calculator_2-way'!B125)</f>
        <v>1.93</v>
      </c>
      <c r="C124" s="4">
        <f t="shared" si="11"/>
        <v>0.50761421319796951</v>
      </c>
      <c r="D124">
        <f t="shared" si="12"/>
        <v>0.5181347150259068</v>
      </c>
      <c r="E124">
        <f t="shared" si="13"/>
        <v>2.5748928223876311E-2</v>
      </c>
      <c r="F124">
        <f t="shared" si="14"/>
        <v>-0.23726361747455349</v>
      </c>
      <c r="G124">
        <v>0</v>
      </c>
      <c r="H124">
        <f t="shared" si="15"/>
        <v>0.26301254569842986</v>
      </c>
      <c r="I124">
        <f t="shared" si="16"/>
        <v>-1.0528649266733445</v>
      </c>
      <c r="J124">
        <f t="shared" si="17"/>
        <v>1.0528649266733445</v>
      </c>
      <c r="K124">
        <f t="shared" si="18"/>
        <v>0.49473625880060179</v>
      </c>
      <c r="L124">
        <f t="shared" si="19"/>
        <v>0.50526374119939821</v>
      </c>
      <c r="M124">
        <f t="shared" si="20"/>
        <v>2.021278978873144</v>
      </c>
      <c r="N124">
        <f t="shared" si="21"/>
        <v>1.9791643818062103</v>
      </c>
    </row>
    <row r="125" spans="1:14" x14ac:dyDescent="0.25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2.4700000000000002</v>
      </c>
      <c r="C125" s="4">
        <f t="shared" si="11"/>
        <v>0.625</v>
      </c>
      <c r="D125">
        <f t="shared" si="12"/>
        <v>0.40485829959514169</v>
      </c>
      <c r="E125">
        <f t="shared" si="13"/>
        <v>2.9858299595141746E-2</v>
      </c>
      <c r="F125">
        <f t="shared" si="14"/>
        <v>-0.22317813765182182</v>
      </c>
      <c r="G125">
        <v>0</v>
      </c>
      <c r="H125">
        <f t="shared" si="15"/>
        <v>0.25303643724696356</v>
      </c>
      <c r="I125">
        <f t="shared" si="16"/>
        <v>-1.0647942749999</v>
      </c>
      <c r="J125">
        <f t="shared" si="17"/>
        <v>1.0647942749999</v>
      </c>
      <c r="K125">
        <f t="shared" si="18"/>
        <v>0.61017407982768768</v>
      </c>
      <c r="L125">
        <f t="shared" si="19"/>
        <v>0.38982592017231221</v>
      </c>
      <c r="M125">
        <f t="shared" si="20"/>
        <v>1.6388765649999402</v>
      </c>
      <c r="N125">
        <f t="shared" si="21"/>
        <v>2.5652475842498532</v>
      </c>
    </row>
    <row r="126" spans="1:14" x14ac:dyDescent="0.25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2.19</v>
      </c>
      <c r="C126" s="4">
        <f t="shared" si="11"/>
        <v>0.5714285714285714</v>
      </c>
      <c r="D126">
        <f t="shared" si="12"/>
        <v>0.45662100456621008</v>
      </c>
      <c r="E126">
        <f t="shared" si="13"/>
        <v>2.8049575994781417E-2</v>
      </c>
      <c r="F126">
        <f t="shared" si="14"/>
        <v>-0.23287671232876717</v>
      </c>
      <c r="G126">
        <v>0</v>
      </c>
      <c r="H126">
        <f t="shared" si="15"/>
        <v>0.26092628832354858</v>
      </c>
      <c r="I126">
        <f t="shared" si="16"/>
        <v>-1.0585122480499263</v>
      </c>
      <c r="J126">
        <f t="shared" si="17"/>
        <v>1.0585122480499263</v>
      </c>
      <c r="K126">
        <f t="shared" si="18"/>
        <v>0.55744958776236542</v>
      </c>
      <c r="L126">
        <f t="shared" si="19"/>
        <v>0.44255041223763469</v>
      </c>
      <c r="M126">
        <f t="shared" si="20"/>
        <v>1.7938841860374448</v>
      </c>
      <c r="N126">
        <f t="shared" si="21"/>
        <v>2.2596295751794115</v>
      </c>
    </row>
    <row r="127" spans="1:14" x14ac:dyDescent="0.25">
      <c r="A127" s="4">
        <f>IF('True_Odds_Calculator_2-way'!A128="","",'True_Odds_Calculator_2-way'!A128)</f>
        <v>1.78</v>
      </c>
      <c r="B127" s="4">
        <f>IF('True_Odds_Calculator_2-way'!B128="","",'True_Odds_Calculator_2-way'!B128)</f>
        <v>2.15</v>
      </c>
      <c r="C127" s="4">
        <f t="shared" si="11"/>
        <v>0.5617977528089888</v>
      </c>
      <c r="D127">
        <f t="shared" si="12"/>
        <v>0.46511627906976744</v>
      </c>
      <c r="E127">
        <f t="shared" si="13"/>
        <v>2.6914031878756184E-2</v>
      </c>
      <c r="F127">
        <f t="shared" si="14"/>
        <v>-0.23438724849751769</v>
      </c>
      <c r="G127">
        <v>0</v>
      </c>
      <c r="H127">
        <f t="shared" si="15"/>
        <v>0.26130128037627387</v>
      </c>
      <c r="I127">
        <f t="shared" si="16"/>
        <v>-1.0558537785999174</v>
      </c>
      <c r="J127">
        <f t="shared" si="17"/>
        <v>1.0558537785999174</v>
      </c>
      <c r="K127">
        <f t="shared" si="18"/>
        <v>0.54837610971857853</v>
      </c>
      <c r="L127">
        <f t="shared" si="19"/>
        <v>0.45162389028142153</v>
      </c>
      <c r="M127">
        <f t="shared" si="20"/>
        <v>1.8235659473079355</v>
      </c>
      <c r="N127">
        <f t="shared" si="21"/>
        <v>2.214231845389905</v>
      </c>
    </row>
    <row r="128" spans="1:14" x14ac:dyDescent="0.25">
      <c r="A128" s="4">
        <f>IF('True_Odds_Calculator_2-way'!A129="","",'True_Odds_Calculator_2-way'!A129)</f>
        <v>2.2599999999999998</v>
      </c>
      <c r="B128" s="4">
        <f>IF('True_Odds_Calculator_2-way'!B129="","",'True_Odds_Calculator_2-way'!B129)</f>
        <v>1.65</v>
      </c>
      <c r="C128" s="4">
        <f t="shared" si="11"/>
        <v>0.44247787610619471</v>
      </c>
      <c r="D128">
        <f t="shared" si="12"/>
        <v>0.60606060606060608</v>
      </c>
      <c r="E128">
        <f t="shared" si="13"/>
        <v>4.85384821668009E-2</v>
      </c>
      <c r="F128">
        <f t="shared" si="14"/>
        <v>-0.21962992759452926</v>
      </c>
      <c r="G128">
        <v>0</v>
      </c>
      <c r="H128">
        <f t="shared" si="15"/>
        <v>0.26816840976133016</v>
      </c>
      <c r="I128">
        <f t="shared" si="16"/>
        <v>-1.1049892402196602</v>
      </c>
      <c r="J128">
        <f t="shared" si="17"/>
        <v>1.1049892402196602</v>
      </c>
      <c r="K128">
        <f t="shared" si="18"/>
        <v>0.41801014383590385</v>
      </c>
      <c r="L128">
        <f t="shared" si="19"/>
        <v>0.58198985616409593</v>
      </c>
      <c r="M128">
        <f t="shared" si="20"/>
        <v>2.3922864426767716</v>
      </c>
      <c r="N128">
        <f t="shared" si="21"/>
        <v>1.7182430061427794</v>
      </c>
    </row>
    <row r="129" spans="1:14" x14ac:dyDescent="0.25">
      <c r="A129" s="4">
        <f>IF('True_Odds_Calculator_2-way'!A130="","",'True_Odds_Calculator_2-way'!A130)</f>
        <v>2.33</v>
      </c>
      <c r="B129" s="4">
        <f>IF('True_Odds_Calculator_2-way'!B130="","",'True_Odds_Calculator_2-way'!B130)</f>
        <v>1.6</v>
      </c>
      <c r="C129" s="4">
        <f t="shared" si="11"/>
        <v>0.42918454935622319</v>
      </c>
      <c r="D129">
        <f t="shared" si="12"/>
        <v>0.625</v>
      </c>
      <c r="E129">
        <f t="shared" si="13"/>
        <v>5.4184549356223188E-2</v>
      </c>
      <c r="F129">
        <f t="shared" si="14"/>
        <v>-0.21405579399141628</v>
      </c>
      <c r="G129">
        <v>0</v>
      </c>
      <c r="H129">
        <f t="shared" si="15"/>
        <v>0.26824034334763946</v>
      </c>
      <c r="I129">
        <f t="shared" si="16"/>
        <v>-1.1194341570991126</v>
      </c>
      <c r="J129">
        <f t="shared" si="17"/>
        <v>1.1194341570991126</v>
      </c>
      <c r="K129">
        <f t="shared" si="18"/>
        <v>0.40179240734944077</v>
      </c>
      <c r="L129">
        <f t="shared" si="19"/>
        <v>0.59820759265055912</v>
      </c>
      <c r="M129">
        <f t="shared" si="20"/>
        <v>2.4888474289418197</v>
      </c>
      <c r="N129">
        <f t="shared" si="21"/>
        <v>1.6716604942594677</v>
      </c>
    </row>
    <row r="130" spans="1:14" x14ac:dyDescent="0.25">
      <c r="A130" s="4">
        <f>IF('True_Odds_Calculator_2-way'!A131="","",'True_Odds_Calculator_2-way'!A131)</f>
        <v>2.04</v>
      </c>
      <c r="B130" s="4">
        <f>IF('True_Odds_Calculator_2-way'!B131="","",'True_Odds_Calculator_2-way'!B131)</f>
        <v>1.76</v>
      </c>
      <c r="C130" s="4">
        <f t="shared" si="11"/>
        <v>0.49019607843137253</v>
      </c>
      <c r="D130">
        <f t="shared" si="12"/>
        <v>0.56818181818181823</v>
      </c>
      <c r="E130">
        <f t="shared" si="13"/>
        <v>5.8377896613190705E-2</v>
      </c>
      <c r="F130">
        <f t="shared" si="14"/>
        <v>-0.22014260249554374</v>
      </c>
      <c r="G130">
        <v>0</v>
      </c>
      <c r="H130">
        <f t="shared" si="15"/>
        <v>0.27852049910873444</v>
      </c>
      <c r="I130">
        <f t="shared" si="16"/>
        <v>-1.1248031766646189</v>
      </c>
      <c r="J130">
        <f t="shared" si="17"/>
        <v>1.1248031766646189</v>
      </c>
      <c r="K130">
        <f t="shared" si="18"/>
        <v>0.46087296727040977</v>
      </c>
      <c r="L130">
        <f t="shared" si="19"/>
        <v>0.53912703272959017</v>
      </c>
      <c r="M130">
        <f t="shared" si="20"/>
        <v>2.1697953037312039</v>
      </c>
      <c r="N130">
        <f t="shared" si="21"/>
        <v>1.8548504142651103</v>
      </c>
    </row>
    <row r="131" spans="1:14" x14ac:dyDescent="0.25">
      <c r="A131" s="4">
        <f>IF('True_Odds_Calculator_2-way'!A132="","",'True_Odds_Calculator_2-way'!A132)</f>
        <v>2.34</v>
      </c>
      <c r="B131" s="4">
        <f>IF('True_Odds_Calculator_2-way'!B132="","",'True_Odds_Calculator_2-way'!B132)</f>
        <v>1.66</v>
      </c>
      <c r="C131" s="4">
        <f t="shared" ref="C131:C194" si="22">1/A131</f>
        <v>0.42735042735042739</v>
      </c>
      <c r="D131">
        <f t="shared" ref="D131:D194" si="23">1/B131</f>
        <v>0.60240963855421692</v>
      </c>
      <c r="E131">
        <f t="shared" ref="E131:E194" si="24">C131+D131-1</f>
        <v>2.9760065904644417E-2</v>
      </c>
      <c r="F131">
        <f t="shared" ref="F131:F194" si="25">C131+D131-(C131*D131)-1</f>
        <v>-0.22767995057151669</v>
      </c>
      <c r="G131">
        <v>0</v>
      </c>
      <c r="H131">
        <f t="shared" ref="H131:H194" si="26">C131*D131</f>
        <v>0.2574400164761611</v>
      </c>
      <c r="I131">
        <f t="shared" ref="I131:I194" si="27">((-4*F131*H131)^0.5)/(2*F131)</f>
        <v>-1.0633485251477839</v>
      </c>
      <c r="J131">
        <f t="shared" ref="J131:J194" si="28">(-((-4*F131*H131)^0.5))/(2*F131)</f>
        <v>1.0633485251477839</v>
      </c>
      <c r="K131">
        <f t="shared" ref="K131:K194" si="29">IF(A131="","",(C131/($J131+C131-($J131*C131))))</f>
        <v>0.41239034653044082</v>
      </c>
      <c r="L131">
        <f t="shared" ref="L131:L194" si="30">IF(B131="","",(D131/($J131+D131-($J131*D131))))</f>
        <v>0.58760965346955907</v>
      </c>
      <c r="M131">
        <f t="shared" ref="M131:M194" si="31">IF(A131="","",1/K131)</f>
        <v>2.4248870236980302</v>
      </c>
      <c r="N131">
        <f t="shared" ref="N131:N194" si="32">IF(B131="","",1/L131)</f>
        <v>1.7018100265975373</v>
      </c>
    </row>
    <row r="132" spans="1:14" x14ac:dyDescent="0.25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1.99</v>
      </c>
      <c r="C132" s="4">
        <f t="shared" si="22"/>
        <v>0.52356020942408377</v>
      </c>
      <c r="D132">
        <f t="shared" si="23"/>
        <v>0.50251256281407031</v>
      </c>
      <c r="E132">
        <f t="shared" si="24"/>
        <v>2.6072772238153963E-2</v>
      </c>
      <c r="F132">
        <f t="shared" si="25"/>
        <v>-0.23702281038701378</v>
      </c>
      <c r="G132">
        <v>0</v>
      </c>
      <c r="H132">
        <f t="shared" si="26"/>
        <v>0.26309558262516769</v>
      </c>
      <c r="I132">
        <f t="shared" si="27"/>
        <v>-1.0535659020683561</v>
      </c>
      <c r="J132">
        <f t="shared" si="28"/>
        <v>1.0535659020683561</v>
      </c>
      <c r="K132">
        <f t="shared" si="29"/>
        <v>0.51053098533271912</v>
      </c>
      <c r="L132">
        <f t="shared" si="30"/>
        <v>0.48946901466728099</v>
      </c>
      <c r="M132">
        <f t="shared" si="31"/>
        <v>1.9587449708822042</v>
      </c>
      <c r="N132">
        <f t="shared" si="32"/>
        <v>2.043030243047673</v>
      </c>
    </row>
    <row r="133" spans="1:14" x14ac:dyDescent="0.25">
      <c r="A133" s="4">
        <f>IF('True_Odds_Calculator_2-way'!A134="","",'True_Odds_Calculator_2-way'!A134)</f>
        <v>2.09</v>
      </c>
      <c r="B133" s="4">
        <f>IF('True_Odds_Calculator_2-way'!B134="","",'True_Odds_Calculator_2-way'!B134)</f>
        <v>1.83</v>
      </c>
      <c r="C133" s="4">
        <f t="shared" si="22"/>
        <v>0.47846889952153115</v>
      </c>
      <c r="D133">
        <f t="shared" si="23"/>
        <v>0.54644808743169393</v>
      </c>
      <c r="E133">
        <f t="shared" si="24"/>
        <v>2.4916986953225084E-2</v>
      </c>
      <c r="F133">
        <f t="shared" si="25"/>
        <v>-0.23654142808586287</v>
      </c>
      <c r="G133">
        <v>0</v>
      </c>
      <c r="H133">
        <f t="shared" si="26"/>
        <v>0.26145841503908801</v>
      </c>
      <c r="I133">
        <f t="shared" si="27"/>
        <v>-1.0513509339597378</v>
      </c>
      <c r="J133">
        <f t="shared" si="28"/>
        <v>1.0513509339597378</v>
      </c>
      <c r="K133">
        <f t="shared" si="29"/>
        <v>0.46598919212836404</v>
      </c>
      <c r="L133">
        <f t="shared" si="30"/>
        <v>0.53401080787163591</v>
      </c>
      <c r="M133">
        <f t="shared" si="31"/>
        <v>2.145972518016114</v>
      </c>
      <c r="N133">
        <f t="shared" si="32"/>
        <v>1.8726212751865827</v>
      </c>
    </row>
    <row r="134" spans="1:14" x14ac:dyDescent="0.25">
      <c r="A134" s="4">
        <f>IF('True_Odds_Calculator_2-way'!A135="","",'True_Odds_Calculator_2-way'!A135)</f>
        <v>1.97</v>
      </c>
      <c r="B134" s="4">
        <f>IF('True_Odds_Calculator_2-way'!B135="","",'True_Odds_Calculator_2-way'!B135)</f>
        <v>1.93</v>
      </c>
      <c r="C134" s="4">
        <f t="shared" si="22"/>
        <v>0.50761421319796951</v>
      </c>
      <c r="D134">
        <f t="shared" si="23"/>
        <v>0.5181347150259068</v>
      </c>
      <c r="E134">
        <f t="shared" si="24"/>
        <v>2.5748928223876311E-2</v>
      </c>
      <c r="F134">
        <f t="shared" si="25"/>
        <v>-0.23726361747455349</v>
      </c>
      <c r="G134">
        <v>0</v>
      </c>
      <c r="H134">
        <f t="shared" si="26"/>
        <v>0.26301254569842986</v>
      </c>
      <c r="I134">
        <f t="shared" si="27"/>
        <v>-1.0528649266733445</v>
      </c>
      <c r="J134">
        <f t="shared" si="28"/>
        <v>1.0528649266733445</v>
      </c>
      <c r="K134">
        <f t="shared" si="29"/>
        <v>0.49473625880060179</v>
      </c>
      <c r="L134">
        <f t="shared" si="30"/>
        <v>0.50526374119939821</v>
      </c>
      <c r="M134">
        <f t="shared" si="31"/>
        <v>2.021278978873144</v>
      </c>
      <c r="N134">
        <f t="shared" si="32"/>
        <v>1.9791643818062103</v>
      </c>
    </row>
    <row r="135" spans="1:14" x14ac:dyDescent="0.25">
      <c r="A135" s="4">
        <f>IF('True_Odds_Calculator_2-way'!A136="","",'True_Odds_Calculator_2-way'!A136)</f>
        <v>2.02</v>
      </c>
      <c r="B135" s="4">
        <f>IF('True_Odds_Calculator_2-way'!B136="","",'True_Odds_Calculator_2-way'!B136)</f>
        <v>1.89</v>
      </c>
      <c r="C135" s="4">
        <f t="shared" si="22"/>
        <v>0.49504950495049505</v>
      </c>
      <c r="D135">
        <f t="shared" si="23"/>
        <v>0.52910052910052918</v>
      </c>
      <c r="E135">
        <f t="shared" si="24"/>
        <v>2.4150034051024338E-2</v>
      </c>
      <c r="F135">
        <f t="shared" si="25"/>
        <v>-0.23778092094923764</v>
      </c>
      <c r="G135">
        <v>0</v>
      </c>
      <c r="H135">
        <f t="shared" si="26"/>
        <v>0.26193095500026198</v>
      </c>
      <c r="I135">
        <f t="shared" si="27"/>
        <v>-1.0495542964487814</v>
      </c>
      <c r="J135">
        <f t="shared" si="28"/>
        <v>1.0495542964487814</v>
      </c>
      <c r="K135">
        <f t="shared" si="29"/>
        <v>0.48296454089387197</v>
      </c>
      <c r="L135">
        <f t="shared" si="30"/>
        <v>0.51703545910612803</v>
      </c>
      <c r="M135">
        <f t="shared" si="31"/>
        <v>2.0705453823777571</v>
      </c>
      <c r="N135">
        <f t="shared" si="32"/>
        <v>1.9341033238394147</v>
      </c>
    </row>
    <row r="136" spans="1:14" x14ac:dyDescent="0.25">
      <c r="A136" s="4">
        <f>IF('True_Odds_Calculator_2-way'!A137="","",'True_Odds_Calculator_2-way'!A137)</f>
        <v>1.88</v>
      </c>
      <c r="B136" s="4">
        <f>IF('True_Odds_Calculator_2-way'!B137="","",'True_Odds_Calculator_2-way'!B137)</f>
        <v>2.0099999999999998</v>
      </c>
      <c r="C136" s="4">
        <f t="shared" si="22"/>
        <v>0.53191489361702127</v>
      </c>
      <c r="D136">
        <f t="shared" si="23"/>
        <v>0.49751243781094534</v>
      </c>
      <c r="E136">
        <f t="shared" si="24"/>
        <v>2.9427331427966497E-2</v>
      </c>
      <c r="F136">
        <f t="shared" si="25"/>
        <v>-0.23520694400338749</v>
      </c>
      <c r="G136">
        <v>0</v>
      </c>
      <c r="H136">
        <f t="shared" si="26"/>
        <v>0.26463427543135393</v>
      </c>
      <c r="I136">
        <f t="shared" si="27"/>
        <v>-1.060713208766217</v>
      </c>
      <c r="J136">
        <f t="shared" si="28"/>
        <v>1.060713208766217</v>
      </c>
      <c r="K136">
        <f t="shared" si="29"/>
        <v>0.5172161542198922</v>
      </c>
      <c r="L136">
        <f t="shared" si="30"/>
        <v>0.48278384578010813</v>
      </c>
      <c r="M136">
        <f t="shared" si="31"/>
        <v>1.9334276237142709</v>
      </c>
      <c r="N136">
        <f t="shared" si="32"/>
        <v>2.0713203408538785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2.1800000000000002</v>
      </c>
      <c r="C137" s="4">
        <f t="shared" si="22"/>
        <v>0.57471264367816088</v>
      </c>
      <c r="D137">
        <f t="shared" si="23"/>
        <v>0.4587155963302752</v>
      </c>
      <c r="E137">
        <f t="shared" si="24"/>
        <v>3.3428240008436028E-2</v>
      </c>
      <c r="F137">
        <f t="shared" si="25"/>
        <v>-0.23020141305494057</v>
      </c>
      <c r="G137">
        <v>0</v>
      </c>
      <c r="H137">
        <f t="shared" si="26"/>
        <v>0.26362965306337655</v>
      </c>
      <c r="I137">
        <f t="shared" si="27"/>
        <v>-1.0701462561817372</v>
      </c>
      <c r="J137">
        <f t="shared" si="28"/>
        <v>1.0701462561817372</v>
      </c>
      <c r="K137">
        <f t="shared" si="29"/>
        <v>0.55806429341387886</v>
      </c>
      <c r="L137">
        <f t="shared" si="30"/>
        <v>0.44193570658612125</v>
      </c>
      <c r="M137">
        <f t="shared" si="31"/>
        <v>1.7919082295744857</v>
      </c>
      <c r="N137">
        <f t="shared" si="32"/>
        <v>2.26277258229445</v>
      </c>
    </row>
    <row r="138" spans="1:14" x14ac:dyDescent="0.25">
      <c r="A138" s="4">
        <f>IF('True_Odds_Calculator_2-way'!A139="","",'True_Odds_Calculator_2-way'!A139)</f>
        <v>1.63</v>
      </c>
      <c r="B138" s="4">
        <f>IF('True_Odds_Calculator_2-way'!B139="","",'True_Odds_Calculator_2-way'!B139)</f>
        <v>2.37</v>
      </c>
      <c r="C138" s="4">
        <f t="shared" si="22"/>
        <v>0.61349693251533743</v>
      </c>
      <c r="D138">
        <f t="shared" si="23"/>
        <v>0.42194092827004215</v>
      </c>
      <c r="E138">
        <f t="shared" si="24"/>
        <v>3.5437860785379582E-2</v>
      </c>
      <c r="F138">
        <f t="shared" si="25"/>
        <v>-0.22342160441096537</v>
      </c>
      <c r="G138">
        <v>0</v>
      </c>
      <c r="H138">
        <f t="shared" si="26"/>
        <v>0.2588594651963449</v>
      </c>
      <c r="I138">
        <f t="shared" si="27"/>
        <v>-1.0763894728677108</v>
      </c>
      <c r="J138">
        <f t="shared" si="28"/>
        <v>1.0763894728677108</v>
      </c>
      <c r="K138">
        <f t="shared" si="29"/>
        <v>0.59590303509172793</v>
      </c>
      <c r="L138">
        <f t="shared" si="30"/>
        <v>0.40409696490827207</v>
      </c>
      <c r="M138">
        <f t="shared" si="31"/>
        <v>1.6781253679066579</v>
      </c>
      <c r="N138">
        <f t="shared" si="32"/>
        <v>2.4746535778287639</v>
      </c>
    </row>
    <row r="139" spans="1:14" x14ac:dyDescent="0.25">
      <c r="A139" s="4">
        <f>IF('True_Odds_Calculator_2-way'!A140="","",'True_Odds_Calculator_2-way'!A140)</f>
        <v>1.37</v>
      </c>
      <c r="B139" s="4">
        <f>IF('True_Odds_Calculator_2-way'!B140="","",'True_Odds_Calculator_2-way'!B140)</f>
        <v>3.22</v>
      </c>
      <c r="C139" s="4">
        <f t="shared" si="22"/>
        <v>0.72992700729927007</v>
      </c>
      <c r="D139">
        <f t="shared" si="23"/>
        <v>0.3105590062111801</v>
      </c>
      <c r="E139">
        <f t="shared" si="24"/>
        <v>4.0486013510450114E-2</v>
      </c>
      <c r="F139">
        <f t="shared" si="25"/>
        <v>-0.18619939248311201</v>
      </c>
      <c r="G139">
        <v>0</v>
      </c>
      <c r="H139">
        <f t="shared" si="26"/>
        <v>0.22668540599356213</v>
      </c>
      <c r="I139">
        <f t="shared" si="27"/>
        <v>-1.1033737580104404</v>
      </c>
      <c r="J139">
        <f t="shared" si="28"/>
        <v>1.1033737580104404</v>
      </c>
      <c r="K139">
        <f t="shared" si="29"/>
        <v>0.71010205144336447</v>
      </c>
      <c r="L139">
        <f t="shared" si="30"/>
        <v>0.2898979485566357</v>
      </c>
      <c r="M139">
        <f t="shared" si="31"/>
        <v>1.4082482904638629</v>
      </c>
      <c r="N139">
        <f t="shared" si="32"/>
        <v>3.449489742783177</v>
      </c>
    </row>
    <row r="140" spans="1:14" x14ac:dyDescent="0.25">
      <c r="A140" s="4">
        <f>IF('True_Odds_Calculator_2-way'!A141="","",'True_Odds_Calculator_2-way'!A141)</f>
        <v>1.47</v>
      </c>
      <c r="B140" s="4">
        <f>IF('True_Odds_Calculator_2-way'!B141="","",'True_Odds_Calculator_2-way'!B141)</f>
        <v>2.79</v>
      </c>
      <c r="C140" s="4">
        <f t="shared" si="22"/>
        <v>0.68027210884353739</v>
      </c>
      <c r="D140">
        <f t="shared" si="23"/>
        <v>0.35842293906810035</v>
      </c>
      <c r="E140">
        <f t="shared" si="24"/>
        <v>3.8695047911637692E-2</v>
      </c>
      <c r="F140">
        <f t="shared" si="25"/>
        <v>-0.2051300807061176</v>
      </c>
      <c r="G140">
        <v>0</v>
      </c>
      <c r="H140">
        <f t="shared" si="26"/>
        <v>0.24382512861775535</v>
      </c>
      <c r="I140">
        <f t="shared" si="27"/>
        <v>-1.0902461344948915</v>
      </c>
      <c r="J140">
        <f t="shared" si="28"/>
        <v>1.0902461344948915</v>
      </c>
      <c r="K140">
        <f t="shared" si="29"/>
        <v>0.66119388412836944</v>
      </c>
      <c r="L140">
        <f t="shared" si="30"/>
        <v>0.33880611587163051</v>
      </c>
      <c r="M140">
        <f t="shared" si="31"/>
        <v>1.5124156832125992</v>
      </c>
      <c r="N140">
        <f t="shared" si="32"/>
        <v>2.9515405807458559</v>
      </c>
    </row>
    <row r="141" spans="1:14" x14ac:dyDescent="0.25">
      <c r="A141" s="4">
        <f>IF('True_Odds_Calculator_2-way'!A142="","",'True_Odds_Calculator_2-way'!A142)</f>
        <v>1.65</v>
      </c>
      <c r="B141" s="4">
        <f>IF('True_Odds_Calculator_2-way'!B142="","",'True_Odds_Calculator_2-way'!B142)</f>
        <v>2.34</v>
      </c>
      <c r="C141" s="4">
        <f t="shared" si="22"/>
        <v>0.60606060606060608</v>
      </c>
      <c r="D141">
        <f t="shared" si="23"/>
        <v>0.42735042735042739</v>
      </c>
      <c r="E141">
        <f t="shared" si="24"/>
        <v>3.3411033411033575E-2</v>
      </c>
      <c r="F141">
        <f t="shared" si="25"/>
        <v>-0.22558922558922545</v>
      </c>
      <c r="G141">
        <v>0</v>
      </c>
      <c r="H141">
        <f t="shared" si="26"/>
        <v>0.25900025900025903</v>
      </c>
      <c r="I141">
        <f t="shared" si="27"/>
        <v>-1.0714969088698143</v>
      </c>
      <c r="J141">
        <f t="shared" si="28"/>
        <v>1.0714969088698143</v>
      </c>
      <c r="K141">
        <f t="shared" si="29"/>
        <v>0.58945824981795969</v>
      </c>
      <c r="L141">
        <f t="shared" si="30"/>
        <v>0.41054175018204025</v>
      </c>
      <c r="M141">
        <f t="shared" si="31"/>
        <v>1.6964729907653791</v>
      </c>
      <c r="N141">
        <f t="shared" si="32"/>
        <v>2.4358058578855508</v>
      </c>
    </row>
    <row r="142" spans="1:14" x14ac:dyDescent="0.25">
      <c r="A142" s="4">
        <f>IF('True_Odds_Calculator_2-way'!A143="","",'True_Odds_Calculator_2-way'!A143)</f>
        <v>2.31</v>
      </c>
      <c r="B142" s="4">
        <f>IF('True_Odds_Calculator_2-way'!B143="","",'True_Odds_Calculator_2-way'!B143)</f>
        <v>1.67</v>
      </c>
      <c r="C142" s="4">
        <f t="shared" si="22"/>
        <v>0.4329004329004329</v>
      </c>
      <c r="D142">
        <f t="shared" si="23"/>
        <v>0.5988023952095809</v>
      </c>
      <c r="E142">
        <f t="shared" si="24"/>
        <v>3.1702828110013792E-2</v>
      </c>
      <c r="F142">
        <f t="shared" si="25"/>
        <v>-0.22751898799802994</v>
      </c>
      <c r="G142">
        <v>0</v>
      </c>
      <c r="H142">
        <f t="shared" si="26"/>
        <v>0.25922181610804368</v>
      </c>
      <c r="I142">
        <f t="shared" si="27"/>
        <v>-1.0673993913412883</v>
      </c>
      <c r="J142">
        <f t="shared" si="28"/>
        <v>1.0673993913412883</v>
      </c>
      <c r="K142">
        <f t="shared" si="29"/>
        <v>0.41696319653163855</v>
      </c>
      <c r="L142">
        <f t="shared" si="30"/>
        <v>0.5830368034683614</v>
      </c>
      <c r="M142">
        <f t="shared" si="31"/>
        <v>2.3982932026570873</v>
      </c>
      <c r="N142">
        <f t="shared" si="32"/>
        <v>1.7151575921986633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1.71</v>
      </c>
      <c r="C143" s="4">
        <f t="shared" si="22"/>
        <v>0.4504504504504504</v>
      </c>
      <c r="D143">
        <f t="shared" si="23"/>
        <v>0.58479532163742687</v>
      </c>
      <c r="E143">
        <f t="shared" si="24"/>
        <v>3.5245772087877381E-2</v>
      </c>
      <c r="F143">
        <f t="shared" si="25"/>
        <v>-0.2281755439650176</v>
      </c>
      <c r="G143">
        <v>0</v>
      </c>
      <c r="H143">
        <f t="shared" si="26"/>
        <v>0.26342131605289498</v>
      </c>
      <c r="I143">
        <f t="shared" si="27"/>
        <v>-1.0744616281415775</v>
      </c>
      <c r="J143">
        <f t="shared" si="28"/>
        <v>1.0744616281415775</v>
      </c>
      <c r="K143">
        <f t="shared" si="29"/>
        <v>0.43274247509065539</v>
      </c>
      <c r="L143">
        <f t="shared" si="30"/>
        <v>0.56725752490934445</v>
      </c>
      <c r="M143">
        <f t="shared" si="31"/>
        <v>2.310843186332725</v>
      </c>
      <c r="N143">
        <f t="shared" si="32"/>
        <v>1.7628677559805201</v>
      </c>
    </row>
    <row r="144" spans="1:14" x14ac:dyDescent="0.25">
      <c r="A144" s="4">
        <f>IF('True_Odds_Calculator_2-way'!A145="","",'True_Odds_Calculator_2-way'!A145)</f>
        <v>1.77</v>
      </c>
      <c r="B144" s="4">
        <f>IF('True_Odds_Calculator_2-way'!B145="","",'True_Odds_Calculator_2-way'!B145)</f>
        <v>2.14</v>
      </c>
      <c r="C144" s="4">
        <f t="shared" si="22"/>
        <v>0.56497175141242939</v>
      </c>
      <c r="D144">
        <f t="shared" si="23"/>
        <v>0.46728971962616822</v>
      </c>
      <c r="E144">
        <f t="shared" si="24"/>
        <v>3.2261471038597556E-2</v>
      </c>
      <c r="F144">
        <f t="shared" si="25"/>
        <v>-0.2317440202756218</v>
      </c>
      <c r="G144">
        <v>0</v>
      </c>
      <c r="H144">
        <f t="shared" si="26"/>
        <v>0.26400549131421935</v>
      </c>
      <c r="I144">
        <f t="shared" si="27"/>
        <v>-1.0673385899176768</v>
      </c>
      <c r="J144">
        <f t="shared" si="28"/>
        <v>1.0673385899176768</v>
      </c>
      <c r="K144">
        <f t="shared" si="29"/>
        <v>0.54889239397368417</v>
      </c>
      <c r="L144">
        <f t="shared" si="30"/>
        <v>0.45110760602631583</v>
      </c>
      <c r="M144">
        <f t="shared" si="31"/>
        <v>1.8218507142366114</v>
      </c>
      <c r="N144">
        <f t="shared" si="32"/>
        <v>2.2167659925061516</v>
      </c>
    </row>
    <row r="145" spans="1:14" x14ac:dyDescent="0.25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2.46</v>
      </c>
      <c r="C145" s="4">
        <f t="shared" si="22"/>
        <v>0.625</v>
      </c>
      <c r="D145">
        <f t="shared" si="23"/>
        <v>0.4065040650406504</v>
      </c>
      <c r="E145">
        <f t="shared" si="24"/>
        <v>3.1504065040650397E-2</v>
      </c>
      <c r="F145">
        <f t="shared" si="25"/>
        <v>-0.22256097560975607</v>
      </c>
      <c r="G145">
        <v>0</v>
      </c>
      <c r="H145">
        <f t="shared" si="26"/>
        <v>0.25406504065040647</v>
      </c>
      <c r="I145">
        <f t="shared" si="27"/>
        <v>-1.0684346079267206</v>
      </c>
      <c r="J145">
        <f t="shared" si="28"/>
        <v>1.0684346079267206</v>
      </c>
      <c r="K145">
        <f t="shared" si="29"/>
        <v>0.60936195750720079</v>
      </c>
      <c r="L145">
        <f t="shared" si="30"/>
        <v>0.39063804249279904</v>
      </c>
      <c r="M145">
        <f t="shared" si="31"/>
        <v>1.6410607647560327</v>
      </c>
      <c r="N145">
        <f t="shared" si="32"/>
        <v>2.5599145275730124</v>
      </c>
    </row>
    <row r="146" spans="1:14" x14ac:dyDescent="0.25">
      <c r="A146" s="4">
        <f>IF('True_Odds_Calculator_2-way'!A147="","",'True_Odds_Calculator_2-way'!A147)</f>
        <v>1.76</v>
      </c>
      <c r="B146" s="4">
        <f>IF('True_Odds_Calculator_2-way'!B147="","",'True_Odds_Calculator_2-way'!B147)</f>
        <v>2.14</v>
      </c>
      <c r="C146" s="4">
        <f t="shared" si="22"/>
        <v>0.56818181818181823</v>
      </c>
      <c r="D146">
        <f t="shared" si="23"/>
        <v>0.46728971962616822</v>
      </c>
      <c r="E146">
        <f t="shared" si="24"/>
        <v>3.5471537807986397E-2</v>
      </c>
      <c r="F146">
        <f t="shared" si="25"/>
        <v>-0.23003398470688197</v>
      </c>
      <c r="G146">
        <v>0</v>
      </c>
      <c r="H146">
        <f t="shared" si="26"/>
        <v>0.26550552251486831</v>
      </c>
      <c r="I146">
        <f t="shared" si="27"/>
        <v>-1.0743376064838499</v>
      </c>
      <c r="J146">
        <f t="shared" si="28"/>
        <v>1.0743376064838499</v>
      </c>
      <c r="K146">
        <f t="shared" si="29"/>
        <v>0.55051025721682212</v>
      </c>
      <c r="L146">
        <f t="shared" si="30"/>
        <v>0.4494897427831781</v>
      </c>
      <c r="M146">
        <f t="shared" si="31"/>
        <v>1.8164965809277254</v>
      </c>
      <c r="N146">
        <f t="shared" si="32"/>
        <v>2.2247448713915889</v>
      </c>
    </row>
    <row r="147" spans="1:14" x14ac:dyDescent="0.25">
      <c r="A147" s="4">
        <f>IF('True_Odds_Calculator_2-way'!A148="","",'True_Odds_Calculator_2-way'!A148)</f>
        <v>1.85</v>
      </c>
      <c r="B147" s="4">
        <f>IF('True_Odds_Calculator_2-way'!B148="","",'True_Odds_Calculator_2-way'!B148)</f>
        <v>2.0499999999999998</v>
      </c>
      <c r="C147" s="4">
        <f t="shared" si="22"/>
        <v>0.54054054054054046</v>
      </c>
      <c r="D147">
        <f t="shared" si="23"/>
        <v>0.48780487804878053</v>
      </c>
      <c r="E147">
        <f t="shared" si="24"/>
        <v>2.8345418589321048E-2</v>
      </c>
      <c r="F147">
        <f t="shared" si="25"/>
        <v>-0.2353328938694792</v>
      </c>
      <c r="G147">
        <v>0</v>
      </c>
      <c r="H147">
        <f t="shared" si="26"/>
        <v>0.26367831245880025</v>
      </c>
      <c r="I147">
        <f t="shared" si="27"/>
        <v>-1.0585122480499263</v>
      </c>
      <c r="J147">
        <f t="shared" si="28"/>
        <v>1.0585122480499263</v>
      </c>
      <c r="K147">
        <f t="shared" si="29"/>
        <v>0.52638909307720383</v>
      </c>
      <c r="L147">
        <f t="shared" si="30"/>
        <v>0.47361090692279612</v>
      </c>
      <c r="M147">
        <f t="shared" si="31"/>
        <v>1.8997354108424378</v>
      </c>
      <c r="N147">
        <f t="shared" si="32"/>
        <v>2.1114378604524222</v>
      </c>
    </row>
    <row r="148" spans="1:14" x14ac:dyDescent="0.25">
      <c r="A148" s="4">
        <f>IF('True_Odds_Calculator_2-way'!A149="","",'True_Odds_Calculator_2-way'!A149)</f>
        <v>2.08</v>
      </c>
      <c r="B148" s="4">
        <f>IF('True_Odds_Calculator_2-way'!B149="","",'True_Odds_Calculator_2-way'!B149)</f>
        <v>1.84</v>
      </c>
      <c r="C148" s="4">
        <f t="shared" si="22"/>
        <v>0.48076923076923073</v>
      </c>
      <c r="D148">
        <f t="shared" si="23"/>
        <v>0.54347826086956519</v>
      </c>
      <c r="E148">
        <f t="shared" si="24"/>
        <v>2.4247491638795804E-2</v>
      </c>
      <c r="F148">
        <f t="shared" si="25"/>
        <v>-0.23704013377926436</v>
      </c>
      <c r="G148">
        <v>0</v>
      </c>
      <c r="H148">
        <f t="shared" si="26"/>
        <v>0.26128762541806017</v>
      </c>
      <c r="I148">
        <f t="shared" si="27"/>
        <v>-1.0499013139145197</v>
      </c>
      <c r="J148">
        <f t="shared" si="28"/>
        <v>1.0499013139145197</v>
      </c>
      <c r="K148">
        <f t="shared" si="29"/>
        <v>0.46862696659688596</v>
      </c>
      <c r="L148">
        <f t="shared" si="30"/>
        <v>0.53137303340311415</v>
      </c>
      <c r="M148">
        <f t="shared" si="31"/>
        <v>2.1338934190276815</v>
      </c>
      <c r="N148">
        <f t="shared" si="32"/>
        <v>1.8819171036881968</v>
      </c>
    </row>
    <row r="149" spans="1:14" x14ac:dyDescent="0.25">
      <c r="A149" s="4">
        <f>IF('True_Odds_Calculator_2-way'!A150="","",'True_Odds_Calculator_2-way'!A150)</f>
        <v>2.21</v>
      </c>
      <c r="B149" s="4">
        <f>IF('True_Odds_Calculator_2-way'!B150="","",'True_Odds_Calculator_2-way'!B150)</f>
        <v>1.74</v>
      </c>
      <c r="C149" s="4">
        <f t="shared" si="22"/>
        <v>0.45248868778280543</v>
      </c>
      <c r="D149">
        <f t="shared" si="23"/>
        <v>0.57471264367816088</v>
      </c>
      <c r="E149">
        <f t="shared" si="24"/>
        <v>2.720133146096626E-2</v>
      </c>
      <c r="F149">
        <f t="shared" si="25"/>
        <v>-0.23284963852915186</v>
      </c>
      <c r="G149">
        <v>0</v>
      </c>
      <c r="H149">
        <f t="shared" si="26"/>
        <v>0.26005096999011806</v>
      </c>
      <c r="I149">
        <f t="shared" si="27"/>
        <v>-1.0567967158529021</v>
      </c>
      <c r="J149">
        <f t="shared" si="28"/>
        <v>1.0567967158529021</v>
      </c>
      <c r="K149">
        <f t="shared" si="29"/>
        <v>0.43884208377593403</v>
      </c>
      <c r="L149">
        <f t="shared" si="30"/>
        <v>0.56115791622406608</v>
      </c>
      <c r="M149">
        <f t="shared" si="31"/>
        <v>2.2787240261820116</v>
      </c>
      <c r="N149">
        <f t="shared" si="32"/>
        <v>1.7820295697311479</v>
      </c>
    </row>
    <row r="150" spans="1:14" x14ac:dyDescent="0.25">
      <c r="A150" s="4">
        <f>IF('True_Odds_Calculator_2-way'!A151="","",'True_Odds_Calculator_2-way'!A151)</f>
        <v>2.19</v>
      </c>
      <c r="B150" s="4">
        <f>IF('True_Odds_Calculator_2-way'!B151="","",'True_Odds_Calculator_2-way'!B151)</f>
        <v>1.75</v>
      </c>
      <c r="C150" s="4">
        <f t="shared" si="22"/>
        <v>0.45662100456621008</v>
      </c>
      <c r="D150">
        <f t="shared" si="23"/>
        <v>0.5714285714285714</v>
      </c>
      <c r="E150">
        <f t="shared" si="24"/>
        <v>2.8049575994781417E-2</v>
      </c>
      <c r="F150">
        <f t="shared" si="25"/>
        <v>-0.23287671232876717</v>
      </c>
      <c r="G150">
        <v>0</v>
      </c>
      <c r="H150">
        <f t="shared" si="26"/>
        <v>0.26092628832354858</v>
      </c>
      <c r="I150">
        <f t="shared" si="27"/>
        <v>-1.0585122480499263</v>
      </c>
      <c r="J150">
        <f t="shared" si="28"/>
        <v>1.0585122480499263</v>
      </c>
      <c r="K150">
        <f t="shared" si="29"/>
        <v>0.44255041223763469</v>
      </c>
      <c r="L150">
        <f t="shared" si="30"/>
        <v>0.55744958776236542</v>
      </c>
      <c r="M150">
        <f t="shared" si="31"/>
        <v>2.2596295751794115</v>
      </c>
      <c r="N150">
        <f t="shared" si="32"/>
        <v>1.7938841860374448</v>
      </c>
    </row>
    <row r="151" spans="1:14" x14ac:dyDescent="0.25">
      <c r="A151" s="4">
        <f>IF('True_Odds_Calculator_2-way'!A152="","",'True_Odds_Calculator_2-way'!A152)</f>
        <v>2.16</v>
      </c>
      <c r="B151" s="4">
        <f>IF('True_Odds_Calculator_2-way'!B152="","",'True_Odds_Calculator_2-way'!B152)</f>
        <v>1.76</v>
      </c>
      <c r="C151" s="4">
        <f t="shared" si="22"/>
        <v>0.46296296296296291</v>
      </c>
      <c r="D151">
        <f t="shared" si="23"/>
        <v>0.56818181818181823</v>
      </c>
      <c r="E151">
        <f t="shared" si="24"/>
        <v>3.1144781144781142E-2</v>
      </c>
      <c r="F151">
        <f t="shared" si="25"/>
        <v>-0.23190235690235683</v>
      </c>
      <c r="G151">
        <v>0</v>
      </c>
      <c r="H151">
        <f t="shared" si="26"/>
        <v>0.26304713804713803</v>
      </c>
      <c r="I151">
        <f t="shared" si="27"/>
        <v>-1.0650358071057626</v>
      </c>
      <c r="J151">
        <f t="shared" si="28"/>
        <v>1.0650358071057626</v>
      </c>
      <c r="K151">
        <f t="shared" si="29"/>
        <v>0.44733891886110039</v>
      </c>
      <c r="L151">
        <f t="shared" si="30"/>
        <v>0.55266108113889945</v>
      </c>
      <c r="M151">
        <f t="shared" si="31"/>
        <v>2.2354415362426847</v>
      </c>
      <c r="N151">
        <f t="shared" si="32"/>
        <v>1.8094272134003797</v>
      </c>
    </row>
    <row r="152" spans="1:14" x14ac:dyDescent="0.25">
      <c r="A152" s="4">
        <f>IF('True_Odds_Calculator_2-way'!A153="","",'True_Odds_Calculator_2-way'!A153)</f>
        <v>2.29</v>
      </c>
      <c r="B152" s="4">
        <f>IF('True_Odds_Calculator_2-way'!B153="","",'True_Odds_Calculator_2-way'!B153)</f>
        <v>1.66</v>
      </c>
      <c r="C152" s="4">
        <f t="shared" si="22"/>
        <v>0.4366812227074236</v>
      </c>
      <c r="D152">
        <f t="shared" si="23"/>
        <v>0.60240963855421692</v>
      </c>
      <c r="E152">
        <f t="shared" si="24"/>
        <v>3.9090861261640519E-2</v>
      </c>
      <c r="F152">
        <f t="shared" si="25"/>
        <v>-0.22397011627295205</v>
      </c>
      <c r="G152">
        <v>0</v>
      </c>
      <c r="H152">
        <f t="shared" si="26"/>
        <v>0.26306097753459257</v>
      </c>
      <c r="I152">
        <f t="shared" si="27"/>
        <v>-1.0837601479372587</v>
      </c>
      <c r="J152">
        <f t="shared" si="28"/>
        <v>1.0837601479372587</v>
      </c>
      <c r="K152">
        <f t="shared" si="29"/>
        <v>0.41700538087901889</v>
      </c>
      <c r="L152">
        <f t="shared" si="30"/>
        <v>0.58299461912098116</v>
      </c>
      <c r="M152">
        <f t="shared" si="31"/>
        <v>2.3980505908390635</v>
      </c>
      <c r="N152">
        <f t="shared" si="32"/>
        <v>1.7152816976385905</v>
      </c>
    </row>
    <row r="153" spans="1:14" x14ac:dyDescent="0.25">
      <c r="A153" s="4">
        <f>IF('True_Odds_Calculator_2-way'!A154="","",'True_Odds_Calculator_2-way'!A154)</f>
        <v>2.78</v>
      </c>
      <c r="B153" s="4">
        <f>IF('True_Odds_Calculator_2-way'!B154="","",'True_Odds_Calculator_2-way'!B154)</f>
        <v>1.44</v>
      </c>
      <c r="C153" s="4">
        <f t="shared" si="22"/>
        <v>0.35971223021582738</v>
      </c>
      <c r="D153">
        <f t="shared" si="23"/>
        <v>0.69444444444444442</v>
      </c>
      <c r="E153">
        <f t="shared" si="24"/>
        <v>5.4156674660271742E-2</v>
      </c>
      <c r="F153">
        <f t="shared" si="25"/>
        <v>-0.19564348521183061</v>
      </c>
      <c r="G153">
        <v>0</v>
      </c>
      <c r="H153">
        <f t="shared" si="26"/>
        <v>0.24980015987210233</v>
      </c>
      <c r="I153">
        <f t="shared" si="27"/>
        <v>-1.1299615367639215</v>
      </c>
      <c r="J153">
        <f t="shared" si="28"/>
        <v>1.1299615367639215</v>
      </c>
      <c r="K153">
        <f t="shared" si="29"/>
        <v>0.33207901163694298</v>
      </c>
      <c r="L153">
        <f t="shared" si="30"/>
        <v>0.66792098836305713</v>
      </c>
      <c r="M153">
        <f t="shared" si="31"/>
        <v>3.0113315354397798</v>
      </c>
      <c r="N153">
        <f t="shared" si="32"/>
        <v>1.4971830761761256</v>
      </c>
    </row>
    <row r="154" spans="1:14" x14ac:dyDescent="0.25">
      <c r="A154" s="4">
        <f>IF('True_Odds_Calculator_2-way'!A155="","",'True_Odds_Calculator_2-way'!A155)</f>
        <v>2.34</v>
      </c>
      <c r="B154" s="4">
        <f>IF('True_Odds_Calculator_2-way'!B155="","",'True_Odds_Calculator_2-way'!B155)</f>
        <v>1.61</v>
      </c>
      <c r="C154" s="4">
        <f t="shared" si="22"/>
        <v>0.42735042735042739</v>
      </c>
      <c r="D154">
        <f t="shared" si="23"/>
        <v>0.6211180124223602</v>
      </c>
      <c r="E154">
        <f t="shared" si="24"/>
        <v>4.8468439772787697E-2</v>
      </c>
      <c r="F154">
        <f t="shared" si="25"/>
        <v>-0.21696660827095604</v>
      </c>
      <c r="G154">
        <v>0</v>
      </c>
      <c r="H154">
        <f t="shared" si="26"/>
        <v>0.26543504804374368</v>
      </c>
      <c r="I154">
        <f t="shared" si="27"/>
        <v>-1.1060701788398051</v>
      </c>
      <c r="J154">
        <f t="shared" si="28"/>
        <v>1.1060701788398051</v>
      </c>
      <c r="K154">
        <f t="shared" si="29"/>
        <v>0.40287912901870748</v>
      </c>
      <c r="L154">
        <f t="shared" si="30"/>
        <v>0.59712087098129241</v>
      </c>
      <c r="M154">
        <f t="shared" si="31"/>
        <v>2.4821340396453389</v>
      </c>
      <c r="N154">
        <f t="shared" si="32"/>
        <v>1.6747028090922811</v>
      </c>
    </row>
    <row r="155" spans="1:14" x14ac:dyDescent="0.25">
      <c r="A155" s="4">
        <f>IF('True_Odds_Calculator_2-way'!A156="","",'True_Odds_Calculator_2-way'!A156)</f>
        <v>2.57</v>
      </c>
      <c r="B155" s="4">
        <f>IF('True_Odds_Calculator_2-way'!B156="","",'True_Odds_Calculator_2-way'!B156)</f>
        <v>1.52</v>
      </c>
      <c r="C155" s="4">
        <f t="shared" si="22"/>
        <v>0.38910505836575876</v>
      </c>
      <c r="D155">
        <f t="shared" si="23"/>
        <v>0.65789473684210531</v>
      </c>
      <c r="E155">
        <f t="shared" si="24"/>
        <v>4.6999795207864015E-2</v>
      </c>
      <c r="F155">
        <f t="shared" si="25"/>
        <v>-0.20899037476960891</v>
      </c>
      <c r="G155">
        <v>0</v>
      </c>
      <c r="H155">
        <f t="shared" si="26"/>
        <v>0.25599016997747287</v>
      </c>
      <c r="I155">
        <f t="shared" si="27"/>
        <v>-1.1067473785474293</v>
      </c>
      <c r="J155">
        <f t="shared" si="28"/>
        <v>1.1067473785474293</v>
      </c>
      <c r="K155">
        <f t="shared" si="29"/>
        <v>0.3652843427105919</v>
      </c>
      <c r="L155">
        <f t="shared" si="30"/>
        <v>0.63471565728940826</v>
      </c>
      <c r="M155">
        <f t="shared" si="31"/>
        <v>2.7375933843194633</v>
      </c>
      <c r="N155">
        <f t="shared" si="32"/>
        <v>1.5755086368446631</v>
      </c>
    </row>
    <row r="156" spans="1:14" x14ac:dyDescent="0.25">
      <c r="A156" s="4">
        <f>IF('True_Odds_Calculator_2-way'!A157="","",'True_Odds_Calculator_2-way'!A157)</f>
        <v>2.3199999999999998</v>
      </c>
      <c r="B156" s="4">
        <f>IF('True_Odds_Calculator_2-way'!B157="","",'True_Odds_Calculator_2-way'!B157)</f>
        <v>1.63</v>
      </c>
      <c r="C156" s="4">
        <f t="shared" si="22"/>
        <v>0.43103448275862072</v>
      </c>
      <c r="D156">
        <f t="shared" si="23"/>
        <v>0.61349693251533743</v>
      </c>
      <c r="E156">
        <f t="shared" si="24"/>
        <v>4.4531415273958208E-2</v>
      </c>
      <c r="F156">
        <f t="shared" si="25"/>
        <v>-0.21990691770679072</v>
      </c>
      <c r="G156">
        <v>0</v>
      </c>
      <c r="H156">
        <f t="shared" si="26"/>
        <v>0.26443833298074892</v>
      </c>
      <c r="I156">
        <f t="shared" si="27"/>
        <v>-1.0965861582662817</v>
      </c>
      <c r="J156">
        <f t="shared" si="28"/>
        <v>1.0965861582662817</v>
      </c>
      <c r="K156">
        <f t="shared" si="29"/>
        <v>0.40858123074527514</v>
      </c>
      <c r="L156">
        <f t="shared" si="30"/>
        <v>0.59141876925472492</v>
      </c>
      <c r="M156">
        <f t="shared" si="31"/>
        <v>2.4474937289114918</v>
      </c>
      <c r="N156">
        <f t="shared" si="32"/>
        <v>1.6908492797077574</v>
      </c>
    </row>
    <row r="157" spans="1:14" x14ac:dyDescent="0.25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2.0499999999999998</v>
      </c>
      <c r="C157" s="4">
        <f t="shared" si="22"/>
        <v>0.54644808743169393</v>
      </c>
      <c r="D157">
        <f t="shared" si="23"/>
        <v>0.48780487804878053</v>
      </c>
      <c r="E157">
        <f t="shared" si="24"/>
        <v>3.4252965480474407E-2</v>
      </c>
      <c r="F157">
        <f t="shared" si="25"/>
        <v>-0.23230707716913246</v>
      </c>
      <c r="G157">
        <v>0</v>
      </c>
      <c r="H157">
        <f t="shared" si="26"/>
        <v>0.26656004264960681</v>
      </c>
      <c r="I157">
        <f t="shared" si="27"/>
        <v>-1.0711894933108055</v>
      </c>
      <c r="J157">
        <f t="shared" si="28"/>
        <v>1.0711894933108055</v>
      </c>
      <c r="K157">
        <f t="shared" si="29"/>
        <v>0.52935616627105819</v>
      </c>
      <c r="L157">
        <f t="shared" si="30"/>
        <v>0.47064383372894186</v>
      </c>
      <c r="M157">
        <f t="shared" si="31"/>
        <v>1.8890872794479689</v>
      </c>
      <c r="N157">
        <f t="shared" si="32"/>
        <v>2.1247489679763456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2.0499999999999998</v>
      </c>
      <c r="C158" s="4">
        <f t="shared" si="22"/>
        <v>0.54054054054054046</v>
      </c>
      <c r="D158">
        <f t="shared" si="23"/>
        <v>0.48780487804878053</v>
      </c>
      <c r="E158">
        <f t="shared" si="24"/>
        <v>2.8345418589321048E-2</v>
      </c>
      <c r="F158">
        <f t="shared" si="25"/>
        <v>-0.2353328938694792</v>
      </c>
      <c r="G158">
        <v>0</v>
      </c>
      <c r="H158">
        <f t="shared" si="26"/>
        <v>0.26367831245880025</v>
      </c>
      <c r="I158">
        <f t="shared" si="27"/>
        <v>-1.0585122480499263</v>
      </c>
      <c r="J158">
        <f t="shared" si="28"/>
        <v>1.0585122480499263</v>
      </c>
      <c r="K158">
        <f t="shared" si="29"/>
        <v>0.52638909307720383</v>
      </c>
      <c r="L158">
        <f t="shared" si="30"/>
        <v>0.47361090692279612</v>
      </c>
      <c r="M158">
        <f t="shared" si="31"/>
        <v>1.8997354108424378</v>
      </c>
      <c r="N158">
        <f t="shared" si="32"/>
        <v>2.1114378604524222</v>
      </c>
    </row>
    <row r="159" spans="1:14" x14ac:dyDescent="0.25">
      <c r="A159" s="4">
        <f>IF('True_Odds_Calculator_2-way'!A160="","",'True_Odds_Calculator_2-way'!A160)</f>
        <v>2.0299999999999998</v>
      </c>
      <c r="B159" s="4">
        <f>IF('True_Odds_Calculator_2-way'!B160="","",'True_Odds_Calculator_2-way'!B160)</f>
        <v>1.86</v>
      </c>
      <c r="C159" s="4">
        <f t="shared" si="22"/>
        <v>0.49261083743842371</v>
      </c>
      <c r="D159">
        <f t="shared" si="23"/>
        <v>0.5376344086021505</v>
      </c>
      <c r="E159">
        <f t="shared" si="24"/>
        <v>3.0245246040574214E-2</v>
      </c>
      <c r="F159">
        <f t="shared" si="25"/>
        <v>-0.23459929021664283</v>
      </c>
      <c r="G159">
        <v>0</v>
      </c>
      <c r="H159">
        <f t="shared" si="26"/>
        <v>0.26484453625721704</v>
      </c>
      <c r="I159">
        <f t="shared" si="27"/>
        <v>-1.0625078858299792</v>
      </c>
      <c r="J159">
        <f t="shared" si="28"/>
        <v>1.0625078858299792</v>
      </c>
      <c r="K159">
        <f t="shared" si="29"/>
        <v>0.47746756040114985</v>
      </c>
      <c r="L159">
        <f t="shared" si="30"/>
        <v>0.5225324395988501</v>
      </c>
      <c r="M159">
        <f t="shared" si="31"/>
        <v>2.0943831224048783</v>
      </c>
      <c r="N159">
        <f t="shared" si="32"/>
        <v>1.9137567818137824</v>
      </c>
    </row>
    <row r="160" spans="1:14" x14ac:dyDescent="0.25">
      <c r="A160" s="4">
        <f>IF('True_Odds_Calculator_2-way'!A161="","",'True_Odds_Calculator_2-way'!A161)</f>
        <v>2.08</v>
      </c>
      <c r="B160" s="4">
        <f>IF('True_Odds_Calculator_2-way'!B161="","",'True_Odds_Calculator_2-way'!B161)</f>
        <v>1.83</v>
      </c>
      <c r="C160" s="4">
        <f t="shared" si="22"/>
        <v>0.48076923076923073</v>
      </c>
      <c r="D160">
        <f t="shared" si="23"/>
        <v>0.54644808743169393</v>
      </c>
      <c r="E160">
        <f t="shared" si="24"/>
        <v>2.7217318200924545E-2</v>
      </c>
      <c r="F160">
        <f t="shared" si="25"/>
        <v>-0.23549810844892827</v>
      </c>
      <c r="G160">
        <v>0</v>
      </c>
      <c r="H160">
        <f t="shared" si="26"/>
        <v>0.26271542664985281</v>
      </c>
      <c r="I160">
        <f t="shared" si="27"/>
        <v>-1.0562070842074627</v>
      </c>
      <c r="J160">
        <f t="shared" si="28"/>
        <v>1.0562070842074627</v>
      </c>
      <c r="K160">
        <f t="shared" si="29"/>
        <v>0.46713612113428016</v>
      </c>
      <c r="L160">
        <f t="shared" si="30"/>
        <v>0.53286387886572006</v>
      </c>
      <c r="M160">
        <f t="shared" si="31"/>
        <v>2.1407036509440598</v>
      </c>
      <c r="N160">
        <f t="shared" si="32"/>
        <v>1.8766518798921943</v>
      </c>
    </row>
    <row r="161" spans="1:14" x14ac:dyDescent="0.25">
      <c r="A161" s="4">
        <f>IF('True_Odds_Calculator_2-way'!A162="","",'True_Odds_Calculator_2-way'!A162)</f>
        <v>2.23</v>
      </c>
      <c r="B161" s="4">
        <f>IF('True_Odds_Calculator_2-way'!B162="","",'True_Odds_Calculator_2-way'!B162)</f>
        <v>1.69</v>
      </c>
      <c r="C161" s="4">
        <f t="shared" si="22"/>
        <v>0.44843049327354262</v>
      </c>
      <c r="D161">
        <f t="shared" si="23"/>
        <v>0.59171597633136097</v>
      </c>
      <c r="E161">
        <f t="shared" si="24"/>
        <v>4.0146469604903645E-2</v>
      </c>
      <c r="F161">
        <f t="shared" si="25"/>
        <v>-0.2251970175392044</v>
      </c>
      <c r="G161">
        <v>0</v>
      </c>
      <c r="H161">
        <f t="shared" si="26"/>
        <v>0.26534348714410805</v>
      </c>
      <c r="I161">
        <f t="shared" si="27"/>
        <v>-1.0854826817097272</v>
      </c>
      <c r="J161">
        <f t="shared" si="28"/>
        <v>1.0854826817097272</v>
      </c>
      <c r="K161">
        <f t="shared" si="29"/>
        <v>0.42823917030934305</v>
      </c>
      <c r="L161">
        <f t="shared" si="30"/>
        <v>0.571760829690657</v>
      </c>
      <c r="M161">
        <f t="shared" si="31"/>
        <v>2.3351436985029639</v>
      </c>
      <c r="N161">
        <f t="shared" si="32"/>
        <v>1.7489830503797115</v>
      </c>
    </row>
    <row r="162" spans="1:14" x14ac:dyDescent="0.25">
      <c r="A162" s="4">
        <f>IF('True_Odds_Calculator_2-way'!A163="","",'True_Odds_Calculator_2-way'!A163)</f>
        <v>2.4</v>
      </c>
      <c r="B162" s="4">
        <f>IF('True_Odds_Calculator_2-way'!B163="","",'True_Odds_Calculator_2-way'!B163)</f>
        <v>1.61</v>
      </c>
      <c r="C162" s="4">
        <f t="shared" si="22"/>
        <v>0.41666666666666669</v>
      </c>
      <c r="D162">
        <f t="shared" si="23"/>
        <v>0.6211180124223602</v>
      </c>
      <c r="E162">
        <f t="shared" si="24"/>
        <v>3.7784679089026829E-2</v>
      </c>
      <c r="F162">
        <f t="shared" si="25"/>
        <v>-0.22101449275362328</v>
      </c>
      <c r="G162">
        <v>0</v>
      </c>
      <c r="H162">
        <f t="shared" si="26"/>
        <v>0.25879917184265011</v>
      </c>
      <c r="I162">
        <f t="shared" si="27"/>
        <v>-1.0821091383745125</v>
      </c>
      <c r="J162">
        <f t="shared" si="28"/>
        <v>1.0821091383745125</v>
      </c>
      <c r="K162">
        <f t="shared" si="29"/>
        <v>0.39762177743270088</v>
      </c>
      <c r="L162">
        <f t="shared" si="30"/>
        <v>0.602378222567299</v>
      </c>
      <c r="M162">
        <f t="shared" si="31"/>
        <v>2.5149527937243179</v>
      </c>
      <c r="N162">
        <f t="shared" si="32"/>
        <v>1.660086574408453</v>
      </c>
    </row>
    <row r="163" spans="1:14" x14ac:dyDescent="0.25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2.11</v>
      </c>
      <c r="C163" s="4">
        <f t="shared" si="22"/>
        <v>0.5524861878453039</v>
      </c>
      <c r="D163">
        <f t="shared" si="23"/>
        <v>0.47393364928909953</v>
      </c>
      <c r="E163">
        <f t="shared" si="24"/>
        <v>2.6419837134403323E-2</v>
      </c>
      <c r="F163">
        <f t="shared" si="25"/>
        <v>-0.23542195805294452</v>
      </c>
      <c r="G163">
        <v>0</v>
      </c>
      <c r="H163">
        <f t="shared" si="26"/>
        <v>0.26184179518734785</v>
      </c>
      <c r="I163">
        <f t="shared" si="27"/>
        <v>-1.0546199952805544</v>
      </c>
      <c r="J163">
        <f t="shared" si="28"/>
        <v>1.0546199952805544</v>
      </c>
      <c r="K163">
        <f t="shared" si="29"/>
        <v>0.53930387414417835</v>
      </c>
      <c r="L163">
        <f t="shared" si="30"/>
        <v>0.46069612585582176</v>
      </c>
      <c r="M163">
        <f t="shared" si="31"/>
        <v>1.8542421961772491</v>
      </c>
      <c r="N163">
        <f t="shared" si="32"/>
        <v>2.1706281947614148</v>
      </c>
    </row>
    <row r="164" spans="1:14" x14ac:dyDescent="0.25">
      <c r="A164" s="4">
        <f>IF('True_Odds_Calculator_2-way'!A165="","",'True_Odds_Calculator_2-way'!A165)</f>
        <v>2.58</v>
      </c>
      <c r="B164" s="4">
        <f>IF('True_Odds_Calculator_2-way'!B165="","",'True_Odds_Calculator_2-way'!B165)</f>
        <v>1.52</v>
      </c>
      <c r="C164" s="4">
        <f t="shared" si="22"/>
        <v>0.38759689922480617</v>
      </c>
      <c r="D164">
        <f t="shared" si="23"/>
        <v>0.65789473684210531</v>
      </c>
      <c r="E164">
        <f t="shared" si="24"/>
        <v>4.5491636066911534E-2</v>
      </c>
      <c r="F164">
        <f t="shared" si="25"/>
        <v>-0.20950632394940838</v>
      </c>
      <c r="G164">
        <v>0</v>
      </c>
      <c r="H164">
        <f t="shared" si="26"/>
        <v>0.25499796001631986</v>
      </c>
      <c r="I164">
        <f t="shared" si="27"/>
        <v>-1.1032394541017196</v>
      </c>
      <c r="J164">
        <f t="shared" si="28"/>
        <v>1.1032394541017196</v>
      </c>
      <c r="K164">
        <f t="shared" si="29"/>
        <v>0.36454861838676672</v>
      </c>
      <c r="L164">
        <f t="shared" si="30"/>
        <v>0.63545138161323322</v>
      </c>
      <c r="M164">
        <f t="shared" si="31"/>
        <v>2.7431183374807175</v>
      </c>
      <c r="N164">
        <f t="shared" si="32"/>
        <v>1.5736845161328941</v>
      </c>
    </row>
    <row r="165" spans="1:14" x14ac:dyDescent="0.25">
      <c r="A165" s="4">
        <f>IF('True_Odds_Calculator_2-way'!A166="","",'True_Odds_Calculator_2-way'!A166)</f>
        <v>1.57</v>
      </c>
      <c r="B165" s="4">
        <f>IF('True_Odds_Calculator_2-way'!B166="","",'True_Odds_Calculator_2-way'!B166)</f>
        <v>2.4900000000000002</v>
      </c>
      <c r="C165" s="4">
        <f t="shared" si="22"/>
        <v>0.63694267515923564</v>
      </c>
      <c r="D165">
        <f t="shared" si="23"/>
        <v>0.40160642570281119</v>
      </c>
      <c r="E165">
        <f t="shared" si="24"/>
        <v>3.8549100862046881E-2</v>
      </c>
      <c r="F165">
        <f t="shared" si="25"/>
        <v>-0.21725117028624052</v>
      </c>
      <c r="G165">
        <v>0</v>
      </c>
      <c r="H165">
        <f t="shared" si="26"/>
        <v>0.25580027114828735</v>
      </c>
      <c r="I165">
        <f t="shared" si="27"/>
        <v>-1.0850991866680071</v>
      </c>
      <c r="J165">
        <f t="shared" si="28"/>
        <v>1.0850991866680071</v>
      </c>
      <c r="K165">
        <f t="shared" si="29"/>
        <v>0.61785354430745798</v>
      </c>
      <c r="L165">
        <f t="shared" si="30"/>
        <v>0.38214645569254196</v>
      </c>
      <c r="M165">
        <f t="shared" si="31"/>
        <v>1.6185065364007643</v>
      </c>
      <c r="N165">
        <f t="shared" si="32"/>
        <v>2.6167977881353308</v>
      </c>
    </row>
    <row r="166" spans="1:14" x14ac:dyDescent="0.25">
      <c r="A166" s="4">
        <f>IF('True_Odds_Calculator_2-way'!A167="","",'True_Odds_Calculator_2-way'!A167)</f>
        <v>2.04</v>
      </c>
      <c r="B166" s="4">
        <f>IF('True_Odds_Calculator_2-way'!B167="","",'True_Odds_Calculator_2-way'!B167)</f>
        <v>1.84</v>
      </c>
      <c r="C166" s="4">
        <f t="shared" si="22"/>
        <v>0.49019607843137253</v>
      </c>
      <c r="D166">
        <f t="shared" si="23"/>
        <v>0.54347826086956519</v>
      </c>
      <c r="E166">
        <f t="shared" si="24"/>
        <v>3.3674339300937772E-2</v>
      </c>
      <c r="F166">
        <f t="shared" si="25"/>
        <v>-0.23273657289002547</v>
      </c>
      <c r="G166">
        <v>0</v>
      </c>
      <c r="H166">
        <f t="shared" si="26"/>
        <v>0.2664109121909633</v>
      </c>
      <c r="I166">
        <f t="shared" si="27"/>
        <v>-1.0699012312772824</v>
      </c>
      <c r="J166">
        <f t="shared" si="28"/>
        <v>1.0699012312772824</v>
      </c>
      <c r="K166">
        <f t="shared" si="29"/>
        <v>0.47332857821916891</v>
      </c>
      <c r="L166">
        <f t="shared" si="30"/>
        <v>0.52667142178083093</v>
      </c>
      <c r="M166">
        <f t="shared" si="31"/>
        <v>2.1126972805283741</v>
      </c>
      <c r="N166">
        <f t="shared" si="32"/>
        <v>1.8987170342729172</v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9" sqref="AA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1.47</v>
      </c>
      <c r="B3">
        <v>2.76</v>
      </c>
      <c r="C3" s="29">
        <f t="shared" ref="C3:C66" si="0">IF(OR($A3="",$B3=""),"",(1/A3)+(1/B3)-1)</f>
        <v>4.2590949423247704E-2</v>
      </c>
      <c r="D3" s="30">
        <f>IF(OR($A3="",$B3=""),"",A3*'MPTO_working_2-way'!$G2)</f>
        <v>1.5326086956521741</v>
      </c>
      <c r="E3" s="32">
        <f>IF(OR($A3="",$B3=""),"",B3*'MPTO_working_2-way'!$G2)</f>
        <v>2.8775510204081636</v>
      </c>
      <c r="F3" s="30">
        <f>IF(OR($A3="",$B3=""),"",'MPTO_working_2-way'!D2)</f>
        <v>1.5175044883303412</v>
      </c>
      <c r="G3" s="32">
        <f>IF(OR($A3="",$B3=""),"",'MPTO_working_2-way'!E2)</f>
        <v>2.93235039028621</v>
      </c>
      <c r="H3" s="30">
        <f>IF(OR($A3="",$B3=""),"",'OddsRatio_working_2-way'!M2)</f>
        <v>1.5167644091319124</v>
      </c>
      <c r="I3" s="30">
        <f>IF(OR($A3="",$B3=""),"",'OddsRatio_working_2-way'!N2)</f>
        <v>2.9351177873875871</v>
      </c>
      <c r="J3" s="30">
        <f>IF('Log_working_2-way'!$D2="","",A3^('Log_working_2-way'!$D2))</f>
        <v>1.5098280403230515</v>
      </c>
      <c r="K3" s="32">
        <f>IF('Log_working_2-way'!$D2="","",B3^('Log_working_2-way'!$D2))</f>
        <v>2.9614456658071751</v>
      </c>
      <c r="L3" s="37">
        <f>(1/D3)</f>
        <v>0.65248226950354604</v>
      </c>
      <c r="M3" s="37">
        <f>(1/E3)</f>
        <v>0.34751773049645385</v>
      </c>
      <c r="N3" s="38">
        <v>100</v>
      </c>
      <c r="O3" s="38">
        <f>(1/A3)*((N3*A3)-N3)</f>
        <v>31.972789115646258</v>
      </c>
      <c r="P3" s="38">
        <f>(1/B3)*((N3*B3)-N3)</f>
        <v>63.768115942028999</v>
      </c>
      <c r="Q3" s="38">
        <f>(1/B3)*N3</f>
        <v>36.231884057971023</v>
      </c>
      <c r="R3" s="38">
        <f>(1/A3)*N3</f>
        <v>68.027210884353735</v>
      </c>
      <c r="S3" s="39">
        <f>O3-Q3</f>
        <v>-4.259094942324765</v>
      </c>
      <c r="T3" s="39">
        <f>P3-R3</f>
        <v>-4.2590949423247366</v>
      </c>
      <c r="U3" t="s">
        <v>116</v>
      </c>
      <c r="V3" t="s">
        <v>117</v>
      </c>
      <c r="W3" t="s">
        <v>404</v>
      </c>
      <c r="X3" s="48" t="s">
        <v>400</v>
      </c>
      <c r="Y3" s="41"/>
    </row>
    <row r="4" spans="1:25" s="12" customFormat="1" ht="15" x14ac:dyDescent="0.25">
      <c r="A4">
        <v>1.6</v>
      </c>
      <c r="B4">
        <v>2.4700000000000002</v>
      </c>
      <c r="C4" s="29">
        <f t="shared" si="0"/>
        <v>2.9858299595141746E-2</v>
      </c>
      <c r="D4" s="30">
        <f>IF(OR($A4="",$B4=""),"",A4*'MPTO_working_2-way'!$G3)</f>
        <v>1.6477732793522268</v>
      </c>
      <c r="E4" s="32">
        <f>IF(OR($A4="",$B4=""),"",B4*'MPTO_working_2-way'!$G3)</f>
        <v>2.5437500000000002</v>
      </c>
      <c r="F4" s="30">
        <f>IF(OR($A4="",$B4=""),"",'MPTO_working_2-way'!D3)</f>
        <v>1.6391538780588968</v>
      </c>
      <c r="G4" s="32">
        <f>IF(OR($A4="",$B4=""),"",'MPTO_working_2-way'!E3)</f>
        <v>2.5645684620376383</v>
      </c>
      <c r="H4" s="30">
        <f>IF(OR($A4="",$B4=""),"",'OddsRatio_working_2-way'!M3)</f>
        <v>1.6388765649999402</v>
      </c>
      <c r="I4" s="30">
        <f>IF(OR($A4="",$B4=""),"",'OddsRatio_working_2-way'!N3)</f>
        <v>2.5652475842498532</v>
      </c>
      <c r="J4" s="30">
        <f>IF('Log_working_2-way'!$D3="","",A4^('Log_working_2-way'!$D3))</f>
        <v>1.634964638533341</v>
      </c>
      <c r="K4" s="32">
        <f>IF('Log_working_2-way'!$D3="","",B4^('Log_working_2-way'!$D3))</f>
        <v>2.5748908511028135</v>
      </c>
      <c r="L4" s="37">
        <f t="shared" ref="L4" si="1">(1/D4)</f>
        <v>0.60687960687960685</v>
      </c>
      <c r="M4" s="37">
        <f t="shared" ref="M4" si="2">(1/E4)</f>
        <v>0.3931203931203931</v>
      </c>
      <c r="N4" s="38">
        <v>100</v>
      </c>
      <c r="O4" s="38">
        <f t="shared" ref="O4" si="3">(1/A4)*((N4*A4)-N4)</f>
        <v>37.5</v>
      </c>
      <c r="P4" s="38">
        <f t="shared" ref="P4" si="4">(1/B4)*((N4*B4)-N4)</f>
        <v>59.514170040485837</v>
      </c>
      <c r="Q4" s="38">
        <f t="shared" ref="Q4" si="5">(1/B4)*N4</f>
        <v>40.48582995951417</v>
      </c>
      <c r="R4" s="38">
        <f t="shared" ref="R4" si="6">(1/A4)*N4</f>
        <v>62.5</v>
      </c>
      <c r="S4" s="39">
        <f t="shared" ref="S4" si="7">O4-Q4</f>
        <v>-2.9858299595141702</v>
      </c>
      <c r="T4" s="39">
        <f t="shared" ref="T4" si="8">P4-R4</f>
        <v>-2.9858299595141631</v>
      </c>
      <c r="U4" t="s">
        <v>118</v>
      </c>
      <c r="V4" t="s">
        <v>119</v>
      </c>
      <c r="W4" t="s">
        <v>405</v>
      </c>
      <c r="X4" s="48" t="s">
        <v>400</v>
      </c>
      <c r="Y4" s="41"/>
    </row>
    <row r="5" spans="1:25" s="12" customFormat="1" ht="15" x14ac:dyDescent="0.25">
      <c r="A5">
        <v>1.68</v>
      </c>
      <c r="B5">
        <v>2.27</v>
      </c>
      <c r="C5" s="29">
        <f t="shared" si="0"/>
        <v>3.5766729599328695E-2</v>
      </c>
      <c r="D5" s="30">
        <f>IF(OR($A5="",$B5=""),"",A5*'MPTO_working_2-way'!$G4)</f>
        <v>1.7400881057268722</v>
      </c>
      <c r="E5" s="32">
        <f>IF(OR($A5="",$B5=""),"",B5*'MPTO_working_2-way'!$G4)</f>
        <v>2.3511904761904763</v>
      </c>
      <c r="F5" s="30">
        <f>IF(OR($A5="",$B5=""),"",'MPTO_working_2-way'!D4)</f>
        <v>1.7320374239258789</v>
      </c>
      <c r="G5" s="32">
        <f>IF(OR($A5="",$B5=""),"",'MPTO_working_2-way'!E4)</f>
        <v>2.3660503784588656</v>
      </c>
      <c r="H5" s="30">
        <f>IF(OR($A5="",$B5=""),"",'OddsRatio_working_2-way'!M4)</f>
        <v>1.7317329231804059</v>
      </c>
      <c r="I5" s="30">
        <f>IF(OR($A5="",$B5=""),"",'OddsRatio_working_2-way'!N4)</f>
        <v>2.3666188418222287</v>
      </c>
      <c r="J5" s="30">
        <f>IF('Log_working_2-way'!$D4="","",A5^('Log_working_2-way'!$D4))</f>
        <v>1.72807279838637</v>
      </c>
      <c r="K5" s="32">
        <f>IF('Log_working_2-way'!$D4="","",B5^('Log_working_2-way'!$D4))</f>
        <v>2.37348902776783</v>
      </c>
      <c r="L5" s="37">
        <f t="shared" ref="L5:L68" si="9">(1/D5)</f>
        <v>0.57468354430379742</v>
      </c>
      <c r="M5" s="37">
        <f t="shared" ref="M5:M68" si="10">(1/E5)</f>
        <v>0.42531645569620252</v>
      </c>
      <c r="N5" s="38">
        <v>101</v>
      </c>
      <c r="O5" s="38">
        <f t="shared" ref="O5:O68" si="11">(1/A5)*((N5*A5)-N5)</f>
        <v>40.880952380952387</v>
      </c>
      <c r="P5" s="38">
        <f t="shared" ref="P5:P68" si="12">(1/B5)*((N5*B5)-N5)</f>
        <v>56.506607929515418</v>
      </c>
      <c r="Q5" s="38">
        <f t="shared" ref="Q5:Q68" si="13">(1/B5)*N5</f>
        <v>44.493392070484582</v>
      </c>
      <c r="R5" s="38">
        <f t="shared" ref="R5:R68" si="14">(1/A5)*N5</f>
        <v>60.11904761904762</v>
      </c>
      <c r="S5" s="39">
        <f t="shared" ref="S5:S68" si="15">O5-Q5</f>
        <v>-3.6124396895321951</v>
      </c>
      <c r="T5" s="39">
        <f t="shared" ref="T5:T68" si="16">P5-R5</f>
        <v>-3.6124396895322022</v>
      </c>
      <c r="U5" t="s">
        <v>120</v>
      </c>
      <c r="V5" t="s">
        <v>121</v>
      </c>
      <c r="W5" t="s">
        <v>406</v>
      </c>
      <c r="X5" s="48" t="s">
        <v>400</v>
      </c>
      <c r="Y5" s="41"/>
    </row>
    <row r="6" spans="1:25" s="12" customFormat="1" ht="15" x14ac:dyDescent="0.25">
      <c r="A6">
        <v>2.0499999999999998</v>
      </c>
      <c r="B6">
        <v>1.85</v>
      </c>
      <c r="C6" s="29">
        <f t="shared" si="0"/>
        <v>2.8345418589321048E-2</v>
      </c>
      <c r="D6" s="30">
        <f>IF(OR($A6="",$B6=""),"",A6*'MPTO_working_2-way'!$G5)</f>
        <v>2.1081081081081079</v>
      </c>
      <c r="E6" s="32">
        <f>IF(OR($A6="",$B6=""),"",B6*'MPTO_working_2-way'!$G5)</f>
        <v>1.902439024390244</v>
      </c>
      <c r="F6" s="30">
        <f>IF(OR($A6="",$B6=""),"",'MPTO_working_2-way'!D5)</f>
        <v>2.1113430758524703</v>
      </c>
      <c r="G6" s="32">
        <f>IF(OR($A6="",$B6=""),"",'MPTO_working_2-way'!E5)</f>
        <v>1.8998121477770822</v>
      </c>
      <c r="H6" s="30">
        <f>IF(OR($A6="",$B6=""),"",'OddsRatio_working_2-way'!M5)</f>
        <v>2.1114378604524222</v>
      </c>
      <c r="I6" s="30">
        <f>IF(OR($A6="",$B6=""),"",'OddsRatio_working_2-way'!N5)</f>
        <v>1.8997354108424378</v>
      </c>
      <c r="J6" s="30">
        <f>IF('Log_working_2-way'!$D5="","",A6^('Log_working_2-way'!$D5))</f>
        <v>2.1129081281913611</v>
      </c>
      <c r="K6" s="32">
        <f>IF('Log_working_2-way'!$D5="","",B6^('Log_working_2-way'!$D5))</f>
        <v>1.8985467665018629</v>
      </c>
      <c r="L6" s="37">
        <f t="shared" si="9"/>
        <v>0.47435897435897439</v>
      </c>
      <c r="M6" s="37">
        <f t="shared" si="10"/>
        <v>0.52564102564102555</v>
      </c>
      <c r="N6" s="38">
        <v>102</v>
      </c>
      <c r="O6" s="38">
        <f t="shared" si="11"/>
        <v>52.243902439024396</v>
      </c>
      <c r="P6" s="38">
        <f t="shared" si="12"/>
        <v>46.86486486486487</v>
      </c>
      <c r="Q6" s="38">
        <f t="shared" si="13"/>
        <v>55.13513513513513</v>
      </c>
      <c r="R6" s="38">
        <f t="shared" si="14"/>
        <v>49.756097560975611</v>
      </c>
      <c r="S6" s="39">
        <f t="shared" si="15"/>
        <v>-2.891232696110734</v>
      </c>
      <c r="T6" s="39">
        <f t="shared" si="16"/>
        <v>-2.8912326961107411</v>
      </c>
      <c r="U6" t="s">
        <v>122</v>
      </c>
      <c r="V6" t="s">
        <v>123</v>
      </c>
      <c r="W6" t="s">
        <v>406</v>
      </c>
      <c r="X6" s="48" t="s">
        <v>400</v>
      </c>
      <c r="Y6" s="41"/>
    </row>
    <row r="7" spans="1:25" s="12" customFormat="1" ht="15" x14ac:dyDescent="0.25">
      <c r="A7">
        <v>2.4700000000000002</v>
      </c>
      <c r="B7">
        <v>1.6</v>
      </c>
      <c r="C7" s="29">
        <f t="shared" si="0"/>
        <v>2.9858299595141746E-2</v>
      </c>
      <c r="D7" s="30">
        <f>IF(OR($A7="",$B7=""),"",A7*'MPTO_working_2-way'!$G6)</f>
        <v>2.5437500000000002</v>
      </c>
      <c r="E7" s="32">
        <f>IF(OR($A7="",$B7=""),"",B7*'MPTO_working_2-way'!$G6)</f>
        <v>1.6477732793522268</v>
      </c>
      <c r="F7" s="30">
        <f>IF(OR($A7="",$B7=""),"",'MPTO_working_2-way'!D6)</f>
        <v>2.5645684620376383</v>
      </c>
      <c r="G7" s="32">
        <f>IF(OR($A7="",$B7=""),"",'MPTO_working_2-way'!E6)</f>
        <v>1.6391538780588968</v>
      </c>
      <c r="H7" s="30">
        <f>IF(OR($A7="",$B7=""),"",'OddsRatio_working_2-way'!M6)</f>
        <v>2.5652475842498532</v>
      </c>
      <c r="I7" s="30">
        <f>IF(OR($A7="",$B7=""),"",'OddsRatio_working_2-way'!N6)</f>
        <v>1.6388765649999402</v>
      </c>
      <c r="J7" s="30">
        <f>IF('Log_working_2-way'!$D6="","",A7^('Log_working_2-way'!$D6))</f>
        <v>2.5748908511028135</v>
      </c>
      <c r="K7" s="32">
        <f>IF('Log_working_2-way'!$D6="","",B7^('Log_working_2-way'!$D6))</f>
        <v>1.634964638533341</v>
      </c>
      <c r="L7" s="37">
        <f t="shared" si="9"/>
        <v>0.3931203931203931</v>
      </c>
      <c r="M7" s="37">
        <f t="shared" si="10"/>
        <v>0.60687960687960685</v>
      </c>
      <c r="N7" s="38">
        <v>103</v>
      </c>
      <c r="O7" s="38">
        <f t="shared" si="11"/>
        <v>61.299595141700415</v>
      </c>
      <c r="P7" s="38">
        <f t="shared" si="12"/>
        <v>38.625000000000007</v>
      </c>
      <c r="Q7" s="38">
        <f t="shared" si="13"/>
        <v>64.375</v>
      </c>
      <c r="R7" s="38">
        <f t="shared" si="14"/>
        <v>41.700404858299592</v>
      </c>
      <c r="S7" s="39">
        <f t="shared" si="15"/>
        <v>-3.075404858299585</v>
      </c>
      <c r="T7" s="39">
        <f t="shared" si="16"/>
        <v>-3.075404858299585</v>
      </c>
      <c r="U7" t="s">
        <v>78</v>
      </c>
      <c r="V7" t="s">
        <v>85</v>
      </c>
      <c r="W7" t="s">
        <v>92</v>
      </c>
      <c r="X7" s="48" t="s">
        <v>400</v>
      </c>
      <c r="Y7" s="41"/>
    </row>
    <row r="8" spans="1:25" ht="15" x14ac:dyDescent="0.25">
      <c r="A8">
        <v>1.88</v>
      </c>
      <c r="B8">
        <v>2.0299999999999998</v>
      </c>
      <c r="C8" s="29">
        <f t="shared" si="0"/>
        <v>2.4525731055444977E-2</v>
      </c>
      <c r="D8" s="30">
        <f>IF(OR($A8="",$B8=""),"",A8*'MPTO_working_2-way'!$G7)</f>
        <v>1.9261083743842364</v>
      </c>
      <c r="E8" s="32">
        <f>IF(OR($A8="",$B8=""),"",B8*'MPTO_working_2-way'!$G7)</f>
        <v>2.0797872340425529</v>
      </c>
      <c r="F8" s="30">
        <f>IF(OR($A8="",$B8=""),"",'MPTO_working_2-way'!D7)</f>
        <v>1.9243646631706333</v>
      </c>
      <c r="G8" s="32">
        <f>IF(OR($A8="",$B8=""),"",'MPTO_working_2-way'!E7)</f>
        <v>2.0818241326641935</v>
      </c>
      <c r="H8" s="30">
        <f>IF(OR($A8="",$B8=""),"",'OddsRatio_working_2-way'!M7)</f>
        <v>1.9243207949834495</v>
      </c>
      <c r="I8" s="30">
        <f>IF(OR($A8="",$B8=""),"",'OddsRatio_working_2-way'!N7)</f>
        <v>2.081875475946537</v>
      </c>
      <c r="J8" s="30">
        <f>IF('Log_working_2-way'!$D7="","",A8^('Log_working_2-way'!$D7))</f>
        <v>1.9235339030630429</v>
      </c>
      <c r="K8" s="32">
        <f>IF('Log_working_2-way'!$D7="","",B8^('Log_working_2-way'!$D7))</f>
        <v>2.0827972819225606</v>
      </c>
      <c r="L8" s="37">
        <f t="shared" si="9"/>
        <v>0.51918158567774941</v>
      </c>
      <c r="M8" s="37">
        <f t="shared" si="10"/>
        <v>0.4808184143222507</v>
      </c>
      <c r="N8" s="38">
        <v>104</v>
      </c>
      <c r="O8" s="38">
        <f t="shared" si="11"/>
        <v>48.680851063829778</v>
      </c>
      <c r="P8" s="38">
        <f t="shared" si="12"/>
        <v>52.768472906403936</v>
      </c>
      <c r="Q8" s="38">
        <f t="shared" si="13"/>
        <v>51.231527093596064</v>
      </c>
      <c r="R8" s="38">
        <f t="shared" si="14"/>
        <v>55.319148936170208</v>
      </c>
      <c r="S8" s="39">
        <f t="shared" si="15"/>
        <v>-2.5506760297662865</v>
      </c>
      <c r="T8" s="39">
        <f t="shared" si="16"/>
        <v>-2.5506760297662723</v>
      </c>
      <c r="U8" t="s">
        <v>124</v>
      </c>
      <c r="V8" t="s">
        <v>125</v>
      </c>
      <c r="W8" t="s">
        <v>407</v>
      </c>
      <c r="X8" s="48" t="s">
        <v>400</v>
      </c>
      <c r="Y8" s="41"/>
    </row>
    <row r="9" spans="1:25" ht="15" x14ac:dyDescent="0.25">
      <c r="A9">
        <v>1.98</v>
      </c>
      <c r="B9">
        <v>1.93</v>
      </c>
      <c r="C9" s="29">
        <f t="shared" si="0"/>
        <v>2.3185220076411994E-2</v>
      </c>
      <c r="D9" s="30">
        <f>IF(OR($A9="",$B9=""),"",A9*'MPTO_working_2-way'!$G8)</f>
        <v>2.0259067357512959</v>
      </c>
      <c r="E9" s="32">
        <f>IF(OR($A9="",$B9=""),"",B9*'MPTO_working_2-way'!$G8)</f>
        <v>1.9747474747474751</v>
      </c>
      <c r="F9" s="30">
        <f>IF(OR($A9="",$B9=""),"",'MPTO_working_2-way'!D8)</f>
        <v>2.0265153523890338</v>
      </c>
      <c r="G9" s="32">
        <f>IF(OR($A9="",$B9=""),"",'MPTO_working_2-way'!E8)</f>
        <v>1.974169551066798</v>
      </c>
      <c r="H9" s="30">
        <f>IF(OR($A9="",$B9=""),"",'OddsRatio_working_2-way'!M8)</f>
        <v>2.0265298051494733</v>
      </c>
      <c r="I9" s="30">
        <f>IF(OR($A9="",$B9=""),"",'OddsRatio_working_2-way'!N8)</f>
        <v>1.9741558354989901</v>
      </c>
      <c r="J9" s="30">
        <f>IF('Log_working_2-way'!$D8="","",A9^('Log_working_2-way'!$D8))</f>
        <v>2.0268045830085555</v>
      </c>
      <c r="K9" s="32">
        <f>IF('Log_working_2-way'!$D8="","",B9^('Log_working_2-way'!$D8))</f>
        <v>1.9738951466986834</v>
      </c>
      <c r="L9" s="37">
        <f t="shared" si="9"/>
        <v>0.49360613810741677</v>
      </c>
      <c r="M9" s="37">
        <f t="shared" si="10"/>
        <v>0.50639386189258306</v>
      </c>
      <c r="N9" s="38">
        <v>105</v>
      </c>
      <c r="O9" s="38">
        <f t="shared" si="11"/>
        <v>51.969696969696976</v>
      </c>
      <c r="P9" s="38">
        <f t="shared" si="12"/>
        <v>50.595854922279806</v>
      </c>
      <c r="Q9" s="38">
        <f t="shared" si="13"/>
        <v>54.404145077720216</v>
      </c>
      <c r="R9" s="38">
        <f t="shared" si="14"/>
        <v>53.030303030303031</v>
      </c>
      <c r="S9" s="39">
        <f t="shared" si="15"/>
        <v>-2.4344481080232399</v>
      </c>
      <c r="T9" s="39">
        <f t="shared" si="16"/>
        <v>-2.4344481080232256</v>
      </c>
      <c r="U9" t="s">
        <v>126</v>
      </c>
      <c r="V9" t="s">
        <v>127</v>
      </c>
      <c r="W9" t="s">
        <v>408</v>
      </c>
      <c r="X9" s="48" t="s">
        <v>400</v>
      </c>
      <c r="Y9" s="41"/>
    </row>
    <row r="10" spans="1:25" ht="14.25" customHeight="1" x14ac:dyDescent="0.25">
      <c r="A10">
        <v>2.0099999999999998</v>
      </c>
      <c r="B10">
        <v>1.88</v>
      </c>
      <c r="C10" s="29">
        <f t="shared" si="0"/>
        <v>2.9427331427966497E-2</v>
      </c>
      <c r="D10" s="30">
        <f>IF(OR($A10="",$B10=""),"",A10*'MPTO_working_2-way'!$G9)</f>
        <v>2.0691489361702122</v>
      </c>
      <c r="E10" s="32">
        <f>IF(OR($A10="",$B10=""),"",B10*'MPTO_working_2-way'!$G9)</f>
        <v>1.9353233830845769</v>
      </c>
      <c r="F10" s="30">
        <f>IF(OR($A10="",$B10=""),"",'MPTO_working_2-way'!D9)</f>
        <v>2.0712563034422273</v>
      </c>
      <c r="G10" s="32">
        <f>IF(OR($A10="",$B10=""),"",'MPTO_working_2-way'!E9)</f>
        <v>1.9334834220221038</v>
      </c>
      <c r="H10" s="30">
        <f>IF(OR($A10="",$B10=""),"",'OddsRatio_working_2-way'!M9)</f>
        <v>2.0713203408538785</v>
      </c>
      <c r="I10" s="30">
        <f>IF(OR($A10="",$B10=""),"",'OddsRatio_working_2-way'!N9)</f>
        <v>1.9334276237142709</v>
      </c>
      <c r="J10" s="30">
        <f>IF('Log_working_2-way'!$D9="","",A10^('Log_working_2-way'!$D9))</f>
        <v>2.0722780043286777</v>
      </c>
      <c r="K10" s="32">
        <f>IF('Log_working_2-way'!$D9="","",B10^('Log_working_2-way'!$D9))</f>
        <v>1.9325939690668699</v>
      </c>
      <c r="L10" s="37">
        <f t="shared" si="9"/>
        <v>0.48329048843187672</v>
      </c>
      <c r="M10" s="37">
        <f t="shared" si="10"/>
        <v>0.5167095115681235</v>
      </c>
      <c r="N10" s="38">
        <v>106</v>
      </c>
      <c r="O10" s="38">
        <f t="shared" si="11"/>
        <v>53.263681592039795</v>
      </c>
      <c r="P10" s="38">
        <f t="shared" si="12"/>
        <v>49.617021276595743</v>
      </c>
      <c r="Q10" s="38">
        <f t="shared" si="13"/>
        <v>56.382978723404257</v>
      </c>
      <c r="R10" s="38">
        <f t="shared" si="14"/>
        <v>52.736318407960205</v>
      </c>
      <c r="S10" s="39">
        <f t="shared" si="15"/>
        <v>-3.119297131364462</v>
      </c>
      <c r="T10" s="39">
        <f t="shared" si="16"/>
        <v>-3.119297131364462</v>
      </c>
      <c r="U10" t="s">
        <v>128</v>
      </c>
      <c r="V10" t="s">
        <v>129</v>
      </c>
      <c r="W10" t="s">
        <v>409</v>
      </c>
      <c r="X10" s="48" t="s">
        <v>400</v>
      </c>
      <c r="Y10" s="41"/>
    </row>
    <row r="11" spans="1:25" ht="15" x14ac:dyDescent="0.25">
      <c r="A11">
        <v>2.02</v>
      </c>
      <c r="B11">
        <v>1.88</v>
      </c>
      <c r="C11" s="29">
        <f t="shared" si="0"/>
        <v>2.6964398567516312E-2</v>
      </c>
      <c r="D11" s="30">
        <f>IF(OR($A11="",$B11=""),"",A11*'MPTO_working_2-way'!$G10)</f>
        <v>2.0744680851063828</v>
      </c>
      <c r="E11" s="32">
        <f>IF(OR($A11="",$B11=""),"",B11*'MPTO_working_2-way'!$G10)</f>
        <v>1.9306930693069306</v>
      </c>
      <c r="F11" s="30">
        <f>IF(OR($A11="",$B11=""),"",'MPTO_working_2-way'!D10)</f>
        <v>2.0765529308836395</v>
      </c>
      <c r="G11" s="32">
        <f>IF(OR($A11="",$B11=""),"",'MPTO_working_2-way'!E10)</f>
        <v>1.9288906948394962</v>
      </c>
      <c r="H11" s="30">
        <f>IF(OR($A11="",$B11=""),"",'OddsRatio_working_2-way'!M10)</f>
        <v>2.0766108438479098</v>
      </c>
      <c r="I11" s="30">
        <f>IF(OR($A11="",$B11=""),"",'OddsRatio_working_2-way'!N10)</f>
        <v>1.9288407280256479</v>
      </c>
      <c r="J11" s="30">
        <f>IF('Log_working_2-way'!$D10="","",A11^('Log_working_2-way'!$D10))</f>
        <v>2.0775563029751076</v>
      </c>
      <c r="K11" s="32">
        <f>IF('Log_working_2-way'!$D10="","",B11^('Log_working_2-way'!$D10))</f>
        <v>1.9280257534933587</v>
      </c>
      <c r="L11" s="37">
        <f t="shared" si="9"/>
        <v>0.48205128205128212</v>
      </c>
      <c r="M11" s="37">
        <f t="shared" si="10"/>
        <v>0.517948717948718</v>
      </c>
      <c r="N11" s="38">
        <v>107</v>
      </c>
      <c r="O11" s="38">
        <f t="shared" si="11"/>
        <v>54.029702970297038</v>
      </c>
      <c r="P11" s="38">
        <f t="shared" si="12"/>
        <v>50.085106382978722</v>
      </c>
      <c r="Q11" s="38">
        <f t="shared" si="13"/>
        <v>56.914893617021278</v>
      </c>
      <c r="R11" s="38">
        <f t="shared" si="14"/>
        <v>52.970297029702969</v>
      </c>
      <c r="S11" s="39">
        <f t="shared" si="15"/>
        <v>-2.8851906467242401</v>
      </c>
      <c r="T11" s="39">
        <f t="shared" si="16"/>
        <v>-2.8851906467242472</v>
      </c>
      <c r="U11" t="s">
        <v>130</v>
      </c>
      <c r="V11" t="s">
        <v>131</v>
      </c>
      <c r="W11" t="s">
        <v>410</v>
      </c>
      <c r="X11" s="48" t="s">
        <v>400</v>
      </c>
      <c r="Y11" s="41"/>
    </row>
    <row r="12" spans="1:25" ht="15" x14ac:dyDescent="0.25">
      <c r="A12">
        <v>2.1</v>
      </c>
      <c r="B12">
        <v>1.8</v>
      </c>
      <c r="C12" s="29">
        <f t="shared" si="0"/>
        <v>3.1746031746031633E-2</v>
      </c>
      <c r="D12" s="30">
        <f>IF(OR($A12="",$B12=""),"",A12*'MPTO_working_2-way'!$G11)</f>
        <v>2.1666666666666665</v>
      </c>
      <c r="E12" s="32">
        <f>IF(OR($A12="",$B12=""),"",B12*'MPTO_working_2-way'!$G11)</f>
        <v>1.857142857142857</v>
      </c>
      <c r="F12" s="30">
        <f>IF(OR($A12="",$B12=""),"",'MPTO_working_2-way'!D11)</f>
        <v>2.172413793103448</v>
      </c>
      <c r="G12" s="32">
        <f>IF(OR($A12="",$B12=""),"",'MPTO_working_2-way'!E11)</f>
        <v>1.8529411764705881</v>
      </c>
      <c r="H12" s="30">
        <f>IF(OR($A12="",$B12=""),"",'OddsRatio_working_2-way'!M11)</f>
        <v>2.1726039399558572</v>
      </c>
      <c r="I12" s="30">
        <f>IF(OR($A12="",$B12=""),"",'OddsRatio_working_2-way'!N11)</f>
        <v>1.8528028654224413</v>
      </c>
      <c r="J12" s="30">
        <f>IF('Log_working_2-way'!$D11="","",A12^('Log_working_2-way'!$D11))</f>
        <v>2.1752294998990545</v>
      </c>
      <c r="K12" s="32">
        <f>IF('Log_working_2-way'!$D11="","",B12^('Log_working_2-way'!$D11))</f>
        <v>1.8508976332587501</v>
      </c>
      <c r="L12" s="37">
        <f t="shared" si="9"/>
        <v>0.46153846153846156</v>
      </c>
      <c r="M12" s="37">
        <f t="shared" si="10"/>
        <v>0.53846153846153855</v>
      </c>
      <c r="N12" s="38">
        <v>108</v>
      </c>
      <c r="O12" s="38">
        <f t="shared" si="11"/>
        <v>56.571428571428577</v>
      </c>
      <c r="P12" s="38">
        <f t="shared" si="12"/>
        <v>48.000000000000007</v>
      </c>
      <c r="Q12" s="38">
        <f t="shared" si="13"/>
        <v>60</v>
      </c>
      <c r="R12" s="38">
        <f t="shared" si="14"/>
        <v>51.428571428571423</v>
      </c>
      <c r="S12" s="39">
        <f t="shared" si="15"/>
        <v>-3.4285714285714235</v>
      </c>
      <c r="T12" s="39">
        <f t="shared" si="16"/>
        <v>-3.4285714285714164</v>
      </c>
      <c r="U12" t="s">
        <v>132</v>
      </c>
      <c r="V12" t="s">
        <v>133</v>
      </c>
      <c r="W12" t="s">
        <v>411</v>
      </c>
      <c r="X12" s="48" t="s">
        <v>400</v>
      </c>
      <c r="Y12" s="41"/>
    </row>
    <row r="13" spans="1:25" ht="15" x14ac:dyDescent="0.25">
      <c r="A13">
        <v>2.48</v>
      </c>
      <c r="B13">
        <v>1.58</v>
      </c>
      <c r="C13" s="29">
        <f t="shared" si="0"/>
        <v>3.61371988566761E-2</v>
      </c>
      <c r="D13" s="30">
        <f>IF(OR($A13="",$B13=""),"",A13*'MPTO_working_2-way'!$G12)</f>
        <v>2.5696202531645569</v>
      </c>
      <c r="E13" s="32">
        <f>IF(OR($A13="",$B13=""),"",B13*'MPTO_working_2-way'!$G12)</f>
        <v>1.6370967741935483</v>
      </c>
      <c r="F13" s="30">
        <f>IF(OR($A13="",$B13=""),"",'MPTO_working_2-way'!D12)</f>
        <v>2.5963424330771265</v>
      </c>
      <c r="G13" s="32">
        <f>IF(OR($A13="",$B13=""),"",'MPTO_working_2-way'!E12)</f>
        <v>1.6264320106259338</v>
      </c>
      <c r="H13" s="30">
        <f>IF(OR($A13="",$B13=""),"",'OddsRatio_working_2-way'!M12)</f>
        <v>2.5974116995724779</v>
      </c>
      <c r="I13" s="30">
        <f>IF(OR($A13="",$B13=""),"",'OddsRatio_working_2-way'!N12)</f>
        <v>1.6260126930757011</v>
      </c>
      <c r="J13" s="30">
        <f>IF('Log_working_2-way'!$D12="","",A13^('Log_working_2-way'!$D12))</f>
        <v>2.6099071390443571</v>
      </c>
      <c r="K13" s="32">
        <f>IF('Log_working_2-way'!$D12="","",B13^('Log_working_2-way'!$D12))</f>
        <v>1.6211538390924995</v>
      </c>
      <c r="L13" s="37">
        <f t="shared" si="9"/>
        <v>0.3891625615763547</v>
      </c>
      <c r="M13" s="37">
        <f t="shared" si="10"/>
        <v>0.61083743842364535</v>
      </c>
      <c r="N13" s="38">
        <v>109</v>
      </c>
      <c r="O13" s="38">
        <f t="shared" si="11"/>
        <v>65.048387096774192</v>
      </c>
      <c r="P13" s="38">
        <f t="shared" si="12"/>
        <v>40.0126582278481</v>
      </c>
      <c r="Q13" s="38">
        <f t="shared" si="13"/>
        <v>68.987341772151893</v>
      </c>
      <c r="R13" s="38">
        <f t="shared" si="14"/>
        <v>43.951612903225808</v>
      </c>
      <c r="S13" s="39">
        <f t="shared" si="15"/>
        <v>-3.9389546753777012</v>
      </c>
      <c r="T13" s="39">
        <f t="shared" si="16"/>
        <v>-3.9389546753777083</v>
      </c>
      <c r="U13" t="s">
        <v>134</v>
      </c>
      <c r="V13" t="s">
        <v>135</v>
      </c>
      <c r="W13" t="s">
        <v>411</v>
      </c>
      <c r="X13" s="48" t="s">
        <v>400</v>
      </c>
      <c r="Y13" s="41"/>
    </row>
    <row r="14" spans="1:25" s="35" customFormat="1" ht="15" x14ac:dyDescent="0.25">
      <c r="A14">
        <v>1.58</v>
      </c>
      <c r="B14">
        <v>2.41</v>
      </c>
      <c r="C14" s="29">
        <f t="shared" si="0"/>
        <v>4.7849151741162776E-2</v>
      </c>
      <c r="D14" s="30">
        <f>IF(OR($A14="",$B14=""),"",A14*'MPTO_working_2-way'!$G13)</f>
        <v>1.6556016597510372</v>
      </c>
      <c r="E14" s="32">
        <f>IF(OR($A14="",$B14=""),"",B14*'MPTO_working_2-way'!$G13)</f>
        <v>2.5253164556962022</v>
      </c>
      <c r="F14" s="30">
        <f>IF(OR($A14="",$B14=""),"",'MPTO_working_2-way'!D13)</f>
        <v>1.6420716719134072</v>
      </c>
      <c r="G14" s="32">
        <f>IF(OR($A14="",$B14=""),"",'MPTO_working_2-way'!E13)</f>
        <v>2.5574585264289071</v>
      </c>
      <c r="H14" s="30">
        <f>IF(OR($A14="",$B14=""),"",'OddsRatio_working_2-way'!M13)</f>
        <v>1.6413637951510016</v>
      </c>
      <c r="I14" s="30">
        <f>IF(OR($A14="",$B14=""),"",'OddsRatio_working_2-way'!N13)</f>
        <v>2.5591775020050216</v>
      </c>
      <c r="J14" s="30">
        <f>IF('Log_working_2-way'!$D13="","",A14^('Log_working_2-way'!$D13))</f>
        <v>1.6351614217989046</v>
      </c>
      <c r="K14" s="32">
        <f>IF('Log_working_2-way'!$D13="","",B14^('Log_working_2-way'!$D13))</f>
        <v>2.5744029244823512</v>
      </c>
      <c r="L14" s="37">
        <f t="shared" si="9"/>
        <v>0.60401002506265666</v>
      </c>
      <c r="M14" s="37">
        <f t="shared" si="10"/>
        <v>0.39598997493734339</v>
      </c>
      <c r="N14" s="38">
        <v>110</v>
      </c>
      <c r="O14" s="38">
        <f t="shared" si="11"/>
        <v>40.379746835443044</v>
      </c>
      <c r="P14" s="38">
        <f t="shared" si="12"/>
        <v>64.356846473029051</v>
      </c>
      <c r="Q14" s="38">
        <f t="shared" si="13"/>
        <v>45.643153526970949</v>
      </c>
      <c r="R14" s="38">
        <f t="shared" si="14"/>
        <v>69.620253164556956</v>
      </c>
      <c r="S14" s="39">
        <f t="shared" si="15"/>
        <v>-5.263406691527905</v>
      </c>
      <c r="T14" s="39">
        <f t="shared" si="16"/>
        <v>-5.263406691527905</v>
      </c>
      <c r="U14" t="s">
        <v>136</v>
      </c>
      <c r="V14" t="s">
        <v>137</v>
      </c>
      <c r="W14" t="s">
        <v>412</v>
      </c>
      <c r="X14" s="48" t="s">
        <v>400</v>
      </c>
      <c r="Y14" s="41"/>
    </row>
    <row r="15" spans="1:25" ht="15" x14ac:dyDescent="0.25">
      <c r="A15">
        <v>2</v>
      </c>
      <c r="B15">
        <v>1.91</v>
      </c>
      <c r="C15" s="29">
        <f t="shared" si="0"/>
        <v>2.3560209424083656E-2</v>
      </c>
      <c r="D15" s="30">
        <f>IF(OR($A15="",$B15=""),"",A15*'MPTO_working_2-way'!$G14)</f>
        <v>2.0471204188481673</v>
      </c>
      <c r="E15" s="32">
        <f>IF(OR($A15="",$B15=""),"",B15*'MPTO_working_2-way'!$G14)</f>
        <v>1.9549999999999996</v>
      </c>
      <c r="F15" s="30">
        <f>IF(OR($A15="",$B15=""),"",'MPTO_working_2-way'!D14)</f>
        <v>2.0482573726541551</v>
      </c>
      <c r="G15" s="32">
        <f>IF(OR($A15="",$B15=""),"",'MPTO_working_2-way'!E14)</f>
        <v>1.9539641943734012</v>
      </c>
      <c r="H15" s="30">
        <f>IF(OR($A15="",$B15=""),"",'OddsRatio_working_2-way'!M14)</f>
        <v>2.0482848367219182</v>
      </c>
      <c r="I15" s="30">
        <f>IF(OR($A15="",$B15=""),"",'OddsRatio_working_2-way'!N14)</f>
        <v>1.9539392014169454</v>
      </c>
      <c r="J15" s="30">
        <f>IF('Log_working_2-way'!$D14="","",A15^('Log_working_2-way'!$D14))</f>
        <v>2.0487985391091357</v>
      </c>
      <c r="K15" s="32">
        <f>IF('Log_working_2-way'!$D14="","",B15^('Log_working_2-way'!$D14))</f>
        <v>1.95347196121136</v>
      </c>
      <c r="L15" s="37">
        <f t="shared" si="9"/>
        <v>0.48849104859335046</v>
      </c>
      <c r="M15" s="37">
        <f t="shared" si="10"/>
        <v>0.51150895140664976</v>
      </c>
      <c r="N15" s="38">
        <v>111</v>
      </c>
      <c r="O15" s="38">
        <f t="shared" si="11"/>
        <v>55.5</v>
      </c>
      <c r="P15" s="38">
        <f t="shared" si="12"/>
        <v>52.8848167539267</v>
      </c>
      <c r="Q15" s="38">
        <f t="shared" si="13"/>
        <v>58.1151832460733</v>
      </c>
      <c r="R15" s="38">
        <f t="shared" si="14"/>
        <v>55.5</v>
      </c>
      <c r="S15" s="39">
        <f t="shared" si="15"/>
        <v>-2.6151832460733004</v>
      </c>
      <c r="T15" s="39">
        <f t="shared" si="16"/>
        <v>-2.6151832460733004</v>
      </c>
      <c r="U15" t="s">
        <v>138</v>
      </c>
      <c r="V15" t="s">
        <v>139</v>
      </c>
      <c r="W15" t="s">
        <v>413</v>
      </c>
      <c r="X15" s="48" t="s">
        <v>400</v>
      </c>
      <c r="Y15" s="41"/>
    </row>
    <row r="16" spans="1:25" ht="15" x14ac:dyDescent="0.25">
      <c r="A16">
        <v>2.87</v>
      </c>
      <c r="B16">
        <v>1.44</v>
      </c>
      <c r="C16" s="29">
        <f t="shared" si="0"/>
        <v>4.2876500193573364E-2</v>
      </c>
      <c r="D16" s="30">
        <f>IF(OR($A16="",$B16=""),"",A16*'MPTO_working_2-way'!$G15)</f>
        <v>2.9930555555555558</v>
      </c>
      <c r="E16" s="32">
        <f>IF(OR($A16="",$B16=""),"",B16*'MPTO_working_2-way'!$G15)</f>
        <v>1.5017421602787455</v>
      </c>
      <c r="F16" s="30">
        <f>IF(OR($A16="",$B16=""),"",'MPTO_working_2-way'!D15)</f>
        <v>3.0581619061713776</v>
      </c>
      <c r="G16" s="32">
        <f>IF(OR($A16="",$B16=""),"",'MPTO_working_2-way'!E15)</f>
        <v>1.4858704249658445</v>
      </c>
      <c r="H16" s="30">
        <f>IF(OR($A16="",$B16=""),"",'OddsRatio_working_2-way'!M15)</f>
        <v>3.0615528128088303</v>
      </c>
      <c r="I16" s="30">
        <f>IF(OR($A16="",$B16=""),"",'OddsRatio_working_2-way'!N15)</f>
        <v>1.4850712500726662</v>
      </c>
      <c r="J16" s="30">
        <f>IF('Log_working_2-way'!$D15="","",A16^('Log_working_2-way'!$D15))</f>
        <v>3.0930732542922734</v>
      </c>
      <c r="K16" s="32">
        <f>IF('Log_working_2-way'!$D15="","",B16^('Log_working_2-way'!$D15))</f>
        <v>1.4777663648165758</v>
      </c>
      <c r="L16" s="37">
        <f t="shared" si="9"/>
        <v>0.33410672853828305</v>
      </c>
      <c r="M16" s="37">
        <f t="shared" si="10"/>
        <v>0.66589327146171695</v>
      </c>
      <c r="N16" s="38">
        <v>112</v>
      </c>
      <c r="O16" s="38">
        <f t="shared" si="11"/>
        <v>72.975609756097555</v>
      </c>
      <c r="P16" s="38">
        <f t="shared" si="12"/>
        <v>34.222222222222221</v>
      </c>
      <c r="Q16" s="38">
        <f t="shared" si="13"/>
        <v>77.777777777777771</v>
      </c>
      <c r="R16" s="38">
        <f t="shared" si="14"/>
        <v>39.024390243902438</v>
      </c>
      <c r="S16" s="39">
        <f t="shared" si="15"/>
        <v>-4.8021680216802167</v>
      </c>
      <c r="T16" s="39">
        <f t="shared" si="16"/>
        <v>-4.8021680216802167</v>
      </c>
      <c r="U16" t="s">
        <v>97</v>
      </c>
      <c r="V16" t="s">
        <v>94</v>
      </c>
      <c r="W16" t="s">
        <v>115</v>
      </c>
      <c r="X16" s="48" t="s">
        <v>400</v>
      </c>
      <c r="Y16" s="41"/>
    </row>
    <row r="17" spans="1:25" ht="15" x14ac:dyDescent="0.25">
      <c r="A17">
        <v>1.78</v>
      </c>
      <c r="B17">
        <v>2.12</v>
      </c>
      <c r="C17" s="29">
        <f t="shared" si="0"/>
        <v>3.3495866016535869E-2</v>
      </c>
      <c r="D17" s="30">
        <f>IF(OR($A17="",$B17=""),"",A17*'MPTO_working_2-way'!$G16)</f>
        <v>1.8396226415094339</v>
      </c>
      <c r="E17" s="32">
        <f>IF(OR($A17="",$B17=""),"",B17*'MPTO_working_2-way'!$G16)</f>
        <v>2.191011235955056</v>
      </c>
      <c r="F17" s="30">
        <f>IF(OR($A17="",$B17=""),"",'MPTO_working_2-way'!D16)</f>
        <v>1.8346946713341112</v>
      </c>
      <c r="G17" s="32">
        <f>IF(OR($A17="",$B17=""),"",'MPTO_working_2-way'!E16)</f>
        <v>2.1980428704566637</v>
      </c>
      <c r="H17" s="30">
        <f>IF(OR($A17="",$B17=""),"",'OddsRatio_working_2-way'!M16)</f>
        <v>1.83452296039628</v>
      </c>
      <c r="I17" s="30">
        <f>IF(OR($A17="",$B17=""),"",'OddsRatio_working_2-way'!N16)</f>
        <v>2.1982893790305562</v>
      </c>
      <c r="J17" s="30">
        <f>IF('Log_working_2-way'!$D16="","",A17^('Log_working_2-way'!$D16))</f>
        <v>1.8322858584832242</v>
      </c>
      <c r="K17" s="32">
        <f>IF('Log_working_2-way'!$D16="","",B17^('Log_working_2-way'!$D16))</f>
        <v>2.2015102621380289</v>
      </c>
      <c r="L17" s="37">
        <f t="shared" si="9"/>
        <v>0.54358974358974366</v>
      </c>
      <c r="M17" s="37">
        <f t="shared" si="10"/>
        <v>0.45641025641025645</v>
      </c>
      <c r="N17" s="38">
        <v>113</v>
      </c>
      <c r="O17" s="38">
        <f t="shared" si="11"/>
        <v>49.516853932584283</v>
      </c>
      <c r="P17" s="38">
        <f t="shared" si="12"/>
        <v>59.698113207547166</v>
      </c>
      <c r="Q17" s="38">
        <f t="shared" si="13"/>
        <v>53.301886792452827</v>
      </c>
      <c r="R17" s="38">
        <f t="shared" si="14"/>
        <v>63.483146067415731</v>
      </c>
      <c r="S17" s="39">
        <f t="shared" si="15"/>
        <v>-3.7850328598685437</v>
      </c>
      <c r="T17" s="39">
        <f t="shared" si="16"/>
        <v>-3.785032859868565</v>
      </c>
      <c r="U17" t="s">
        <v>140</v>
      </c>
      <c r="V17" t="s">
        <v>141</v>
      </c>
      <c r="W17" t="s">
        <v>414</v>
      </c>
      <c r="X17" s="48" t="s">
        <v>400</v>
      </c>
      <c r="Y17" s="41"/>
    </row>
    <row r="18" spans="1:25" ht="15" x14ac:dyDescent="0.25">
      <c r="A18">
        <v>1.71</v>
      </c>
      <c r="B18">
        <v>2.23</v>
      </c>
      <c r="C18" s="29">
        <f t="shared" si="0"/>
        <v>3.3225814910969431E-2</v>
      </c>
      <c r="D18" s="30">
        <f>IF(OR($A18="",$B18=""),"",A18*'MPTO_working_2-way'!$G17)</f>
        <v>1.7668161434977576</v>
      </c>
      <c r="E18" s="32">
        <f>IF(OR($A18="",$B18=""),"",B18*'MPTO_working_2-way'!$G17)</f>
        <v>2.3040935672514617</v>
      </c>
      <c r="F18" s="30">
        <f>IF(OR($A18="",$B18=""),"",'MPTO_working_2-way'!D17)</f>
        <v>1.7599981538319522</v>
      </c>
      <c r="G18" s="32">
        <f>IF(OR($A18="",$B18=""),"",'MPTO_working_2-way'!E17)</f>
        <v>2.315792669966295</v>
      </c>
      <c r="H18" s="30">
        <f>IF(OR($A18="",$B18=""),"",'OddsRatio_working_2-way'!M17)</f>
        <v>1.7597603387632996</v>
      </c>
      <c r="I18" s="30">
        <f>IF(OR($A18="",$B18=""),"",'OddsRatio_working_2-way'!N17)</f>
        <v>2.3162045305336028</v>
      </c>
      <c r="J18" s="30">
        <f>IF('Log_working_2-way'!$D17="","",A18^('Log_working_2-way'!$D17))</f>
        <v>1.7566662454529891</v>
      </c>
      <c r="K18" s="32">
        <f>IF('Log_working_2-way'!$D17="","",B18^('Log_working_2-way'!$D17))</f>
        <v>2.3215866387713424</v>
      </c>
      <c r="L18" s="37">
        <f t="shared" si="9"/>
        <v>0.56598984771573613</v>
      </c>
      <c r="M18" s="37">
        <f t="shared" si="10"/>
        <v>0.43401015228426398</v>
      </c>
      <c r="N18" s="38">
        <v>114</v>
      </c>
      <c r="O18" s="38">
        <f t="shared" si="11"/>
        <v>47.333333333333329</v>
      </c>
      <c r="P18" s="38">
        <f t="shared" si="12"/>
        <v>62.878923766816143</v>
      </c>
      <c r="Q18" s="38">
        <f t="shared" si="13"/>
        <v>51.121076233183857</v>
      </c>
      <c r="R18" s="38">
        <f t="shared" si="14"/>
        <v>66.666666666666657</v>
      </c>
      <c r="S18" s="39">
        <f t="shared" si="15"/>
        <v>-3.787742899850528</v>
      </c>
      <c r="T18" s="39">
        <f t="shared" si="16"/>
        <v>-3.7877428998505138</v>
      </c>
      <c r="U18" t="s">
        <v>142</v>
      </c>
      <c r="V18" t="s">
        <v>143</v>
      </c>
      <c r="W18" t="s">
        <v>414</v>
      </c>
      <c r="X18" s="48" t="s">
        <v>400</v>
      </c>
      <c r="Y18" s="41"/>
    </row>
    <row r="19" spans="1:25" ht="15" x14ac:dyDescent="0.25">
      <c r="A19">
        <v>1.63</v>
      </c>
      <c r="B19">
        <v>2.35</v>
      </c>
      <c r="C19" s="29">
        <f t="shared" si="0"/>
        <v>3.9028847408954404E-2</v>
      </c>
      <c r="D19" s="30">
        <f>IF(OR($A19="",$B19=""),"",A19*'MPTO_working_2-way'!$G18)</f>
        <v>1.6936170212765955</v>
      </c>
      <c r="E19" s="32">
        <f>IF(OR($A19="",$B19=""),"",B19*'MPTO_working_2-way'!$G18)</f>
        <v>2.4417177914110431</v>
      </c>
      <c r="F19" s="30">
        <f>IF(OR($A19="",$B19=""),"",'MPTO_working_2-way'!D18)</f>
        <v>1.6835512581035048</v>
      </c>
      <c r="G19" s="32">
        <f>IF(OR($A19="",$B19=""),"",'MPTO_working_2-way'!E18)</f>
        <v>2.4629480790869636</v>
      </c>
      <c r="H19" s="30">
        <f>IF(OR($A19="",$B19=""),"",'OddsRatio_working_2-way'!M18)</f>
        <v>1.6831300510639733</v>
      </c>
      <c r="I19" s="30">
        <f>IF(OR($A19="",$B19=""),"",'OddsRatio_working_2-way'!N18)</f>
        <v>2.4638501094227996</v>
      </c>
      <c r="J19" s="30">
        <f>IF('Log_working_2-way'!$D18="","",A19^('Log_working_2-way'!$D18))</f>
        <v>1.6785422334314666</v>
      </c>
      <c r="K19" s="32">
        <f>IF('Log_working_2-way'!$D18="","",B19^('Log_working_2-way'!$D18))</f>
        <v>2.4737476176576996</v>
      </c>
      <c r="L19" s="37">
        <f t="shared" si="9"/>
        <v>0.59045226130653272</v>
      </c>
      <c r="M19" s="37">
        <f t="shared" si="10"/>
        <v>0.40954773869346733</v>
      </c>
      <c r="N19" s="38">
        <v>115</v>
      </c>
      <c r="O19" s="38">
        <f t="shared" si="11"/>
        <v>44.44785276073619</v>
      </c>
      <c r="P19" s="38">
        <f t="shared" si="12"/>
        <v>66.063829787234042</v>
      </c>
      <c r="Q19" s="38">
        <f t="shared" si="13"/>
        <v>48.936170212765958</v>
      </c>
      <c r="R19" s="38">
        <f t="shared" si="14"/>
        <v>70.552147239263803</v>
      </c>
      <c r="S19" s="39">
        <f t="shared" si="15"/>
        <v>-4.4883174520297686</v>
      </c>
      <c r="T19" s="39">
        <f t="shared" si="16"/>
        <v>-4.4883174520297615</v>
      </c>
      <c r="U19" t="s">
        <v>144</v>
      </c>
      <c r="V19" t="s">
        <v>145</v>
      </c>
      <c r="W19" t="s">
        <v>404</v>
      </c>
      <c r="X19" s="48" t="s">
        <v>401</v>
      </c>
      <c r="Y19" s="41"/>
    </row>
    <row r="20" spans="1:25" ht="15" x14ac:dyDescent="0.25">
      <c r="A20">
        <v>1.57</v>
      </c>
      <c r="B20">
        <v>2.44</v>
      </c>
      <c r="C20" s="29">
        <f t="shared" si="0"/>
        <v>4.6778740733006252E-2</v>
      </c>
      <c r="D20" s="30">
        <f>IF(OR($A20="",$B20=""),"",A20*'MPTO_working_2-way'!$G19)</f>
        <v>1.6434426229508199</v>
      </c>
      <c r="E20" s="32">
        <f>IF(OR($A20="",$B20=""),"",B20*'MPTO_working_2-way'!$G19)</f>
        <v>2.5541401273885351</v>
      </c>
      <c r="F20" s="30">
        <f>IF(OR($A20="",$B20=""),"",'MPTO_working_2-way'!D19)</f>
        <v>1.6298502382573181</v>
      </c>
      <c r="G20" s="32">
        <f>IF(OR($A20="",$B20=""),"",'MPTO_working_2-way'!E19)</f>
        <v>2.5876790056741421</v>
      </c>
      <c r="H20" s="30">
        <f>IF(OR($A20="",$B20=""),"",'OddsRatio_working_2-way'!M19)</f>
        <v>1.6291528696058957</v>
      </c>
      <c r="I20" s="30">
        <f>IF(OR($A20="",$B20=""),"",'OddsRatio_working_2-way'!N19)</f>
        <v>2.5894388284780527</v>
      </c>
      <c r="J20" s="30">
        <f>IF('Log_working_2-way'!$D19="","",A20^('Log_working_2-way'!$D19))</f>
        <v>1.6229243406925202</v>
      </c>
      <c r="K20" s="32">
        <f>IF('Log_working_2-way'!$D19="","",B20^('Log_working_2-way'!$D19))</f>
        <v>2.6053313936761384</v>
      </c>
      <c r="L20" s="37">
        <f t="shared" si="9"/>
        <v>0.60847880299251866</v>
      </c>
      <c r="M20" s="37">
        <f t="shared" si="10"/>
        <v>0.39152119700748128</v>
      </c>
      <c r="N20" s="38">
        <v>116</v>
      </c>
      <c r="O20" s="38">
        <f t="shared" si="11"/>
        <v>42.114649681528661</v>
      </c>
      <c r="P20" s="38">
        <f t="shared" si="12"/>
        <v>68.459016393442639</v>
      </c>
      <c r="Q20" s="38">
        <f t="shared" si="13"/>
        <v>47.540983606557376</v>
      </c>
      <c r="R20" s="38">
        <f t="shared" si="14"/>
        <v>73.885350318471339</v>
      </c>
      <c r="S20" s="39">
        <f t="shared" si="15"/>
        <v>-5.4263339250287146</v>
      </c>
      <c r="T20" s="39">
        <f t="shared" si="16"/>
        <v>-5.4263339250287004</v>
      </c>
      <c r="U20" t="s">
        <v>146</v>
      </c>
      <c r="V20" t="s">
        <v>147</v>
      </c>
      <c r="W20" t="s">
        <v>404</v>
      </c>
      <c r="X20" s="48" t="s">
        <v>401</v>
      </c>
      <c r="Y20" s="41"/>
    </row>
    <row r="21" spans="1:25" ht="15" x14ac:dyDescent="0.25">
      <c r="A21">
        <v>2.23</v>
      </c>
      <c r="B21">
        <v>1.69</v>
      </c>
      <c r="C21" s="29">
        <f t="shared" si="0"/>
        <v>4.0146469604903645E-2</v>
      </c>
      <c r="D21" s="30">
        <f>IF(OR($A21="",$B21=""),"",A21*'MPTO_working_2-way'!$G20)</f>
        <v>2.3195266272189352</v>
      </c>
      <c r="E21" s="32">
        <f>IF(OR($A21="",$B21=""),"",B21*'MPTO_working_2-way'!$G20)</f>
        <v>1.7578475336322872</v>
      </c>
      <c r="F21" s="30">
        <f>IF(OR($A21="",$B21=""),"",'MPTO_working_2-way'!D20)</f>
        <v>2.3344999535416733</v>
      </c>
      <c r="G21" s="32">
        <f>IF(OR($A21="",$B21=""),"",'MPTO_working_2-way'!E20)</f>
        <v>1.7493443498038854</v>
      </c>
      <c r="H21" s="30">
        <f>IF(OR($A21="",$B21=""),"",'OddsRatio_working_2-way'!M20)</f>
        <v>2.3351436985029639</v>
      </c>
      <c r="I21" s="30">
        <f>IF(OR($A21="",$B21=""),"",'OddsRatio_working_2-way'!N20)</f>
        <v>1.7489830503797115</v>
      </c>
      <c r="J21" s="30">
        <f>IF('Log_working_2-way'!$D20="","",A21^('Log_working_2-way'!$D20))</f>
        <v>2.3420901732972235</v>
      </c>
      <c r="K21" s="32">
        <f>IF('Log_working_2-way'!$D20="","",B21^('Log_working_2-way'!$D20))</f>
        <v>1.7451064167640695</v>
      </c>
      <c r="L21" s="37">
        <f t="shared" si="9"/>
        <v>0.43112244897959179</v>
      </c>
      <c r="M21" s="37">
        <f t="shared" si="10"/>
        <v>0.56887755102040816</v>
      </c>
      <c r="N21" s="38">
        <v>117</v>
      </c>
      <c r="O21" s="38">
        <f t="shared" si="11"/>
        <v>64.533632286995527</v>
      </c>
      <c r="P21" s="38">
        <f t="shared" si="12"/>
        <v>47.769230769230766</v>
      </c>
      <c r="Q21" s="38">
        <f t="shared" si="13"/>
        <v>69.230769230769241</v>
      </c>
      <c r="R21" s="38">
        <f t="shared" si="14"/>
        <v>52.466367713004487</v>
      </c>
      <c r="S21" s="39">
        <f t="shared" si="15"/>
        <v>-4.6971369437737138</v>
      </c>
      <c r="T21" s="39">
        <f t="shared" si="16"/>
        <v>-4.6971369437737209</v>
      </c>
      <c r="U21" t="s">
        <v>148</v>
      </c>
      <c r="V21" t="s">
        <v>149</v>
      </c>
      <c r="W21" t="s">
        <v>404</v>
      </c>
      <c r="X21" s="48" t="s">
        <v>401</v>
      </c>
      <c r="Y21" s="41"/>
    </row>
    <row r="22" spans="1:25" ht="15" x14ac:dyDescent="0.25">
      <c r="A22">
        <v>1.76</v>
      </c>
      <c r="B22">
        <v>2.13</v>
      </c>
      <c r="C22" s="29">
        <f t="shared" si="0"/>
        <v>3.7665386256935607E-2</v>
      </c>
      <c r="D22" s="30">
        <f>IF(OR($A22="",$B22=""),"",A22*'MPTO_working_2-way'!$G21)</f>
        <v>1.8262910798122067</v>
      </c>
      <c r="E22" s="32">
        <f>IF(OR($A22="",$B22=""),"",B22*'MPTO_working_2-way'!$G21)</f>
        <v>2.2102272727272729</v>
      </c>
      <c r="F22" s="30">
        <f>IF(OR($A22="",$B22=""),"",'MPTO_working_2-way'!D21)</f>
        <v>1.8203360202000585</v>
      </c>
      <c r="G22" s="32">
        <f>IF(OR($A22="",$B22=""),"",'MPTO_working_2-way'!E21)</f>
        <v>2.2190126672191313</v>
      </c>
      <c r="H22" s="30">
        <f>IF(OR($A22="",$B22=""),"",'OddsRatio_working_2-way'!M21)</f>
        <v>1.8201014398727853</v>
      </c>
      <c r="I22" s="30">
        <f>IF(OR($A22="",$B22=""),"",'OddsRatio_working_2-way'!N21)</f>
        <v>2.2193613513897996</v>
      </c>
      <c r="J22" s="30">
        <f>IF('Log_working_2-way'!$D21="","",A22^('Log_working_2-way'!$D21))</f>
        <v>1.8173902621748135</v>
      </c>
      <c r="K22" s="32">
        <f>IF('Log_working_2-way'!$D21="","",B22^('Log_working_2-way'!$D21))</f>
        <v>2.2234058151600675</v>
      </c>
      <c r="L22" s="37">
        <f t="shared" si="9"/>
        <v>0.54755784061696655</v>
      </c>
      <c r="M22" s="37">
        <f t="shared" si="10"/>
        <v>0.45244215938303339</v>
      </c>
      <c r="N22" s="38">
        <v>118</v>
      </c>
      <c r="O22" s="38">
        <f t="shared" si="11"/>
        <v>50.95454545454546</v>
      </c>
      <c r="P22" s="38">
        <f t="shared" si="12"/>
        <v>62.600938967136138</v>
      </c>
      <c r="Q22" s="38">
        <f t="shared" si="13"/>
        <v>55.399061032863848</v>
      </c>
      <c r="R22" s="38">
        <f t="shared" si="14"/>
        <v>67.045454545454547</v>
      </c>
      <c r="S22" s="39">
        <f t="shared" si="15"/>
        <v>-4.4445155783183878</v>
      </c>
      <c r="T22" s="39">
        <f t="shared" si="16"/>
        <v>-4.4445155783184092</v>
      </c>
      <c r="U22" t="s">
        <v>150</v>
      </c>
      <c r="V22" t="s">
        <v>151</v>
      </c>
      <c r="W22" t="s">
        <v>404</v>
      </c>
      <c r="X22" s="48" t="s">
        <v>401</v>
      </c>
      <c r="Y22" s="41"/>
    </row>
    <row r="23" spans="1:25" ht="15" x14ac:dyDescent="0.25">
      <c r="A23">
        <v>1.63</v>
      </c>
      <c r="B23">
        <v>2.41</v>
      </c>
      <c r="C23" s="29">
        <f t="shared" si="0"/>
        <v>2.8434691851436877E-2</v>
      </c>
      <c r="D23" s="30">
        <f>IF(OR($A23="",$B23=""),"",A23*'MPTO_working_2-way'!$G22)</f>
        <v>1.6763485477178419</v>
      </c>
      <c r="E23" s="32">
        <f>IF(OR($A23="",$B23=""),"",B23*'MPTO_working_2-way'!$G22)</f>
        <v>2.4785276073619631</v>
      </c>
      <c r="F23" s="30">
        <f>IF(OR($A23="",$B23=""),"",'MPTO_working_2-way'!D22)</f>
        <v>1.6686702206741284</v>
      </c>
      <c r="G23" s="32">
        <f>IF(OR($A23="",$B23=""),"",'MPTO_working_2-way'!E22)</f>
        <v>2.4955055109106499</v>
      </c>
      <c r="H23" s="30">
        <f>IF(OR($A23="",$B23=""),"",'OddsRatio_working_2-way'!M22)</f>
        <v>1.6684373647831916</v>
      </c>
      <c r="I23" s="30">
        <f>IF(OR($A23="",$B23=""),"",'OddsRatio_working_2-way'!N22)</f>
        <v>2.4960264830861911</v>
      </c>
      <c r="J23" s="30">
        <f>IF('Log_working_2-way'!$D22="","",A23^('Log_working_2-way'!$D22))</f>
        <v>1.6649584147953032</v>
      </c>
      <c r="K23" s="32">
        <f>IF('Log_working_2-way'!$D22="","",B23^('Log_working_2-way'!$D22))</f>
        <v>2.5038534406814188</v>
      </c>
      <c r="L23" s="37">
        <f t="shared" si="9"/>
        <v>0.59653465346534673</v>
      </c>
      <c r="M23" s="37">
        <f t="shared" si="10"/>
        <v>0.40346534653465349</v>
      </c>
      <c r="N23" s="38">
        <v>119</v>
      </c>
      <c r="O23" s="38">
        <f t="shared" si="11"/>
        <v>45.993865030674847</v>
      </c>
      <c r="P23" s="38">
        <f t="shared" si="12"/>
        <v>69.622406639004154</v>
      </c>
      <c r="Q23" s="38">
        <f t="shared" si="13"/>
        <v>49.377593360995846</v>
      </c>
      <c r="R23" s="38">
        <f t="shared" si="14"/>
        <v>73.00613496932516</v>
      </c>
      <c r="S23" s="39">
        <f t="shared" si="15"/>
        <v>-3.3837283303209986</v>
      </c>
      <c r="T23" s="39">
        <f t="shared" si="16"/>
        <v>-3.3837283303210057</v>
      </c>
      <c r="U23" t="s">
        <v>152</v>
      </c>
      <c r="V23" t="s">
        <v>153</v>
      </c>
      <c r="W23" t="s">
        <v>405</v>
      </c>
      <c r="X23" s="48" t="s">
        <v>401</v>
      </c>
      <c r="Y23" s="41"/>
    </row>
    <row r="24" spans="1:25" ht="15" x14ac:dyDescent="0.25">
      <c r="A24">
        <v>1.4</v>
      </c>
      <c r="B24">
        <v>3.06</v>
      </c>
      <c r="C24" s="29">
        <f t="shared" si="0"/>
        <v>4.1083099906629394E-2</v>
      </c>
      <c r="D24" s="30">
        <f>IF(OR($A24="",$B24=""),"",A24*'MPTO_working_2-way'!$G23)</f>
        <v>1.457516339869281</v>
      </c>
      <c r="E24" s="32">
        <f>IF(OR($A24="",$B24=""),"",B24*'MPTO_working_2-way'!$G23)</f>
        <v>3.1857142857142859</v>
      </c>
      <c r="F24" s="30">
        <f>IF(OR($A24="",$B24=""),"",'MPTO_working_2-way'!D23)</f>
        <v>1.4414535666218034</v>
      </c>
      <c r="G24" s="32">
        <f>IF(OR($A24="",$B24=""),"",'MPTO_working_2-way'!E23)</f>
        <v>3.2652439024390247</v>
      </c>
      <c r="H24" s="30">
        <f>IF(OR($A24="",$B24=""),"",'OddsRatio_working_2-way'!M23)</f>
        <v>1.4406526492392315</v>
      </c>
      <c r="I24" s="30">
        <f>IF(OR($A24="",$B24=""),"",'OddsRatio_working_2-way'!N23)</f>
        <v>3.2693611435820427</v>
      </c>
      <c r="J24" s="30">
        <f>IF('Log_working_2-way'!$D23="","",A24^('Log_working_2-way'!$D23))</f>
        <v>1.4332370793533979</v>
      </c>
      <c r="K24" s="32">
        <f>IF('Log_working_2-way'!$D23="","",B24^('Log_working_2-way'!$D23))</f>
        <v>3.3082050167315877</v>
      </c>
      <c r="L24" s="37">
        <f t="shared" si="9"/>
        <v>0.68609865470852016</v>
      </c>
      <c r="M24" s="37">
        <f t="shared" si="10"/>
        <v>0.31390134529147978</v>
      </c>
      <c r="N24" s="38">
        <v>120</v>
      </c>
      <c r="O24" s="38">
        <f t="shared" si="11"/>
        <v>34.285714285714285</v>
      </c>
      <c r="P24" s="38">
        <f t="shared" si="12"/>
        <v>80.784313725490193</v>
      </c>
      <c r="Q24" s="38">
        <f t="shared" si="13"/>
        <v>39.215686274509807</v>
      </c>
      <c r="R24" s="38">
        <f t="shared" si="14"/>
        <v>85.714285714285722</v>
      </c>
      <c r="S24" s="39">
        <f t="shared" si="15"/>
        <v>-4.929971988795522</v>
      </c>
      <c r="T24" s="39">
        <f t="shared" si="16"/>
        <v>-4.9299719887955291</v>
      </c>
      <c r="U24" t="s">
        <v>154</v>
      </c>
      <c r="V24" t="s">
        <v>155</v>
      </c>
      <c r="W24" t="s">
        <v>405</v>
      </c>
      <c r="X24" s="48" t="s">
        <v>401</v>
      </c>
      <c r="Y24" s="41"/>
    </row>
    <row r="25" spans="1:25" ht="15" x14ac:dyDescent="0.25">
      <c r="A25">
        <v>1.33</v>
      </c>
      <c r="B25">
        <v>3.24</v>
      </c>
      <c r="C25" s="29">
        <f t="shared" si="0"/>
        <v>6.0521674556762273E-2</v>
      </c>
      <c r="D25" s="30">
        <f>IF(OR($A25="",$B25=""),"",A25*'MPTO_working_2-way'!$G24)</f>
        <v>1.4104938271604939</v>
      </c>
      <c r="E25" s="32">
        <f>IF(OR($A25="",$B25=""),"",B25*'MPTO_working_2-way'!$G24)</f>
        <v>3.4360902255639099</v>
      </c>
      <c r="F25" s="30">
        <f>IF(OR($A25="",$B25=""),"",'MPTO_working_2-way'!D24)</f>
        <v>1.3857730897864677</v>
      </c>
      <c r="G25" s="32">
        <f>IF(OR($A25="",$B25=""),"",'MPTO_working_2-way'!E24)</f>
        <v>3.5921973991330449</v>
      </c>
      <c r="H25" s="30">
        <f>IF(OR($A25="",$B25=""),"",'OddsRatio_working_2-way'!M24)</f>
        <v>1.3838247367893692</v>
      </c>
      <c r="I25" s="30">
        <f>IF(OR($A25="",$B25=""),"",'OddsRatio_working_2-way'!N24)</f>
        <v>3.6053557891157189</v>
      </c>
      <c r="J25" s="30">
        <f>IF('Log_working_2-way'!$D24="","",A25^('Log_working_2-way'!$D24))</f>
        <v>1.3722811142785185</v>
      </c>
      <c r="K25" s="32">
        <f>IF('Log_working_2-way'!$D24="","",B25^('Log_working_2-way'!$D24))</f>
        <v>3.6861421692879119</v>
      </c>
      <c r="L25" s="37">
        <f t="shared" si="9"/>
        <v>0.70897155361050324</v>
      </c>
      <c r="M25" s="37">
        <f t="shared" si="10"/>
        <v>0.29102844638949671</v>
      </c>
      <c r="N25" s="38">
        <v>121</v>
      </c>
      <c r="O25" s="38">
        <f t="shared" si="11"/>
        <v>30.022556390977446</v>
      </c>
      <c r="P25" s="38">
        <f t="shared" si="12"/>
        <v>83.654320987654316</v>
      </c>
      <c r="Q25" s="38">
        <f t="shared" si="13"/>
        <v>37.345679012345677</v>
      </c>
      <c r="R25" s="38">
        <f t="shared" si="14"/>
        <v>90.977443609022558</v>
      </c>
      <c r="S25" s="39">
        <f t="shared" si="15"/>
        <v>-7.3231226213682312</v>
      </c>
      <c r="T25" s="39">
        <f t="shared" si="16"/>
        <v>-7.3231226213682419</v>
      </c>
      <c r="U25" t="s">
        <v>156</v>
      </c>
      <c r="V25" t="s">
        <v>157</v>
      </c>
      <c r="W25" t="s">
        <v>405</v>
      </c>
      <c r="X25" s="48" t="s">
        <v>401</v>
      </c>
      <c r="Y25" s="41"/>
    </row>
    <row r="26" spans="1:25" ht="15" x14ac:dyDescent="0.25">
      <c r="A26">
        <v>1.68</v>
      </c>
      <c r="B26">
        <v>2.2999999999999998</v>
      </c>
      <c r="C26" s="29">
        <f t="shared" si="0"/>
        <v>3.002070393374745E-2</v>
      </c>
      <c r="D26" s="30">
        <f>IF(OR($A26="",$B26=""),"",A26*'MPTO_working_2-way'!$G25)</f>
        <v>1.7304347826086957</v>
      </c>
      <c r="E26" s="32">
        <f>IF(OR($A26="",$B26=""),"",B26*'MPTO_working_2-way'!$G25)</f>
        <v>2.3690476190476191</v>
      </c>
      <c r="F26" s="30">
        <f>IF(OR($A26="",$B26=""),"",'MPTO_working_2-way'!D25)</f>
        <v>1.7234611953612846</v>
      </c>
      <c r="G26" s="32">
        <f>IF(OR($A26="",$B26=""),"",'MPTO_working_2-way'!E25)</f>
        <v>2.3822441430332923</v>
      </c>
      <c r="H26" s="30">
        <f>IF(OR($A26="",$B26=""),"",'OddsRatio_working_2-way'!M25)</f>
        <v>1.7232405706795793</v>
      </c>
      <c r="I26" s="30">
        <f>IF(OR($A26="",$B26=""),"",'OddsRatio_working_2-way'!N25)</f>
        <v>2.3826657968874305</v>
      </c>
      <c r="J26" s="30">
        <f>IF('Log_working_2-way'!$D25="","",A26^('Log_working_2-way'!$D25))</f>
        <v>1.7200813813896441</v>
      </c>
      <c r="K26" s="32">
        <f>IF('Log_working_2-way'!$D25="","",B26^('Log_working_2-way'!$D25))</f>
        <v>2.3887319209255629</v>
      </c>
      <c r="L26" s="37">
        <f t="shared" si="9"/>
        <v>0.57788944723618085</v>
      </c>
      <c r="M26" s="37">
        <f t="shared" si="10"/>
        <v>0.42211055276381909</v>
      </c>
      <c r="N26" s="38">
        <v>122</v>
      </c>
      <c r="O26" s="38">
        <f t="shared" si="11"/>
        <v>49.380952380952365</v>
      </c>
      <c r="P26" s="38">
        <f t="shared" si="12"/>
        <v>68.956521739130423</v>
      </c>
      <c r="Q26" s="38">
        <f t="shared" si="13"/>
        <v>53.04347826086957</v>
      </c>
      <c r="R26" s="38">
        <f t="shared" si="14"/>
        <v>72.61904761904762</v>
      </c>
      <c r="S26" s="39">
        <f t="shared" si="15"/>
        <v>-3.6625258799172045</v>
      </c>
      <c r="T26" s="39">
        <f t="shared" si="16"/>
        <v>-3.6625258799171974</v>
      </c>
      <c r="U26" t="s">
        <v>158</v>
      </c>
      <c r="V26" t="s">
        <v>159</v>
      </c>
      <c r="W26" t="s">
        <v>405</v>
      </c>
      <c r="X26" s="48" t="s">
        <v>401</v>
      </c>
      <c r="Y26" s="41"/>
    </row>
    <row r="27" spans="1:25" ht="15" x14ac:dyDescent="0.25">
      <c r="A27">
        <v>1.85</v>
      </c>
      <c r="B27">
        <v>2.06</v>
      </c>
      <c r="C27" s="29">
        <f t="shared" si="0"/>
        <v>2.5977433744424072E-2</v>
      </c>
      <c r="D27" s="30">
        <f>IF(OR($A27="",$B27=""),"",A27*'MPTO_working_2-way'!$G26)</f>
        <v>1.8980582524271847</v>
      </c>
      <c r="E27" s="32">
        <f>IF(OR($A27="",$B27=""),"",B27*'MPTO_working_2-way'!$G26)</f>
        <v>2.1135135135135137</v>
      </c>
      <c r="F27" s="30">
        <f>IF(OR($A27="",$B27=""),"",'MPTO_working_2-way'!D26)</f>
        <v>1.8955483710519774</v>
      </c>
      <c r="G27" s="32">
        <f>IF(OR($A27="",$B27=""),"",'MPTO_working_2-way'!E26)</f>
        <v>2.1166342682588173</v>
      </c>
      <c r="H27" s="30">
        <f>IF(OR($A27="",$B27=""),"",'OddsRatio_working_2-way'!M26)</f>
        <v>1.8954813188742858</v>
      </c>
      <c r="I27" s="30">
        <f>IF(OR($A27="",$B27=""),"",'OddsRatio_working_2-way'!N26)</f>
        <v>2.1167178800079327</v>
      </c>
      <c r="J27" s="30">
        <f>IF('Log_working_2-way'!$D26="","",A27^('Log_working_2-way'!$D26))</f>
        <v>1.8943477245799318</v>
      </c>
      <c r="K27" s="32">
        <f>IF('Log_working_2-way'!$D26="","",B27^('Log_working_2-way'!$D26))</f>
        <v>2.1181333306010104</v>
      </c>
      <c r="L27" s="37">
        <f t="shared" si="9"/>
        <v>0.52685421994884907</v>
      </c>
      <c r="M27" s="37">
        <f t="shared" si="10"/>
        <v>0.47314578005115088</v>
      </c>
      <c r="N27" s="38">
        <v>123</v>
      </c>
      <c r="O27" s="38">
        <f t="shared" si="11"/>
        <v>56.513513513513509</v>
      </c>
      <c r="P27" s="38">
        <f t="shared" si="12"/>
        <v>63.291262135922331</v>
      </c>
      <c r="Q27" s="38">
        <f t="shared" si="13"/>
        <v>59.708737864077669</v>
      </c>
      <c r="R27" s="38">
        <f t="shared" si="14"/>
        <v>66.48648648648647</v>
      </c>
      <c r="S27" s="39">
        <f t="shared" si="15"/>
        <v>-3.1952243505641604</v>
      </c>
      <c r="T27" s="39">
        <f t="shared" si="16"/>
        <v>-3.1952243505641391</v>
      </c>
      <c r="U27" t="s">
        <v>160</v>
      </c>
      <c r="V27" t="s">
        <v>161</v>
      </c>
      <c r="W27" t="s">
        <v>405</v>
      </c>
      <c r="X27" s="48" t="s">
        <v>401</v>
      </c>
      <c r="Y27" s="41"/>
    </row>
    <row r="28" spans="1:25" ht="15" x14ac:dyDescent="0.25">
      <c r="A28">
        <v>1.64</v>
      </c>
      <c r="B28">
        <v>2.39</v>
      </c>
      <c r="C28" s="29">
        <f t="shared" si="0"/>
        <v>2.8166139401979873E-2</v>
      </c>
      <c r="D28" s="30">
        <f>IF(OR($A28="",$B28=""),"",A28*'MPTO_working_2-way'!$G27)</f>
        <v>1.6861924686192469</v>
      </c>
      <c r="E28" s="32">
        <f>IF(OR($A28="",$B28=""),"",B28*'MPTO_working_2-way'!$G27)</f>
        <v>2.4573170731707319</v>
      </c>
      <c r="F28" s="30">
        <f>IF(OR($A28="",$B28=""),"",'MPTO_working_2-way'!D27)</f>
        <v>1.6787733424704472</v>
      </c>
      <c r="G28" s="32">
        <f>IF(OR($A28="",$B28=""),"",'MPTO_working_2-way'!E27)</f>
        <v>2.4732458354366487</v>
      </c>
      <c r="H28" s="30">
        <f>IF(OR($A28="",$B28=""),"",'OddsRatio_working_2-way'!M27)</f>
        <v>1.6785511437439771</v>
      </c>
      <c r="I28" s="30">
        <f>IF(OR($A28="",$B28=""),"",'OddsRatio_working_2-way'!N27)</f>
        <v>2.4737282653189494</v>
      </c>
      <c r="J28" s="30">
        <f>IF('Log_working_2-way'!$D27="","",A28^('Log_working_2-way'!$D27))</f>
        <v>1.6751910363664311</v>
      </c>
      <c r="K28" s="32">
        <f>IF('Log_working_2-way'!$D27="","",B28^('Log_working_2-way'!$D27))</f>
        <v>2.4810623159062106</v>
      </c>
      <c r="L28" s="37">
        <f t="shared" si="9"/>
        <v>0.59305210918114148</v>
      </c>
      <c r="M28" s="37">
        <f t="shared" si="10"/>
        <v>0.40694789081885852</v>
      </c>
      <c r="N28" s="38">
        <v>124</v>
      </c>
      <c r="O28" s="38">
        <f t="shared" si="11"/>
        <v>48.390243902439018</v>
      </c>
      <c r="P28" s="38">
        <f t="shared" si="12"/>
        <v>72.11715481171548</v>
      </c>
      <c r="Q28" s="38">
        <f t="shared" si="13"/>
        <v>51.88284518828452</v>
      </c>
      <c r="R28" s="38">
        <f t="shared" si="14"/>
        <v>75.609756097560975</v>
      </c>
      <c r="S28" s="39">
        <f t="shared" si="15"/>
        <v>-3.4926012858455024</v>
      </c>
      <c r="T28" s="39">
        <f t="shared" si="16"/>
        <v>-3.4926012858454953</v>
      </c>
      <c r="U28" t="s">
        <v>162</v>
      </c>
      <c r="V28" t="s">
        <v>163</v>
      </c>
      <c r="W28" t="s">
        <v>405</v>
      </c>
      <c r="X28" s="48" t="s">
        <v>401</v>
      </c>
      <c r="Y28" s="41"/>
    </row>
    <row r="29" spans="1:25" ht="15" x14ac:dyDescent="0.25">
      <c r="A29">
        <v>1.77</v>
      </c>
      <c r="B29">
        <v>2.13</v>
      </c>
      <c r="C29" s="29">
        <f t="shared" si="0"/>
        <v>3.4455319487546765E-2</v>
      </c>
      <c r="D29" s="30">
        <f>IF(OR($A29="",$B29=""),"",A29*'MPTO_working_2-way'!$G28)</f>
        <v>1.8309859154929577</v>
      </c>
      <c r="E29" s="32">
        <f>IF(OR($A29="",$B29=""),"",B29*'MPTO_working_2-way'!$G28)</f>
        <v>2.2033898305084745</v>
      </c>
      <c r="F29" s="30">
        <f>IF(OR($A29="",$B29=""),"",'MPTO_working_2-way'!D28)</f>
        <v>1.8256700806275876</v>
      </c>
      <c r="G29" s="32">
        <f>IF(OR($A29="",$B29=""),"",'MPTO_working_2-way'!E28)</f>
        <v>2.2111375032990233</v>
      </c>
      <c r="H29" s="30">
        <f>IF(OR($A29="",$B29=""),"",'OddsRatio_working_2-way'!M28)</f>
        <v>1.8254792118542653</v>
      </c>
      <c r="I29" s="30">
        <f>IF(OR($A29="",$B29=""),"",'OddsRatio_working_2-way'!N28)</f>
        <v>2.2114175446692466</v>
      </c>
      <c r="J29" s="30">
        <f>IF('Log_working_2-way'!$D28="","",A29^('Log_working_2-way'!$D28))</f>
        <v>1.8230645208160881</v>
      </c>
      <c r="K29" s="32">
        <f>IF('Log_working_2-way'!$D28="","",B29^('Log_working_2-way'!$D28))</f>
        <v>2.2149715784230573</v>
      </c>
      <c r="L29" s="37">
        <f t="shared" si="9"/>
        <v>0.5461538461538461</v>
      </c>
      <c r="M29" s="37">
        <f t="shared" si="10"/>
        <v>0.45384615384615384</v>
      </c>
      <c r="N29" s="38">
        <v>125</v>
      </c>
      <c r="O29" s="38">
        <f t="shared" si="11"/>
        <v>54.378531073446332</v>
      </c>
      <c r="P29" s="38">
        <f t="shared" si="12"/>
        <v>66.314553990610335</v>
      </c>
      <c r="Q29" s="38">
        <f t="shared" si="13"/>
        <v>58.685446009389672</v>
      </c>
      <c r="R29" s="38">
        <f t="shared" si="14"/>
        <v>70.621468926553675</v>
      </c>
      <c r="S29" s="39">
        <f t="shared" si="15"/>
        <v>-4.3069149359433396</v>
      </c>
      <c r="T29" s="39">
        <f t="shared" si="16"/>
        <v>-4.3069149359433396</v>
      </c>
      <c r="U29" t="s">
        <v>164</v>
      </c>
      <c r="V29" t="s">
        <v>165</v>
      </c>
      <c r="W29" t="s">
        <v>406</v>
      </c>
      <c r="X29" s="48" t="s">
        <v>401</v>
      </c>
      <c r="Y29" s="41"/>
    </row>
    <row r="30" spans="1:25" s="35" customFormat="1" ht="15" x14ac:dyDescent="0.25">
      <c r="A30">
        <v>1.67</v>
      </c>
      <c r="B30">
        <v>2.2999999999999998</v>
      </c>
      <c r="C30" s="29">
        <f t="shared" si="0"/>
        <v>3.3585003905233002E-2</v>
      </c>
      <c r="D30" s="30">
        <f>IF(OR($A30="",$B30=""),"",A30*'MPTO_working_2-way'!$G29)</f>
        <v>1.7260869565217389</v>
      </c>
      <c r="E30" s="32">
        <f>IF(OR($A30="",$B30=""),"",B30*'MPTO_working_2-way'!$G29)</f>
        <v>2.3772455089820359</v>
      </c>
      <c r="F30" s="30">
        <f>IF(OR($A30="",$B30=""),"",'MPTO_working_2-way'!D29)</f>
        <v>1.7181838514873629</v>
      </c>
      <c r="G30" s="32">
        <f>IF(OR($A30="",$B30=""),"",'MPTO_working_2-way'!E29)</f>
        <v>2.3924011211460603</v>
      </c>
      <c r="H30" s="30">
        <f>IF(OR($A30="",$B30=""),"",'OddsRatio_working_2-way'!M29)</f>
        <v>1.7179029289427752</v>
      </c>
      <c r="I30" s="30">
        <f>IF(OR($A30="",$B30=""),"",'OddsRatio_working_2-way'!N29)</f>
        <v>2.3929459815307572</v>
      </c>
      <c r="J30" s="30">
        <f>IF('Log_working_2-way'!$D29="","",A30^('Log_working_2-way'!$D29))</f>
        <v>1.7143143993241288</v>
      </c>
      <c r="K30" s="32">
        <f>IF('Log_working_2-way'!$D29="","",B30^('Log_working_2-way'!$D29))</f>
        <v>2.399943779582375</v>
      </c>
      <c r="L30" s="37">
        <f t="shared" si="9"/>
        <v>0.57934508816120911</v>
      </c>
      <c r="M30" s="37">
        <f t="shared" si="10"/>
        <v>0.42065491183879095</v>
      </c>
      <c r="N30" s="38">
        <v>126</v>
      </c>
      <c r="O30" s="38">
        <f t="shared" si="11"/>
        <v>50.550898203592808</v>
      </c>
      <c r="P30" s="38">
        <f t="shared" si="12"/>
        <v>71.217391304347814</v>
      </c>
      <c r="Q30" s="38">
        <f t="shared" si="13"/>
        <v>54.782608695652179</v>
      </c>
      <c r="R30" s="38">
        <f t="shared" si="14"/>
        <v>75.449101796407192</v>
      </c>
      <c r="S30" s="39">
        <f t="shared" si="15"/>
        <v>-4.2317104920593707</v>
      </c>
      <c r="T30" s="39">
        <f t="shared" si="16"/>
        <v>-4.2317104920593778</v>
      </c>
      <c r="U30" t="s">
        <v>166</v>
      </c>
      <c r="V30" t="s">
        <v>167</v>
      </c>
      <c r="W30" t="s">
        <v>406</v>
      </c>
      <c r="X30" s="48" t="s">
        <v>401</v>
      </c>
      <c r="Y30" s="41"/>
    </row>
    <row r="31" spans="1:25" ht="15" x14ac:dyDescent="0.25">
      <c r="A31">
        <v>1.62</v>
      </c>
      <c r="B31">
        <v>2.41</v>
      </c>
      <c r="C31" s="29">
        <f t="shared" si="0"/>
        <v>3.2221709953383471E-2</v>
      </c>
      <c r="D31" s="30">
        <f>IF(OR($A31="",$B31=""),"",A31*'MPTO_working_2-way'!$G30)</f>
        <v>1.6721991701244814</v>
      </c>
      <c r="E31" s="32">
        <f>IF(OR($A31="",$B31=""),"",B31*'MPTO_working_2-way'!$G30)</f>
        <v>2.4876543209876543</v>
      </c>
      <c r="F31" s="30">
        <f>IF(OR($A31="",$B31=""),"",'MPTO_working_2-way'!D30)</f>
        <v>1.6634144263133228</v>
      </c>
      <c r="G31" s="32">
        <f>IF(OR($A31="",$B31=""),"",'MPTO_working_2-way'!E30)</f>
        <v>2.5073534133966988</v>
      </c>
      <c r="H31" s="30">
        <f>IF(OR($A31="",$B31=""),"",'OddsRatio_working_2-way'!M30)</f>
        <v>1.6631110857591944</v>
      </c>
      <c r="I31" s="30">
        <f>IF(OR($A31="",$B31=""),"",'OddsRatio_working_2-way'!N30)</f>
        <v>2.5080429530975232</v>
      </c>
      <c r="J31" s="30">
        <f>IF('Log_working_2-way'!$D30="","",A31^('Log_working_2-way'!$D30))</f>
        <v>1.6591215903879362</v>
      </c>
      <c r="K31" s="32">
        <f>IF('Log_working_2-way'!$D30="","",B31^('Log_working_2-way'!$D30))</f>
        <v>2.5171707535955181</v>
      </c>
      <c r="L31" s="37">
        <f t="shared" si="9"/>
        <v>0.59801488833746896</v>
      </c>
      <c r="M31" s="37">
        <f t="shared" si="10"/>
        <v>0.40198511166253104</v>
      </c>
      <c r="N31" s="38">
        <v>127</v>
      </c>
      <c r="O31" s="38">
        <f t="shared" si="11"/>
        <v>48.604938271604944</v>
      </c>
      <c r="P31" s="38">
        <f t="shared" si="12"/>
        <v>74.302904564315341</v>
      </c>
      <c r="Q31" s="38">
        <f t="shared" si="13"/>
        <v>52.697095435684645</v>
      </c>
      <c r="R31" s="38">
        <f t="shared" si="14"/>
        <v>78.395061728395063</v>
      </c>
      <c r="S31" s="39">
        <f t="shared" si="15"/>
        <v>-4.0921571640797012</v>
      </c>
      <c r="T31" s="39">
        <f t="shared" si="16"/>
        <v>-4.0921571640797225</v>
      </c>
      <c r="U31" t="s">
        <v>168</v>
      </c>
      <c r="V31" t="s">
        <v>169</v>
      </c>
      <c r="W31" t="s">
        <v>406</v>
      </c>
      <c r="X31" s="48" t="s">
        <v>401</v>
      </c>
      <c r="Y31" s="41"/>
    </row>
    <row r="32" spans="1:25" ht="15" x14ac:dyDescent="0.25">
      <c r="A32">
        <v>2</v>
      </c>
      <c r="B32">
        <v>1.89</v>
      </c>
      <c r="C32" s="29">
        <f t="shared" si="0"/>
        <v>2.9100529100529293E-2</v>
      </c>
      <c r="D32" s="30">
        <f>IF(OR($A32="",$B32=""),"",A32*'MPTO_working_2-way'!$G31)</f>
        <v>2.0582010582010586</v>
      </c>
      <c r="E32" s="32">
        <f>IF(OR($A32="",$B32=""),"",B32*'MPTO_working_2-way'!$G31)</f>
        <v>1.9450000000000003</v>
      </c>
      <c r="F32" s="30">
        <f>IF(OR($A32="",$B32=""),"",'MPTO_working_2-way'!D31)</f>
        <v>2.0599455040871937</v>
      </c>
      <c r="G32" s="32">
        <f>IF(OR($A32="",$B32=""),"",'MPTO_working_2-way'!E31)</f>
        <v>1.9434447300771212</v>
      </c>
      <c r="H32" s="30">
        <f>IF(OR($A32="",$B32=""),"",'OddsRatio_working_2-way'!M31)</f>
        <v>2.0599978800063603</v>
      </c>
      <c r="I32" s="30">
        <f>IF(OR($A32="",$B32=""),"",'OddsRatio_working_2-way'!N31)</f>
        <v>1.9433981132056606</v>
      </c>
      <c r="J32" s="30">
        <f>IF('Log_working_2-way'!$D31="","",A32^('Log_working_2-way'!$D31))</f>
        <v>2.0607901501181232</v>
      </c>
      <c r="K32" s="32">
        <f>IF('Log_working_2-way'!$D31="","",B32^('Log_working_2-way'!$D31))</f>
        <v>1.9426935194379702</v>
      </c>
      <c r="L32" s="37">
        <f t="shared" si="9"/>
        <v>0.48586118251928012</v>
      </c>
      <c r="M32" s="37">
        <f t="shared" si="10"/>
        <v>0.51413881748071977</v>
      </c>
      <c r="N32" s="38">
        <v>128</v>
      </c>
      <c r="O32" s="38">
        <f t="shared" si="11"/>
        <v>64</v>
      </c>
      <c r="P32" s="38">
        <f t="shared" si="12"/>
        <v>60.275132275132279</v>
      </c>
      <c r="Q32" s="38">
        <f t="shared" si="13"/>
        <v>67.724867724867735</v>
      </c>
      <c r="R32" s="38">
        <f t="shared" si="14"/>
        <v>64</v>
      </c>
      <c r="S32" s="39">
        <f t="shared" si="15"/>
        <v>-3.7248677248677353</v>
      </c>
      <c r="T32" s="39">
        <f t="shared" si="16"/>
        <v>-3.7248677248677211</v>
      </c>
      <c r="U32" t="s">
        <v>170</v>
      </c>
      <c r="V32" t="s">
        <v>171</v>
      </c>
      <c r="W32" t="s">
        <v>406</v>
      </c>
      <c r="X32" s="48" t="s">
        <v>401</v>
      </c>
      <c r="Y32" s="41"/>
    </row>
    <row r="33" spans="1:25" ht="15" x14ac:dyDescent="0.25">
      <c r="A33">
        <v>1.85</v>
      </c>
      <c r="B33">
        <v>2.0699999999999998</v>
      </c>
      <c r="C33" s="29">
        <f t="shared" si="0"/>
        <v>2.3632327980154022E-2</v>
      </c>
      <c r="D33" s="30">
        <f>IF(OR($A33="",$B33=""),"",A33*'MPTO_working_2-way'!$G32)</f>
        <v>1.893719806763285</v>
      </c>
      <c r="E33" s="32">
        <f>IF(OR($A33="",$B33=""),"",B33*'MPTO_working_2-way'!$G32)</f>
        <v>2.1189189189189186</v>
      </c>
      <c r="F33" s="30">
        <f>IF(OR($A33="",$B33=""),"",'MPTO_working_2-way'!D32)</f>
        <v>1.8913446104457341</v>
      </c>
      <c r="G33" s="32">
        <f>IF(OR($A33="",$B33=""),"",'MPTO_working_2-way'!E32)</f>
        <v>2.1219005402410303</v>
      </c>
      <c r="H33" s="30">
        <f>IF(OR($A33="",$B33=""),"",'OddsRatio_working_2-way'!M32)</f>
        <v>1.8912870039243732</v>
      </c>
      <c r="I33" s="30">
        <f>IF(OR($A33="",$B33=""),"",'OddsRatio_working_2-way'!N32)</f>
        <v>2.1219730519989164</v>
      </c>
      <c r="J33" s="30">
        <f>IF('Log_working_2-way'!$D32="","",A33^('Log_working_2-way'!$D32))</f>
        <v>1.8902161893692622</v>
      </c>
      <c r="K33" s="32">
        <f>IF('Log_working_2-way'!$D32="","",B33^('Log_working_2-way'!$D32))</f>
        <v>2.1233226399853709</v>
      </c>
      <c r="L33" s="37">
        <f t="shared" si="9"/>
        <v>0.52806122448979598</v>
      </c>
      <c r="M33" s="37">
        <f t="shared" si="10"/>
        <v>0.47193877551020413</v>
      </c>
      <c r="N33" s="38">
        <v>129</v>
      </c>
      <c r="O33" s="38">
        <f t="shared" si="11"/>
        <v>59.270270270270267</v>
      </c>
      <c r="P33" s="38">
        <f t="shared" si="12"/>
        <v>66.681159420289845</v>
      </c>
      <c r="Q33" s="38">
        <f t="shared" si="13"/>
        <v>62.318840579710148</v>
      </c>
      <c r="R33" s="38">
        <f t="shared" si="14"/>
        <v>69.729729729729726</v>
      </c>
      <c r="S33" s="39">
        <f t="shared" si="15"/>
        <v>-3.0485703094398815</v>
      </c>
      <c r="T33" s="39">
        <f t="shared" si="16"/>
        <v>-3.0485703094398815</v>
      </c>
      <c r="U33" t="s">
        <v>172</v>
      </c>
      <c r="V33" t="s">
        <v>173</v>
      </c>
      <c r="W33" t="s">
        <v>415</v>
      </c>
      <c r="X33" s="48" t="s">
        <v>401</v>
      </c>
      <c r="Y33" s="41"/>
    </row>
    <row r="34" spans="1:25" ht="15" x14ac:dyDescent="0.25">
      <c r="A34">
        <v>1.31</v>
      </c>
      <c r="B34">
        <v>3.26</v>
      </c>
      <c r="C34" s="29">
        <f t="shared" si="0"/>
        <v>7.0107244883622855E-2</v>
      </c>
      <c r="D34" s="30">
        <f>IF(OR($A34="",$B34=""),"",A34*'MPTO_working_2-way'!$G33)</f>
        <v>1.4018404907975459</v>
      </c>
      <c r="E34" s="32">
        <f>IF(OR($A34="",$B34=""),"",B34*'MPTO_working_2-way'!$G33)</f>
        <v>3.4885496183206102</v>
      </c>
      <c r="F34" s="30">
        <f>IF(OR($A34="",$B34=""),"",'MPTO_working_2-way'!D33)</f>
        <v>1.3730508311095393</v>
      </c>
      <c r="G34" s="32">
        <f>IF(OR($A34="",$B34=""),"",'MPTO_working_2-way'!E33)</f>
        <v>3.680599844867706</v>
      </c>
      <c r="H34" s="30">
        <f>IF(OR($A34="",$B34=""),"",'OddsRatio_working_2-way'!M33)</f>
        <v>1.3703621762449836</v>
      </c>
      <c r="I34" s="30">
        <f>IF(OR($A34="",$B34=""),"",'OddsRatio_working_2-way'!N33)</f>
        <v>3.7000597364956866</v>
      </c>
      <c r="J34" s="30">
        <f>IF('Log_working_2-way'!$D33="","",A34^('Log_working_2-way'!$D33))</f>
        <v>1.3568688895791938</v>
      </c>
      <c r="K34" s="32">
        <f>IF('Log_working_2-way'!$D33="","",B34^('Log_working_2-way'!$D33))</f>
        <v>3.8021495546422162</v>
      </c>
      <c r="L34" s="37">
        <f t="shared" si="9"/>
        <v>0.71334792122538293</v>
      </c>
      <c r="M34" s="37">
        <f t="shared" si="10"/>
        <v>0.28665207877461713</v>
      </c>
      <c r="N34" s="38">
        <v>130</v>
      </c>
      <c r="O34" s="38">
        <f t="shared" si="11"/>
        <v>30.76335877862596</v>
      </c>
      <c r="P34" s="38">
        <f t="shared" si="12"/>
        <v>90.122699386503058</v>
      </c>
      <c r="Q34" s="38">
        <f t="shared" si="13"/>
        <v>39.877300613496935</v>
      </c>
      <c r="R34" s="38">
        <f t="shared" si="14"/>
        <v>99.236641221374043</v>
      </c>
      <c r="S34" s="39">
        <f t="shared" si="15"/>
        <v>-9.1139418348709746</v>
      </c>
      <c r="T34" s="39">
        <f t="shared" si="16"/>
        <v>-9.1139418348709853</v>
      </c>
      <c r="U34" t="s">
        <v>174</v>
      </c>
      <c r="V34" t="s">
        <v>175</v>
      </c>
      <c r="W34" t="s">
        <v>415</v>
      </c>
      <c r="X34" s="48" t="s">
        <v>401</v>
      </c>
      <c r="Y34" s="41"/>
    </row>
    <row r="35" spans="1:25" ht="15" x14ac:dyDescent="0.25">
      <c r="A35">
        <v>2.0499999999999998</v>
      </c>
      <c r="B35">
        <v>1.86</v>
      </c>
      <c r="C35" s="29">
        <f t="shared" si="0"/>
        <v>2.5439286650930981E-2</v>
      </c>
      <c r="D35" s="30">
        <f>IF(OR($A35="",$B35=""),"",A35*'MPTO_working_2-way'!$G34)</f>
        <v>2.1021505376344085</v>
      </c>
      <c r="E35" s="32">
        <f>IF(OR($A35="",$B35=""),"",B35*'MPTO_working_2-way'!$G34)</f>
        <v>1.9073170731707316</v>
      </c>
      <c r="F35" s="30">
        <f>IF(OR($A35="",$B35=""),"",'MPTO_working_2-way'!D34)</f>
        <v>2.1048854540436102</v>
      </c>
      <c r="G35" s="32">
        <f>IF(OR($A35="",$B35=""),"",'MPTO_working_2-way'!E34)</f>
        <v>1.905071196602548</v>
      </c>
      <c r="H35" s="30">
        <f>IF(OR($A35="",$B35=""),"",'OddsRatio_working_2-way'!M34)</f>
        <v>2.1049571179725204</v>
      </c>
      <c r="I35" s="30">
        <f>IF(OR($A35="",$B35=""),"",'OddsRatio_working_2-way'!N34)</f>
        <v>1.9050124966251125</v>
      </c>
      <c r="J35" s="30">
        <f>IF('Log_working_2-way'!$D34="","",A35^('Log_working_2-way'!$D34))</f>
        <v>2.1061965618695773</v>
      </c>
      <c r="K35" s="32">
        <f>IF('Log_working_2-way'!$D34="","",B35^('Log_working_2-way'!$D34))</f>
        <v>1.9039984704977753</v>
      </c>
      <c r="L35" s="37">
        <f t="shared" si="9"/>
        <v>0.47570332480818417</v>
      </c>
      <c r="M35" s="37">
        <f t="shared" si="10"/>
        <v>0.52429667519181589</v>
      </c>
      <c r="N35" s="38">
        <v>131</v>
      </c>
      <c r="O35" s="38">
        <f t="shared" si="11"/>
        <v>67.097560975609738</v>
      </c>
      <c r="P35" s="38">
        <f t="shared" si="12"/>
        <v>60.569892473118287</v>
      </c>
      <c r="Q35" s="38">
        <f t="shared" si="13"/>
        <v>70.430107526881713</v>
      </c>
      <c r="R35" s="38">
        <f t="shared" si="14"/>
        <v>63.902439024390247</v>
      </c>
      <c r="S35" s="39">
        <f t="shared" si="15"/>
        <v>-3.3325465512719745</v>
      </c>
      <c r="T35" s="39">
        <f t="shared" si="16"/>
        <v>-3.3325465512719603</v>
      </c>
      <c r="U35" t="s">
        <v>176</v>
      </c>
      <c r="V35" t="s">
        <v>177</v>
      </c>
      <c r="W35" t="s">
        <v>415</v>
      </c>
      <c r="X35" s="48" t="s">
        <v>401</v>
      </c>
      <c r="Y35" s="41"/>
    </row>
    <row r="36" spans="1:25" ht="15" x14ac:dyDescent="0.25">
      <c r="A36">
        <v>2.17</v>
      </c>
      <c r="B36">
        <v>1.76</v>
      </c>
      <c r="C36" s="29">
        <f t="shared" si="0"/>
        <v>2.9011311269375728E-2</v>
      </c>
      <c r="D36" s="30">
        <f>IF(OR($A36="",$B36=""),"",A36*'MPTO_working_2-way'!$G35)</f>
        <v>2.2329545454545454</v>
      </c>
      <c r="E36" s="32">
        <f>IF(OR($A36="",$B36=""),"",B36*'MPTO_working_2-way'!$G35)</f>
        <v>1.8110599078341012</v>
      </c>
      <c r="F36" s="30">
        <f>IF(OR($A36="",$B36=""),"",'MPTO_working_2-way'!D35)</f>
        <v>2.2405256365129644</v>
      </c>
      <c r="G36" s="32">
        <f>IF(OR($A36="",$B36=""),"",'MPTO_working_2-way'!E35)</f>
        <v>1.8061099025820484</v>
      </c>
      <c r="H36" s="30">
        <f>IF(OR($A36="",$B36=""),"",'OddsRatio_working_2-way'!M35)</f>
        <v>2.2407552878027661</v>
      </c>
      <c r="I36" s="30">
        <f>IF(OR($A36="",$B36=""),"",'OddsRatio_working_2-way'!N35)</f>
        <v>1.8059606997693183</v>
      </c>
      <c r="J36" s="30">
        <f>IF('Log_working_2-way'!$D35="","",A36^('Log_working_2-way'!$D35))</f>
        <v>2.2442129030289037</v>
      </c>
      <c r="K36" s="32">
        <f>IF('Log_working_2-way'!$D35="","",B36^('Log_working_2-way'!$D35))</f>
        <v>1.8037209689479914</v>
      </c>
      <c r="L36" s="37">
        <f t="shared" si="9"/>
        <v>0.44783715012722647</v>
      </c>
      <c r="M36" s="37">
        <f t="shared" si="10"/>
        <v>0.55216284987277364</v>
      </c>
      <c r="N36" s="38">
        <v>132</v>
      </c>
      <c r="O36" s="38">
        <f t="shared" si="11"/>
        <v>71.170506912442391</v>
      </c>
      <c r="P36" s="38">
        <f t="shared" si="12"/>
        <v>57</v>
      </c>
      <c r="Q36" s="38">
        <f t="shared" si="13"/>
        <v>75</v>
      </c>
      <c r="R36" s="38">
        <f t="shared" si="14"/>
        <v>60.829493087557601</v>
      </c>
      <c r="S36" s="39">
        <f t="shared" si="15"/>
        <v>-3.8294930875576085</v>
      </c>
      <c r="T36" s="39">
        <f t="shared" si="16"/>
        <v>-3.8294930875576014</v>
      </c>
      <c r="U36" t="s">
        <v>178</v>
      </c>
      <c r="V36" t="s">
        <v>179</v>
      </c>
      <c r="W36" t="s">
        <v>415</v>
      </c>
      <c r="X36" s="48" t="s">
        <v>401</v>
      </c>
      <c r="Y36" s="41"/>
    </row>
    <row r="37" spans="1:25" ht="15" x14ac:dyDescent="0.25">
      <c r="A37">
        <v>2.1</v>
      </c>
      <c r="B37">
        <v>1.81</v>
      </c>
      <c r="C37" s="29">
        <f t="shared" si="0"/>
        <v>2.8676664035780064E-2</v>
      </c>
      <c r="D37" s="30">
        <f>IF(OR($A37="",$B37=""),"",A37*'MPTO_working_2-way'!$G36)</f>
        <v>2.160220994475138</v>
      </c>
      <c r="E37" s="32">
        <f>IF(OR($A37="",$B37=""),"",B37*'MPTO_working_2-way'!$G36)</f>
        <v>1.861904761904762</v>
      </c>
      <c r="F37" s="30">
        <f>IF(OR($A37="",$B37=""),"",'MPTO_working_2-way'!D36)</f>
        <v>2.1651951011107946</v>
      </c>
      <c r="G37" s="32">
        <f>IF(OR($A37="",$B37=""),"",'MPTO_working_2-way'!E36)</f>
        <v>1.858225372769494</v>
      </c>
      <c r="H37" s="30">
        <f>IF(OR($A37="",$B37=""),"",'OddsRatio_working_2-way'!M36)</f>
        <v>2.1653431646335015</v>
      </c>
      <c r="I37" s="30">
        <f>IF(OR($A37="",$B37=""),"",'OddsRatio_working_2-way'!N36)</f>
        <v>1.8581163303210331</v>
      </c>
      <c r="J37" s="30">
        <f>IF('Log_working_2-way'!$D36="","",A37^('Log_working_2-way'!$D36))</f>
        <v>2.1676082555034109</v>
      </c>
      <c r="K37" s="32">
        <f>IF('Log_working_2-way'!$D36="","",B37^('Log_working_2-way'!$D36))</f>
        <v>1.8564516354578522</v>
      </c>
      <c r="L37" s="37">
        <f t="shared" si="9"/>
        <v>0.46291560102301793</v>
      </c>
      <c r="M37" s="37">
        <f t="shared" si="10"/>
        <v>0.53708439897698212</v>
      </c>
      <c r="N37" s="38">
        <v>133</v>
      </c>
      <c r="O37" s="38">
        <f t="shared" si="11"/>
        <v>69.666666666666671</v>
      </c>
      <c r="P37" s="38">
        <f t="shared" si="12"/>
        <v>59.519337016574596</v>
      </c>
      <c r="Q37" s="38">
        <f t="shared" si="13"/>
        <v>73.480662983425418</v>
      </c>
      <c r="R37" s="38">
        <f t="shared" si="14"/>
        <v>63.333333333333329</v>
      </c>
      <c r="S37" s="39">
        <f t="shared" si="15"/>
        <v>-3.8139963167587467</v>
      </c>
      <c r="T37" s="39">
        <f t="shared" si="16"/>
        <v>-3.8139963167587325</v>
      </c>
      <c r="U37" t="s">
        <v>180</v>
      </c>
      <c r="V37" t="s">
        <v>181</v>
      </c>
      <c r="W37" t="s">
        <v>415</v>
      </c>
      <c r="X37" s="48" t="s">
        <v>401</v>
      </c>
      <c r="Y37" s="41"/>
    </row>
    <row r="38" spans="1:25" ht="15" x14ac:dyDescent="0.25">
      <c r="A38">
        <v>2.0499999999999998</v>
      </c>
      <c r="B38">
        <v>1.86</v>
      </c>
      <c r="C38" s="29">
        <f t="shared" si="0"/>
        <v>2.5439286650930981E-2</v>
      </c>
      <c r="D38" s="30">
        <f>IF(OR($A38="",$B38=""),"",A38*'MPTO_working_2-way'!$G37)</f>
        <v>2.1021505376344085</v>
      </c>
      <c r="E38" s="32">
        <f>IF(OR($A38="",$B38=""),"",B38*'MPTO_working_2-way'!$G37)</f>
        <v>1.9073170731707316</v>
      </c>
      <c r="F38" s="30">
        <f>IF(OR($A38="",$B38=""),"",'MPTO_working_2-way'!D37)</f>
        <v>2.1048854540436102</v>
      </c>
      <c r="G38" s="32">
        <f>IF(OR($A38="",$B38=""),"",'MPTO_working_2-way'!E37)</f>
        <v>1.905071196602548</v>
      </c>
      <c r="H38" s="30">
        <f>IF(OR($A38="",$B38=""),"",'OddsRatio_working_2-way'!M37)</f>
        <v>2.1049571179725204</v>
      </c>
      <c r="I38" s="30">
        <f>IF(OR($A38="",$B38=""),"",'OddsRatio_working_2-way'!N37)</f>
        <v>1.9050124966251125</v>
      </c>
      <c r="J38" s="30">
        <f>IF('Log_working_2-way'!$D37="","",A38^('Log_working_2-way'!$D37))</f>
        <v>2.1061965618695773</v>
      </c>
      <c r="K38" s="32">
        <f>IF('Log_working_2-way'!$D37="","",B38^('Log_working_2-way'!$D37))</f>
        <v>1.9039984704977753</v>
      </c>
      <c r="L38" s="37">
        <f t="shared" si="9"/>
        <v>0.47570332480818417</v>
      </c>
      <c r="M38" s="37">
        <f t="shared" si="10"/>
        <v>0.52429667519181589</v>
      </c>
      <c r="N38" s="38">
        <v>134</v>
      </c>
      <c r="O38" s="38">
        <f t="shared" si="11"/>
        <v>68.634146341463421</v>
      </c>
      <c r="P38" s="38">
        <f t="shared" si="12"/>
        <v>61.956989247311832</v>
      </c>
      <c r="Q38" s="38">
        <f t="shared" si="13"/>
        <v>72.043010752688161</v>
      </c>
      <c r="R38" s="38">
        <f t="shared" si="14"/>
        <v>65.365853658536594</v>
      </c>
      <c r="S38" s="39">
        <f t="shared" si="15"/>
        <v>-3.4088644112247408</v>
      </c>
      <c r="T38" s="39">
        <f t="shared" si="16"/>
        <v>-3.4088644112247621</v>
      </c>
      <c r="U38" t="s">
        <v>82</v>
      </c>
      <c r="V38" t="s">
        <v>75</v>
      </c>
      <c r="W38" t="s">
        <v>92</v>
      </c>
      <c r="X38" s="48" t="s">
        <v>401</v>
      </c>
      <c r="Y38" s="41"/>
    </row>
    <row r="39" spans="1:25" ht="15" x14ac:dyDescent="0.25">
      <c r="A39">
        <v>2.12</v>
      </c>
      <c r="B39">
        <v>1.8</v>
      </c>
      <c r="C39" s="29">
        <f t="shared" si="0"/>
        <v>2.7253668763102645E-2</v>
      </c>
      <c r="D39" s="30">
        <f>IF(OR($A39="",$B39=""),"",A39*'MPTO_working_2-way'!$G38)</f>
        <v>2.1777777777777776</v>
      </c>
      <c r="E39" s="32">
        <f>IF(OR($A39="",$B39=""),"",B39*'MPTO_working_2-way'!$G38)</f>
        <v>1.8490566037735847</v>
      </c>
      <c r="F39" s="30">
        <f>IF(OR($A39="",$B39=""),"",'MPTO_working_2-way'!D38)</f>
        <v>2.1830663615560639</v>
      </c>
      <c r="G39" s="32">
        <f>IF(OR($A39="",$B39=""),"",'MPTO_working_2-way'!E38)</f>
        <v>1.8452611218568664</v>
      </c>
      <c r="H39" s="30">
        <f>IF(OR($A39="",$B39=""),"",'OddsRatio_working_2-way'!M38)</f>
        <v>2.1832159566199225</v>
      </c>
      <c r="I39" s="30">
        <f>IF(OR($A39="",$B39=""),"",'OddsRatio_working_2-way'!N38)</f>
        <v>1.8451542547285162</v>
      </c>
      <c r="J39" s="30">
        <f>IF('Log_working_2-way'!$D38="","",A39^('Log_working_2-way'!$D38))</f>
        <v>2.1856222838366861</v>
      </c>
      <c r="K39" s="32">
        <f>IF('Log_working_2-way'!$D38="","",B39^('Log_working_2-way'!$D38))</f>
        <v>1.8434389380435567</v>
      </c>
      <c r="L39" s="37">
        <f t="shared" si="9"/>
        <v>0.45918367346938782</v>
      </c>
      <c r="M39" s="37">
        <f t="shared" si="10"/>
        <v>0.54081632653061229</v>
      </c>
      <c r="N39" s="38">
        <v>135</v>
      </c>
      <c r="O39" s="38">
        <f t="shared" si="11"/>
        <v>71.320754716981114</v>
      </c>
      <c r="P39" s="38">
        <f t="shared" si="12"/>
        <v>60</v>
      </c>
      <c r="Q39" s="38">
        <f t="shared" si="13"/>
        <v>75</v>
      </c>
      <c r="R39" s="38">
        <f t="shared" si="14"/>
        <v>63.679245283018858</v>
      </c>
      <c r="S39" s="39">
        <f t="shared" si="15"/>
        <v>-3.6792452830188864</v>
      </c>
      <c r="T39" s="39">
        <f t="shared" si="16"/>
        <v>-3.679245283018858</v>
      </c>
      <c r="U39" t="s">
        <v>68</v>
      </c>
      <c r="V39" t="s">
        <v>79</v>
      </c>
      <c r="W39" t="s">
        <v>92</v>
      </c>
      <c r="X39" s="48" t="s">
        <v>401</v>
      </c>
      <c r="Y39" s="41"/>
    </row>
    <row r="40" spans="1:25" ht="15" x14ac:dyDescent="0.25">
      <c r="A40">
        <v>2.04</v>
      </c>
      <c r="B40">
        <v>1.87</v>
      </c>
      <c r="C40" s="29">
        <f t="shared" si="0"/>
        <v>2.4955436720142554E-2</v>
      </c>
      <c r="D40" s="30">
        <f>IF(OR($A40="",$B40=""),"",A40*'MPTO_working_2-way'!$G39)</f>
        <v>2.0909090909090908</v>
      </c>
      <c r="E40" s="32">
        <f>IF(OR($A40="",$B40=""),"",B40*'MPTO_working_2-way'!$G39)</f>
        <v>1.9166666666666667</v>
      </c>
      <c r="F40" s="30">
        <f>IF(OR($A40="",$B40=""),"",'MPTO_working_2-way'!D39)</f>
        <v>2.0932835820895521</v>
      </c>
      <c r="G40" s="32">
        <f>IF(OR($A40="",$B40=""),"",'MPTO_working_2-way'!E39)</f>
        <v>1.9146757679180888</v>
      </c>
      <c r="H40" s="30">
        <f>IF(OR($A40="",$B40=""),"",'OddsRatio_working_2-way'!M39)</f>
        <v>2.0933445471810685</v>
      </c>
      <c r="I40" s="30">
        <f>IF(OR($A40="",$B40=""),"",'OddsRatio_working_2-way'!N39)</f>
        <v>1.9146247654303168</v>
      </c>
      <c r="J40" s="30">
        <f>IF('Log_working_2-way'!$D39="","",A40^('Log_working_2-way'!$D39))</f>
        <v>2.0944198529941209</v>
      </c>
      <c r="K40" s="32">
        <f>IF('Log_working_2-way'!$D39="","",B40^('Log_working_2-way'!$D39))</f>
        <v>1.9137261145840778</v>
      </c>
      <c r="L40" s="37">
        <f t="shared" si="9"/>
        <v>0.47826086956521741</v>
      </c>
      <c r="M40" s="37">
        <f t="shared" si="10"/>
        <v>0.52173913043478259</v>
      </c>
      <c r="N40" s="38">
        <v>136</v>
      </c>
      <c r="O40" s="38">
        <f t="shared" si="11"/>
        <v>69.333333333333329</v>
      </c>
      <c r="P40" s="38">
        <f t="shared" si="12"/>
        <v>63.272727272727273</v>
      </c>
      <c r="Q40" s="38">
        <f t="shared" si="13"/>
        <v>72.72727272727272</v>
      </c>
      <c r="R40" s="38">
        <f t="shared" si="14"/>
        <v>66.666666666666657</v>
      </c>
      <c r="S40" s="39">
        <f t="shared" si="15"/>
        <v>-3.3939393939393909</v>
      </c>
      <c r="T40" s="39">
        <f t="shared" si="16"/>
        <v>-3.3939393939393838</v>
      </c>
      <c r="U40" t="s">
        <v>70</v>
      </c>
      <c r="V40" t="s">
        <v>91</v>
      </c>
      <c r="W40" t="s">
        <v>92</v>
      </c>
      <c r="X40" s="48" t="s">
        <v>401</v>
      </c>
      <c r="Y40" s="41"/>
    </row>
    <row r="41" spans="1:25" s="35" customFormat="1" ht="15" x14ac:dyDescent="0.25">
      <c r="A41">
        <v>1.91</v>
      </c>
      <c r="B41">
        <v>2</v>
      </c>
      <c r="C41" s="29">
        <f t="shared" si="0"/>
        <v>2.3560209424083656E-2</v>
      </c>
      <c r="D41" s="30">
        <f>IF(OR($A41="",$B41=""),"",A41*'MPTO_working_2-way'!$G40)</f>
        <v>1.9549999999999996</v>
      </c>
      <c r="E41" s="32">
        <f>IF(OR($A41="",$B41=""),"",B41*'MPTO_working_2-way'!$G40)</f>
        <v>2.0471204188481673</v>
      </c>
      <c r="F41" s="30">
        <f>IF(OR($A41="",$B41=""),"",'MPTO_working_2-way'!D40)</f>
        <v>1.9539641943734012</v>
      </c>
      <c r="G41" s="32">
        <f>IF(OR($A41="",$B41=""),"",'MPTO_working_2-way'!E40)</f>
        <v>2.0482573726541551</v>
      </c>
      <c r="H41" s="30">
        <f>IF(OR($A41="",$B41=""),"",'OddsRatio_working_2-way'!M40)</f>
        <v>1.9539392014169454</v>
      </c>
      <c r="I41" s="30">
        <f>IF(OR($A41="",$B41=""),"",'OddsRatio_working_2-way'!N40)</f>
        <v>2.0482848367219182</v>
      </c>
      <c r="J41" s="30">
        <f>IF('Log_working_2-way'!$D40="","",A41^('Log_working_2-way'!$D40))</f>
        <v>1.95347196121136</v>
      </c>
      <c r="K41" s="32">
        <f>IF('Log_working_2-way'!$D40="","",B41^('Log_working_2-way'!$D40))</f>
        <v>2.0487985391091357</v>
      </c>
      <c r="L41" s="37">
        <f t="shared" si="9"/>
        <v>0.51150895140664976</v>
      </c>
      <c r="M41" s="37">
        <f t="shared" si="10"/>
        <v>0.48849104859335046</v>
      </c>
      <c r="N41" s="38">
        <v>137</v>
      </c>
      <c r="O41" s="38">
        <f t="shared" si="11"/>
        <v>65.272251308900536</v>
      </c>
      <c r="P41" s="38">
        <f t="shared" si="12"/>
        <v>68.5</v>
      </c>
      <c r="Q41" s="38">
        <f t="shared" si="13"/>
        <v>68.5</v>
      </c>
      <c r="R41" s="38">
        <f t="shared" si="14"/>
        <v>71.727748691099478</v>
      </c>
      <c r="S41" s="39">
        <f t="shared" si="15"/>
        <v>-3.2277486910994639</v>
      </c>
      <c r="T41" s="39">
        <f t="shared" si="16"/>
        <v>-3.2277486910994782</v>
      </c>
      <c r="U41" t="s">
        <v>77</v>
      </c>
      <c r="V41" t="s">
        <v>72</v>
      </c>
      <c r="W41" t="s">
        <v>92</v>
      </c>
      <c r="X41" s="48" t="s">
        <v>401</v>
      </c>
      <c r="Y41" s="41"/>
    </row>
    <row r="42" spans="1:25" ht="15" x14ac:dyDescent="0.25">
      <c r="A42">
        <v>2.2400000000000002</v>
      </c>
      <c r="B42">
        <v>1.72</v>
      </c>
      <c r="C42" s="29">
        <f t="shared" si="0"/>
        <v>2.7823920265780622E-2</v>
      </c>
      <c r="D42" s="30">
        <f>IF(OR($A42="",$B42=""),"",A42*'MPTO_working_2-way'!$G41)</f>
        <v>2.3023255813953489</v>
      </c>
      <c r="E42" s="32">
        <f>IF(OR($A42="",$B42=""),"",B42*'MPTO_working_2-way'!$G41)</f>
        <v>1.7678571428571426</v>
      </c>
      <c r="F42" s="30">
        <f>IF(OR($A42="",$B42=""),"",'MPTO_working_2-way'!D41)</f>
        <v>2.3120499279884781</v>
      </c>
      <c r="G42" s="32">
        <f>IF(OR($A42="",$B42=""),"",'MPTO_working_2-way'!E41)</f>
        <v>1.762166117819246</v>
      </c>
      <c r="H42" s="30">
        <f>IF(OR($A42="",$B42=""),"",'OddsRatio_working_2-way'!M41)</f>
        <v>2.3123346456686344</v>
      </c>
      <c r="I42" s="30">
        <f>IF(OR($A42="",$B42=""),"",'OddsRatio_working_2-way'!N41)</f>
        <v>1.7620007620011424</v>
      </c>
      <c r="J42" s="30">
        <f>IF('Log_working_2-way'!$D41="","",A42^('Log_working_2-way'!$D41))</f>
        <v>2.3167816840015738</v>
      </c>
      <c r="K42" s="32">
        <f>IF('Log_working_2-way'!$D41="","",B42^('Log_working_2-way'!$D41))</f>
        <v>1.7594273311587105</v>
      </c>
      <c r="L42" s="37">
        <f t="shared" si="9"/>
        <v>0.43434343434343431</v>
      </c>
      <c r="M42" s="37">
        <f t="shared" si="10"/>
        <v>0.56565656565656575</v>
      </c>
      <c r="N42" s="38">
        <v>138</v>
      </c>
      <c r="O42" s="38">
        <f t="shared" si="11"/>
        <v>76.392857142857139</v>
      </c>
      <c r="P42" s="38">
        <f t="shared" si="12"/>
        <v>57.767441860465112</v>
      </c>
      <c r="Q42" s="38">
        <f t="shared" si="13"/>
        <v>80.232558139534888</v>
      </c>
      <c r="R42" s="38">
        <f t="shared" si="14"/>
        <v>61.607142857142854</v>
      </c>
      <c r="S42" s="39">
        <f t="shared" si="15"/>
        <v>-3.8397009966777489</v>
      </c>
      <c r="T42" s="39">
        <f t="shared" si="16"/>
        <v>-3.8397009966777418</v>
      </c>
      <c r="U42" t="s">
        <v>69</v>
      </c>
      <c r="V42" t="s">
        <v>90</v>
      </c>
      <c r="W42" t="s">
        <v>92</v>
      </c>
      <c r="X42" s="48" t="s">
        <v>401</v>
      </c>
      <c r="Y42" s="41"/>
    </row>
    <row r="43" spans="1:25" ht="15" x14ac:dyDescent="0.25">
      <c r="A43">
        <v>2.0699999999999998</v>
      </c>
      <c r="B43">
        <v>1.85</v>
      </c>
      <c r="C43" s="29">
        <f t="shared" si="0"/>
        <v>2.3632327980154022E-2</v>
      </c>
      <c r="D43" s="30">
        <f>IF(OR($A43="",$B43=""),"",A43*'MPTO_working_2-way'!$G42)</f>
        <v>2.1189189189189186</v>
      </c>
      <c r="E43" s="32">
        <f>IF(OR($A43="",$B43=""),"",B43*'MPTO_working_2-way'!$G42)</f>
        <v>1.893719806763285</v>
      </c>
      <c r="F43" s="30">
        <f>IF(OR($A43="",$B43=""),"",'MPTO_working_2-way'!D42)</f>
        <v>2.1219005402410303</v>
      </c>
      <c r="G43" s="32">
        <f>IF(OR($A43="",$B43=""),"",'MPTO_working_2-way'!E42)</f>
        <v>1.8913446104457341</v>
      </c>
      <c r="H43" s="30">
        <f>IF(OR($A43="",$B43=""),"",'OddsRatio_working_2-way'!M42)</f>
        <v>2.1219730519989164</v>
      </c>
      <c r="I43" s="30">
        <f>IF(OR($A43="",$B43=""),"",'OddsRatio_working_2-way'!N42)</f>
        <v>1.8912870039243732</v>
      </c>
      <c r="J43" s="30">
        <f>IF('Log_working_2-way'!$D42="","",A43^('Log_working_2-way'!$D42))</f>
        <v>2.1233226399853709</v>
      </c>
      <c r="K43" s="32">
        <f>IF('Log_working_2-way'!$D42="","",B43^('Log_working_2-way'!$D42))</f>
        <v>1.8902161893692622</v>
      </c>
      <c r="L43" s="37">
        <f t="shared" si="9"/>
        <v>0.47193877551020413</v>
      </c>
      <c r="M43" s="37">
        <f t="shared" si="10"/>
        <v>0.52806122448979598</v>
      </c>
      <c r="N43" s="38">
        <v>139</v>
      </c>
      <c r="O43" s="38">
        <f t="shared" si="11"/>
        <v>71.850241545893709</v>
      </c>
      <c r="P43" s="38">
        <f t="shared" si="12"/>
        <v>63.86486486486487</v>
      </c>
      <c r="Q43" s="38">
        <f t="shared" si="13"/>
        <v>75.13513513513513</v>
      </c>
      <c r="R43" s="38">
        <f t="shared" si="14"/>
        <v>67.149758454106291</v>
      </c>
      <c r="S43" s="39">
        <f t="shared" si="15"/>
        <v>-3.2848935892414204</v>
      </c>
      <c r="T43" s="39">
        <f t="shared" si="16"/>
        <v>-3.2848935892414204</v>
      </c>
      <c r="U43" t="s">
        <v>73</v>
      </c>
      <c r="V43" t="s">
        <v>86</v>
      </c>
      <c r="W43" t="s">
        <v>92</v>
      </c>
      <c r="X43" s="48" t="s">
        <v>401</v>
      </c>
      <c r="Y43" s="41"/>
    </row>
    <row r="44" spans="1:25" ht="15" x14ac:dyDescent="0.25">
      <c r="A44">
        <v>2.0299999999999998</v>
      </c>
      <c r="B44">
        <v>1.88</v>
      </c>
      <c r="C44" s="29">
        <f t="shared" si="0"/>
        <v>2.4525731055444977E-2</v>
      </c>
      <c r="D44" s="30">
        <f>IF(OR($A44="",$B44=""),"",A44*'MPTO_working_2-way'!$G43)</f>
        <v>2.0797872340425529</v>
      </c>
      <c r="E44" s="32">
        <f>IF(OR($A44="",$B44=""),"",B44*'MPTO_working_2-way'!$G43)</f>
        <v>1.9261083743842364</v>
      </c>
      <c r="F44" s="30">
        <f>IF(OR($A44="",$B44=""),"",'MPTO_working_2-way'!D43)</f>
        <v>2.0818241326641935</v>
      </c>
      <c r="G44" s="32">
        <f>IF(OR($A44="",$B44=""),"",'MPTO_working_2-way'!E43)</f>
        <v>1.9243646631706333</v>
      </c>
      <c r="H44" s="30">
        <f>IF(OR($A44="",$B44=""),"",'OddsRatio_working_2-way'!M43)</f>
        <v>2.081875475946537</v>
      </c>
      <c r="I44" s="30">
        <f>IF(OR($A44="",$B44=""),"",'OddsRatio_working_2-way'!N43)</f>
        <v>1.9243207949834495</v>
      </c>
      <c r="J44" s="30">
        <f>IF('Log_working_2-way'!$D43="","",A44^('Log_working_2-way'!$D43))</f>
        <v>2.0827972819225606</v>
      </c>
      <c r="K44" s="32">
        <f>IF('Log_working_2-way'!$D43="","",B44^('Log_working_2-way'!$D43))</f>
        <v>1.9235339030630429</v>
      </c>
      <c r="L44" s="37">
        <f t="shared" si="9"/>
        <v>0.4808184143222507</v>
      </c>
      <c r="M44" s="37">
        <f t="shared" si="10"/>
        <v>0.51918158567774941</v>
      </c>
      <c r="N44" s="38">
        <v>140</v>
      </c>
      <c r="O44" s="38">
        <f t="shared" si="11"/>
        <v>71.034482758620697</v>
      </c>
      <c r="P44" s="38">
        <f t="shared" si="12"/>
        <v>65.531914893617014</v>
      </c>
      <c r="Q44" s="38">
        <f t="shared" si="13"/>
        <v>74.468085106382972</v>
      </c>
      <c r="R44" s="38">
        <f t="shared" si="14"/>
        <v>68.965517241379317</v>
      </c>
      <c r="S44" s="39">
        <f t="shared" si="15"/>
        <v>-3.4336023477622746</v>
      </c>
      <c r="T44" s="39">
        <f t="shared" si="16"/>
        <v>-3.433602347762303</v>
      </c>
      <c r="U44" t="s">
        <v>80</v>
      </c>
      <c r="V44" t="s">
        <v>71</v>
      </c>
      <c r="W44" t="s">
        <v>92</v>
      </c>
      <c r="X44" s="48" t="s">
        <v>401</v>
      </c>
      <c r="Y44" s="41"/>
    </row>
    <row r="45" spans="1:25" ht="15" x14ac:dyDescent="0.25">
      <c r="A45">
        <v>2.19</v>
      </c>
      <c r="B45">
        <v>1.75</v>
      </c>
      <c r="C45" s="29">
        <f t="shared" si="0"/>
        <v>2.8049575994781417E-2</v>
      </c>
      <c r="D45" s="30">
        <f>IF(OR($A45="",$B45=""),"",A45*'MPTO_working_2-way'!$G44)</f>
        <v>2.2514285714285713</v>
      </c>
      <c r="E45" s="32">
        <f>IF(OR($A45="",$B45=""),"",B45*'MPTO_working_2-way'!$G44)</f>
        <v>1.7990867579908674</v>
      </c>
      <c r="F45" s="30">
        <f>IF(OR($A45="",$B45=""),"",'MPTO_working_2-way'!D44)</f>
        <v>2.2593957258658803</v>
      </c>
      <c r="G45" s="32">
        <f>IF(OR($A45="",$B45=""),"",'MPTO_working_2-way'!E44)</f>
        <v>1.7940315974253949</v>
      </c>
      <c r="H45" s="30">
        <f>IF(OR($A45="",$B45=""),"",'OddsRatio_working_2-way'!M44)</f>
        <v>2.2596295751794115</v>
      </c>
      <c r="I45" s="30">
        <f>IF(OR($A45="",$B45=""),"",'OddsRatio_working_2-way'!N44)</f>
        <v>1.7938841860374448</v>
      </c>
      <c r="J45" s="30">
        <f>IF('Log_working_2-way'!$D44="","",A45^('Log_working_2-way'!$D44))</f>
        <v>2.2632669083588914</v>
      </c>
      <c r="K45" s="32">
        <f>IF('Log_working_2-way'!$D44="","",B45^('Log_working_2-way'!$D44))</f>
        <v>1.7915983497890287</v>
      </c>
      <c r="L45" s="37">
        <f t="shared" si="9"/>
        <v>0.44416243654822335</v>
      </c>
      <c r="M45" s="37">
        <f t="shared" si="10"/>
        <v>0.55583756345177671</v>
      </c>
      <c r="N45" s="38">
        <v>141</v>
      </c>
      <c r="O45" s="38">
        <f t="shared" si="11"/>
        <v>76.616438356164394</v>
      </c>
      <c r="P45" s="38">
        <f t="shared" si="12"/>
        <v>60.428571428571423</v>
      </c>
      <c r="Q45" s="38">
        <f t="shared" si="13"/>
        <v>80.571428571428569</v>
      </c>
      <c r="R45" s="38">
        <f t="shared" si="14"/>
        <v>64.38356164383562</v>
      </c>
      <c r="S45" s="39">
        <f t="shared" si="15"/>
        <v>-3.9549902152641749</v>
      </c>
      <c r="T45" s="39">
        <f t="shared" si="16"/>
        <v>-3.9549902152641963</v>
      </c>
      <c r="U45" t="s">
        <v>88</v>
      </c>
      <c r="V45" t="s">
        <v>83</v>
      </c>
      <c r="W45" t="s">
        <v>92</v>
      </c>
      <c r="X45" s="48" t="s">
        <v>401</v>
      </c>
      <c r="Y45" s="41"/>
    </row>
    <row r="46" spans="1:25" s="35" customFormat="1" ht="15" x14ac:dyDescent="0.25">
      <c r="A46">
        <v>2.33</v>
      </c>
      <c r="B46">
        <v>1.67</v>
      </c>
      <c r="C46" s="29">
        <f t="shared" si="0"/>
        <v>2.7986944565804084E-2</v>
      </c>
      <c r="D46" s="30">
        <f>IF(OR($A46="",$B46=""),"",A46*'MPTO_working_2-way'!$G45)</f>
        <v>2.3952095808383236</v>
      </c>
      <c r="E46" s="32">
        <f>IF(OR($A46="",$B46=""),"",B46*'MPTO_working_2-way'!$G45)</f>
        <v>1.7167381974248928</v>
      </c>
      <c r="F46" s="30">
        <f>IF(OR($A46="",$B46=""),"",'MPTO_working_2-way'!D45)</f>
        <v>2.4085296029216061</v>
      </c>
      <c r="G46" s="32">
        <f>IF(OR($A46="",$B46=""),"",'MPTO_working_2-way'!E45)</f>
        <v>1.7099602293950913</v>
      </c>
      <c r="H46" s="30">
        <f>IF(OR($A46="",$B46=""),"",'OddsRatio_working_2-way'!M45)</f>
        <v>2.408926764195241</v>
      </c>
      <c r="I46" s="30">
        <f>IF(OR($A46="",$B46=""),"",'OddsRatio_working_2-way'!N45)</f>
        <v>1.7097600992562489</v>
      </c>
      <c r="J46" s="30">
        <f>IF('Log_working_2-way'!$D45="","",A46^('Log_working_2-way'!$D45))</f>
        <v>2.4150421151239718</v>
      </c>
      <c r="K46" s="32">
        <f>IF('Log_working_2-way'!$D45="","",B46^('Log_working_2-way'!$D45))</f>
        <v>1.7066927473832643</v>
      </c>
      <c r="L46" s="37">
        <f t="shared" si="9"/>
        <v>0.41749999999999998</v>
      </c>
      <c r="M46" s="37">
        <f t="shared" si="10"/>
        <v>0.58250000000000002</v>
      </c>
      <c r="N46" s="38">
        <v>142</v>
      </c>
      <c r="O46" s="38">
        <f t="shared" si="11"/>
        <v>81.055793991416323</v>
      </c>
      <c r="P46" s="38">
        <f t="shared" si="12"/>
        <v>56.970059880239518</v>
      </c>
      <c r="Q46" s="38">
        <f t="shared" si="13"/>
        <v>85.029940119760482</v>
      </c>
      <c r="R46" s="38">
        <f t="shared" si="14"/>
        <v>60.944206008583691</v>
      </c>
      <c r="S46" s="39">
        <f t="shared" si="15"/>
        <v>-3.9741461283441595</v>
      </c>
      <c r="T46" s="39">
        <f t="shared" si="16"/>
        <v>-3.9741461283441737</v>
      </c>
      <c r="U46" t="s">
        <v>84</v>
      </c>
      <c r="V46" t="s">
        <v>74</v>
      </c>
      <c r="W46" t="s">
        <v>92</v>
      </c>
      <c r="X46" s="48" t="s">
        <v>401</v>
      </c>
      <c r="Y46" s="41"/>
    </row>
    <row r="47" spans="1:25" ht="15" x14ac:dyDescent="0.25">
      <c r="A47">
        <v>2.15</v>
      </c>
      <c r="B47">
        <v>1.78</v>
      </c>
      <c r="C47" s="29">
        <f t="shared" si="0"/>
        <v>2.6914031878756184E-2</v>
      </c>
      <c r="D47" s="30">
        <f>IF(OR($A47="",$B47=""),"",A47*'MPTO_working_2-way'!$G46)</f>
        <v>2.2078651685393256</v>
      </c>
      <c r="E47" s="32">
        <f>IF(OR($A47="",$B47=""),"",B47*'MPTO_working_2-way'!$G46)</f>
        <v>1.827906976744186</v>
      </c>
      <c r="F47" s="30">
        <f>IF(OR($A47="",$B47=""),"",'MPTO_working_2-way'!D46)</f>
        <v>2.2140584321666186</v>
      </c>
      <c r="G47" s="32">
        <f>IF(OR($A47="",$B47=""),"",'MPTO_working_2-way'!E46)</f>
        <v>1.8236835835120324</v>
      </c>
      <c r="H47" s="30">
        <f>IF(OR($A47="",$B47=""),"",'OddsRatio_working_2-way'!M46)</f>
        <v>2.214231845389905</v>
      </c>
      <c r="I47" s="30">
        <f>IF(OR($A47="",$B47=""),"",'OddsRatio_working_2-way'!N46)</f>
        <v>1.8235659473079355</v>
      </c>
      <c r="J47" s="30">
        <f>IF('Log_working_2-way'!$D46="","",A47^('Log_working_2-way'!$D46))</f>
        <v>2.2170516788166044</v>
      </c>
      <c r="K47" s="32">
        <f>IF('Log_working_2-way'!$D46="","",B47^('Log_working_2-way'!$D46))</f>
        <v>1.821657795971604</v>
      </c>
      <c r="L47" s="37">
        <f t="shared" si="9"/>
        <v>0.45292620865139954</v>
      </c>
      <c r="M47" s="37">
        <f t="shared" si="10"/>
        <v>0.54707379134860057</v>
      </c>
      <c r="N47" s="38">
        <v>143</v>
      </c>
      <c r="O47" s="38">
        <f t="shared" si="11"/>
        <v>76.488372093023244</v>
      </c>
      <c r="P47" s="38">
        <f t="shared" si="12"/>
        <v>62.662921348314605</v>
      </c>
      <c r="Q47" s="38">
        <f t="shared" si="13"/>
        <v>80.337078651685403</v>
      </c>
      <c r="R47" s="38">
        <f t="shared" si="14"/>
        <v>66.511627906976742</v>
      </c>
      <c r="S47" s="39">
        <f t="shared" si="15"/>
        <v>-3.8487065586621583</v>
      </c>
      <c r="T47" s="39">
        <f t="shared" si="16"/>
        <v>-3.848706558662137</v>
      </c>
      <c r="U47" t="s">
        <v>87</v>
      </c>
      <c r="V47" t="s">
        <v>81</v>
      </c>
      <c r="W47" t="s">
        <v>92</v>
      </c>
      <c r="X47" s="48" t="s">
        <v>401</v>
      </c>
      <c r="Y47" s="41"/>
    </row>
    <row r="48" spans="1:25" ht="15" x14ac:dyDescent="0.25">
      <c r="A48">
        <v>1.96</v>
      </c>
      <c r="B48">
        <v>1.94</v>
      </c>
      <c r="C48" s="29">
        <f t="shared" si="0"/>
        <v>2.5667999158426325E-2</v>
      </c>
      <c r="D48" s="30">
        <f>IF(OR($A48="",$B48=""),"",A48*'MPTO_working_2-way'!$G47)</f>
        <v>2.0103092783505154</v>
      </c>
      <c r="E48" s="32">
        <f>IF(OR($A48="",$B48=""),"",B48*'MPTO_working_2-way'!$G47)</f>
        <v>1.989795918367347</v>
      </c>
      <c r="F48" s="30">
        <f>IF(OR($A48="",$B48=""),"",'MPTO_working_2-way'!D47)</f>
        <v>2.0105752961082914</v>
      </c>
      <c r="G48" s="32">
        <f>IF(OR($A48="",$B48=""),"",'MPTO_working_2-way'!E47)</f>
        <v>1.9895353704478862</v>
      </c>
      <c r="H48" s="30">
        <f>IF(OR($A48="",$B48=""),"",'OddsRatio_working_2-way'!M47)</f>
        <v>2.0105823052798226</v>
      </c>
      <c r="I48" s="30">
        <f>IF(OR($A48="",$B48=""),"",'OddsRatio_working_2-way'!N47)</f>
        <v>1.9895285072531594</v>
      </c>
      <c r="J48" s="30">
        <f>IF('Log_working_2-way'!$D47="","",A48^('Log_working_2-way'!$D47))</f>
        <v>2.0107026250536491</v>
      </c>
      <c r="K48" s="32">
        <f>IF('Log_working_2-way'!$D47="","",B48^('Log_working_2-way'!$D47))</f>
        <v>1.9894107081664238</v>
      </c>
      <c r="L48" s="37">
        <f t="shared" si="9"/>
        <v>0.49743589743589745</v>
      </c>
      <c r="M48" s="37">
        <f t="shared" si="10"/>
        <v>0.50256410256410255</v>
      </c>
      <c r="N48" s="38">
        <v>144</v>
      </c>
      <c r="O48" s="38">
        <f t="shared" si="11"/>
        <v>70.530612244897966</v>
      </c>
      <c r="P48" s="38">
        <f t="shared" si="12"/>
        <v>69.773195876288668</v>
      </c>
      <c r="Q48" s="38">
        <f t="shared" si="13"/>
        <v>74.226804123711347</v>
      </c>
      <c r="R48" s="38">
        <f t="shared" si="14"/>
        <v>73.469387755102048</v>
      </c>
      <c r="S48" s="39">
        <f t="shared" si="15"/>
        <v>-3.6961918788133801</v>
      </c>
      <c r="T48" s="39">
        <f t="shared" si="16"/>
        <v>-3.6961918788133801</v>
      </c>
      <c r="U48" t="s">
        <v>89</v>
      </c>
      <c r="V48" t="s">
        <v>76</v>
      </c>
      <c r="W48" t="s">
        <v>92</v>
      </c>
      <c r="X48" s="48" t="s">
        <v>401</v>
      </c>
      <c r="Y48" s="41"/>
    </row>
    <row r="49" spans="1:25" ht="15" x14ac:dyDescent="0.25">
      <c r="A49">
        <v>2.37</v>
      </c>
      <c r="B49">
        <v>1.65</v>
      </c>
      <c r="C49" s="29">
        <f t="shared" si="0"/>
        <v>2.8001534330648337E-2</v>
      </c>
      <c r="D49" s="30">
        <f>IF(OR($A49="",$B49=""),"",A49*'MPTO_working_2-way'!$G48)</f>
        <v>2.4363636363636365</v>
      </c>
      <c r="E49" s="32">
        <f>IF(OR($A49="",$B49=""),"",B49*'MPTO_working_2-way'!$G48)</f>
        <v>1.6962025316455696</v>
      </c>
      <c r="F49" s="30">
        <f>IF(OR($A49="",$B49=""),"",'MPTO_working_2-way'!D48)</f>
        <v>2.4513399153737665</v>
      </c>
      <c r="G49" s="32">
        <f>IF(OR($A49="",$B49=""),"",'MPTO_working_2-way'!E48)</f>
        <v>1.6890184645286688</v>
      </c>
      <c r="H49" s="30">
        <f>IF(OR($A49="",$B49=""),"",'OddsRatio_working_2-way'!M48)</f>
        <v>2.4517893468724408</v>
      </c>
      <c r="I49" s="30">
        <f>IF(OR($A49="",$B49=""),"",'OddsRatio_working_2-way'!N48)</f>
        <v>1.6888051645745159</v>
      </c>
      <c r="J49" s="30">
        <f>IF('Log_working_2-way'!$D48="","",A49^('Log_working_2-way'!$D48))</f>
        <v>2.4586772337716281</v>
      </c>
      <c r="K49" s="32">
        <f>IF('Log_working_2-way'!$D48="","",B49^('Log_working_2-way'!$D48))</f>
        <v>1.685552620448002</v>
      </c>
      <c r="L49" s="37">
        <f t="shared" si="9"/>
        <v>0.41044776119402981</v>
      </c>
      <c r="M49" s="37">
        <f t="shared" si="10"/>
        <v>0.58955223880597019</v>
      </c>
      <c r="N49" s="38">
        <v>145</v>
      </c>
      <c r="O49" s="38">
        <f t="shared" si="11"/>
        <v>83.81856540084388</v>
      </c>
      <c r="P49" s="38">
        <f t="shared" si="12"/>
        <v>57.121212121212125</v>
      </c>
      <c r="Q49" s="38">
        <f t="shared" si="13"/>
        <v>87.878787878787875</v>
      </c>
      <c r="R49" s="38">
        <f t="shared" si="14"/>
        <v>61.181434599156113</v>
      </c>
      <c r="S49" s="39">
        <f t="shared" si="15"/>
        <v>-4.060222477943995</v>
      </c>
      <c r="T49" s="39">
        <f t="shared" si="16"/>
        <v>-4.0602224779439879</v>
      </c>
      <c r="U49" t="s">
        <v>182</v>
      </c>
      <c r="V49" t="s">
        <v>183</v>
      </c>
      <c r="W49" t="s">
        <v>407</v>
      </c>
      <c r="X49" s="48" t="s">
        <v>401</v>
      </c>
      <c r="Y49" s="41"/>
    </row>
    <row r="50" spans="1:25" ht="15" x14ac:dyDescent="0.25">
      <c r="A50">
        <v>1.79</v>
      </c>
      <c r="B50">
        <v>2.12</v>
      </c>
      <c r="C50" s="29">
        <f t="shared" si="0"/>
        <v>3.0357331084642114E-2</v>
      </c>
      <c r="D50" s="30">
        <f>IF(OR($A50="",$B50=""),"",A50*'MPTO_working_2-way'!$G49)</f>
        <v>1.8443396226415094</v>
      </c>
      <c r="E50" s="32">
        <f>IF(OR($A50="",$B50=""),"",B50*'MPTO_working_2-way'!$G49)</f>
        <v>2.1843575418994412</v>
      </c>
      <c r="F50" s="30">
        <f>IF(OR($A50="",$B50=""),"",'MPTO_working_2-way'!D49)</f>
        <v>1.8399922420480992</v>
      </c>
      <c r="G50" s="32">
        <f>IF(OR($A50="",$B50=""),"",'MPTO_working_2-way'!E49)</f>
        <v>2.1904871854075272</v>
      </c>
      <c r="H50" s="30">
        <f>IF(OR($A50="",$B50=""),"",'OddsRatio_working_2-way'!M49)</f>
        <v>1.8398554297360612</v>
      </c>
      <c r="I50" s="30">
        <f>IF(OR($A50="",$B50=""),"",'OddsRatio_working_2-way'!N49)</f>
        <v>2.1906811155751749</v>
      </c>
      <c r="J50" s="30">
        <f>IF('Log_working_2-way'!$D49="","",A50^('Log_working_2-way'!$D49))</f>
        <v>1.8378863083703576</v>
      </c>
      <c r="K50" s="32">
        <f>IF('Log_working_2-way'!$D49="","",B50^('Log_working_2-way'!$D49))</f>
        <v>2.1934793420182777</v>
      </c>
      <c r="L50" s="37">
        <f t="shared" si="9"/>
        <v>0.5421994884910486</v>
      </c>
      <c r="M50" s="37">
        <f t="shared" si="10"/>
        <v>0.45780051150895146</v>
      </c>
      <c r="N50" s="38">
        <v>146</v>
      </c>
      <c r="O50" s="38">
        <f t="shared" si="11"/>
        <v>64.435754189944149</v>
      </c>
      <c r="P50" s="38">
        <f t="shared" si="12"/>
        <v>77.13207547169813</v>
      </c>
      <c r="Q50" s="38">
        <f t="shared" si="13"/>
        <v>68.867924528301884</v>
      </c>
      <c r="R50" s="38">
        <f t="shared" si="14"/>
        <v>81.564245810055866</v>
      </c>
      <c r="S50" s="39">
        <f t="shared" si="15"/>
        <v>-4.4321703383577358</v>
      </c>
      <c r="T50" s="39">
        <f t="shared" si="16"/>
        <v>-4.4321703383577358</v>
      </c>
      <c r="U50" t="s">
        <v>184</v>
      </c>
      <c r="V50" t="s">
        <v>185</v>
      </c>
      <c r="W50" t="s">
        <v>407</v>
      </c>
      <c r="X50" s="48" t="s">
        <v>401</v>
      </c>
      <c r="Y50" s="41"/>
    </row>
    <row r="51" spans="1:25" ht="15" x14ac:dyDescent="0.25">
      <c r="A51">
        <v>2.0699999999999998</v>
      </c>
      <c r="B51">
        <v>1.81</v>
      </c>
      <c r="C51" s="29">
        <f t="shared" si="0"/>
        <v>3.5577975284917462E-2</v>
      </c>
      <c r="D51" s="30">
        <f>IF(OR($A51="",$B51=""),"",A51*'MPTO_working_2-way'!$G50)</f>
        <v>2.1436464088397789</v>
      </c>
      <c r="E51" s="32">
        <f>IF(OR($A51="",$B51=""),"",B51*'MPTO_working_2-way'!$G50)</f>
        <v>1.8743961352657006</v>
      </c>
      <c r="F51" s="30">
        <f>IF(OR($A51="",$B51=""),"",'MPTO_working_2-way'!D50)</f>
        <v>2.1491381535549374</v>
      </c>
      <c r="G51" s="32">
        <f>IF(OR($A51="",$B51=""),"",'MPTO_working_2-way'!E50)</f>
        <v>1.8702173858786533</v>
      </c>
      <c r="H51" s="30">
        <f>IF(OR($A51="",$B51=""),"",'OddsRatio_working_2-way'!M50)</f>
        <v>2.1493422703098441</v>
      </c>
      <c r="I51" s="30">
        <f>IF(OR($A51="",$B51=""),"",'OddsRatio_working_2-way'!N50)</f>
        <v>1.8700628401410975</v>
      </c>
      <c r="J51" s="30">
        <f>IF('Log_working_2-way'!$D50="","",A51^('Log_working_2-way'!$D50))</f>
        <v>2.1518584594506485</v>
      </c>
      <c r="K51" s="32">
        <f>IF('Log_working_2-way'!$D50="","",B51^('Log_working_2-way'!$D50))</f>
        <v>1.8681622223592078</v>
      </c>
      <c r="L51" s="37">
        <f t="shared" si="9"/>
        <v>0.46649484536082475</v>
      </c>
      <c r="M51" s="37">
        <f t="shared" si="10"/>
        <v>0.53350515463917525</v>
      </c>
      <c r="N51" s="38">
        <v>147</v>
      </c>
      <c r="O51" s="38">
        <f t="shared" si="11"/>
        <v>75.985507246376798</v>
      </c>
      <c r="P51" s="38">
        <f t="shared" si="12"/>
        <v>65.784530386740329</v>
      </c>
      <c r="Q51" s="38">
        <f t="shared" si="13"/>
        <v>81.215469613259671</v>
      </c>
      <c r="R51" s="38">
        <f t="shared" si="14"/>
        <v>71.014492753623188</v>
      </c>
      <c r="S51" s="39">
        <f t="shared" si="15"/>
        <v>-5.229962366882873</v>
      </c>
      <c r="T51" s="39">
        <f t="shared" si="16"/>
        <v>-5.2299623668828588</v>
      </c>
      <c r="U51" t="s">
        <v>186</v>
      </c>
      <c r="V51" t="s">
        <v>187</v>
      </c>
      <c r="W51" t="s">
        <v>416</v>
      </c>
      <c r="X51" s="48" t="s">
        <v>401</v>
      </c>
      <c r="Y51" s="41"/>
    </row>
    <row r="52" spans="1:25" ht="15" x14ac:dyDescent="0.25">
      <c r="A52">
        <v>2.2599999999999998</v>
      </c>
      <c r="B52">
        <v>1.68</v>
      </c>
      <c r="C52" s="29">
        <f t="shared" si="0"/>
        <v>3.7715971344289834E-2</v>
      </c>
      <c r="D52" s="30">
        <f>IF(OR($A52="",$B52=""),"",A52*'MPTO_working_2-way'!$G51)</f>
        <v>2.3452380952380949</v>
      </c>
      <c r="E52" s="32">
        <f>IF(OR($A52="",$B52=""),"",B52*'MPTO_working_2-way'!$G51)</f>
        <v>1.7433628318584069</v>
      </c>
      <c r="F52" s="30">
        <f>IF(OR($A52="",$B52=""),"",'MPTO_working_2-way'!D51)</f>
        <v>2.3606068142253167</v>
      </c>
      <c r="G52" s="32">
        <f>IF(OR($A52="",$B52=""),"",'MPTO_working_2-way'!E51)</f>
        <v>1.7349661853408882</v>
      </c>
      <c r="H52" s="30">
        <f>IF(OR($A52="",$B52=""),"",'OddsRatio_working_2-way'!M51)</f>
        <v>2.3612278194595446</v>
      </c>
      <c r="I52" s="30">
        <f>IF(OR($A52="",$B52=""),"",'OddsRatio_working_2-way'!N51)</f>
        <v>1.7346308866924531</v>
      </c>
      <c r="J52" s="30">
        <f>IF('Log_working_2-way'!$D51="","",A52^('Log_working_2-way'!$D51))</f>
        <v>2.3683470446740844</v>
      </c>
      <c r="K52" s="32">
        <f>IF('Log_working_2-way'!$D51="","",B52^('Log_working_2-way'!$D51))</f>
        <v>1.7308087549076629</v>
      </c>
      <c r="L52" s="37">
        <f t="shared" si="9"/>
        <v>0.42639593908629447</v>
      </c>
      <c r="M52" s="37">
        <f t="shared" si="10"/>
        <v>0.57360406091370564</v>
      </c>
      <c r="N52" s="38">
        <v>148</v>
      </c>
      <c r="O52" s="38">
        <f t="shared" si="11"/>
        <v>82.513274336283175</v>
      </c>
      <c r="P52" s="38">
        <f t="shared" si="12"/>
        <v>59.904761904761898</v>
      </c>
      <c r="Q52" s="38">
        <f t="shared" si="13"/>
        <v>88.095238095238088</v>
      </c>
      <c r="R52" s="38">
        <f t="shared" si="14"/>
        <v>65.486725663716811</v>
      </c>
      <c r="S52" s="39">
        <f t="shared" si="15"/>
        <v>-5.5819637589549131</v>
      </c>
      <c r="T52" s="39">
        <f t="shared" si="16"/>
        <v>-5.5819637589549131</v>
      </c>
      <c r="U52" t="s">
        <v>188</v>
      </c>
      <c r="V52" t="s">
        <v>189</v>
      </c>
      <c r="W52" t="s">
        <v>416</v>
      </c>
      <c r="X52" s="48" t="s">
        <v>401</v>
      </c>
      <c r="Y52" s="41"/>
    </row>
    <row r="53" spans="1:25" s="35" customFormat="1" ht="15" x14ac:dyDescent="0.25">
      <c r="A53">
        <v>2.5</v>
      </c>
      <c r="B53">
        <v>1.57</v>
      </c>
      <c r="C53" s="29">
        <f t="shared" si="0"/>
        <v>3.6942675159235661E-2</v>
      </c>
      <c r="D53" s="30">
        <f>IF(OR($A53="",$B53=""),"",A53*'MPTO_working_2-way'!$G52)</f>
        <v>2.5923566878980893</v>
      </c>
      <c r="E53" s="32">
        <f>IF(OR($A53="",$B53=""),"",B53*'MPTO_working_2-way'!$G52)</f>
        <v>1.6280000000000001</v>
      </c>
      <c r="F53" s="30">
        <f>IF(OR($A53="",$B53=""),"",'MPTO_working_2-way'!D52)</f>
        <v>2.621035058430718</v>
      </c>
      <c r="G53" s="32">
        <f>IF(OR($A53="",$B53=""),"",'MPTO_working_2-way'!E52)</f>
        <v>1.6168898043254378</v>
      </c>
      <c r="H53" s="30">
        <f>IF(OR($A53="",$B53=""),"",'OddsRatio_working_2-way'!M52)</f>
        <v>2.6222142113076257</v>
      </c>
      <c r="I53" s="30">
        <f>IF(OR($A53="",$B53=""),"",'OddsRatio_working_2-way'!N52)</f>
        <v>1.6164414002968981</v>
      </c>
      <c r="J53" s="30">
        <f>IF('Log_working_2-way'!$D52="","",A53^('Log_working_2-way'!$D52))</f>
        <v>2.6356549417120103</v>
      </c>
      <c r="K53" s="32">
        <f>IF('Log_working_2-way'!$D52="","",B53^('Log_working_2-way'!$D52))</f>
        <v>1.6113758926152844</v>
      </c>
      <c r="L53" s="37">
        <f t="shared" si="9"/>
        <v>0.38574938574938572</v>
      </c>
      <c r="M53" s="37">
        <f t="shared" si="10"/>
        <v>0.61425061425061422</v>
      </c>
      <c r="N53" s="38">
        <v>149</v>
      </c>
      <c r="O53" s="38">
        <f t="shared" si="11"/>
        <v>89.4</v>
      </c>
      <c r="P53" s="38">
        <f t="shared" si="12"/>
        <v>54.095541401273884</v>
      </c>
      <c r="Q53" s="38">
        <f t="shared" si="13"/>
        <v>94.904458598726109</v>
      </c>
      <c r="R53" s="38">
        <f t="shared" si="14"/>
        <v>59.6</v>
      </c>
      <c r="S53" s="39">
        <f t="shared" si="15"/>
        <v>-5.504458598726103</v>
      </c>
      <c r="T53" s="39">
        <f t="shared" si="16"/>
        <v>-5.5044585987261172</v>
      </c>
      <c r="U53" t="s">
        <v>190</v>
      </c>
      <c r="V53" t="s">
        <v>191</v>
      </c>
      <c r="W53" t="s">
        <v>416</v>
      </c>
      <c r="X53" s="48" t="s">
        <v>401</v>
      </c>
      <c r="Y53" s="41"/>
    </row>
    <row r="54" spans="1:25" ht="15" x14ac:dyDescent="0.25">
      <c r="A54">
        <v>2.3199999999999998</v>
      </c>
      <c r="B54">
        <v>1.65</v>
      </c>
      <c r="C54" s="29">
        <f t="shared" si="0"/>
        <v>3.709508881922674E-2</v>
      </c>
      <c r="D54" s="30">
        <f>IF(OR($A54="",$B54=""),"",A54*'MPTO_working_2-way'!$G53)</f>
        <v>2.4060606060606058</v>
      </c>
      <c r="E54" s="32">
        <f>IF(OR($A54="",$B54=""),"",B54*'MPTO_working_2-way'!$G53)</f>
        <v>1.711206896551724</v>
      </c>
      <c r="F54" s="30">
        <f>IF(OR($A54="",$B54=""),"",'MPTO_working_2-way'!D53)</f>
        <v>2.4243191893603542</v>
      </c>
      <c r="G54" s="32">
        <f>IF(OR($A54="",$B54=""),"",'MPTO_working_2-way'!E53)</f>
        <v>1.702089817696754</v>
      </c>
      <c r="H54" s="30">
        <f>IF(OR($A54="",$B54=""),"",'OddsRatio_working_2-way'!M53)</f>
        <v>2.4250506063888508</v>
      </c>
      <c r="I54" s="30">
        <f>IF(OR($A54="",$B54=""),"",'OddsRatio_working_2-way'!N53)</f>
        <v>1.7017294652672368</v>
      </c>
      <c r="J54" s="30">
        <f>IF('Log_working_2-way'!$D53="","",A54^('Log_working_2-way'!$D53))</f>
        <v>2.4335275315726488</v>
      </c>
      <c r="K54" s="32">
        <f>IF('Log_working_2-way'!$D53="","",B54^('Log_working_2-way'!$D53))</f>
        <v>1.6975799054956422</v>
      </c>
      <c r="L54" s="37">
        <f t="shared" si="9"/>
        <v>0.41561712846347609</v>
      </c>
      <c r="M54" s="37">
        <f t="shared" si="10"/>
        <v>0.58438287153652402</v>
      </c>
      <c r="N54" s="38">
        <v>150</v>
      </c>
      <c r="O54" s="38">
        <f t="shared" si="11"/>
        <v>85.344827586206904</v>
      </c>
      <c r="P54" s="38">
        <f t="shared" si="12"/>
        <v>59.090909090909093</v>
      </c>
      <c r="Q54" s="38">
        <f t="shared" si="13"/>
        <v>90.909090909090907</v>
      </c>
      <c r="R54" s="38">
        <f t="shared" si="14"/>
        <v>64.65517241379311</v>
      </c>
      <c r="S54" s="39">
        <f t="shared" si="15"/>
        <v>-5.5642633228840026</v>
      </c>
      <c r="T54" s="39">
        <f t="shared" si="16"/>
        <v>-5.5642633228840168</v>
      </c>
      <c r="U54" t="s">
        <v>192</v>
      </c>
      <c r="V54" t="s">
        <v>193</v>
      </c>
      <c r="W54" t="s">
        <v>416</v>
      </c>
      <c r="X54" s="48" t="s">
        <v>401</v>
      </c>
      <c r="Y54" s="41"/>
    </row>
    <row r="55" spans="1:25" ht="15" x14ac:dyDescent="0.25">
      <c r="A55">
        <v>2.19</v>
      </c>
      <c r="B55">
        <v>1.71</v>
      </c>
      <c r="C55" s="29">
        <f t="shared" si="0"/>
        <v>4.1416326203636888E-2</v>
      </c>
      <c r="D55" s="30">
        <f>IF(OR($A55="",$B55=""),"",A55*'MPTO_working_2-way'!$G54)</f>
        <v>2.2807017543859649</v>
      </c>
      <c r="E55" s="32">
        <f>IF(OR($A55="",$B55=""),"",B55*'MPTO_working_2-way'!$G54)</f>
        <v>1.780821917808219</v>
      </c>
      <c r="F55" s="30">
        <f>IF(OR($A55="",$B55=""),"",'MPTO_working_2-way'!D54)</f>
        <v>2.2940365707984927</v>
      </c>
      <c r="G55" s="32">
        <f>IF(OR($A55="",$B55=""),"",'MPTO_working_2-way'!E54)</f>
        <v>1.7727756869985087</v>
      </c>
      <c r="H55" s="30">
        <f>IF(OR($A55="",$B55=""),"",'OddsRatio_working_2-way'!M54)</f>
        <v>2.2946259452166746</v>
      </c>
      <c r="I55" s="30">
        <f>IF(OR($A55="",$B55=""),"",'OddsRatio_working_2-way'!N54)</f>
        <v>1.7724238832805375</v>
      </c>
      <c r="J55" s="30">
        <f>IF('Log_working_2-way'!$D54="","",A55^('Log_working_2-way'!$D54))</f>
        <v>2.300809210627615</v>
      </c>
      <c r="K55" s="32">
        <f>IF('Log_working_2-way'!$D54="","",B55^('Log_working_2-way'!$D54))</f>
        <v>1.7687522442412873</v>
      </c>
      <c r="L55" s="37">
        <f t="shared" si="9"/>
        <v>0.43846153846153846</v>
      </c>
      <c r="M55" s="37">
        <f t="shared" si="10"/>
        <v>0.56153846153846165</v>
      </c>
      <c r="N55" s="38">
        <v>151</v>
      </c>
      <c r="O55" s="38">
        <f t="shared" si="11"/>
        <v>82.050228310502291</v>
      </c>
      <c r="P55" s="38">
        <f t="shared" si="12"/>
        <v>62.695906432748522</v>
      </c>
      <c r="Q55" s="38">
        <f t="shared" si="13"/>
        <v>88.304093567251456</v>
      </c>
      <c r="R55" s="38">
        <f t="shared" si="14"/>
        <v>68.949771689497723</v>
      </c>
      <c r="S55" s="39">
        <f t="shared" si="15"/>
        <v>-6.2538652567491653</v>
      </c>
      <c r="T55" s="39">
        <f t="shared" si="16"/>
        <v>-6.2538652567492008</v>
      </c>
      <c r="U55" t="s">
        <v>194</v>
      </c>
      <c r="V55" t="s">
        <v>195</v>
      </c>
      <c r="W55" t="s">
        <v>416</v>
      </c>
      <c r="X55" s="48" t="s">
        <v>401</v>
      </c>
      <c r="Y55" s="41"/>
    </row>
    <row r="56" spans="1:25" ht="15" x14ac:dyDescent="0.25">
      <c r="A56">
        <v>2.2400000000000002</v>
      </c>
      <c r="B56">
        <v>1.69</v>
      </c>
      <c r="C56" s="29">
        <f t="shared" si="0"/>
        <v>3.8144547759932479E-2</v>
      </c>
      <c r="D56" s="30">
        <f>IF(OR($A56="",$B56=""),"",A56*'MPTO_working_2-way'!$G55)</f>
        <v>2.3254437869822491</v>
      </c>
      <c r="E56" s="32">
        <f>IF(OR($A56="",$B56=""),"",B56*'MPTO_working_2-way'!$G55)</f>
        <v>1.7544642857142858</v>
      </c>
      <c r="F56" s="30">
        <f>IF(OR($A56="",$B56=""),"",'MPTO_working_2-way'!D55)</f>
        <v>2.3399678575843743</v>
      </c>
      <c r="G56" s="32">
        <f>IF(OR($A56="",$B56=""),"",'MPTO_working_2-way'!E55)</f>
        <v>1.7462865578005351</v>
      </c>
      <c r="H56" s="30">
        <f>IF(OR($A56="",$B56=""),"",'OddsRatio_working_2-way'!M55)</f>
        <v>2.3405601251996737</v>
      </c>
      <c r="I56" s="30">
        <f>IF(OR($A56="",$B56=""),"",'OddsRatio_working_2-way'!N55)</f>
        <v>1.7459568438611086</v>
      </c>
      <c r="J56" s="30">
        <f>IF('Log_working_2-way'!$D55="","",A56^('Log_working_2-way'!$D55))</f>
        <v>2.347284961783934</v>
      </c>
      <c r="K56" s="32">
        <f>IF('Log_working_2-way'!$D55="","",B56^('Log_working_2-way'!$D55))</f>
        <v>1.7422334757420166</v>
      </c>
      <c r="L56" s="37">
        <f t="shared" si="9"/>
        <v>0.43002544529262077</v>
      </c>
      <c r="M56" s="37">
        <f t="shared" si="10"/>
        <v>0.56997455470737912</v>
      </c>
      <c r="N56" s="38">
        <v>152</v>
      </c>
      <c r="O56" s="38">
        <f t="shared" si="11"/>
        <v>84.142857142857139</v>
      </c>
      <c r="P56" s="38">
        <f t="shared" si="12"/>
        <v>62.059171597633139</v>
      </c>
      <c r="Q56" s="38">
        <f t="shared" si="13"/>
        <v>89.940828402366861</v>
      </c>
      <c r="R56" s="38">
        <f t="shared" si="14"/>
        <v>67.857142857142847</v>
      </c>
      <c r="S56" s="39">
        <f t="shared" si="15"/>
        <v>-5.7979712595097226</v>
      </c>
      <c r="T56" s="39">
        <f t="shared" si="16"/>
        <v>-5.7979712595097084</v>
      </c>
      <c r="U56" t="s">
        <v>196</v>
      </c>
      <c r="V56" t="s">
        <v>197</v>
      </c>
      <c r="W56" t="s">
        <v>416</v>
      </c>
      <c r="X56" s="48" t="s">
        <v>401</v>
      </c>
      <c r="Y56" s="41"/>
    </row>
    <row r="57" spans="1:25" ht="15" x14ac:dyDescent="0.25">
      <c r="A57">
        <v>2.4</v>
      </c>
      <c r="B57">
        <v>1.59</v>
      </c>
      <c r="C57" s="29">
        <f t="shared" si="0"/>
        <v>4.5597484276729494E-2</v>
      </c>
      <c r="D57" s="30">
        <f>IF(OR($A57="",$B57=""),"",A57*'MPTO_working_2-way'!$G56)</f>
        <v>2.5094339622641506</v>
      </c>
      <c r="E57" s="32">
        <f>IF(OR($A57="",$B57=""),"",B57*'MPTO_working_2-way'!$G56)</f>
        <v>1.6625000000000001</v>
      </c>
      <c r="F57" s="30">
        <f>IF(OR($A57="",$B57=""),"",'MPTO_working_2-way'!D56)</f>
        <v>2.5389221556886223</v>
      </c>
      <c r="G57" s="32">
        <f>IF(OR($A57="",$B57=""),"",'MPTO_working_2-way'!E56)</f>
        <v>1.649805447470817</v>
      </c>
      <c r="H57" s="30">
        <f>IF(OR($A57="",$B57=""),"",'OddsRatio_working_2-way'!M56)</f>
        <v>2.5404159684748153</v>
      </c>
      <c r="I57" s="30">
        <f>IF(OR($A57="",$B57=""),"",'OddsRatio_working_2-way'!N56)</f>
        <v>1.6491753010001007</v>
      </c>
      <c r="J57" s="30">
        <f>IF('Log_working_2-way'!$D56="","",A57^('Log_working_2-way'!$D56))</f>
        <v>2.5543298541543464</v>
      </c>
      <c r="K57" s="32">
        <f>IF('Log_working_2-way'!$D56="","",B57^('Log_working_2-way'!$D56))</f>
        <v>1.6433640821646023</v>
      </c>
      <c r="L57" s="37">
        <f t="shared" si="9"/>
        <v>0.39849624060150379</v>
      </c>
      <c r="M57" s="37">
        <f t="shared" si="10"/>
        <v>0.60150375939849621</v>
      </c>
      <c r="N57" s="38">
        <v>153</v>
      </c>
      <c r="O57" s="38">
        <f t="shared" si="11"/>
        <v>89.25</v>
      </c>
      <c r="P57" s="38">
        <f t="shared" si="12"/>
        <v>56.773584905660378</v>
      </c>
      <c r="Q57" s="38">
        <f t="shared" si="13"/>
        <v>96.226415094339615</v>
      </c>
      <c r="R57" s="38">
        <f t="shared" si="14"/>
        <v>63.75</v>
      </c>
      <c r="S57" s="39">
        <f t="shared" si="15"/>
        <v>-6.9764150943396146</v>
      </c>
      <c r="T57" s="39">
        <f t="shared" si="16"/>
        <v>-6.9764150943396217</v>
      </c>
      <c r="U57" t="s">
        <v>198</v>
      </c>
      <c r="V57" t="s">
        <v>199</v>
      </c>
      <c r="W57" t="s">
        <v>416</v>
      </c>
      <c r="X57" s="48" t="s">
        <v>401</v>
      </c>
      <c r="Y57" s="41"/>
    </row>
    <row r="58" spans="1:25" ht="15" x14ac:dyDescent="0.25">
      <c r="A58">
        <v>2.73</v>
      </c>
      <c r="B58">
        <v>1.49</v>
      </c>
      <c r="C58" s="29">
        <f t="shared" si="0"/>
        <v>3.7441305897681687E-2</v>
      </c>
      <c r="D58" s="30">
        <f>IF(OR($A58="",$B58=""),"",A58*'MPTO_working_2-way'!$G57)</f>
        <v>2.8322147651006708</v>
      </c>
      <c r="E58" s="32">
        <f>IF(OR($A58="",$B58=""),"",B58*'MPTO_working_2-way'!$G57)</f>
        <v>1.5457875457875456</v>
      </c>
      <c r="F58" s="30">
        <f>IF(OR($A58="",$B58=""),"",'MPTO_working_2-way'!D57)</f>
        <v>2.8770378753050179</v>
      </c>
      <c r="G58" s="32">
        <f>IF(OR($A58="",$B58=""),"",'MPTO_working_2-way'!E57)</f>
        <v>1.5327543003560864</v>
      </c>
      <c r="H58" s="30">
        <f>IF(OR($A58="",$B58=""),"",'OddsRatio_working_2-way'!M57)</f>
        <v>2.8789923482808439</v>
      </c>
      <c r="I58" s="30">
        <f>IF(OR($A58="",$B58=""),"",'OddsRatio_working_2-way'!N57)</f>
        <v>1.5322001448887936</v>
      </c>
      <c r="J58" s="30">
        <f>IF('Log_working_2-way'!$D57="","",A58^('Log_working_2-way'!$D57))</f>
        <v>2.9002958559251169</v>
      </c>
      <c r="K58" s="32">
        <f>IF('Log_working_2-way'!$D57="","",B58^('Log_working_2-way'!$D57))</f>
        <v>1.5262338476830128</v>
      </c>
      <c r="L58" s="37">
        <f t="shared" si="9"/>
        <v>0.35308056872037918</v>
      </c>
      <c r="M58" s="37">
        <f t="shared" si="10"/>
        <v>0.64691943127962093</v>
      </c>
      <c r="N58" s="38">
        <v>154</v>
      </c>
      <c r="O58" s="38">
        <f t="shared" si="11"/>
        <v>97.589743589743591</v>
      </c>
      <c r="P58" s="38">
        <f t="shared" si="12"/>
        <v>50.644295302013433</v>
      </c>
      <c r="Q58" s="38">
        <f t="shared" si="13"/>
        <v>103.35570469798658</v>
      </c>
      <c r="R58" s="38">
        <f t="shared" si="14"/>
        <v>56.410256410256409</v>
      </c>
      <c r="S58" s="39">
        <f t="shared" si="15"/>
        <v>-5.7659611082429905</v>
      </c>
      <c r="T58" s="39">
        <f t="shared" si="16"/>
        <v>-5.7659611082429763</v>
      </c>
      <c r="U58" t="s">
        <v>200</v>
      </c>
      <c r="V58" t="s">
        <v>201</v>
      </c>
      <c r="W58" t="s">
        <v>416</v>
      </c>
      <c r="X58" s="48" t="s">
        <v>401</v>
      </c>
      <c r="Y58" s="41"/>
    </row>
    <row r="59" spans="1:25" ht="15" x14ac:dyDescent="0.25">
      <c r="A59">
        <v>2.42</v>
      </c>
      <c r="B59">
        <v>1.6</v>
      </c>
      <c r="C59" s="29">
        <f t="shared" si="0"/>
        <v>3.8223140495867725E-2</v>
      </c>
      <c r="D59" s="30">
        <f>IF(OR($A59="",$B59=""),"",A59*'MPTO_working_2-way'!$G58)</f>
        <v>2.5124999999999997</v>
      </c>
      <c r="E59" s="32">
        <f>IF(OR($A59="",$B59=""),"",B59*'MPTO_working_2-way'!$G58)</f>
        <v>1.6611570247933884</v>
      </c>
      <c r="F59" s="30">
        <f>IF(OR($A59="",$B59=""),"",'MPTO_working_2-way'!D58)</f>
        <v>2.5373525557011791</v>
      </c>
      <c r="G59" s="32">
        <f>IF(OR($A59="",$B59=""),"",'MPTO_working_2-way'!E58)</f>
        <v>1.6504688832054561</v>
      </c>
      <c r="H59" s="30">
        <f>IF(OR($A59="",$B59=""),"",'OddsRatio_working_2-way'!M58)</f>
        <v>2.5383974345619098</v>
      </c>
      <c r="I59" s="30">
        <f>IF(OR($A59="",$B59=""),"",'OddsRatio_working_2-way'!N58)</f>
        <v>1.6500270850261594</v>
      </c>
      <c r="J59" s="30">
        <f>IF('Log_working_2-way'!$D58="","",A59^('Log_working_2-way'!$D58))</f>
        <v>2.5500151185411704</v>
      </c>
      <c r="K59" s="32">
        <f>IF('Log_working_2-way'!$D58="","",B59^('Log_working_2-way'!$D58))</f>
        <v>1.6451549975466908</v>
      </c>
      <c r="L59" s="37">
        <f t="shared" si="9"/>
        <v>0.39800995024875624</v>
      </c>
      <c r="M59" s="37">
        <f t="shared" si="10"/>
        <v>0.60199004975124382</v>
      </c>
      <c r="N59" s="38">
        <v>155</v>
      </c>
      <c r="O59" s="38">
        <f t="shared" si="11"/>
        <v>90.950413223140487</v>
      </c>
      <c r="P59" s="38">
        <f t="shared" si="12"/>
        <v>58.125</v>
      </c>
      <c r="Q59" s="38">
        <f t="shared" si="13"/>
        <v>96.875</v>
      </c>
      <c r="R59" s="38">
        <f t="shared" si="14"/>
        <v>64.049586776859499</v>
      </c>
      <c r="S59" s="39">
        <f t="shared" si="15"/>
        <v>-5.9245867768595133</v>
      </c>
      <c r="T59" s="39">
        <f t="shared" si="16"/>
        <v>-5.9245867768594991</v>
      </c>
      <c r="U59" t="s">
        <v>202</v>
      </c>
      <c r="V59" t="s">
        <v>203</v>
      </c>
      <c r="W59" t="s">
        <v>416</v>
      </c>
      <c r="X59" s="48" t="s">
        <v>401</v>
      </c>
      <c r="Y59" s="41"/>
    </row>
    <row r="60" spans="1:25" s="35" customFormat="1" ht="15" x14ac:dyDescent="0.25">
      <c r="A60">
        <v>2.39</v>
      </c>
      <c r="B60">
        <v>1.59</v>
      </c>
      <c r="C60" s="29">
        <f t="shared" si="0"/>
        <v>4.7340859451066919E-2</v>
      </c>
      <c r="D60" s="30">
        <f>IF(OR($A60="",$B60=""),"",A60*'MPTO_working_2-way'!$G59)</f>
        <v>2.5031446540880502</v>
      </c>
      <c r="E60" s="32">
        <f>IF(OR($A60="",$B60=""),"",B60*'MPTO_working_2-way'!$G59)</f>
        <v>1.6652719665271964</v>
      </c>
      <c r="F60" s="30">
        <f>IF(OR($A60="",$B60=""),"",'MPTO_working_2-way'!D59)</f>
        <v>2.533315556148128</v>
      </c>
      <c r="G60" s="32">
        <f>IF(OR($A60="",$B60=""),"",'MPTO_working_2-way'!E59)</f>
        <v>1.6521814743157757</v>
      </c>
      <c r="H60" s="30">
        <f>IF(OR($A60="",$B60=""),"",'OddsRatio_working_2-way'!M59)</f>
        <v>2.5349046235482611</v>
      </c>
      <c r="I60" s="30">
        <f>IF(OR($A60="",$B60=""),"",'OddsRatio_working_2-way'!N59)</f>
        <v>1.6515062790600537</v>
      </c>
      <c r="J60" s="30">
        <f>IF('Log_working_2-way'!$D59="","",A60^('Log_working_2-way'!$D59))</f>
        <v>2.5491675087653465</v>
      </c>
      <c r="K60" s="32">
        <f>IF('Log_working_2-way'!$D59="","",B60^('Log_working_2-way'!$D59))</f>
        <v>1.6455079869288787</v>
      </c>
      <c r="L60" s="37">
        <f t="shared" si="9"/>
        <v>0.39949748743718594</v>
      </c>
      <c r="M60" s="37">
        <f t="shared" si="10"/>
        <v>0.60050251256281417</v>
      </c>
      <c r="N60" s="38">
        <v>156</v>
      </c>
      <c r="O60" s="38">
        <f t="shared" si="11"/>
        <v>90.728033472803361</v>
      </c>
      <c r="P60" s="38">
        <f t="shared" si="12"/>
        <v>57.8867924528302</v>
      </c>
      <c r="Q60" s="38">
        <f t="shared" si="13"/>
        <v>98.113207547169807</v>
      </c>
      <c r="R60" s="38">
        <f t="shared" si="14"/>
        <v>65.271966527196653</v>
      </c>
      <c r="S60" s="39">
        <f t="shared" si="15"/>
        <v>-7.3851740743664465</v>
      </c>
      <c r="T60" s="39">
        <f t="shared" si="16"/>
        <v>-7.3851740743664536</v>
      </c>
      <c r="U60" t="s">
        <v>204</v>
      </c>
      <c r="V60" t="s">
        <v>205</v>
      </c>
      <c r="W60" t="s">
        <v>417</v>
      </c>
      <c r="X60" s="48" t="s">
        <v>401</v>
      </c>
      <c r="Y60" s="41"/>
    </row>
    <row r="61" spans="1:25" ht="15" x14ac:dyDescent="0.25">
      <c r="A61">
        <v>2.2000000000000002</v>
      </c>
      <c r="B61">
        <v>1.68</v>
      </c>
      <c r="C61" s="29">
        <f t="shared" si="0"/>
        <v>4.9783549783549708E-2</v>
      </c>
      <c r="D61" s="30">
        <f>IF(OR($A61="",$B61=""),"",A61*'MPTO_working_2-way'!$G60)</f>
        <v>2.3095238095238098</v>
      </c>
      <c r="E61" s="32">
        <f>IF(OR($A61="",$B61=""),"",B61*'MPTO_working_2-way'!$G60)</f>
        <v>1.7636363636363634</v>
      </c>
      <c r="F61" s="30">
        <f>IF(OR($A61="",$B61=""),"",'MPTO_working_2-way'!D60)</f>
        <v>2.327455919395466</v>
      </c>
      <c r="G61" s="32">
        <f>IF(OR($A61="",$B61=""),"",'MPTO_working_2-way'!E60)</f>
        <v>1.7533206831119543</v>
      </c>
      <c r="H61" s="30">
        <f>IF(OR($A61="",$B61=""),"",'OddsRatio_working_2-way'!M60)</f>
        <v>2.3284223283101424</v>
      </c>
      <c r="I61" s="30">
        <f>IF(OR($A61="",$B61=""),"",'OddsRatio_working_2-way'!N60)</f>
        <v>1.7527726527090808</v>
      </c>
      <c r="J61" s="30">
        <f>IF('Log_working_2-way'!$D60="","",A61^('Log_working_2-way'!$D60))</f>
        <v>2.3368281041445402</v>
      </c>
      <c r="K61" s="32">
        <f>IF('Log_working_2-way'!$D60="","",B61^('Log_working_2-way'!$D60))</f>
        <v>1.7480393304857011</v>
      </c>
      <c r="L61" s="37">
        <f t="shared" si="9"/>
        <v>0.43298969072164945</v>
      </c>
      <c r="M61" s="37">
        <f t="shared" si="10"/>
        <v>0.56701030927835061</v>
      </c>
      <c r="N61" s="38">
        <v>157</v>
      </c>
      <c r="O61" s="38">
        <f t="shared" si="11"/>
        <v>85.636363636363654</v>
      </c>
      <c r="P61" s="38">
        <f t="shared" si="12"/>
        <v>63.547619047619044</v>
      </c>
      <c r="Q61" s="38">
        <f t="shared" si="13"/>
        <v>93.452380952380949</v>
      </c>
      <c r="R61" s="38">
        <f t="shared" si="14"/>
        <v>71.36363636363636</v>
      </c>
      <c r="S61" s="39">
        <f t="shared" si="15"/>
        <v>-7.8160173160172945</v>
      </c>
      <c r="T61" s="39">
        <f t="shared" si="16"/>
        <v>-7.8160173160173159</v>
      </c>
      <c r="U61" t="s">
        <v>206</v>
      </c>
      <c r="V61" t="s">
        <v>207</v>
      </c>
      <c r="W61" t="s">
        <v>417</v>
      </c>
      <c r="X61" s="48" t="s">
        <v>401</v>
      </c>
      <c r="Y61" s="41"/>
    </row>
    <row r="62" spans="1:25" ht="15" x14ac:dyDescent="0.25">
      <c r="A62">
        <v>2.34</v>
      </c>
      <c r="B62">
        <v>1.61</v>
      </c>
      <c r="C62" s="29">
        <f t="shared" si="0"/>
        <v>4.8468439772787697E-2</v>
      </c>
      <c r="D62" s="30">
        <f>IF(OR($A62="",$B62=""),"",A62*'MPTO_working_2-way'!$G61)</f>
        <v>2.4534161490683233</v>
      </c>
      <c r="E62" s="32">
        <f>IF(OR($A62="",$B62=""),"",B62*'MPTO_working_2-way'!$G61)</f>
        <v>1.6880341880341883</v>
      </c>
      <c r="F62" s="30">
        <f>IF(OR($A62="",$B62=""),"",'MPTO_working_2-way'!D61)</f>
        <v>2.4806742608810168</v>
      </c>
      <c r="G62" s="32">
        <f>IF(OR($A62="",$B62=""),"",'MPTO_working_2-way'!E61)</f>
        <v>1.6753679903944503</v>
      </c>
      <c r="H62" s="30">
        <f>IF(OR($A62="",$B62=""),"",'OddsRatio_working_2-way'!M61)</f>
        <v>2.4821340396453389</v>
      </c>
      <c r="I62" s="30">
        <f>IF(OR($A62="",$B62=""),"",'OddsRatio_working_2-way'!N61)</f>
        <v>1.6747028090922811</v>
      </c>
      <c r="J62" s="30">
        <f>IF('Log_working_2-way'!$D61="","",A62^('Log_working_2-way'!$D61))</f>
        <v>2.4949997661274943</v>
      </c>
      <c r="K62" s="32">
        <f>IF('Log_working_2-way'!$D61="","",B62^('Log_working_2-way'!$D61))</f>
        <v>1.6688964257091188</v>
      </c>
      <c r="L62" s="37">
        <f t="shared" si="9"/>
        <v>0.40759493670886071</v>
      </c>
      <c r="M62" s="37">
        <f t="shared" si="10"/>
        <v>0.59240506329113918</v>
      </c>
      <c r="N62" s="38">
        <v>158</v>
      </c>
      <c r="O62" s="38">
        <f t="shared" si="11"/>
        <v>90.478632478632477</v>
      </c>
      <c r="P62" s="38">
        <f t="shared" si="12"/>
        <v>59.863354037267094</v>
      </c>
      <c r="Q62" s="38">
        <f t="shared" si="13"/>
        <v>98.136645962732914</v>
      </c>
      <c r="R62" s="38">
        <f t="shared" si="14"/>
        <v>67.521367521367523</v>
      </c>
      <c r="S62" s="39">
        <f t="shared" si="15"/>
        <v>-7.6580134841004366</v>
      </c>
      <c r="T62" s="39">
        <f t="shared" si="16"/>
        <v>-7.6580134841004295</v>
      </c>
      <c r="U62" t="s">
        <v>208</v>
      </c>
      <c r="V62" t="s">
        <v>209</v>
      </c>
      <c r="W62" t="s">
        <v>417</v>
      </c>
      <c r="X62" s="48" t="s">
        <v>401</v>
      </c>
      <c r="Y62" s="41"/>
    </row>
    <row r="63" spans="1:25" s="50" customFormat="1" ht="15" x14ac:dyDescent="0.25">
      <c r="A63">
        <v>1.96</v>
      </c>
      <c r="B63">
        <v>1.88</v>
      </c>
      <c r="C63" s="29">
        <f t="shared" si="0"/>
        <v>4.2118975249674229E-2</v>
      </c>
      <c r="D63" s="30">
        <f>IF(OR($A63="",$B63=""),"",A63*'MPTO_working_2-way'!$G62)</f>
        <v>2.0425531914893615</v>
      </c>
      <c r="E63" s="32">
        <f>IF(OR($A63="",$B63=""),"",B63*'MPTO_working_2-way'!$G62)</f>
        <v>1.9591836734693875</v>
      </c>
      <c r="F63" s="30">
        <f>IF(OR($A63="",$B63=""),"",'MPTO_working_2-way'!D62)</f>
        <v>2.044385264092321</v>
      </c>
      <c r="G63" s="32">
        <f>IF(OR($A63="",$B63=""),"",'MPTO_working_2-way'!E62)</f>
        <v>1.9575010624734379</v>
      </c>
      <c r="H63" s="30">
        <f>IF(OR($A63="",$B63=""),"",'OddsRatio_working_2-way'!M62)</f>
        <v>2.0444659357341863</v>
      </c>
      <c r="I63" s="30">
        <f>IF(OR($A63="",$B63=""),"",'OddsRatio_working_2-way'!N62)</f>
        <v>1.9574271077563381</v>
      </c>
      <c r="J63" s="30">
        <f>IF('Log_working_2-way'!$D62="","",A63^('Log_working_2-way'!$D62))</f>
        <v>2.0453073562984208</v>
      </c>
      <c r="K63" s="32">
        <f>IF('Log_working_2-way'!$D62="","",B63^('Log_working_2-way'!$D62))</f>
        <v>1.9566564264322122</v>
      </c>
      <c r="L63" s="37">
        <f t="shared" si="9"/>
        <v>0.48958333333333337</v>
      </c>
      <c r="M63" s="37">
        <f t="shared" si="10"/>
        <v>0.51041666666666674</v>
      </c>
      <c r="N63" s="38">
        <v>159</v>
      </c>
      <c r="O63" s="38">
        <f t="shared" si="11"/>
        <v>77.877551020408163</v>
      </c>
      <c r="P63" s="38">
        <f t="shared" si="12"/>
        <v>74.425531914893597</v>
      </c>
      <c r="Q63" s="38">
        <f t="shared" si="13"/>
        <v>84.574468085106375</v>
      </c>
      <c r="R63" s="38">
        <f t="shared" si="14"/>
        <v>81.122448979591837</v>
      </c>
      <c r="S63" s="39">
        <f t="shared" si="15"/>
        <v>-6.6969170646982121</v>
      </c>
      <c r="T63" s="39">
        <f t="shared" si="16"/>
        <v>-6.6969170646982406</v>
      </c>
      <c r="U63" t="s">
        <v>210</v>
      </c>
      <c r="V63" t="s">
        <v>211</v>
      </c>
      <c r="W63" t="s">
        <v>417</v>
      </c>
      <c r="X63" s="48" t="s">
        <v>401</v>
      </c>
      <c r="Y63" s="51"/>
    </row>
    <row r="64" spans="1:25" ht="15" x14ac:dyDescent="0.25">
      <c r="A64">
        <v>1.75</v>
      </c>
      <c r="B64">
        <v>2.19</v>
      </c>
      <c r="C64" s="29">
        <f t="shared" si="0"/>
        <v>2.8049575994781417E-2</v>
      </c>
      <c r="D64" s="30">
        <f>IF(OR($A64="",$B64=""),"",A64*'MPTO_working_2-way'!$G63)</f>
        <v>1.7990867579908674</v>
      </c>
      <c r="E64" s="32">
        <f>IF(OR($A64="",$B64=""),"",B64*'MPTO_working_2-way'!$G63)</f>
        <v>2.2514285714285713</v>
      </c>
      <c r="F64" s="30">
        <f>IF(OR($A64="",$B64=""),"",'MPTO_working_2-way'!D63)</f>
        <v>1.7940315974253949</v>
      </c>
      <c r="G64" s="32">
        <f>IF(OR($A64="",$B64=""),"",'MPTO_working_2-way'!E63)</f>
        <v>2.2593957258658803</v>
      </c>
      <c r="H64" s="30">
        <f>IF(OR($A64="",$B64=""),"",'OddsRatio_working_2-way'!M63)</f>
        <v>1.7938841860374448</v>
      </c>
      <c r="I64" s="30">
        <f>IF(OR($A64="",$B64=""),"",'OddsRatio_working_2-way'!N63)</f>
        <v>2.2596295751794115</v>
      </c>
      <c r="J64" s="30">
        <f>IF('Log_working_2-way'!$D63="","",A64^('Log_working_2-way'!$D63))</f>
        <v>1.7915983497890287</v>
      </c>
      <c r="K64" s="32">
        <f>IF('Log_working_2-way'!$D63="","",B64^('Log_working_2-way'!$D63))</f>
        <v>2.2632669083588914</v>
      </c>
      <c r="L64" s="37">
        <f t="shared" si="9"/>
        <v>0.55583756345177671</v>
      </c>
      <c r="M64" s="37">
        <f t="shared" si="10"/>
        <v>0.44416243654822335</v>
      </c>
      <c r="N64" s="38">
        <v>160</v>
      </c>
      <c r="O64" s="38">
        <f t="shared" si="11"/>
        <v>68.571428571428569</v>
      </c>
      <c r="P64" s="38">
        <f t="shared" si="12"/>
        <v>86.94063926940639</v>
      </c>
      <c r="Q64" s="38">
        <f t="shared" si="13"/>
        <v>73.05936073059361</v>
      </c>
      <c r="R64" s="38">
        <f t="shared" si="14"/>
        <v>91.428571428571416</v>
      </c>
      <c r="S64" s="39">
        <f t="shared" si="15"/>
        <v>-4.487932159165041</v>
      </c>
      <c r="T64" s="39">
        <f t="shared" si="16"/>
        <v>-4.4879321591650267</v>
      </c>
      <c r="U64" t="s">
        <v>212</v>
      </c>
      <c r="V64" t="s">
        <v>213</v>
      </c>
      <c r="W64" t="s">
        <v>408</v>
      </c>
      <c r="X64" s="48" t="s">
        <v>401</v>
      </c>
      <c r="Y64" s="41"/>
    </row>
    <row r="65" spans="1:25" ht="15" x14ac:dyDescent="0.25">
      <c r="A65">
        <v>2.0299999999999998</v>
      </c>
      <c r="B65">
        <v>1.88</v>
      </c>
      <c r="C65" s="29">
        <f t="shared" si="0"/>
        <v>2.4525731055444977E-2</v>
      </c>
      <c r="D65" s="30">
        <f>IF(OR($A65="",$B65=""),"",A65*'MPTO_working_2-way'!$G64)</f>
        <v>2.0797872340425529</v>
      </c>
      <c r="E65" s="32">
        <f>IF(OR($A65="",$B65=""),"",B65*'MPTO_working_2-way'!$G64)</f>
        <v>1.9261083743842364</v>
      </c>
      <c r="F65" s="30">
        <f>IF(OR($A65="",$B65=""),"",'MPTO_working_2-way'!D64)</f>
        <v>2.0818241326641935</v>
      </c>
      <c r="G65" s="32">
        <f>IF(OR($A65="",$B65=""),"",'MPTO_working_2-way'!E64)</f>
        <v>1.9243646631706333</v>
      </c>
      <c r="H65" s="30">
        <f>IF(OR($A65="",$B65=""),"",'OddsRatio_working_2-way'!M64)</f>
        <v>2.081875475946537</v>
      </c>
      <c r="I65" s="30">
        <f>IF(OR($A65="",$B65=""),"",'OddsRatio_working_2-way'!N64)</f>
        <v>1.9243207949834495</v>
      </c>
      <c r="J65" s="30">
        <f>IF('Log_working_2-way'!$D64="","",A65^('Log_working_2-way'!$D64))</f>
        <v>2.0827972819225606</v>
      </c>
      <c r="K65" s="32">
        <f>IF('Log_working_2-way'!$D64="","",B65^('Log_working_2-way'!$D64))</f>
        <v>1.9235339030630429</v>
      </c>
      <c r="L65" s="37">
        <f t="shared" si="9"/>
        <v>0.4808184143222507</v>
      </c>
      <c r="M65" s="37">
        <f t="shared" si="10"/>
        <v>0.51918158567774941</v>
      </c>
      <c r="N65" s="38">
        <v>161</v>
      </c>
      <c r="O65" s="38">
        <f t="shared" si="11"/>
        <v>81.689655172413794</v>
      </c>
      <c r="P65" s="38">
        <f t="shared" si="12"/>
        <v>75.361702127659584</v>
      </c>
      <c r="Q65" s="38">
        <f t="shared" si="13"/>
        <v>85.638297872340431</v>
      </c>
      <c r="R65" s="38">
        <f t="shared" si="14"/>
        <v>79.310344827586221</v>
      </c>
      <c r="S65" s="39">
        <f t="shared" si="15"/>
        <v>-3.9486426999266371</v>
      </c>
      <c r="T65" s="39">
        <f t="shared" si="16"/>
        <v>-3.9486426999266371</v>
      </c>
      <c r="U65" t="s">
        <v>214</v>
      </c>
      <c r="V65" t="s">
        <v>215</v>
      </c>
      <c r="W65" t="s">
        <v>408</v>
      </c>
      <c r="X65" s="48" t="s">
        <v>401</v>
      </c>
      <c r="Y65" s="41"/>
    </row>
    <row r="66" spans="1:25" ht="15" x14ac:dyDescent="0.25">
      <c r="A66">
        <v>1.69</v>
      </c>
      <c r="B66">
        <v>2.2799999999999998</v>
      </c>
      <c r="C66" s="29">
        <f t="shared" si="0"/>
        <v>3.0312467559431067E-2</v>
      </c>
      <c r="D66" s="30">
        <f>IF(OR($A66="",$B66=""),"",A66*'MPTO_working_2-way'!$G65)</f>
        <v>1.7412280701754383</v>
      </c>
      <c r="E66" s="32">
        <f>IF(OR($A66="",$B66=""),"",B66*'MPTO_working_2-way'!$G65)</f>
        <v>2.3491124260355027</v>
      </c>
      <c r="F66" s="30">
        <f>IF(OR($A66="",$B66=""),"",'MPTO_working_2-way'!D65)</f>
        <v>1.7344256391789699</v>
      </c>
      <c r="G66" s="32">
        <f>IF(OR($A66="",$B66=""),"",'MPTO_working_2-way'!E65)</f>
        <v>2.3616082373130669</v>
      </c>
      <c r="H66" s="30">
        <f>IF(OR($A66="",$B66=""),"",'OddsRatio_working_2-way'!M65)</f>
        <v>1.7342087577794201</v>
      </c>
      <c r="I66" s="30">
        <f>IF(OR($A66="",$B66=""),"",'OddsRatio_working_2-way'!N65)</f>
        <v>2.3620104492139973</v>
      </c>
      <c r="J66" s="30">
        <f>IF('Log_working_2-way'!$D65="","",A66^('Log_working_2-way'!$D65))</f>
        <v>1.7311269576388733</v>
      </c>
      <c r="K66" s="32">
        <f>IF('Log_working_2-way'!$D65="","",B66^('Log_working_2-way'!$D65))</f>
        <v>2.3677515095728476</v>
      </c>
      <c r="L66" s="37">
        <f t="shared" si="9"/>
        <v>0.57430730478589431</v>
      </c>
      <c r="M66" s="37">
        <f t="shared" si="10"/>
        <v>0.42569269521410585</v>
      </c>
      <c r="N66" s="38">
        <v>162</v>
      </c>
      <c r="O66" s="38">
        <f t="shared" si="11"/>
        <v>66.142011834319518</v>
      </c>
      <c r="P66" s="38">
        <f t="shared" si="12"/>
        <v>90.947368421052616</v>
      </c>
      <c r="Q66" s="38">
        <f t="shared" si="13"/>
        <v>71.05263157894737</v>
      </c>
      <c r="R66" s="38">
        <f t="shared" si="14"/>
        <v>95.857988165680482</v>
      </c>
      <c r="S66" s="39">
        <f t="shared" si="15"/>
        <v>-4.9106197446278514</v>
      </c>
      <c r="T66" s="39">
        <f t="shared" si="16"/>
        <v>-4.9106197446278657</v>
      </c>
      <c r="U66" t="s">
        <v>216</v>
      </c>
      <c r="V66" t="s">
        <v>217</v>
      </c>
      <c r="W66" t="s">
        <v>408</v>
      </c>
      <c r="X66" s="48" t="s">
        <v>401</v>
      </c>
      <c r="Y66" s="41"/>
    </row>
    <row r="67" spans="1:25" ht="15" x14ac:dyDescent="0.25">
      <c r="A67">
        <v>1.6</v>
      </c>
      <c r="B67">
        <v>2.46</v>
      </c>
      <c r="C67" s="29">
        <f t="shared" ref="C67:C130" si="17">IF(OR($A67="",$B67=""),"",(1/A67)+(1/B67)-1)</f>
        <v>3.1504065040650397E-2</v>
      </c>
      <c r="D67" s="30">
        <f>IF(OR($A67="",$B67=""),"",A67*'MPTO_working_2-way'!$G66)</f>
        <v>1.6504065040650406</v>
      </c>
      <c r="E67" s="32">
        <f>IF(OR($A67="",$B67=""),"",B67*'MPTO_working_2-way'!$G66)</f>
        <v>2.5375000000000001</v>
      </c>
      <c r="F67" s="30">
        <f>IF(OR($A67="",$B67=""),"",'MPTO_working_2-way'!D66)</f>
        <v>1.6413678065054211</v>
      </c>
      <c r="G67" s="32">
        <f>IF(OR($A67="",$B67=""),"",'MPTO_working_2-way'!E66)</f>
        <v>2.5591677503250976</v>
      </c>
      <c r="H67" s="30">
        <f>IF(OR($A67="",$B67=""),"",'OddsRatio_working_2-way'!M66)</f>
        <v>1.6410607647560327</v>
      </c>
      <c r="I67" s="30">
        <f>IF(OR($A67="",$B67=""),"",'OddsRatio_working_2-way'!N66)</f>
        <v>2.5599145275730124</v>
      </c>
      <c r="J67" s="30">
        <f>IF('Log_working_2-way'!$D66="","",A67^('Log_working_2-way'!$D66))</f>
        <v>1.6369550951524368</v>
      </c>
      <c r="K67" s="32">
        <f>IF('Log_working_2-way'!$D66="","",B67^('Log_working_2-way'!$D66))</f>
        <v>2.5699693865556159</v>
      </c>
      <c r="L67" s="37">
        <f t="shared" si="9"/>
        <v>0.60591133004926112</v>
      </c>
      <c r="M67" s="37">
        <f t="shared" si="10"/>
        <v>0.39408866995073888</v>
      </c>
      <c r="N67" s="38">
        <v>163</v>
      </c>
      <c r="O67" s="38">
        <f t="shared" si="11"/>
        <v>61.125000000000007</v>
      </c>
      <c r="P67" s="38">
        <f t="shared" si="12"/>
        <v>96.739837398373993</v>
      </c>
      <c r="Q67" s="38">
        <f t="shared" si="13"/>
        <v>66.260162601626021</v>
      </c>
      <c r="R67" s="38">
        <f t="shared" si="14"/>
        <v>101.875</v>
      </c>
      <c r="S67" s="39">
        <f t="shared" si="15"/>
        <v>-5.1351626016260141</v>
      </c>
      <c r="T67" s="39">
        <f t="shared" si="16"/>
        <v>-5.135162601626007</v>
      </c>
      <c r="U67" t="s">
        <v>218</v>
      </c>
      <c r="V67" t="s">
        <v>219</v>
      </c>
      <c r="W67" t="s">
        <v>408</v>
      </c>
      <c r="X67" s="48" t="s">
        <v>401</v>
      </c>
      <c r="Y67" s="41"/>
    </row>
    <row r="68" spans="1:25" ht="15" x14ac:dyDescent="0.25">
      <c r="A68">
        <v>2.14</v>
      </c>
      <c r="B68">
        <v>1.76</v>
      </c>
      <c r="C68" s="29">
        <f t="shared" si="17"/>
        <v>3.5471537807986397E-2</v>
      </c>
      <c r="D68" s="30">
        <f>IF(OR($A68="",$B68=""),"",A68*'MPTO_working_2-way'!$G67)</f>
        <v>2.2159090909090908</v>
      </c>
      <c r="E68" s="32">
        <f>IF(OR($A68="",$B68=""),"",B68*'MPTO_working_2-way'!$G67)</f>
        <v>1.8224299065420562</v>
      </c>
      <c r="F68" s="30">
        <f>IF(OR($A68="",$B68=""),"",'MPTO_working_2-way'!D67)</f>
        <v>2.2244271202456889</v>
      </c>
      <c r="G68" s="32">
        <f>IF(OR($A68="",$B68=""),"",'MPTO_working_2-way'!E67)</f>
        <v>1.8167084699980707</v>
      </c>
      <c r="H68" s="30">
        <f>IF(OR($A68="",$B68=""),"",'OddsRatio_working_2-way'!M67)</f>
        <v>2.2247448713915889</v>
      </c>
      <c r="I68" s="30">
        <f>IF(OR($A68="",$B68=""),"",'OddsRatio_working_2-way'!N67)</f>
        <v>1.8164965809277254</v>
      </c>
      <c r="J68" s="30">
        <f>IF('Log_working_2-way'!$D67="","",A68^('Log_working_2-way'!$D67))</f>
        <v>2.2286583340561452</v>
      </c>
      <c r="K68" s="32">
        <f>IF('Log_working_2-way'!$D67="","",B68^('Log_working_2-way'!$D67))</f>
        <v>1.8138959157983681</v>
      </c>
      <c r="L68" s="37">
        <f t="shared" si="9"/>
        <v>0.45128205128205129</v>
      </c>
      <c r="M68" s="37">
        <f t="shared" si="10"/>
        <v>0.54871794871794866</v>
      </c>
      <c r="N68" s="38">
        <v>164</v>
      </c>
      <c r="O68" s="38">
        <f t="shared" si="11"/>
        <v>87.364485981308434</v>
      </c>
      <c r="P68" s="38">
        <f t="shared" si="12"/>
        <v>70.818181818181813</v>
      </c>
      <c r="Q68" s="38">
        <f t="shared" si="13"/>
        <v>93.181818181818187</v>
      </c>
      <c r="R68" s="38">
        <f t="shared" si="14"/>
        <v>76.635514018691595</v>
      </c>
      <c r="S68" s="39">
        <f t="shared" si="15"/>
        <v>-5.8173322005097532</v>
      </c>
      <c r="T68" s="39">
        <f t="shared" si="16"/>
        <v>-5.8173322005097816</v>
      </c>
      <c r="U68" t="s">
        <v>220</v>
      </c>
      <c r="V68" t="s">
        <v>221</v>
      </c>
      <c r="W68" t="s">
        <v>418</v>
      </c>
      <c r="X68" s="48" t="s">
        <v>401</v>
      </c>
      <c r="Y68" s="41"/>
    </row>
    <row r="69" spans="1:25" ht="15" x14ac:dyDescent="0.25">
      <c r="A69">
        <v>2.27</v>
      </c>
      <c r="B69">
        <v>1.68</v>
      </c>
      <c r="C69" s="29">
        <f t="shared" si="17"/>
        <v>3.5766729599328695E-2</v>
      </c>
      <c r="D69" s="30">
        <f>IF(OR($A69="",$B69=""),"",A69*'MPTO_working_2-way'!$G68)</f>
        <v>2.3511904761904763</v>
      </c>
      <c r="E69" s="32">
        <f>IF(OR($A69="",$B69=""),"",B69*'MPTO_working_2-way'!$G68)</f>
        <v>1.7400881057268722</v>
      </c>
      <c r="F69" s="30">
        <f>IF(OR($A69="",$B69=""),"",'MPTO_working_2-way'!D68)</f>
        <v>2.3660503784588656</v>
      </c>
      <c r="G69" s="32">
        <f>IF(OR($A69="",$B69=""),"",'MPTO_working_2-way'!E68)</f>
        <v>1.7320374239258789</v>
      </c>
      <c r="H69" s="30">
        <f>IF(OR($A69="",$B69=""),"",'OddsRatio_working_2-way'!M68)</f>
        <v>2.3666188418222287</v>
      </c>
      <c r="I69" s="30">
        <f>IF(OR($A69="",$B69=""),"",'OddsRatio_working_2-way'!N68)</f>
        <v>1.7317329231804059</v>
      </c>
      <c r="J69" s="30">
        <f>IF('Log_working_2-way'!$D68="","",A69^('Log_working_2-way'!$D68))</f>
        <v>2.37348902776783</v>
      </c>
      <c r="K69" s="32">
        <f>IF('Log_working_2-way'!$D68="","",B69^('Log_working_2-way'!$D68))</f>
        <v>1.72807279838637</v>
      </c>
      <c r="L69" s="37">
        <f t="shared" ref="L69:L132" si="18">(1/D69)</f>
        <v>0.42531645569620252</v>
      </c>
      <c r="M69" s="37">
        <f t="shared" ref="M69:M132" si="19">(1/E69)</f>
        <v>0.57468354430379742</v>
      </c>
      <c r="N69" s="38">
        <v>165</v>
      </c>
      <c r="O69" s="38">
        <f t="shared" ref="O69:O132" si="20">(1/A69)*((N69*A69)-N69)</f>
        <v>92.312775330396477</v>
      </c>
      <c r="P69" s="38">
        <f t="shared" ref="P69:P132" si="21">(1/B69)*((N69*B69)-N69)</f>
        <v>66.785714285714278</v>
      </c>
      <c r="Q69" s="38">
        <f t="shared" ref="Q69:Q132" si="22">(1/B69)*N69</f>
        <v>98.214285714285708</v>
      </c>
      <c r="R69" s="38">
        <f t="shared" ref="R69:R132" si="23">(1/A69)*N69</f>
        <v>72.687224669603523</v>
      </c>
      <c r="S69" s="39">
        <f t="shared" ref="S69:S132" si="24">O69-Q69</f>
        <v>-5.9015103838892315</v>
      </c>
      <c r="T69" s="39">
        <f t="shared" ref="T69:T132" si="25">P69-R69</f>
        <v>-5.9015103838892458</v>
      </c>
      <c r="U69" t="s">
        <v>222</v>
      </c>
      <c r="V69" t="s">
        <v>223</v>
      </c>
      <c r="W69" t="s">
        <v>418</v>
      </c>
      <c r="X69" s="48" t="s">
        <v>401</v>
      </c>
      <c r="Y69" s="41"/>
    </row>
    <row r="70" spans="1:25" ht="15" x14ac:dyDescent="0.25">
      <c r="A70">
        <v>2.1800000000000002</v>
      </c>
      <c r="B70">
        <v>1.74</v>
      </c>
      <c r="C70" s="29">
        <f t="shared" si="17"/>
        <v>3.3428240008436028E-2</v>
      </c>
      <c r="D70" s="30">
        <f>IF(OR($A70="",$B70=""),"",A70*'MPTO_working_2-way'!$G69)</f>
        <v>2.2528735632183907</v>
      </c>
      <c r="E70" s="32">
        <f>IF(OR($A70="",$B70=""),"",B70*'MPTO_working_2-way'!$G69)</f>
        <v>1.7981651376146788</v>
      </c>
      <c r="F70" s="30">
        <f>IF(OR($A70="",$B70=""),"",'MPTO_working_2-way'!D69)</f>
        <v>2.2624358821424311</v>
      </c>
      <c r="G70" s="32">
        <f>IF(OR($A70="",$B70=""),"",'MPTO_working_2-way'!E69)</f>
        <v>1.7921194368326561</v>
      </c>
      <c r="H70" s="30">
        <f>IF(OR($A70="",$B70=""),"",'OddsRatio_working_2-way'!M69)</f>
        <v>2.26277258229445</v>
      </c>
      <c r="I70" s="30">
        <f>IF(OR($A70="",$B70=""),"",'OddsRatio_working_2-way'!N69)</f>
        <v>1.7919082295744857</v>
      </c>
      <c r="J70" s="30">
        <f>IF('Log_working_2-way'!$D69="","",A70^('Log_working_2-way'!$D69))</f>
        <v>2.2671631499443738</v>
      </c>
      <c r="K70" s="32">
        <f>IF('Log_working_2-way'!$D69="","",B70^('Log_working_2-way'!$D69))</f>
        <v>1.7891643629660847</v>
      </c>
      <c r="L70" s="37">
        <f t="shared" si="18"/>
        <v>0.44387755102040816</v>
      </c>
      <c r="M70" s="37">
        <f t="shared" si="19"/>
        <v>0.55612244897959184</v>
      </c>
      <c r="N70" s="38">
        <v>166</v>
      </c>
      <c r="O70" s="38">
        <f t="shared" si="20"/>
        <v>89.853211009174331</v>
      </c>
      <c r="P70" s="38">
        <f t="shared" si="21"/>
        <v>70.597701149425262</v>
      </c>
      <c r="Q70" s="38">
        <f t="shared" si="22"/>
        <v>95.402298850574709</v>
      </c>
      <c r="R70" s="38">
        <f t="shared" si="23"/>
        <v>76.146788990825684</v>
      </c>
      <c r="S70" s="39">
        <f t="shared" si="24"/>
        <v>-5.5490878414003788</v>
      </c>
      <c r="T70" s="39">
        <f t="shared" si="25"/>
        <v>-5.5490878414004214</v>
      </c>
      <c r="U70" t="s">
        <v>224</v>
      </c>
      <c r="V70" t="s">
        <v>225</v>
      </c>
      <c r="W70" t="s">
        <v>418</v>
      </c>
      <c r="X70" s="48" t="s">
        <v>401</v>
      </c>
      <c r="Y70" s="41"/>
    </row>
    <row r="71" spans="1:25" ht="15" x14ac:dyDescent="0.25">
      <c r="A71">
        <v>2.12</v>
      </c>
      <c r="B71">
        <v>1.78</v>
      </c>
      <c r="C71" s="29">
        <f t="shared" si="17"/>
        <v>3.3495866016535869E-2</v>
      </c>
      <c r="D71" s="30">
        <f>IF(OR($A71="",$B71=""),"",A71*'MPTO_working_2-way'!$G70)</f>
        <v>2.191011235955056</v>
      </c>
      <c r="E71" s="32">
        <f>IF(OR($A71="",$B71=""),"",B71*'MPTO_working_2-way'!$G70)</f>
        <v>1.8396226415094339</v>
      </c>
      <c r="F71" s="30">
        <f>IF(OR($A71="",$B71=""),"",'MPTO_working_2-way'!D70)</f>
        <v>2.1980428704566637</v>
      </c>
      <c r="G71" s="32">
        <f>IF(OR($A71="",$B71=""),"",'MPTO_working_2-way'!E70)</f>
        <v>1.8346946713341112</v>
      </c>
      <c r="H71" s="30">
        <f>IF(OR($A71="",$B71=""),"",'OddsRatio_working_2-way'!M70)</f>
        <v>2.1982893790305562</v>
      </c>
      <c r="I71" s="30">
        <f>IF(OR($A71="",$B71=""),"",'OddsRatio_working_2-way'!N70)</f>
        <v>1.83452296039628</v>
      </c>
      <c r="J71" s="30">
        <f>IF('Log_working_2-way'!$D70="","",A71^('Log_working_2-way'!$D70))</f>
        <v>2.2015102621380289</v>
      </c>
      <c r="K71" s="32">
        <f>IF('Log_working_2-way'!$D70="","",B71^('Log_working_2-way'!$D70))</f>
        <v>1.8322858584832242</v>
      </c>
      <c r="L71" s="37">
        <f t="shared" si="18"/>
        <v>0.45641025641025645</v>
      </c>
      <c r="M71" s="37">
        <f t="shared" si="19"/>
        <v>0.54358974358974366</v>
      </c>
      <c r="N71" s="38">
        <v>167</v>
      </c>
      <c r="O71" s="38">
        <f t="shared" si="20"/>
        <v>88.226415094339629</v>
      </c>
      <c r="P71" s="38">
        <f t="shared" si="21"/>
        <v>73.17977528089888</v>
      </c>
      <c r="Q71" s="38">
        <f t="shared" si="22"/>
        <v>93.820224719101134</v>
      </c>
      <c r="R71" s="38">
        <f t="shared" si="23"/>
        <v>78.773584905660371</v>
      </c>
      <c r="S71" s="39">
        <f t="shared" si="24"/>
        <v>-5.593809624761505</v>
      </c>
      <c r="T71" s="39">
        <f t="shared" si="25"/>
        <v>-5.5938096247614908</v>
      </c>
      <c r="U71" t="s">
        <v>226</v>
      </c>
      <c r="V71" t="s">
        <v>227</v>
      </c>
      <c r="W71" t="s">
        <v>418</v>
      </c>
      <c r="X71" s="48" t="s">
        <v>401</v>
      </c>
      <c r="Y71" s="41"/>
    </row>
    <row r="72" spans="1:25" ht="15" x14ac:dyDescent="0.25">
      <c r="A72">
        <v>2.35</v>
      </c>
      <c r="B72">
        <v>1.65</v>
      </c>
      <c r="C72" s="29">
        <f t="shared" si="17"/>
        <v>3.1592520954223158E-2</v>
      </c>
      <c r="D72" s="30">
        <f>IF(OR($A72="",$B72=""),"",A72*'MPTO_working_2-way'!$G71)</f>
        <v>2.4242424242424243</v>
      </c>
      <c r="E72" s="32">
        <f>IF(OR($A72="",$B72=""),"",B72*'MPTO_working_2-way'!$G71)</f>
        <v>1.7021276595744681</v>
      </c>
      <c r="F72" s="30">
        <f>IF(OR($A72="",$B72=""),"",'MPTO_working_2-way'!D71)</f>
        <v>2.4405979543666407</v>
      </c>
      <c r="G72" s="32">
        <f>IF(OR($A72="",$B72=""),"",'MPTO_working_2-way'!E71)</f>
        <v>1.6941561987984708</v>
      </c>
      <c r="H72" s="30">
        <f>IF(OR($A72="",$B72=""),"",'OddsRatio_working_2-way'!M71)</f>
        <v>2.4411533842457849</v>
      </c>
      <c r="I72" s="30">
        <f>IF(OR($A72="",$B72=""),"",'OddsRatio_working_2-way'!N71)</f>
        <v>1.6938886664887112</v>
      </c>
      <c r="J72" s="30">
        <f>IF('Log_working_2-way'!$D71="","",A72^('Log_working_2-way'!$D71))</f>
        <v>2.4487037782009757</v>
      </c>
      <c r="K72" s="32">
        <f>IF('Log_working_2-way'!$D71="","",B72^('Log_working_2-way'!$D71))</f>
        <v>1.6902722385674813</v>
      </c>
      <c r="L72" s="37">
        <f t="shared" si="18"/>
        <v>0.41249999999999998</v>
      </c>
      <c r="M72" s="37">
        <f t="shared" si="19"/>
        <v>0.58750000000000002</v>
      </c>
      <c r="N72" s="38">
        <v>168</v>
      </c>
      <c r="O72" s="38">
        <f t="shared" si="20"/>
        <v>96.510638297872347</v>
      </c>
      <c r="P72" s="38">
        <f t="shared" si="21"/>
        <v>66.181818181818173</v>
      </c>
      <c r="Q72" s="38">
        <f t="shared" si="22"/>
        <v>101.81818181818183</v>
      </c>
      <c r="R72" s="38">
        <f t="shared" si="23"/>
        <v>71.489361702127667</v>
      </c>
      <c r="S72" s="39">
        <f t="shared" si="24"/>
        <v>-5.3075435203094798</v>
      </c>
      <c r="T72" s="39">
        <f t="shared" si="25"/>
        <v>-5.3075435203094941</v>
      </c>
      <c r="U72" t="s">
        <v>228</v>
      </c>
      <c r="V72" t="s">
        <v>229</v>
      </c>
      <c r="W72" t="s">
        <v>418</v>
      </c>
      <c r="X72" s="48" t="s">
        <v>401</v>
      </c>
      <c r="Y72" s="41"/>
    </row>
    <row r="73" spans="1:25" ht="15" x14ac:dyDescent="0.25">
      <c r="A73">
        <v>1.89</v>
      </c>
      <c r="B73">
        <v>2</v>
      </c>
      <c r="C73" s="29">
        <f t="shared" si="17"/>
        <v>2.9100529100529293E-2</v>
      </c>
      <c r="D73" s="30">
        <f>IF(OR($A73="",$B73=""),"",A73*'MPTO_working_2-way'!$G72)</f>
        <v>1.9450000000000003</v>
      </c>
      <c r="E73" s="32">
        <f>IF(OR($A73="",$B73=""),"",B73*'MPTO_working_2-way'!$G72)</f>
        <v>2.0582010582010586</v>
      </c>
      <c r="F73" s="30">
        <f>IF(OR($A73="",$B73=""),"",'MPTO_working_2-way'!D72)</f>
        <v>1.9434447300771212</v>
      </c>
      <c r="G73" s="32">
        <f>IF(OR($A73="",$B73=""),"",'MPTO_working_2-way'!E72)</f>
        <v>2.0599455040871937</v>
      </c>
      <c r="H73" s="30">
        <f>IF(OR($A73="",$B73=""),"",'OddsRatio_working_2-way'!M72)</f>
        <v>1.9433981132056606</v>
      </c>
      <c r="I73" s="30">
        <f>IF(OR($A73="",$B73=""),"",'OddsRatio_working_2-way'!N72)</f>
        <v>2.0599978800063603</v>
      </c>
      <c r="J73" s="30">
        <f>IF('Log_working_2-way'!$D72="","",A73^('Log_working_2-way'!$D72))</f>
        <v>1.9426935194379702</v>
      </c>
      <c r="K73" s="32">
        <f>IF('Log_working_2-way'!$D72="","",B73^('Log_working_2-way'!$D72))</f>
        <v>2.0607901501181232</v>
      </c>
      <c r="L73" s="37">
        <f t="shared" si="18"/>
        <v>0.51413881748071977</v>
      </c>
      <c r="M73" s="37">
        <f t="shared" si="19"/>
        <v>0.48586118251928012</v>
      </c>
      <c r="N73" s="38">
        <v>169</v>
      </c>
      <c r="O73" s="38">
        <f t="shared" si="20"/>
        <v>79.582010582010582</v>
      </c>
      <c r="P73" s="38">
        <f t="shared" si="21"/>
        <v>84.5</v>
      </c>
      <c r="Q73" s="38">
        <f t="shared" si="22"/>
        <v>84.5</v>
      </c>
      <c r="R73" s="38">
        <f t="shared" si="23"/>
        <v>89.417989417989432</v>
      </c>
      <c r="S73" s="39">
        <f t="shared" si="24"/>
        <v>-4.9179894179894177</v>
      </c>
      <c r="T73" s="39">
        <f t="shared" si="25"/>
        <v>-4.9179894179894319</v>
      </c>
      <c r="U73" t="s">
        <v>230</v>
      </c>
      <c r="V73" t="s">
        <v>231</v>
      </c>
      <c r="W73" t="s">
        <v>418</v>
      </c>
      <c r="X73" s="48" t="s">
        <v>401</v>
      </c>
      <c r="Y73" s="41"/>
    </row>
    <row r="74" spans="1:25" ht="15" x14ac:dyDescent="0.25">
      <c r="A74">
        <v>2.08</v>
      </c>
      <c r="B74">
        <v>1.83</v>
      </c>
      <c r="C74" s="29">
        <f t="shared" si="17"/>
        <v>2.7217318200924545E-2</v>
      </c>
      <c r="D74" s="30">
        <f>IF(OR($A74="",$B74=""),"",A74*'MPTO_working_2-way'!$G73)</f>
        <v>2.136612021857923</v>
      </c>
      <c r="E74" s="32">
        <f>IF(OR($A74="",$B74=""),"",B74*'MPTO_working_2-way'!$G73)</f>
        <v>1.8798076923076921</v>
      </c>
      <c r="F74" s="30">
        <f>IF(OR($A74="",$B74=""),"",'MPTO_working_2-way'!D73)</f>
        <v>2.1405916094927453</v>
      </c>
      <c r="G74" s="32">
        <f>IF(OR($A74="",$B74=""),"",'MPTO_working_2-way'!E73)</f>
        <v>1.8767379942806428</v>
      </c>
      <c r="H74" s="30">
        <f>IF(OR($A74="",$B74=""),"",'OddsRatio_working_2-way'!M73)</f>
        <v>2.1407036509440598</v>
      </c>
      <c r="I74" s="30">
        <f>IF(OR($A74="",$B74=""),"",'OddsRatio_working_2-way'!N73)</f>
        <v>1.8766518798921943</v>
      </c>
      <c r="J74" s="30">
        <f>IF('Log_working_2-way'!$D73="","",A74^('Log_working_2-way'!$D73))</f>
        <v>2.1425119645428072</v>
      </c>
      <c r="K74" s="32">
        <f>IF('Log_working_2-way'!$D73="","",B74^('Log_working_2-way'!$D73))</f>
        <v>1.875264356990918</v>
      </c>
      <c r="L74" s="37">
        <f t="shared" si="18"/>
        <v>0.46803069053708451</v>
      </c>
      <c r="M74" s="37">
        <f t="shared" si="19"/>
        <v>0.53196930946291565</v>
      </c>
      <c r="N74" s="38">
        <v>170</v>
      </c>
      <c r="O74" s="38">
        <f t="shared" si="20"/>
        <v>88.269230769230774</v>
      </c>
      <c r="P74" s="38">
        <f t="shared" si="21"/>
        <v>77.103825136612031</v>
      </c>
      <c r="Q74" s="38">
        <f t="shared" si="22"/>
        <v>92.896174863387969</v>
      </c>
      <c r="R74" s="38">
        <f t="shared" si="23"/>
        <v>81.730769230769226</v>
      </c>
      <c r="S74" s="39">
        <f t="shared" si="24"/>
        <v>-4.6269440941571958</v>
      </c>
      <c r="T74" s="39">
        <f t="shared" si="25"/>
        <v>-4.6269440941571958</v>
      </c>
      <c r="U74" t="s">
        <v>232</v>
      </c>
      <c r="V74" t="s">
        <v>233</v>
      </c>
      <c r="W74" t="s">
        <v>418</v>
      </c>
      <c r="X74" s="48" t="s">
        <v>401</v>
      </c>
      <c r="Y74" s="41"/>
    </row>
    <row r="75" spans="1:25" ht="15" x14ac:dyDescent="0.25">
      <c r="A75">
        <v>2.13</v>
      </c>
      <c r="B75">
        <v>1.78</v>
      </c>
      <c r="C75" s="29">
        <f t="shared" si="17"/>
        <v>3.128132088410629E-2</v>
      </c>
      <c r="D75" s="30">
        <f>IF(OR($A75="",$B75=""),"",A75*'MPTO_working_2-way'!$G74)</f>
        <v>2.1966292134831464</v>
      </c>
      <c r="E75" s="32">
        <f>IF(OR($A75="",$B75=""),"",B75*'MPTO_working_2-way'!$G74)</f>
        <v>1.8356807511737092</v>
      </c>
      <c r="F75" s="30">
        <f>IF(OR($A75="",$B75=""),"",'MPTO_working_2-way'!D74)</f>
        <v>2.2034055907479515</v>
      </c>
      <c r="G75" s="32">
        <f>IF(OR($A75="",$B75=""),"",'MPTO_working_2-way'!E74)</f>
        <v>1.8309750325976726</v>
      </c>
      <c r="H75" s="30">
        <f>IF(OR($A75="",$B75=""),"",'OddsRatio_working_2-way'!M74)</f>
        <v>2.2036269973367788</v>
      </c>
      <c r="I75" s="30">
        <f>IF(OR($A75="",$B75=""),"",'OddsRatio_working_2-way'!N74)</f>
        <v>1.8308221751528204</v>
      </c>
      <c r="J75" s="30">
        <f>IF('Log_working_2-way'!$D74="","",A75^('Log_working_2-way'!$D74))</f>
        <v>2.2067247005110642</v>
      </c>
      <c r="K75" s="32">
        <f>IF('Log_working_2-way'!$D74="","",B75^('Log_working_2-way'!$D74))</f>
        <v>1.8286894264917752</v>
      </c>
      <c r="L75" s="37">
        <f t="shared" si="18"/>
        <v>0.45524296675191805</v>
      </c>
      <c r="M75" s="37">
        <f t="shared" si="19"/>
        <v>0.54475703324808178</v>
      </c>
      <c r="N75" s="38">
        <v>171</v>
      </c>
      <c r="O75" s="38">
        <f t="shared" si="20"/>
        <v>90.718309859154914</v>
      </c>
      <c r="P75" s="38">
        <f t="shared" si="21"/>
        <v>74.932584269662925</v>
      </c>
      <c r="Q75" s="38">
        <f t="shared" si="22"/>
        <v>96.067415730337089</v>
      </c>
      <c r="R75" s="38">
        <f t="shared" si="23"/>
        <v>80.281690140845072</v>
      </c>
      <c r="S75" s="39">
        <f t="shared" si="24"/>
        <v>-5.3491058711821751</v>
      </c>
      <c r="T75" s="39">
        <f t="shared" si="25"/>
        <v>-5.3491058711821466</v>
      </c>
      <c r="U75" t="s">
        <v>234</v>
      </c>
      <c r="V75" t="s">
        <v>235</v>
      </c>
      <c r="W75" t="s">
        <v>418</v>
      </c>
      <c r="X75" s="48" t="s">
        <v>401</v>
      </c>
      <c r="Y75" s="41"/>
    </row>
    <row r="76" spans="1:25" ht="15" x14ac:dyDescent="0.25">
      <c r="A76">
        <v>2.0299999999999998</v>
      </c>
      <c r="B76">
        <v>1.86</v>
      </c>
      <c r="C76" s="29">
        <f t="shared" si="17"/>
        <v>3.0245246040574214E-2</v>
      </c>
      <c r="D76" s="30">
        <f>IF(OR($A76="",$B76=""),"",A76*'MPTO_working_2-way'!$G75)</f>
        <v>2.0913978494623655</v>
      </c>
      <c r="E76" s="32">
        <f>IF(OR($A76="",$B76=""),"",B76*'MPTO_working_2-way'!$G75)</f>
        <v>1.9162561576354682</v>
      </c>
      <c r="F76" s="30">
        <f>IF(OR($A76="",$B76=""),"",'MPTO_working_2-way'!D75)</f>
        <v>2.0942925287037548</v>
      </c>
      <c r="G76" s="32">
        <f>IF(OR($A76="",$B76=""),"",'MPTO_working_2-way'!E75)</f>
        <v>1.9138324294186226</v>
      </c>
      <c r="H76" s="30">
        <f>IF(OR($A76="",$B76=""),"",'OddsRatio_working_2-way'!M75)</f>
        <v>2.0943831224048783</v>
      </c>
      <c r="I76" s="30">
        <f>IF(OR($A76="",$B76=""),"",'OddsRatio_working_2-way'!N75)</f>
        <v>1.9137567818137824</v>
      </c>
      <c r="J76" s="30">
        <f>IF('Log_working_2-way'!$D75="","",A76^('Log_working_2-way'!$D75))</f>
        <v>2.0957003958101184</v>
      </c>
      <c r="K76" s="32">
        <f>IF('Log_working_2-way'!$D75="","",B76^('Log_working_2-way'!$D75))</f>
        <v>1.9126582447390832</v>
      </c>
      <c r="L76" s="37">
        <f t="shared" si="18"/>
        <v>0.47814910025706941</v>
      </c>
      <c r="M76" s="37">
        <f t="shared" si="19"/>
        <v>0.52185089974293053</v>
      </c>
      <c r="N76" s="38">
        <v>172</v>
      </c>
      <c r="O76" s="38">
        <f t="shared" si="20"/>
        <v>87.270935960591132</v>
      </c>
      <c r="P76" s="38">
        <f t="shared" si="21"/>
        <v>79.526881720430111</v>
      </c>
      <c r="Q76" s="38">
        <f t="shared" si="22"/>
        <v>92.473118279569889</v>
      </c>
      <c r="R76" s="38">
        <f t="shared" si="23"/>
        <v>84.729064039408883</v>
      </c>
      <c r="S76" s="39">
        <f t="shared" si="24"/>
        <v>-5.2021823189787568</v>
      </c>
      <c r="T76" s="39">
        <f t="shared" si="25"/>
        <v>-5.202182318978771</v>
      </c>
      <c r="U76" t="s">
        <v>236</v>
      </c>
      <c r="V76" t="s">
        <v>237</v>
      </c>
      <c r="W76" t="s">
        <v>409</v>
      </c>
      <c r="X76" s="48" t="s">
        <v>401</v>
      </c>
      <c r="Y76" s="41"/>
    </row>
    <row r="77" spans="1:25" ht="15" x14ac:dyDescent="0.25">
      <c r="A77">
        <v>1.83</v>
      </c>
      <c r="B77">
        <v>2.0499999999999998</v>
      </c>
      <c r="C77" s="29">
        <f t="shared" si="17"/>
        <v>3.4252965480474407E-2</v>
      </c>
      <c r="D77" s="30">
        <f>IF(OR($A77="",$B77=""),"",A77*'MPTO_working_2-way'!$G76)</f>
        <v>1.8926829268292682</v>
      </c>
      <c r="E77" s="32">
        <f>IF(OR($A77="",$B77=""),"",B77*'MPTO_working_2-way'!$G76)</f>
        <v>2.1202185792349724</v>
      </c>
      <c r="F77" s="30">
        <f>IF(OR($A77="",$B77=""),"",'MPTO_working_2-way'!D76)</f>
        <v>1.8892106257081707</v>
      </c>
      <c r="G77" s="32">
        <f>IF(OR($A77="",$B77=""),"",'MPTO_working_2-way'!E76)</f>
        <v>2.1245929491717397</v>
      </c>
      <c r="H77" s="30">
        <f>IF(OR($A77="",$B77=""),"",'OddsRatio_working_2-way'!M76)</f>
        <v>1.8890872794479689</v>
      </c>
      <c r="I77" s="30">
        <f>IF(OR($A77="",$B77=""),"",'OddsRatio_working_2-way'!N76)</f>
        <v>2.1247489679763456</v>
      </c>
      <c r="J77" s="30">
        <f>IF('Log_working_2-way'!$D76="","",A77^('Log_working_2-way'!$D76))</f>
        <v>1.8875091450726849</v>
      </c>
      <c r="K77" s="32">
        <f>IF('Log_working_2-way'!$D76="","",B77^('Log_working_2-way'!$D76))</f>
        <v>2.1267489530128172</v>
      </c>
      <c r="L77" s="37">
        <f t="shared" si="18"/>
        <v>0.52835051546391754</v>
      </c>
      <c r="M77" s="37">
        <f t="shared" si="19"/>
        <v>0.47164948453608252</v>
      </c>
      <c r="N77" s="38">
        <v>173</v>
      </c>
      <c r="O77" s="38">
        <f t="shared" si="20"/>
        <v>78.464480874316948</v>
      </c>
      <c r="P77" s="38">
        <f t="shared" si="21"/>
        <v>88.609756097560975</v>
      </c>
      <c r="Q77" s="38">
        <f t="shared" si="22"/>
        <v>84.390243902439039</v>
      </c>
      <c r="R77" s="38">
        <f t="shared" si="23"/>
        <v>94.535519125683052</v>
      </c>
      <c r="S77" s="39">
        <f t="shared" si="24"/>
        <v>-5.9257630281220912</v>
      </c>
      <c r="T77" s="39">
        <f t="shared" si="25"/>
        <v>-5.925763028122077</v>
      </c>
      <c r="U77" t="s">
        <v>238</v>
      </c>
      <c r="V77" t="s">
        <v>239</v>
      </c>
      <c r="W77" t="s">
        <v>409</v>
      </c>
      <c r="X77" s="48" t="s">
        <v>401</v>
      </c>
      <c r="Y77" s="41"/>
    </row>
    <row r="78" spans="1:25" ht="15" x14ac:dyDescent="0.25">
      <c r="A78">
        <v>1.63</v>
      </c>
      <c r="B78">
        <v>2.39</v>
      </c>
      <c r="C78" s="29">
        <f t="shared" si="17"/>
        <v>3.19069743563416E-2</v>
      </c>
      <c r="D78" s="30">
        <f>IF(OR($A78="",$B78=""),"",A78*'MPTO_working_2-way'!$G77)</f>
        <v>1.6820083682008367</v>
      </c>
      <c r="E78" s="32">
        <f>IF(OR($A78="",$B78=""),"",B78*'MPTO_working_2-way'!$G77)</f>
        <v>2.4662576687116564</v>
      </c>
      <c r="F78" s="30">
        <f>IF(OR($A78="",$B78=""),"",'MPTO_working_2-way'!D77)</f>
        <v>1.6735184827201064</v>
      </c>
      <c r="G78" s="32">
        <f>IF(OR($A78="",$B78=""),"",'MPTO_working_2-way'!E77)</f>
        <v>2.4847402493861024</v>
      </c>
      <c r="H78" s="30">
        <f>IF(OR($A78="",$B78=""),"",'OddsRatio_working_2-way'!M77)</f>
        <v>1.6732290918193764</v>
      </c>
      <c r="I78" s="30">
        <f>IF(OR($A78="",$B78=""),"",'OddsRatio_working_2-way'!N77)</f>
        <v>2.4853784724268779</v>
      </c>
      <c r="J78" s="30">
        <f>IF('Log_working_2-way'!$D77="","",A78^('Log_working_2-way'!$D77))</f>
        <v>1.6693751275261461</v>
      </c>
      <c r="K78" s="32">
        <f>IF('Log_working_2-way'!$D77="","",B78^('Log_working_2-way'!$D77))</f>
        <v>2.4939306210789667</v>
      </c>
      <c r="L78" s="37">
        <f t="shared" si="18"/>
        <v>0.59452736318407962</v>
      </c>
      <c r="M78" s="37">
        <f t="shared" si="19"/>
        <v>0.40547263681592038</v>
      </c>
      <c r="N78" s="38">
        <v>174</v>
      </c>
      <c r="O78" s="38">
        <f t="shared" si="20"/>
        <v>67.25153374233129</v>
      </c>
      <c r="P78" s="38">
        <f t="shared" si="21"/>
        <v>101.19665271966527</v>
      </c>
      <c r="Q78" s="38">
        <f t="shared" si="22"/>
        <v>72.803347280334719</v>
      </c>
      <c r="R78" s="38">
        <f t="shared" si="23"/>
        <v>106.74846625766871</v>
      </c>
      <c r="S78" s="39">
        <f t="shared" si="24"/>
        <v>-5.5518135380034295</v>
      </c>
      <c r="T78" s="39">
        <f t="shared" si="25"/>
        <v>-5.5518135380034437</v>
      </c>
      <c r="U78" t="s">
        <v>240</v>
      </c>
      <c r="V78" t="s">
        <v>241</v>
      </c>
      <c r="W78" t="s">
        <v>409</v>
      </c>
      <c r="X78" s="48" t="s">
        <v>401</v>
      </c>
      <c r="Y78" s="41"/>
    </row>
    <row r="79" spans="1:25" ht="15" x14ac:dyDescent="0.25">
      <c r="A79">
        <v>2.25</v>
      </c>
      <c r="B79">
        <v>1.69</v>
      </c>
      <c r="C79" s="29">
        <f t="shared" si="17"/>
        <v>3.6160420775805502E-2</v>
      </c>
      <c r="D79" s="30">
        <f>IF(OR($A79="",$B79=""),"",A79*'MPTO_working_2-way'!$G78)</f>
        <v>2.3313609467455625</v>
      </c>
      <c r="E79" s="32">
        <f>IF(OR($A79="",$B79=""),"",B79*'MPTO_working_2-way'!$G78)</f>
        <v>1.7511111111111113</v>
      </c>
      <c r="F79" s="30">
        <f>IF(OR($A79="",$B79=""),"",'MPTO_working_2-way'!D78)</f>
        <v>2.3454124903623752</v>
      </c>
      <c r="G79" s="32">
        <f>IF(OR($A79="",$B79=""),"",'MPTO_working_2-way'!E78)</f>
        <v>1.7432664756446994</v>
      </c>
      <c r="H79" s="30">
        <f>IF(OR($A79="",$B79=""),"",'OddsRatio_working_2-way'!M78)</f>
        <v>2.3459547551454145</v>
      </c>
      <c r="I79" s="30">
        <f>IF(OR($A79="",$B79=""),"",'OddsRatio_working_2-way'!N78)</f>
        <v>1.7429670248402687</v>
      </c>
      <c r="J79" s="30">
        <f>IF('Log_working_2-way'!$D78="","",A79^('Log_working_2-way'!$D78))</f>
        <v>2.3524481110664444</v>
      </c>
      <c r="K79" s="32">
        <f>IF('Log_working_2-way'!$D78="","",B79^('Log_working_2-way'!$D78))</f>
        <v>1.7393999014212567</v>
      </c>
      <c r="L79" s="37">
        <f t="shared" si="18"/>
        <v>0.42893401015228422</v>
      </c>
      <c r="M79" s="37">
        <f t="shared" si="19"/>
        <v>0.57106598984771573</v>
      </c>
      <c r="N79" s="38">
        <v>175</v>
      </c>
      <c r="O79" s="38">
        <f t="shared" si="20"/>
        <v>97.222222222222214</v>
      </c>
      <c r="P79" s="38">
        <f t="shared" si="21"/>
        <v>71.449704142011839</v>
      </c>
      <c r="Q79" s="38">
        <f t="shared" si="22"/>
        <v>103.55029585798817</v>
      </c>
      <c r="R79" s="38">
        <f t="shared" si="23"/>
        <v>77.777777777777771</v>
      </c>
      <c r="S79" s="39">
        <f t="shared" si="24"/>
        <v>-6.3280736357659606</v>
      </c>
      <c r="T79" s="39">
        <f t="shared" si="25"/>
        <v>-6.3280736357659322</v>
      </c>
      <c r="U79" t="s">
        <v>242</v>
      </c>
      <c r="V79" t="s">
        <v>243</v>
      </c>
      <c r="W79" t="s">
        <v>410</v>
      </c>
      <c r="X79" s="48" t="s">
        <v>401</v>
      </c>
      <c r="Y79" s="41"/>
    </row>
    <row r="80" spans="1:25" ht="15" x14ac:dyDescent="0.25">
      <c r="A80">
        <v>1.46</v>
      </c>
      <c r="B80">
        <v>2.8</v>
      </c>
      <c r="C80" s="29">
        <f t="shared" si="17"/>
        <v>4.2074363992172126E-2</v>
      </c>
      <c r="D80" s="30">
        <f>IF(OR($A80="",$B80=""),"",A80*'MPTO_working_2-way'!$G79)</f>
        <v>1.5214285714285714</v>
      </c>
      <c r="E80" s="32">
        <f>IF(OR($A80="",$B80=""),"",B80*'MPTO_working_2-way'!$G79)</f>
        <v>2.9178082191780819</v>
      </c>
      <c r="F80" s="30">
        <f>IF(OR($A80="",$B80=""),"",'MPTO_working_2-way'!D79)</f>
        <v>1.5062638172439204</v>
      </c>
      <c r="G80" s="32">
        <f>IF(OR($A80="",$B80=""),"",'MPTO_working_2-way'!E79)</f>
        <v>2.9752547307132455</v>
      </c>
      <c r="H80" s="30">
        <f>IF(OR($A80="",$B80=""),"",'OddsRatio_working_2-way'!M79)</f>
        <v>1.5055250296034366</v>
      </c>
      <c r="I80" s="30">
        <f>IF(OR($A80="",$B80=""),"",'OddsRatio_working_2-way'!N79)</f>
        <v>2.9781414201873613</v>
      </c>
      <c r="J80" s="30">
        <f>IF('Log_working_2-way'!$D79="","",A80^('Log_working_2-way'!$D79))</f>
        <v>1.4985575500927246</v>
      </c>
      <c r="K80" s="32">
        <f>IF('Log_working_2-way'!$D79="","",B80^('Log_working_2-way'!$D79))</f>
        <v>3.0057864930791176</v>
      </c>
      <c r="L80" s="37">
        <f t="shared" si="18"/>
        <v>0.65727699530516437</v>
      </c>
      <c r="M80" s="37">
        <f t="shared" si="19"/>
        <v>0.34272300469483574</v>
      </c>
      <c r="N80" s="38">
        <v>176</v>
      </c>
      <c r="O80" s="38">
        <f t="shared" si="20"/>
        <v>55.452054794520528</v>
      </c>
      <c r="P80" s="38">
        <f t="shared" si="21"/>
        <v>113.14285714285712</v>
      </c>
      <c r="Q80" s="38">
        <f t="shared" si="22"/>
        <v>62.857142857142861</v>
      </c>
      <c r="R80" s="38">
        <f t="shared" si="23"/>
        <v>120.54794520547945</v>
      </c>
      <c r="S80" s="39">
        <f t="shared" si="24"/>
        <v>-7.4050880626223332</v>
      </c>
      <c r="T80" s="39">
        <f t="shared" si="25"/>
        <v>-7.4050880626223261</v>
      </c>
      <c r="U80" t="s">
        <v>244</v>
      </c>
      <c r="V80" t="s">
        <v>245</v>
      </c>
      <c r="W80" t="s">
        <v>410</v>
      </c>
      <c r="X80" s="48" t="s">
        <v>401</v>
      </c>
      <c r="Y80" s="41"/>
    </row>
    <row r="81" spans="1:25" ht="15" x14ac:dyDescent="0.25">
      <c r="A81">
        <v>1.73</v>
      </c>
      <c r="B81">
        <v>2.2000000000000002</v>
      </c>
      <c r="C81" s="29">
        <f t="shared" si="17"/>
        <v>3.2580136626379375E-2</v>
      </c>
      <c r="D81" s="30">
        <f>IF(OR($A81="",$B81=""),"",A81*'MPTO_working_2-way'!$G80)</f>
        <v>1.7863636363636364</v>
      </c>
      <c r="E81" s="32">
        <f>IF(OR($A81="",$B81=""),"",B81*'MPTO_working_2-way'!$G80)</f>
        <v>2.2716763005780347</v>
      </c>
      <c r="F81" s="30">
        <f>IF(OR($A81="",$B81=""),"",'MPTO_working_2-way'!D80)</f>
        <v>1.7801683816651075</v>
      </c>
      <c r="G81" s="32">
        <f>IF(OR($A81="",$B81=""),"",'MPTO_working_2-way'!E80)</f>
        <v>2.2817745803357314</v>
      </c>
      <c r="H81" s="30">
        <f>IF(OR($A81="",$B81=""),"",'OddsRatio_working_2-way'!M80)</f>
        <v>1.7799572637865058</v>
      </c>
      <c r="I81" s="30">
        <f>IF(OR($A81="",$B81=""),"",'OddsRatio_working_2-way'!N80)</f>
        <v>2.2821215295120645</v>
      </c>
      <c r="J81" s="30">
        <f>IF('Log_working_2-way'!$D80="","",A81^('Log_working_2-way'!$D80))</f>
        <v>1.7771471488652957</v>
      </c>
      <c r="K81" s="32">
        <f>IF('Log_working_2-way'!$D80="","",B81^('Log_working_2-way'!$D80))</f>
        <v>2.2867575998445693</v>
      </c>
      <c r="L81" s="37">
        <f t="shared" si="18"/>
        <v>0.55979643765903309</v>
      </c>
      <c r="M81" s="37">
        <f t="shared" si="19"/>
        <v>0.44020356234096691</v>
      </c>
      <c r="N81" s="38">
        <v>177</v>
      </c>
      <c r="O81" s="38">
        <f t="shared" si="20"/>
        <v>74.687861271676297</v>
      </c>
      <c r="P81" s="38">
        <f t="shared" si="21"/>
        <v>96.545454545454561</v>
      </c>
      <c r="Q81" s="38">
        <f t="shared" si="22"/>
        <v>80.454545454545453</v>
      </c>
      <c r="R81" s="38">
        <f t="shared" si="23"/>
        <v>102.3121387283237</v>
      </c>
      <c r="S81" s="39">
        <f t="shared" si="24"/>
        <v>-5.766684182869156</v>
      </c>
      <c r="T81" s="39">
        <f t="shared" si="25"/>
        <v>-5.7666841828691418</v>
      </c>
      <c r="U81" t="s">
        <v>246</v>
      </c>
      <c r="V81" t="s">
        <v>247</v>
      </c>
      <c r="W81" t="s">
        <v>410</v>
      </c>
      <c r="X81" s="48" t="s">
        <v>401</v>
      </c>
      <c r="Y81" s="41"/>
    </row>
    <row r="82" spans="1:25" ht="15" x14ac:dyDescent="0.25">
      <c r="A82">
        <v>1.31</v>
      </c>
      <c r="B82">
        <v>3.53</v>
      </c>
      <c r="C82" s="29">
        <f t="shared" si="17"/>
        <v>4.6644897606124225E-2</v>
      </c>
      <c r="D82" s="30">
        <f>IF(OR($A82="",$B82=""),"",A82*'MPTO_working_2-way'!$G81)</f>
        <v>1.3711048158640229</v>
      </c>
      <c r="E82" s="32">
        <f>IF(OR($A82="",$B82=""),"",B82*'MPTO_working_2-way'!$G81)</f>
        <v>3.6946564885496183</v>
      </c>
      <c r="F82" s="30">
        <f>IF(OR($A82="",$B82=""),"",'MPTO_working_2-way'!D81)</f>
        <v>1.3512850108849701</v>
      </c>
      <c r="G82" s="32">
        <f>IF(OR($A82="",$B82=""),"",'MPTO_working_2-way'!E81)</f>
        <v>3.8466913446741255</v>
      </c>
      <c r="H82" s="30">
        <f>IF(OR($A82="",$B82=""),"",'OddsRatio_working_2-way'!M81)</f>
        <v>1.3500423463936542</v>
      </c>
      <c r="I82" s="30">
        <f>IF(OR($A82="",$B82=""),"",'OddsRatio_working_2-way'!N81)</f>
        <v>3.8567972141159488</v>
      </c>
      <c r="J82" s="30">
        <f>IF('Log_working_2-way'!$D81="","",A82^('Log_working_2-way'!$D81))</f>
        <v>1.3407783394196366</v>
      </c>
      <c r="K82" s="32">
        <f>IF('Log_working_2-way'!$D81="","",B82^('Log_working_2-way'!$D81))</f>
        <v>3.9344588088493659</v>
      </c>
      <c r="L82" s="37">
        <f t="shared" si="18"/>
        <v>0.72933884297520646</v>
      </c>
      <c r="M82" s="37">
        <f t="shared" si="19"/>
        <v>0.27066115702479338</v>
      </c>
      <c r="N82" s="38">
        <v>178</v>
      </c>
      <c r="O82" s="38">
        <f t="shared" si="20"/>
        <v>42.122137404580151</v>
      </c>
      <c r="P82" s="38">
        <f t="shared" si="21"/>
        <v>127.57507082152972</v>
      </c>
      <c r="Q82" s="38">
        <f t="shared" si="22"/>
        <v>50.424929178470258</v>
      </c>
      <c r="R82" s="38">
        <f t="shared" si="23"/>
        <v>135.87786259541983</v>
      </c>
      <c r="S82" s="39">
        <f t="shared" si="24"/>
        <v>-8.3027917738901067</v>
      </c>
      <c r="T82" s="39">
        <f t="shared" si="25"/>
        <v>-8.3027917738901067</v>
      </c>
      <c r="U82" t="s">
        <v>248</v>
      </c>
      <c r="V82" t="s">
        <v>249</v>
      </c>
      <c r="W82" t="s">
        <v>411</v>
      </c>
      <c r="X82" s="48" t="s">
        <v>401</v>
      </c>
      <c r="Y82" s="41"/>
    </row>
    <row r="83" spans="1:25" ht="15" x14ac:dyDescent="0.25">
      <c r="A83">
        <v>2.23</v>
      </c>
      <c r="B83">
        <v>1.71</v>
      </c>
      <c r="C83" s="29">
        <f t="shared" si="17"/>
        <v>3.3225814910969431E-2</v>
      </c>
      <c r="D83" s="30">
        <f>IF(OR($A83="",$B83=""),"",A83*'MPTO_working_2-way'!$G82)</f>
        <v>2.3040935672514617</v>
      </c>
      <c r="E83" s="32">
        <f>IF(OR($A83="",$B83=""),"",B83*'MPTO_working_2-way'!$G82)</f>
        <v>1.7668161434977576</v>
      </c>
      <c r="F83" s="30">
        <f>IF(OR($A83="",$B83=""),"",'MPTO_working_2-way'!D82)</f>
        <v>2.315792669966295</v>
      </c>
      <c r="G83" s="32">
        <f>IF(OR($A83="",$B83=""),"",'MPTO_working_2-way'!E82)</f>
        <v>1.7599981538319522</v>
      </c>
      <c r="H83" s="30">
        <f>IF(OR($A83="",$B83=""),"",'OddsRatio_working_2-way'!M82)</f>
        <v>2.3162045305336028</v>
      </c>
      <c r="I83" s="30">
        <f>IF(OR($A83="",$B83=""),"",'OddsRatio_working_2-way'!N82)</f>
        <v>1.7597603387632996</v>
      </c>
      <c r="J83" s="30">
        <f>IF('Log_working_2-way'!$D82="","",A83^('Log_working_2-way'!$D82))</f>
        <v>2.3215866387713424</v>
      </c>
      <c r="K83" s="32">
        <f>IF('Log_working_2-way'!$D82="","",B83^('Log_working_2-way'!$D82))</f>
        <v>1.7566662454529891</v>
      </c>
      <c r="L83" s="37">
        <f t="shared" si="18"/>
        <v>0.43401015228426398</v>
      </c>
      <c r="M83" s="37">
        <f t="shared" si="19"/>
        <v>0.56598984771573613</v>
      </c>
      <c r="N83" s="38">
        <v>179</v>
      </c>
      <c r="O83" s="38">
        <f t="shared" si="20"/>
        <v>98.730941704035885</v>
      </c>
      <c r="P83" s="38">
        <f t="shared" si="21"/>
        <v>74.321637426900566</v>
      </c>
      <c r="Q83" s="38">
        <f t="shared" si="22"/>
        <v>104.67836257309941</v>
      </c>
      <c r="R83" s="38">
        <f t="shared" si="23"/>
        <v>80.269058295964129</v>
      </c>
      <c r="S83" s="39">
        <f t="shared" si="24"/>
        <v>-5.9474208690635209</v>
      </c>
      <c r="T83" s="39">
        <f t="shared" si="25"/>
        <v>-5.9474208690635635</v>
      </c>
      <c r="U83" t="s">
        <v>250</v>
      </c>
      <c r="V83" t="s">
        <v>251</v>
      </c>
      <c r="W83" t="s">
        <v>411</v>
      </c>
      <c r="X83" s="48" t="s">
        <v>401</v>
      </c>
      <c r="Y83" s="41"/>
    </row>
    <row r="84" spans="1:25" ht="15" x14ac:dyDescent="0.25">
      <c r="A84">
        <v>1.96</v>
      </c>
      <c r="B84">
        <v>1.88</v>
      </c>
      <c r="C84" s="29">
        <f t="shared" si="17"/>
        <v>4.2118975249674229E-2</v>
      </c>
      <c r="D84" s="30">
        <f>IF(OR($A84="",$B84=""),"",A84*'MPTO_working_2-way'!$G83)</f>
        <v>2.0425531914893615</v>
      </c>
      <c r="E84" s="32">
        <f>IF(OR($A84="",$B84=""),"",B84*'MPTO_working_2-way'!$G83)</f>
        <v>1.9591836734693875</v>
      </c>
      <c r="F84" s="30">
        <f>IF(OR($A84="",$B84=""),"",'MPTO_working_2-way'!D83)</f>
        <v>2.044385264092321</v>
      </c>
      <c r="G84" s="32">
        <f>IF(OR($A84="",$B84=""),"",'MPTO_working_2-way'!E83)</f>
        <v>1.9575010624734379</v>
      </c>
      <c r="H84" s="30">
        <f>IF(OR($A84="",$B84=""),"",'OddsRatio_working_2-way'!M83)</f>
        <v>2.0444659357341863</v>
      </c>
      <c r="I84" s="30">
        <f>IF(OR($A84="",$B84=""),"",'OddsRatio_working_2-way'!N83)</f>
        <v>1.9574271077563381</v>
      </c>
      <c r="J84" s="30">
        <f>IF('Log_working_2-way'!$D83="","",A84^('Log_working_2-way'!$D83))</f>
        <v>2.0453073562984208</v>
      </c>
      <c r="K84" s="32">
        <f>IF('Log_working_2-way'!$D83="","",B84^('Log_working_2-way'!$D83))</f>
        <v>1.9566564264322122</v>
      </c>
      <c r="L84" s="37">
        <f t="shared" si="18"/>
        <v>0.48958333333333337</v>
      </c>
      <c r="M84" s="37">
        <f t="shared" si="19"/>
        <v>0.51041666666666674</v>
      </c>
      <c r="N84" s="38">
        <v>180</v>
      </c>
      <c r="O84" s="38">
        <f t="shared" si="20"/>
        <v>88.163265306122454</v>
      </c>
      <c r="P84" s="38">
        <f t="shared" si="21"/>
        <v>84.255319148936152</v>
      </c>
      <c r="Q84" s="38">
        <f t="shared" si="22"/>
        <v>95.744680851063833</v>
      </c>
      <c r="R84" s="38">
        <f t="shared" si="23"/>
        <v>91.83673469387756</v>
      </c>
      <c r="S84" s="39">
        <f t="shared" si="24"/>
        <v>-7.5814155449413789</v>
      </c>
      <c r="T84" s="39">
        <f t="shared" si="25"/>
        <v>-7.5814155449414073</v>
      </c>
      <c r="U84" t="s">
        <v>252</v>
      </c>
      <c r="V84" t="s">
        <v>253</v>
      </c>
      <c r="W84" t="s">
        <v>412</v>
      </c>
      <c r="X84" s="48" t="s">
        <v>401</v>
      </c>
      <c r="Y84" s="41"/>
    </row>
    <row r="85" spans="1:25" ht="15" x14ac:dyDescent="0.25">
      <c r="A85">
        <v>2.17</v>
      </c>
      <c r="B85">
        <v>1.7</v>
      </c>
      <c r="C85" s="29">
        <f t="shared" si="17"/>
        <v>4.9064787205204574E-2</v>
      </c>
      <c r="D85" s="30">
        <f>IF(OR($A85="",$B85=""),"",A85*'MPTO_working_2-way'!$G84)</f>
        <v>2.276470588235294</v>
      </c>
      <c r="E85" s="32">
        <f>IF(OR($A85="",$B85=""),"",B85*'MPTO_working_2-way'!$G84)</f>
        <v>1.7834101382488476</v>
      </c>
      <c r="F85" s="30">
        <f>IF(OR($A85="",$B85=""),"",'MPTO_working_2-way'!D84)</f>
        <v>2.2920161540851192</v>
      </c>
      <c r="G85" s="32">
        <f>IF(OR($A85="",$B85=""),"",'MPTO_working_2-way'!E84)</f>
        <v>1.773984130800673</v>
      </c>
      <c r="H85" s="30">
        <f>IF(OR($A85="",$B85=""),"",'OddsRatio_working_2-way'!M84)</f>
        <v>2.2928374110570013</v>
      </c>
      <c r="I85" s="30">
        <f>IF(OR($A85="",$B85=""),"",'OddsRatio_working_2-way'!N84)</f>
        <v>1.773492468153762</v>
      </c>
      <c r="J85" s="30">
        <f>IF('Log_working_2-way'!$D84="","",A85^('Log_working_2-way'!$D84))</f>
        <v>2.3001051281546463</v>
      </c>
      <c r="K85" s="32">
        <f>IF('Log_working_2-way'!$D84="","",B85^('Log_working_2-way'!$D84))</f>
        <v>1.7691685682513487</v>
      </c>
      <c r="L85" s="37">
        <f t="shared" si="18"/>
        <v>0.43927648578811374</v>
      </c>
      <c r="M85" s="37">
        <f t="shared" si="19"/>
        <v>0.56072351421188638</v>
      </c>
      <c r="N85" s="38">
        <v>181</v>
      </c>
      <c r="O85" s="38">
        <f t="shared" si="20"/>
        <v>97.589861751152071</v>
      </c>
      <c r="P85" s="38">
        <f t="shared" si="21"/>
        <v>74.529411764705884</v>
      </c>
      <c r="Q85" s="38">
        <f t="shared" si="22"/>
        <v>106.47058823529412</v>
      </c>
      <c r="R85" s="38">
        <f t="shared" si="23"/>
        <v>83.410138248847929</v>
      </c>
      <c r="S85" s="39">
        <f t="shared" si="24"/>
        <v>-8.8807264841420448</v>
      </c>
      <c r="T85" s="39">
        <f t="shared" si="25"/>
        <v>-8.8807264841420448</v>
      </c>
      <c r="U85" t="s">
        <v>254</v>
      </c>
      <c r="V85" t="s">
        <v>255</v>
      </c>
      <c r="W85" t="s">
        <v>412</v>
      </c>
      <c r="X85" s="48" t="s">
        <v>401</v>
      </c>
      <c r="Y85" s="41"/>
    </row>
    <row r="86" spans="1:25" ht="15" x14ac:dyDescent="0.25">
      <c r="A86">
        <v>1.86</v>
      </c>
      <c r="B86">
        <v>1.97</v>
      </c>
      <c r="C86" s="29">
        <f t="shared" si="17"/>
        <v>4.5248621800120015E-2</v>
      </c>
      <c r="D86" s="30">
        <f>IF(OR($A86="",$B86=""),"",A86*'MPTO_working_2-way'!$G85)</f>
        <v>1.9441624365482233</v>
      </c>
      <c r="E86" s="32">
        <f>IF(OR($A86="",$B86=""),"",B86*'MPTO_working_2-way'!$G85)</f>
        <v>2.0591397849462365</v>
      </c>
      <c r="F86" s="30">
        <f>IF(OR($A86="",$B86=""),"",'MPTO_working_2-way'!D85)</f>
        <v>1.9417095013512797</v>
      </c>
      <c r="G86" s="32">
        <f>IF(OR($A86="",$B86=""),"",'MPTO_working_2-way'!E85)</f>
        <v>2.0618985988408078</v>
      </c>
      <c r="H86" s="30">
        <f>IF(OR($A86="",$B86=""),"",'OddsRatio_working_2-way'!M85)</f>
        <v>1.9415932976313763</v>
      </c>
      <c r="I86" s="30">
        <f>IF(OR($A86="",$B86=""),"",'OddsRatio_working_2-way'!N85)</f>
        <v>2.062029649653994</v>
      </c>
      <c r="J86" s="30">
        <f>IF('Log_working_2-way'!$D85="","",A86^('Log_working_2-way'!$D85))</f>
        <v>1.9404673782166724</v>
      </c>
      <c r="K86" s="32">
        <f>IF('Log_working_2-way'!$D85="","",B86^('Log_working_2-way'!$D85))</f>
        <v>2.0633011023686705</v>
      </c>
      <c r="L86" s="37">
        <f t="shared" si="18"/>
        <v>0.51436031331592691</v>
      </c>
      <c r="M86" s="37">
        <f t="shared" si="19"/>
        <v>0.48563968668407315</v>
      </c>
      <c r="N86" s="38">
        <v>182</v>
      </c>
      <c r="O86" s="38">
        <f t="shared" si="20"/>
        <v>84.150537634408622</v>
      </c>
      <c r="P86" s="38">
        <f t="shared" si="21"/>
        <v>89.614213197969548</v>
      </c>
      <c r="Q86" s="38">
        <f t="shared" si="22"/>
        <v>92.385786802030452</v>
      </c>
      <c r="R86" s="38">
        <f t="shared" si="23"/>
        <v>97.849462365591393</v>
      </c>
      <c r="S86" s="39">
        <f t="shared" si="24"/>
        <v>-8.2352491676218307</v>
      </c>
      <c r="T86" s="39">
        <f t="shared" si="25"/>
        <v>-8.2352491676218449</v>
      </c>
      <c r="U86" t="s">
        <v>256</v>
      </c>
      <c r="V86" t="s">
        <v>257</v>
      </c>
      <c r="W86" t="s">
        <v>412</v>
      </c>
      <c r="X86" s="48" t="s">
        <v>401</v>
      </c>
      <c r="Y86" s="41"/>
    </row>
    <row r="87" spans="1:25" ht="15" x14ac:dyDescent="0.25">
      <c r="A87">
        <v>1.92</v>
      </c>
      <c r="B87">
        <v>1.92</v>
      </c>
      <c r="C87" s="29">
        <f t="shared" si="17"/>
        <v>4.1666666666666741E-2</v>
      </c>
      <c r="D87" s="30">
        <f>IF(OR($A87="",$B87=""),"",A87*'MPTO_working_2-way'!$G86)</f>
        <v>2</v>
      </c>
      <c r="E87" s="32">
        <f>IF(OR($A87="",$B87=""),"",B87*'MPTO_working_2-way'!$G86)</f>
        <v>2</v>
      </c>
      <c r="F87" s="30">
        <f>IF(OR($A87="",$B87=""),"",'MPTO_working_2-way'!D86)</f>
        <v>2</v>
      </c>
      <c r="G87" s="32">
        <f>IF(OR($A87="",$B87=""),"",'MPTO_working_2-way'!E86)</f>
        <v>2</v>
      </c>
      <c r="H87" s="30">
        <f>IF(OR($A87="",$B87=""),"",'OddsRatio_working_2-way'!M86)</f>
        <v>1.9999999999999996</v>
      </c>
      <c r="I87" s="30">
        <f>IF(OR($A87="",$B87=""),"",'OddsRatio_working_2-way'!N86)</f>
        <v>1.9999999999999996</v>
      </c>
      <c r="J87" s="30">
        <f>IF('Log_working_2-way'!$D86="","",A87^('Log_working_2-way'!$D86))</f>
        <v>1.9999999999998859</v>
      </c>
      <c r="K87" s="32">
        <f>IF('Log_working_2-way'!$D86="","",B87^('Log_working_2-way'!$D86))</f>
        <v>1.9999999999998859</v>
      </c>
      <c r="L87" s="37">
        <f t="shared" si="18"/>
        <v>0.5</v>
      </c>
      <c r="M87" s="37">
        <f t="shared" si="19"/>
        <v>0.5</v>
      </c>
      <c r="N87" s="38">
        <v>183</v>
      </c>
      <c r="O87" s="38">
        <f t="shared" si="20"/>
        <v>87.687500000000014</v>
      </c>
      <c r="P87" s="38">
        <f t="shared" si="21"/>
        <v>87.687500000000014</v>
      </c>
      <c r="Q87" s="38">
        <f t="shared" si="22"/>
        <v>95.3125</v>
      </c>
      <c r="R87" s="38">
        <f t="shared" si="23"/>
        <v>95.3125</v>
      </c>
      <c r="S87" s="39">
        <f t="shared" si="24"/>
        <v>-7.6249999999999858</v>
      </c>
      <c r="T87" s="39">
        <f t="shared" si="25"/>
        <v>-7.6249999999999858</v>
      </c>
      <c r="U87" t="s">
        <v>258</v>
      </c>
      <c r="V87" t="s">
        <v>259</v>
      </c>
      <c r="W87" t="s">
        <v>412</v>
      </c>
      <c r="X87" s="48" t="s">
        <v>401</v>
      </c>
      <c r="Y87" s="41"/>
    </row>
    <row r="88" spans="1:25" ht="15" x14ac:dyDescent="0.25">
      <c r="A88">
        <v>1.74</v>
      </c>
      <c r="B88">
        <v>2.08</v>
      </c>
      <c r="C88" s="29">
        <f t="shared" si="17"/>
        <v>5.5481874447391721E-2</v>
      </c>
      <c r="D88" s="30">
        <f>IF(OR($A88="",$B88=""),"",A88*'MPTO_working_2-way'!$G87)</f>
        <v>1.8365384615384617</v>
      </c>
      <c r="E88" s="32">
        <f>IF(OR($A88="",$B88=""),"",B88*'MPTO_working_2-way'!$G87)</f>
        <v>2.195402298850575</v>
      </c>
      <c r="F88" s="30">
        <f>IF(OR($A88="",$B88=""),"",'MPTO_working_2-way'!D87)</f>
        <v>1.8282481309355427</v>
      </c>
      <c r="G88" s="32">
        <f>IF(OR($A88="",$B88=""),"",'MPTO_working_2-way'!E87)</f>
        <v>2.2073676506464994</v>
      </c>
      <c r="H88" s="30">
        <f>IF(OR($A88="",$B88=""),"",'OddsRatio_working_2-way'!M87)</f>
        <v>1.8277591347639637</v>
      </c>
      <c r="I88" s="30">
        <f>IF(OR($A88="",$B88=""),"",'OddsRatio_working_2-way'!N87)</f>
        <v>2.2080808993852443</v>
      </c>
      <c r="J88" s="30">
        <f>IF('Log_working_2-way'!$D87="","",A88^('Log_working_2-way'!$D87))</f>
        <v>1.823934898859128</v>
      </c>
      <c r="K88" s="32">
        <f>IF('Log_working_2-way'!$D87="","",B88^('Log_working_2-way'!$D87))</f>
        <v>2.2136881219405091</v>
      </c>
      <c r="L88" s="37">
        <f t="shared" si="18"/>
        <v>0.54450261780104703</v>
      </c>
      <c r="M88" s="37">
        <f t="shared" si="19"/>
        <v>0.4554973821989528</v>
      </c>
      <c r="N88" s="38">
        <v>184</v>
      </c>
      <c r="O88" s="38">
        <f t="shared" si="20"/>
        <v>78.252873563218401</v>
      </c>
      <c r="P88" s="38">
        <f t="shared" si="21"/>
        <v>95.538461538461547</v>
      </c>
      <c r="Q88" s="38">
        <f t="shared" si="22"/>
        <v>88.461538461538453</v>
      </c>
      <c r="R88" s="38">
        <f t="shared" si="23"/>
        <v>105.7471264367816</v>
      </c>
      <c r="S88" s="39">
        <f t="shared" si="24"/>
        <v>-10.208664898320052</v>
      </c>
      <c r="T88" s="39">
        <f t="shared" si="25"/>
        <v>-10.208664898320052</v>
      </c>
      <c r="U88" t="s">
        <v>260</v>
      </c>
      <c r="V88" t="s">
        <v>261</v>
      </c>
      <c r="W88" t="s">
        <v>419</v>
      </c>
      <c r="X88" s="48" t="s">
        <v>401</v>
      </c>
      <c r="Y88" s="41"/>
    </row>
    <row r="89" spans="1:25" ht="15" x14ac:dyDescent="0.25">
      <c r="A89">
        <v>1.85</v>
      </c>
      <c r="B89">
        <v>1.96</v>
      </c>
      <c r="C89" s="29">
        <f t="shared" si="17"/>
        <v>5.0744622173193532E-2</v>
      </c>
      <c r="D89" s="30">
        <f>IF(OR($A89="",$B89=""),"",A89*'MPTO_working_2-way'!$G88)</f>
        <v>1.943877551020408</v>
      </c>
      <c r="E89" s="32">
        <f>IF(OR($A89="",$B89=""),"",B89*'MPTO_working_2-way'!$G88)</f>
        <v>2.0594594594594593</v>
      </c>
      <c r="F89" s="30">
        <f>IF(OR($A89="",$B89=""),"",'MPTO_working_2-way'!D88)</f>
        <v>1.9411134903640255</v>
      </c>
      <c r="G89" s="32">
        <f>IF(OR($A89="",$B89=""),"",'MPTO_working_2-way'!E88)</f>
        <v>2.0625711035267349</v>
      </c>
      <c r="H89" s="30">
        <f>IF(OR($A89="",$B89=""),"",'OddsRatio_working_2-way'!M88)</f>
        <v>1.9409658158863516</v>
      </c>
      <c r="I89" s="30">
        <f>IF(OR($A89="",$B89=""),"",'OddsRatio_working_2-way'!N88)</f>
        <v>2.0627378626481145</v>
      </c>
      <c r="J89" s="30">
        <f>IF('Log_working_2-way'!$D88="","",A89^('Log_working_2-way'!$D88))</f>
        <v>1.9396913428704079</v>
      </c>
      <c r="K89" s="32">
        <f>IF('Log_working_2-way'!$D88="","",B89^('Log_working_2-way'!$D88))</f>
        <v>2.0641792196832438</v>
      </c>
      <c r="L89" s="37">
        <f t="shared" si="18"/>
        <v>0.51443569553805779</v>
      </c>
      <c r="M89" s="37">
        <f t="shared" si="19"/>
        <v>0.48556430446194232</v>
      </c>
      <c r="N89" s="38">
        <v>185</v>
      </c>
      <c r="O89" s="38">
        <f t="shared" si="20"/>
        <v>84.999999999999986</v>
      </c>
      <c r="P89" s="38">
        <f t="shared" si="21"/>
        <v>90.612244897959172</v>
      </c>
      <c r="Q89" s="38">
        <f t="shared" si="22"/>
        <v>94.387755102040813</v>
      </c>
      <c r="R89" s="38">
        <f t="shared" si="23"/>
        <v>99.999999999999986</v>
      </c>
      <c r="S89" s="39">
        <f t="shared" si="24"/>
        <v>-9.3877551020408276</v>
      </c>
      <c r="T89" s="39">
        <f t="shared" si="25"/>
        <v>-9.3877551020408134</v>
      </c>
      <c r="U89" t="s">
        <v>262</v>
      </c>
      <c r="V89" t="s">
        <v>263</v>
      </c>
      <c r="W89" t="s">
        <v>419</v>
      </c>
      <c r="X89" s="48" t="s">
        <v>401</v>
      </c>
      <c r="Y89" s="41"/>
    </row>
    <row r="90" spans="1:25" ht="15" x14ac:dyDescent="0.25">
      <c r="A90">
        <v>1.78</v>
      </c>
      <c r="B90">
        <v>2.0299999999999998</v>
      </c>
      <c r="C90" s="29">
        <f t="shared" si="17"/>
        <v>5.4408590247412514E-2</v>
      </c>
      <c r="D90" s="30">
        <f>IF(OR($A90="",$B90=""),"",A90*'MPTO_working_2-way'!$G89)</f>
        <v>1.8768472906403944</v>
      </c>
      <c r="E90" s="32">
        <f>IF(OR($A90="",$B90=""),"",B90*'MPTO_working_2-way'!$G89)</f>
        <v>2.1404494382022472</v>
      </c>
      <c r="F90" s="30">
        <f>IF(OR($A90="",$B90=""),"",'MPTO_working_2-way'!D89)</f>
        <v>1.8705803178547395</v>
      </c>
      <c r="G90" s="32">
        <f>IF(OR($A90="",$B90=""),"",'MPTO_working_2-way'!E89)</f>
        <v>2.1486590949634299</v>
      </c>
      <c r="H90" s="30">
        <f>IF(OR($A90="",$B90=""),"",'OddsRatio_working_2-way'!M89)</f>
        <v>1.8702192559338466</v>
      </c>
      <c r="I90" s="30">
        <f>IF(OR($A90="",$B90=""),"",'OddsRatio_working_2-way'!N89)</f>
        <v>2.149135684117772</v>
      </c>
      <c r="J90" s="30">
        <f>IF('Log_working_2-way'!$D89="","",A90^('Log_working_2-way'!$D89))</f>
        <v>1.8673274535737974</v>
      </c>
      <c r="K90" s="32">
        <f>IF('Log_working_2-way'!$D89="","",B90^('Log_working_2-way'!$D89))</f>
        <v>2.1529670782097097</v>
      </c>
      <c r="L90" s="37">
        <f t="shared" si="18"/>
        <v>0.53280839895013121</v>
      </c>
      <c r="M90" s="37">
        <f t="shared" si="19"/>
        <v>0.46719160104986879</v>
      </c>
      <c r="N90" s="38">
        <v>186</v>
      </c>
      <c r="O90" s="38">
        <f t="shared" si="20"/>
        <v>81.50561797752809</v>
      </c>
      <c r="P90" s="38">
        <f t="shared" si="21"/>
        <v>94.37438423645321</v>
      </c>
      <c r="Q90" s="38">
        <f t="shared" si="22"/>
        <v>91.625615763546804</v>
      </c>
      <c r="R90" s="38">
        <f t="shared" si="23"/>
        <v>104.49438202247191</v>
      </c>
      <c r="S90" s="39">
        <f t="shared" si="24"/>
        <v>-10.119997786018715</v>
      </c>
      <c r="T90" s="39">
        <f t="shared" si="25"/>
        <v>-10.1199977860187</v>
      </c>
      <c r="U90" t="s">
        <v>264</v>
      </c>
      <c r="V90" t="s">
        <v>265</v>
      </c>
      <c r="W90" t="s">
        <v>419</v>
      </c>
      <c r="X90" s="48" t="s">
        <v>401</v>
      </c>
      <c r="Y90" s="41"/>
    </row>
    <row r="91" spans="1:25" ht="15" x14ac:dyDescent="0.25">
      <c r="A91">
        <v>1.82</v>
      </c>
      <c r="B91">
        <v>2.0099999999999998</v>
      </c>
      <c r="C91" s="29">
        <f t="shared" si="17"/>
        <v>4.6962987261494726E-2</v>
      </c>
      <c r="D91" s="30">
        <f>IF(OR($A91="",$B91=""),"",A91*'MPTO_working_2-way'!$G90)</f>
        <v>1.9054726368159205</v>
      </c>
      <c r="E91" s="32">
        <f>IF(OR($A91="",$B91=""),"",B91*'MPTO_working_2-way'!$G90)</f>
        <v>2.104395604395604</v>
      </c>
      <c r="F91" s="30">
        <f>IF(OR($A91="",$B91=""),"",'MPTO_working_2-way'!D90)</f>
        <v>1.9012525336520971</v>
      </c>
      <c r="G91" s="32">
        <f>IF(OR($A91="",$B91=""),"",'MPTO_working_2-way'!E90)</f>
        <v>2.1095669223228186</v>
      </c>
      <c r="H91" s="30">
        <f>IF(OR($A91="",$B91=""),"",'OddsRatio_working_2-way'!M90)</f>
        <v>1.9010444984121553</v>
      </c>
      <c r="I91" s="30">
        <f>IF(OR($A91="",$B91=""),"",'OddsRatio_working_2-way'!N90)</f>
        <v>2.109823101702776</v>
      </c>
      <c r="J91" s="30">
        <f>IF('Log_working_2-way'!$D90="","",A91^('Log_working_2-way'!$D90))</f>
        <v>1.8991069004823022</v>
      </c>
      <c r="K91" s="32">
        <f>IF('Log_working_2-way'!$D90="","",B91^('Log_working_2-way'!$D90))</f>
        <v>2.112214798332626</v>
      </c>
      <c r="L91" s="37">
        <f t="shared" si="18"/>
        <v>0.52480417754569186</v>
      </c>
      <c r="M91" s="37">
        <f t="shared" si="19"/>
        <v>0.47519582245430819</v>
      </c>
      <c r="N91" s="38">
        <v>187</v>
      </c>
      <c r="O91" s="38">
        <f t="shared" si="20"/>
        <v>84.252747252747255</v>
      </c>
      <c r="P91" s="38">
        <f t="shared" si="21"/>
        <v>93.965174129353215</v>
      </c>
      <c r="Q91" s="38">
        <f t="shared" si="22"/>
        <v>93.034825870646785</v>
      </c>
      <c r="R91" s="38">
        <f t="shared" si="23"/>
        <v>102.74725274725273</v>
      </c>
      <c r="S91" s="39">
        <f t="shared" si="24"/>
        <v>-8.7820786178995291</v>
      </c>
      <c r="T91" s="39">
        <f t="shared" si="25"/>
        <v>-8.7820786178995149</v>
      </c>
      <c r="U91" t="s">
        <v>266</v>
      </c>
      <c r="V91" t="s">
        <v>267</v>
      </c>
      <c r="W91" t="s">
        <v>419</v>
      </c>
      <c r="X91" s="48" t="s">
        <v>401</v>
      </c>
      <c r="Y91" s="41"/>
    </row>
    <row r="92" spans="1:25" ht="15" x14ac:dyDescent="0.25">
      <c r="A92">
        <v>1.65</v>
      </c>
      <c r="B92">
        <v>2.2200000000000002</v>
      </c>
      <c r="C92" s="29">
        <f t="shared" si="17"/>
        <v>5.6511056511056479E-2</v>
      </c>
      <c r="D92" s="30">
        <f>IF(OR($A92="",$B92=""),"",A92*'MPTO_working_2-way'!$G91)</f>
        <v>1.7432432432432432</v>
      </c>
      <c r="E92" s="32">
        <f>IF(OR($A92="",$B92=""),"",B92*'MPTO_working_2-way'!$G91)</f>
        <v>2.3454545454545457</v>
      </c>
      <c r="F92" s="30">
        <f>IF(OR($A92="",$B92=""),"",'MPTO_working_2-way'!D91)</f>
        <v>1.7306874557051735</v>
      </c>
      <c r="G92" s="32">
        <f>IF(OR($A92="",$B92=""),"",'MPTO_working_2-way'!E91)</f>
        <v>2.3685741998060137</v>
      </c>
      <c r="H92" s="30">
        <f>IF(OR($A92="",$B92=""),"",'OddsRatio_working_2-way'!M91)</f>
        <v>1.7299225200292849</v>
      </c>
      <c r="I92" s="30">
        <f>IF(OR($A92="",$B92=""),"",'OddsRatio_working_2-way'!N91)</f>
        <v>2.3700084222088118</v>
      </c>
      <c r="J92" s="30">
        <f>IF('Log_working_2-way'!$D91="","",A92^('Log_working_2-way'!$D91))</f>
        <v>1.7241367781940686</v>
      </c>
      <c r="K92" s="32">
        <f>IF('Log_working_2-way'!$D91="","",B92^('Log_working_2-way'!$D91))</f>
        <v>2.3809545794515921</v>
      </c>
      <c r="L92" s="37">
        <f t="shared" si="18"/>
        <v>0.5736434108527132</v>
      </c>
      <c r="M92" s="37">
        <f t="shared" si="19"/>
        <v>0.4263565891472868</v>
      </c>
      <c r="N92" s="38">
        <v>188</v>
      </c>
      <c r="O92" s="38">
        <f t="shared" si="20"/>
        <v>74.060606060606062</v>
      </c>
      <c r="P92" s="38">
        <f t="shared" si="21"/>
        <v>103.31531531531532</v>
      </c>
      <c r="Q92" s="38">
        <f t="shared" si="22"/>
        <v>84.684684684684669</v>
      </c>
      <c r="R92" s="38">
        <f t="shared" si="23"/>
        <v>113.93939393939394</v>
      </c>
      <c r="S92" s="39">
        <f t="shared" si="24"/>
        <v>-10.624078624078606</v>
      </c>
      <c r="T92" s="39">
        <f t="shared" si="25"/>
        <v>-10.624078624078621</v>
      </c>
      <c r="U92" t="s">
        <v>268</v>
      </c>
      <c r="V92" t="s">
        <v>269</v>
      </c>
      <c r="W92" t="s">
        <v>419</v>
      </c>
      <c r="X92" s="48" t="s">
        <v>401</v>
      </c>
      <c r="Y92" s="41"/>
    </row>
    <row r="93" spans="1:25" ht="15" x14ac:dyDescent="0.25">
      <c r="A93">
        <v>1.86</v>
      </c>
      <c r="B93">
        <v>1.96</v>
      </c>
      <c r="C93" s="29">
        <f t="shared" si="17"/>
        <v>4.7838490234803466E-2</v>
      </c>
      <c r="D93" s="30">
        <f>IF(OR($A93="",$B93=""),"",A93*'MPTO_working_2-way'!$G92)</f>
        <v>1.9489795918367345</v>
      </c>
      <c r="E93" s="32">
        <f>IF(OR($A93="",$B93=""),"",B93*'MPTO_working_2-way'!$G92)</f>
        <v>2.0537634408602146</v>
      </c>
      <c r="F93" s="30">
        <f>IF(OR($A93="",$B93=""),"",'MPTO_working_2-way'!D92)</f>
        <v>1.9466040153780435</v>
      </c>
      <c r="G93" s="32">
        <f>IF(OR($A93="",$B93=""),"",'MPTO_working_2-way'!E92)</f>
        <v>2.0564079422382671</v>
      </c>
      <c r="H93" s="30">
        <f>IF(OR($A93="",$B93=""),"",'OddsRatio_working_2-way'!M92)</f>
        <v>1.9464847243000454</v>
      </c>
      <c r="I93" s="30">
        <f>IF(OR($A93="",$B93=""),"",'OddsRatio_working_2-way'!N92)</f>
        <v>2.0565410875907482</v>
      </c>
      <c r="J93" s="30">
        <f>IF('Log_working_2-way'!$D92="","",A93^('Log_working_2-way'!$D92))</f>
        <v>1.9453918188381349</v>
      </c>
      <c r="K93" s="32">
        <f>IF('Log_working_2-way'!$D92="","",B93^('Log_working_2-way'!$D92))</f>
        <v>2.0577624854299059</v>
      </c>
      <c r="L93" s="37">
        <f t="shared" si="18"/>
        <v>0.51308900523560219</v>
      </c>
      <c r="M93" s="37">
        <f t="shared" si="19"/>
        <v>0.48691099476439803</v>
      </c>
      <c r="N93" s="38">
        <v>189</v>
      </c>
      <c r="O93" s="38">
        <f t="shared" si="20"/>
        <v>87.387096774193552</v>
      </c>
      <c r="P93" s="38">
        <f t="shared" si="21"/>
        <v>92.571428571428569</v>
      </c>
      <c r="Q93" s="38">
        <f t="shared" si="22"/>
        <v>96.428571428571431</v>
      </c>
      <c r="R93" s="38">
        <f t="shared" si="23"/>
        <v>101.61290322580645</v>
      </c>
      <c r="S93" s="39">
        <f t="shared" si="24"/>
        <v>-9.041474654377879</v>
      </c>
      <c r="T93" s="39">
        <f t="shared" si="25"/>
        <v>-9.041474654377879</v>
      </c>
      <c r="U93" t="s">
        <v>270</v>
      </c>
      <c r="V93" t="s">
        <v>271</v>
      </c>
      <c r="W93" t="s">
        <v>420</v>
      </c>
      <c r="X93" s="48" t="s">
        <v>401</v>
      </c>
      <c r="Y93" s="41"/>
    </row>
    <row r="94" spans="1:25" ht="15" x14ac:dyDescent="0.25">
      <c r="A94">
        <v>1.69</v>
      </c>
      <c r="B94">
        <v>2.14</v>
      </c>
      <c r="C94" s="29">
        <f t="shared" si="17"/>
        <v>5.9005695957529136E-2</v>
      </c>
      <c r="D94" s="30">
        <f>IF(OR($A94="",$B94=""),"",A94*'MPTO_working_2-way'!$G93)</f>
        <v>1.7897196261682242</v>
      </c>
      <c r="E94" s="32">
        <f>IF(OR($A94="",$B94=""),"",B94*'MPTO_working_2-way'!$G93)</f>
        <v>2.2662721893491127</v>
      </c>
      <c r="F94" s="30">
        <f>IF(OR($A94="",$B94=""),"",'MPTO_working_2-way'!D93)</f>
        <v>1.7786848964737125</v>
      </c>
      <c r="G94" s="32">
        <f>IF(OR($A94="",$B94=""),"",'MPTO_working_2-way'!E93)</f>
        <v>2.2842165098212592</v>
      </c>
      <c r="H94" s="30">
        <f>IF(OR($A94="",$B94=""),"",'OddsRatio_working_2-way'!M93)</f>
        <v>1.7779866052154993</v>
      </c>
      <c r="I94" s="30">
        <f>IF(OR($A94="",$B94=""),"",'OddsRatio_working_2-way'!N93)</f>
        <v>2.2853691738343027</v>
      </c>
      <c r="J94" s="30">
        <f>IF('Log_working_2-way'!$D93="","",A94^('Log_working_2-way'!$D93))</f>
        <v>1.7728891924944246</v>
      </c>
      <c r="K94" s="32">
        <f>IF('Log_working_2-way'!$D93="","",B94^('Log_working_2-way'!$D93))</f>
        <v>2.2938465302746187</v>
      </c>
      <c r="L94" s="37">
        <f t="shared" si="18"/>
        <v>0.55874673629242821</v>
      </c>
      <c r="M94" s="37">
        <f t="shared" si="19"/>
        <v>0.44125326370757173</v>
      </c>
      <c r="N94" s="38">
        <v>190</v>
      </c>
      <c r="O94" s="38">
        <f t="shared" si="20"/>
        <v>77.573964497041402</v>
      </c>
      <c r="P94" s="38">
        <f t="shared" si="21"/>
        <v>101.21495327102805</v>
      </c>
      <c r="Q94" s="38">
        <f t="shared" si="22"/>
        <v>88.785046728971963</v>
      </c>
      <c r="R94" s="38">
        <f t="shared" si="23"/>
        <v>112.42603550295858</v>
      </c>
      <c r="S94" s="39">
        <f t="shared" si="24"/>
        <v>-11.211082231930561</v>
      </c>
      <c r="T94" s="39">
        <f t="shared" si="25"/>
        <v>-11.211082231930533</v>
      </c>
      <c r="U94" t="s">
        <v>272</v>
      </c>
      <c r="V94" t="s">
        <v>273</v>
      </c>
      <c r="W94" t="s">
        <v>420</v>
      </c>
      <c r="X94" s="48" t="s">
        <v>401</v>
      </c>
      <c r="Y94" s="41"/>
    </row>
    <row r="95" spans="1:25" ht="15" x14ac:dyDescent="0.25">
      <c r="A95">
        <v>1.71</v>
      </c>
      <c r="B95">
        <v>2.12</v>
      </c>
      <c r="C95" s="29">
        <f t="shared" si="17"/>
        <v>5.6493434844973933E-2</v>
      </c>
      <c r="D95" s="30">
        <f>IF(OR($A95="",$B95=""),"",A95*'MPTO_working_2-way'!$G94)</f>
        <v>1.8066037735849054</v>
      </c>
      <c r="E95" s="32">
        <f>IF(OR($A95="",$B95=""),"",B95*'MPTO_working_2-way'!$G94)</f>
        <v>2.2397660818713447</v>
      </c>
      <c r="F95" s="30">
        <f>IF(OR($A95="",$B95=""),"",'MPTO_working_2-way'!D94)</f>
        <v>1.7967882632831085</v>
      </c>
      <c r="G95" s="32">
        <f>IF(OR($A95="",$B95=""),"",'MPTO_working_2-way'!E94)</f>
        <v>2.2550385668076633</v>
      </c>
      <c r="H95" s="30">
        <f>IF(OR($A95="",$B95=""),"",'OddsRatio_working_2-way'!M94)</f>
        <v>1.7961963146288551</v>
      </c>
      <c r="I95" s="30">
        <f>IF(OR($A95="",$B95=""),"",'OddsRatio_working_2-way'!N94)</f>
        <v>2.2559716512455181</v>
      </c>
      <c r="J95" s="30">
        <f>IF('Log_working_2-way'!$D94="","",A95^('Log_working_2-way'!$D94))</f>
        <v>1.7916684647077736</v>
      </c>
      <c r="K95" s="32">
        <f>IF('Log_working_2-way'!$D94="","",B95^('Log_working_2-way'!$D94))</f>
        <v>2.2631550258429947</v>
      </c>
      <c r="L95" s="37">
        <f t="shared" si="18"/>
        <v>0.55352480417754579</v>
      </c>
      <c r="M95" s="37">
        <f t="shared" si="19"/>
        <v>0.44647519582245437</v>
      </c>
      <c r="N95" s="38">
        <v>191</v>
      </c>
      <c r="O95" s="38">
        <f t="shared" si="20"/>
        <v>79.304093567251471</v>
      </c>
      <c r="P95" s="38">
        <f t="shared" si="21"/>
        <v>100.90566037735849</v>
      </c>
      <c r="Q95" s="38">
        <f t="shared" si="22"/>
        <v>90.094339622641499</v>
      </c>
      <c r="R95" s="38">
        <f t="shared" si="23"/>
        <v>111.69590643274853</v>
      </c>
      <c r="S95" s="39">
        <f t="shared" si="24"/>
        <v>-10.790246055390028</v>
      </c>
      <c r="T95" s="39">
        <f t="shared" si="25"/>
        <v>-10.790246055390043</v>
      </c>
      <c r="U95" t="s">
        <v>274</v>
      </c>
      <c r="V95" t="s">
        <v>275</v>
      </c>
      <c r="W95" t="s">
        <v>420</v>
      </c>
      <c r="X95" s="48" t="s">
        <v>401</v>
      </c>
      <c r="Y95" s="41"/>
    </row>
    <row r="96" spans="1:25" ht="15" x14ac:dyDescent="0.25">
      <c r="A96">
        <v>1.72</v>
      </c>
      <c r="B96">
        <v>2</v>
      </c>
      <c r="C96" s="29">
        <f t="shared" si="17"/>
        <v>8.1395348837209447E-2</v>
      </c>
      <c r="D96" s="30">
        <f>IF(OR($A96="",$B96=""),"",A96*'MPTO_working_2-way'!$G95)</f>
        <v>1.8600000000000003</v>
      </c>
      <c r="E96" s="32">
        <f>IF(OR($A96="",$B96=""),"",B96*'MPTO_working_2-way'!$G95)</f>
        <v>2.1627906976744189</v>
      </c>
      <c r="F96" s="30">
        <f>IF(OR($A96="",$B96=""),"",'MPTO_working_2-way'!D95)</f>
        <v>1.849462365591398</v>
      </c>
      <c r="G96" s="32">
        <f>IF(OR($A96="",$B96=""),"",'MPTO_working_2-way'!E95)</f>
        <v>2.1772151898734182</v>
      </c>
      <c r="H96" s="30">
        <f>IF(OR($A96="",$B96=""),"",'OddsRatio_working_2-way'!M95)</f>
        <v>1.8485281374238567</v>
      </c>
      <c r="I96" s="30">
        <f>IF(OR($A96="",$B96=""),"",'OddsRatio_working_2-way'!N95)</f>
        <v>2.1785113019775793</v>
      </c>
      <c r="J96" s="30">
        <f>IF('Log_working_2-way'!$D95="","",A96^('Log_working_2-way'!$D95))</f>
        <v>1.8435660419266628</v>
      </c>
      <c r="K96" s="32">
        <f>IF('Log_working_2-way'!$D95="","",B96^('Log_working_2-way'!$D95))</f>
        <v>2.1854436407515472</v>
      </c>
      <c r="L96" s="37">
        <f t="shared" si="18"/>
        <v>0.53763440860215039</v>
      </c>
      <c r="M96" s="37">
        <f t="shared" si="19"/>
        <v>0.46236559139784938</v>
      </c>
      <c r="N96" s="38">
        <v>192</v>
      </c>
      <c r="O96" s="38">
        <f t="shared" si="20"/>
        <v>80.372093023255829</v>
      </c>
      <c r="P96" s="38">
        <f t="shared" si="21"/>
        <v>96</v>
      </c>
      <c r="Q96" s="38">
        <f t="shared" si="22"/>
        <v>96</v>
      </c>
      <c r="R96" s="38">
        <f t="shared" si="23"/>
        <v>111.62790697674419</v>
      </c>
      <c r="S96" s="39">
        <f t="shared" si="24"/>
        <v>-15.627906976744171</v>
      </c>
      <c r="T96" s="39">
        <f t="shared" si="25"/>
        <v>-15.627906976744185</v>
      </c>
      <c r="U96" t="s">
        <v>276</v>
      </c>
      <c r="V96" t="s">
        <v>277</v>
      </c>
      <c r="W96" t="s">
        <v>420</v>
      </c>
      <c r="X96" s="48" t="s">
        <v>401</v>
      </c>
      <c r="Y96" s="41"/>
    </row>
    <row r="97" spans="1:25" ht="15" x14ac:dyDescent="0.25">
      <c r="A97">
        <v>1.68</v>
      </c>
      <c r="B97">
        <v>2.17</v>
      </c>
      <c r="C97" s="29">
        <f t="shared" si="17"/>
        <v>5.6067588325652729E-2</v>
      </c>
      <c r="D97" s="30">
        <f>IF(OR($A97="",$B97=""),"",A97*'MPTO_working_2-way'!$G96)</f>
        <v>1.7741935483870965</v>
      </c>
      <c r="E97" s="32">
        <f>IF(OR($A97="",$B97=""),"",B97*'MPTO_working_2-way'!$G96)</f>
        <v>2.2916666666666665</v>
      </c>
      <c r="F97" s="30">
        <f>IF(OR($A97="",$B97=""),"",'MPTO_working_2-way'!D96)</f>
        <v>1.76303317535545</v>
      </c>
      <c r="G97" s="32">
        <f>IF(OR($A97="",$B97=""),"",'MPTO_working_2-way'!E96)</f>
        <v>2.3105590062111796</v>
      </c>
      <c r="H97" s="30">
        <f>IF(OR($A97="",$B97=""),"",'OddsRatio_working_2-way'!M96)</f>
        <v>1.7623624998624872</v>
      </c>
      <c r="I97" s="30">
        <f>IF(OR($A97="",$B97=""),"",'OddsRatio_working_2-way'!N96)</f>
        <v>2.311711948292809</v>
      </c>
      <c r="J97" s="30">
        <f>IF('Log_working_2-way'!$D96="","",A97^('Log_working_2-way'!$D96))</f>
        <v>1.7572190514877359</v>
      </c>
      <c r="K97" s="32">
        <f>IF('Log_working_2-way'!$D96="","",B97^('Log_working_2-way'!$D96))</f>
        <v>2.3206218174677646</v>
      </c>
      <c r="L97" s="37">
        <f t="shared" si="18"/>
        <v>0.56363636363636371</v>
      </c>
      <c r="M97" s="37">
        <f t="shared" si="19"/>
        <v>0.4363636363636364</v>
      </c>
      <c r="N97" s="38">
        <v>193</v>
      </c>
      <c r="O97" s="38">
        <f t="shared" si="20"/>
        <v>78.11904761904762</v>
      </c>
      <c r="P97" s="38">
        <f t="shared" si="21"/>
        <v>104.05990783410138</v>
      </c>
      <c r="Q97" s="38">
        <f t="shared" si="22"/>
        <v>88.940092165898619</v>
      </c>
      <c r="R97" s="38">
        <f t="shared" si="23"/>
        <v>114.88095238095238</v>
      </c>
      <c r="S97" s="39">
        <f t="shared" si="24"/>
        <v>-10.821044546850999</v>
      </c>
      <c r="T97" s="39">
        <f t="shared" si="25"/>
        <v>-10.821044546850999</v>
      </c>
      <c r="U97" t="s">
        <v>278</v>
      </c>
      <c r="V97" t="s">
        <v>279</v>
      </c>
      <c r="W97" t="s">
        <v>420</v>
      </c>
      <c r="X97" s="48" t="s">
        <v>401</v>
      </c>
      <c r="Y97" s="41"/>
    </row>
    <row r="98" spans="1:25" ht="15" x14ac:dyDescent="0.25">
      <c r="A98">
        <v>2.83</v>
      </c>
      <c r="B98">
        <v>1.48</v>
      </c>
      <c r="C98" s="29">
        <f t="shared" si="17"/>
        <v>2.9032566135039684E-2</v>
      </c>
      <c r="D98" s="30">
        <f>IF(OR($A98="",$B98=""),"",A98*'MPTO_working_2-way'!$G97)</f>
        <v>2.9121621621621623</v>
      </c>
      <c r="E98" s="32">
        <f>IF(OR($A98="",$B98=""),"",B98*'MPTO_working_2-way'!$G97)</f>
        <v>1.5229681978798588</v>
      </c>
      <c r="F98" s="30">
        <f>IF(OR($A98="",$B98=""),"",'MPTO_working_2-way'!D97)</f>
        <v>2.951240135287486</v>
      </c>
      <c r="G98" s="32">
        <f>IF(OR($A98="",$B98=""),"",'MPTO_working_2-way'!E97)</f>
        <v>1.5124945832731476</v>
      </c>
      <c r="H98" s="30">
        <f>IF(OR($A98="",$B98=""),"",'OddsRatio_working_2-way'!M97)</f>
        <v>2.9525624189766639</v>
      </c>
      <c r="I98" s="30">
        <f>IF(OR($A98="",$B98=""),"",'OddsRatio_working_2-way'!N97)</f>
        <v>1.5121475197315839</v>
      </c>
      <c r="J98" s="30">
        <f>IF('Log_working_2-way'!$D97="","",A98^('Log_working_2-way'!$D97))</f>
        <v>2.9709720375026065</v>
      </c>
      <c r="K98" s="32">
        <f>IF('Log_working_2-way'!$D97="","",B98^('Log_working_2-way'!$D97))</f>
        <v>1.5073638696909246</v>
      </c>
      <c r="L98" s="37">
        <f t="shared" si="18"/>
        <v>0.3433874709976798</v>
      </c>
      <c r="M98" s="37">
        <f t="shared" si="19"/>
        <v>0.65661252900232014</v>
      </c>
      <c r="N98" s="38">
        <v>194</v>
      </c>
      <c r="O98" s="38">
        <f t="shared" si="20"/>
        <v>125.44876325088339</v>
      </c>
      <c r="P98" s="38">
        <f t="shared" si="21"/>
        <v>62.918918918918919</v>
      </c>
      <c r="Q98" s="38">
        <f t="shared" si="22"/>
        <v>131.08108108108107</v>
      </c>
      <c r="R98" s="38">
        <f t="shared" si="23"/>
        <v>68.551236749116612</v>
      </c>
      <c r="S98" s="39">
        <f t="shared" si="24"/>
        <v>-5.6323178301976782</v>
      </c>
      <c r="T98" s="39">
        <f t="shared" si="25"/>
        <v>-5.6323178301976924</v>
      </c>
      <c r="U98" t="s">
        <v>280</v>
      </c>
      <c r="V98" t="s">
        <v>281</v>
      </c>
      <c r="W98" t="s">
        <v>413</v>
      </c>
      <c r="X98" s="48" t="s">
        <v>401</v>
      </c>
      <c r="Y98" s="41"/>
    </row>
    <row r="99" spans="1:25" ht="15" x14ac:dyDescent="0.25">
      <c r="A99">
        <v>1.99</v>
      </c>
      <c r="B99">
        <v>1.92</v>
      </c>
      <c r="C99" s="29">
        <f t="shared" si="17"/>
        <v>2.3345896147403788E-2</v>
      </c>
      <c r="D99" s="30">
        <f>IF(OR($A99="",$B99=""),"",A99*'MPTO_working_2-way'!$G98)</f>
        <v>2.0364583333333335</v>
      </c>
      <c r="E99" s="32">
        <f>IF(OR($A99="",$B99=""),"",B99*'MPTO_working_2-way'!$G98)</f>
        <v>1.9648241206030153</v>
      </c>
      <c r="F99" s="30">
        <f>IF(OR($A99="",$B99=""),"",'MPTO_working_2-way'!D98)</f>
        <v>2.0373253705876082</v>
      </c>
      <c r="G99" s="32">
        <f>IF(OR($A99="",$B99=""),"",'MPTO_working_2-way'!E98)</f>
        <v>1.9640176827387685</v>
      </c>
      <c r="H99" s="30">
        <f>IF(OR($A99="",$B99=""),"",'OddsRatio_working_2-way'!M98)</f>
        <v>2.0373461122121879</v>
      </c>
      <c r="I99" s="30">
        <f>IF(OR($A99="",$B99=""),"",'OddsRatio_working_2-way'!N98)</f>
        <v>1.9639984073082948</v>
      </c>
      <c r="J99" s="30">
        <f>IF('Log_working_2-way'!$D98="","",A99^('Log_working_2-way'!$D98))</f>
        <v>2.0377376988644484</v>
      </c>
      <c r="K99" s="32">
        <f>IF('Log_working_2-way'!$D98="","",B99^('Log_working_2-way'!$D98))</f>
        <v>1.9636346459170313</v>
      </c>
      <c r="L99" s="37">
        <f t="shared" si="18"/>
        <v>0.49104859335038359</v>
      </c>
      <c r="M99" s="37">
        <f t="shared" si="19"/>
        <v>0.50895140664961636</v>
      </c>
      <c r="N99" s="38">
        <v>195</v>
      </c>
      <c r="O99" s="38">
        <f t="shared" si="20"/>
        <v>97.010050251256274</v>
      </c>
      <c r="P99" s="38">
        <f t="shared" si="21"/>
        <v>93.4375</v>
      </c>
      <c r="Q99" s="38">
        <f t="shared" si="22"/>
        <v>101.56250000000001</v>
      </c>
      <c r="R99" s="38">
        <f t="shared" si="23"/>
        <v>97.989949748743712</v>
      </c>
      <c r="S99" s="39">
        <f t="shared" si="24"/>
        <v>-4.5524497487437401</v>
      </c>
      <c r="T99" s="39">
        <f t="shared" si="25"/>
        <v>-4.5524497487437117</v>
      </c>
      <c r="U99" t="s">
        <v>282</v>
      </c>
      <c r="V99" t="s">
        <v>283</v>
      </c>
      <c r="W99" t="s">
        <v>413</v>
      </c>
      <c r="X99" s="48" t="s">
        <v>401</v>
      </c>
      <c r="Y99" s="41"/>
    </row>
    <row r="100" spans="1:25" ht="15" x14ac:dyDescent="0.25">
      <c r="A100">
        <v>2.31</v>
      </c>
      <c r="B100">
        <v>1.68</v>
      </c>
      <c r="C100" s="29">
        <f t="shared" si="17"/>
        <v>2.813852813852824E-2</v>
      </c>
      <c r="D100" s="30">
        <f>IF(OR($A100="",$B100=""),"",A100*'MPTO_working_2-way'!$G99)</f>
        <v>2.3750000000000004</v>
      </c>
      <c r="E100" s="32">
        <f>IF(OR($A100="",$B100=""),"",B100*'MPTO_working_2-way'!$G99)</f>
        <v>1.7272727272727273</v>
      </c>
      <c r="F100" s="30">
        <f>IF(OR($A100="",$B100=""),"",'MPTO_working_2-way'!D99)</f>
        <v>2.3875968992248064</v>
      </c>
      <c r="G100" s="32">
        <f>IF(OR($A100="",$B100=""),"",'MPTO_working_2-way'!E99)</f>
        <v>1.7206703910614525</v>
      </c>
      <c r="H100" s="30">
        <f>IF(OR($A100="",$B100=""),"",'OddsRatio_working_2-way'!M99)</f>
        <v>2.3879735545878726</v>
      </c>
      <c r="I100" s="30">
        <f>IF(OR($A100="",$B100=""),"",'OddsRatio_working_2-way'!N99)</f>
        <v>1.7204748222288193</v>
      </c>
      <c r="J100" s="30">
        <f>IF('Log_working_2-way'!$D99="","",A100^('Log_working_2-way'!$D99))</f>
        <v>2.3937530589126359</v>
      </c>
      <c r="K100" s="32">
        <f>IF('Log_working_2-way'!$D99="","",B100^('Log_working_2-way'!$D99))</f>
        <v>1.7174872145429791</v>
      </c>
      <c r="L100" s="37">
        <f t="shared" si="18"/>
        <v>0.42105263157894729</v>
      </c>
      <c r="M100" s="37">
        <f t="shared" si="19"/>
        <v>0.57894736842105265</v>
      </c>
      <c r="N100" s="38">
        <v>196</v>
      </c>
      <c r="O100" s="38">
        <f t="shared" si="20"/>
        <v>111.15151515151514</v>
      </c>
      <c r="P100" s="38">
        <f t="shared" si="21"/>
        <v>79.333333333333314</v>
      </c>
      <c r="Q100" s="38">
        <f t="shared" si="22"/>
        <v>116.66666666666667</v>
      </c>
      <c r="R100" s="38">
        <f t="shared" si="23"/>
        <v>84.848484848484844</v>
      </c>
      <c r="S100" s="39">
        <f t="shared" si="24"/>
        <v>-5.5151515151515298</v>
      </c>
      <c r="T100" s="39">
        <f t="shared" si="25"/>
        <v>-5.5151515151515298</v>
      </c>
      <c r="U100" t="s">
        <v>284</v>
      </c>
      <c r="V100" t="s">
        <v>285</v>
      </c>
      <c r="W100" t="s">
        <v>413</v>
      </c>
      <c r="X100" s="48" t="s">
        <v>401</v>
      </c>
      <c r="Y100" s="41"/>
    </row>
    <row r="101" spans="1:25" s="35" customFormat="1" ht="15" x14ac:dyDescent="0.25">
      <c r="A101">
        <v>1.31</v>
      </c>
      <c r="B101">
        <v>3.38</v>
      </c>
      <c r="C101" s="29">
        <f t="shared" si="17"/>
        <v>5.9216766791634567E-2</v>
      </c>
      <c r="D101" s="30">
        <f>IF(OR($A101="",$B101=""),"",A101*'MPTO_working_2-way'!$G100)</f>
        <v>1.3875739644970413</v>
      </c>
      <c r="E101" s="32">
        <f>IF(OR($A101="",$B101=""),"",B101*'MPTO_working_2-way'!$G100)</f>
        <v>3.5801526717557248</v>
      </c>
      <c r="F101" s="30">
        <f>IF(OR($A101="",$B101=""),"",'MPTO_working_2-way'!D100)</f>
        <v>1.3628612761242267</v>
      </c>
      <c r="G101" s="32">
        <f>IF(OR($A101="",$B101=""),"",'MPTO_working_2-way'!E100)</f>
        <v>3.7558741199423182</v>
      </c>
      <c r="H101" s="30">
        <f>IF(OR($A101="",$B101=""),"",'OddsRatio_working_2-way'!M100)</f>
        <v>1.3609045591847464</v>
      </c>
      <c r="I101" s="30">
        <f>IF(OR($A101="",$B101=""),"",'OddsRatio_working_2-way'!N100)</f>
        <v>3.7708156479345036</v>
      </c>
      <c r="J101" s="30">
        <f>IF('Log_working_2-way'!$D100="","",A101^('Log_working_2-way'!$D100))</f>
        <v>1.3493399552827408</v>
      </c>
      <c r="K101" s="32">
        <f>IF('Log_working_2-way'!$D100="","",B101^('Log_working_2-way'!$D100))</f>
        <v>3.8625411572471036</v>
      </c>
      <c r="L101" s="37">
        <f t="shared" si="18"/>
        <v>0.72068230277185508</v>
      </c>
      <c r="M101" s="37">
        <f t="shared" si="19"/>
        <v>0.27931769722814503</v>
      </c>
      <c r="N101" s="38">
        <v>197</v>
      </c>
      <c r="O101" s="38">
        <f t="shared" si="20"/>
        <v>46.618320610687014</v>
      </c>
      <c r="P101" s="38">
        <f t="shared" si="21"/>
        <v>138.71597633136096</v>
      </c>
      <c r="Q101" s="38">
        <f t="shared" si="22"/>
        <v>58.284023668639058</v>
      </c>
      <c r="R101" s="38">
        <f t="shared" si="23"/>
        <v>150.38167938931298</v>
      </c>
      <c r="S101" s="39">
        <f t="shared" si="24"/>
        <v>-11.665703057952044</v>
      </c>
      <c r="T101" s="39">
        <f t="shared" si="25"/>
        <v>-11.665703057952015</v>
      </c>
      <c r="U101" t="s">
        <v>286</v>
      </c>
      <c r="V101" t="s">
        <v>287</v>
      </c>
      <c r="W101" t="s">
        <v>413</v>
      </c>
      <c r="X101" s="48" t="s">
        <v>401</v>
      </c>
      <c r="Y101" s="41"/>
    </row>
    <row r="102" spans="1:25" ht="15" x14ac:dyDescent="0.25">
      <c r="A102">
        <v>2.82</v>
      </c>
      <c r="B102">
        <v>1.45</v>
      </c>
      <c r="C102" s="29">
        <f t="shared" si="17"/>
        <v>4.4265101491807402E-2</v>
      </c>
      <c r="D102" s="30">
        <f>IF(OR($A102="",$B102=""),"",A102*'MPTO_working_2-way'!$G101)</f>
        <v>2.9448275862068969</v>
      </c>
      <c r="E102" s="32">
        <f>IF(OR($A102="",$B102=""),"",B102*'MPTO_working_2-way'!$G101)</f>
        <v>1.5141843971631206</v>
      </c>
      <c r="F102" s="30">
        <f>IF(OR($A102="",$B102=""),"",'MPTO_working_2-way'!D101)</f>
        <v>3.0077234277307836</v>
      </c>
      <c r="G102" s="32">
        <f>IF(OR($A102="",$B102=""),"",'MPTO_working_2-way'!E101)</f>
        <v>1.4980765708005128</v>
      </c>
      <c r="H102" s="30">
        <f>IF(OR($A102="",$B102=""),"",'OddsRatio_working_2-way'!M101)</f>
        <v>3.0110804171997816</v>
      </c>
      <c r="I102" s="30">
        <f>IF(OR($A102="",$B102=""),"",'OddsRatio_working_2-way'!N101)</f>
        <v>1.4972451580988471</v>
      </c>
      <c r="J102" s="30">
        <f>IF('Log_working_2-way'!$D101="","",A102^('Log_working_2-way'!$D101))</f>
        <v>3.0415093542770597</v>
      </c>
      <c r="K102" s="32">
        <f>IF('Log_working_2-way'!$D101="","",B102^('Log_working_2-way'!$D101))</f>
        <v>1.4898336605231339</v>
      </c>
      <c r="L102" s="37">
        <f t="shared" si="18"/>
        <v>0.33957845433255268</v>
      </c>
      <c r="M102" s="37">
        <f t="shared" si="19"/>
        <v>0.66042154566744726</v>
      </c>
      <c r="N102" s="38">
        <v>198</v>
      </c>
      <c r="O102" s="38">
        <f t="shared" si="20"/>
        <v>127.78723404255319</v>
      </c>
      <c r="P102" s="38">
        <f t="shared" si="21"/>
        <v>61.448275862068947</v>
      </c>
      <c r="Q102" s="38">
        <f t="shared" si="22"/>
        <v>136.55172413793105</v>
      </c>
      <c r="R102" s="38">
        <f t="shared" si="23"/>
        <v>70.212765957446805</v>
      </c>
      <c r="S102" s="39">
        <f t="shared" si="24"/>
        <v>-8.7644900953778517</v>
      </c>
      <c r="T102" s="39">
        <f t="shared" si="25"/>
        <v>-8.7644900953778588</v>
      </c>
      <c r="U102" t="s">
        <v>106</v>
      </c>
      <c r="V102" t="s">
        <v>110</v>
      </c>
      <c r="W102" t="s">
        <v>115</v>
      </c>
      <c r="X102" s="48" t="s">
        <v>401</v>
      </c>
      <c r="Y102" s="41"/>
    </row>
    <row r="103" spans="1:25" ht="15" x14ac:dyDescent="0.25">
      <c r="A103">
        <v>2.59</v>
      </c>
      <c r="B103">
        <v>1.53</v>
      </c>
      <c r="C103" s="29">
        <f t="shared" si="17"/>
        <v>3.9695157342216181E-2</v>
      </c>
      <c r="D103" s="30">
        <f>IF(OR($A103="",$B103=""),"",A103*'MPTO_working_2-way'!$G102)</f>
        <v>2.6928104575163396</v>
      </c>
      <c r="E103" s="32">
        <f>IF(OR($A103="",$B103=""),"",B103*'MPTO_working_2-way'!$G102)</f>
        <v>1.5907335907335909</v>
      </c>
      <c r="F103" s="30">
        <f>IF(OR($A103="",$B103=""),"",'MPTO_working_2-way'!D102)</f>
        <v>2.7303544975367759</v>
      </c>
      <c r="G103" s="32">
        <f>IF(OR($A103="",$B103=""),"",'MPTO_working_2-way'!E102)</f>
        <v>1.5779162601787884</v>
      </c>
      <c r="H103" s="30">
        <f>IF(OR($A103="",$B103=""),"",'OddsRatio_working_2-way'!M102)</f>
        <v>2.7320508075688767</v>
      </c>
      <c r="I103" s="30">
        <f>IF(OR($A103="",$B103=""),"",'OddsRatio_working_2-way'!N102)</f>
        <v>1.577350269189626</v>
      </c>
      <c r="J103" s="30">
        <f>IF('Log_working_2-way'!$D102="","",A103^('Log_working_2-way'!$D102))</f>
        <v>2.7498126453259264</v>
      </c>
      <c r="K103" s="32">
        <f>IF('Log_working_2-way'!$D102="","",B103^('Log_working_2-way'!$D102))</f>
        <v>1.5714897550150251</v>
      </c>
      <c r="L103" s="37">
        <f t="shared" si="18"/>
        <v>0.37135922330097093</v>
      </c>
      <c r="M103" s="37">
        <f t="shared" si="19"/>
        <v>0.62864077669902907</v>
      </c>
      <c r="N103" s="38">
        <v>199</v>
      </c>
      <c r="O103" s="38">
        <f t="shared" si="20"/>
        <v>122.16602316602315</v>
      </c>
      <c r="P103" s="38">
        <f t="shared" si="21"/>
        <v>68.934640522875839</v>
      </c>
      <c r="Q103" s="38">
        <f t="shared" si="22"/>
        <v>130.06535947712419</v>
      </c>
      <c r="R103" s="38">
        <f t="shared" si="23"/>
        <v>76.833976833976834</v>
      </c>
      <c r="S103" s="39">
        <f t="shared" si="24"/>
        <v>-7.8993363111010382</v>
      </c>
      <c r="T103" s="39">
        <f t="shared" si="25"/>
        <v>-7.8993363111009955</v>
      </c>
      <c r="U103" t="s">
        <v>96</v>
      </c>
      <c r="V103" t="s">
        <v>103</v>
      </c>
      <c r="W103" t="s">
        <v>115</v>
      </c>
      <c r="X103" s="48" t="s">
        <v>401</v>
      </c>
      <c r="Y103" s="41"/>
    </row>
    <row r="104" spans="1:25" ht="15" x14ac:dyDescent="0.25">
      <c r="A104">
        <v>2.3199999999999998</v>
      </c>
      <c r="B104">
        <v>1.65</v>
      </c>
      <c r="C104" s="29">
        <f t="shared" si="17"/>
        <v>3.709508881922674E-2</v>
      </c>
      <c r="D104" s="30">
        <f>IF(OR($A104="",$B104=""),"",A104*'MPTO_working_2-way'!$G103)</f>
        <v>2.4060606060606058</v>
      </c>
      <c r="E104" s="32">
        <f>IF(OR($A104="",$B104=""),"",B104*'MPTO_working_2-way'!$G103)</f>
        <v>1.711206896551724</v>
      </c>
      <c r="F104" s="30">
        <f>IF(OR($A104="",$B104=""),"",'MPTO_working_2-way'!D103)</f>
        <v>2.4243191893603542</v>
      </c>
      <c r="G104" s="32">
        <f>IF(OR($A104="",$B104=""),"",'MPTO_working_2-way'!E103)</f>
        <v>1.702089817696754</v>
      </c>
      <c r="H104" s="30">
        <f>IF(OR($A104="",$B104=""),"",'OddsRatio_working_2-way'!M103)</f>
        <v>2.4250506063888508</v>
      </c>
      <c r="I104" s="30">
        <f>IF(OR($A104="",$B104=""),"",'OddsRatio_working_2-way'!N103)</f>
        <v>1.7017294652672368</v>
      </c>
      <c r="J104" s="30">
        <f>IF('Log_working_2-way'!$D103="","",A104^('Log_working_2-way'!$D103))</f>
        <v>2.4335275315726488</v>
      </c>
      <c r="K104" s="32">
        <f>IF('Log_working_2-way'!$D103="","",B104^('Log_working_2-way'!$D103))</f>
        <v>1.6975799054956422</v>
      </c>
      <c r="L104" s="37">
        <f t="shared" si="18"/>
        <v>0.41561712846347609</v>
      </c>
      <c r="M104" s="37">
        <f t="shared" si="19"/>
        <v>0.58438287153652402</v>
      </c>
      <c r="N104" s="38">
        <v>200</v>
      </c>
      <c r="O104" s="38">
        <f t="shared" si="20"/>
        <v>113.79310344827584</v>
      </c>
      <c r="P104" s="38">
        <f t="shared" si="21"/>
        <v>78.787878787878796</v>
      </c>
      <c r="Q104" s="38">
        <f t="shared" si="22"/>
        <v>121.21212121212122</v>
      </c>
      <c r="R104" s="38">
        <f t="shared" si="23"/>
        <v>86.206896551724142</v>
      </c>
      <c r="S104" s="39">
        <f t="shared" si="24"/>
        <v>-7.4190177638453747</v>
      </c>
      <c r="T104" s="39">
        <f t="shared" si="25"/>
        <v>-7.4190177638453463</v>
      </c>
      <c r="U104" t="s">
        <v>100</v>
      </c>
      <c r="V104" t="s">
        <v>95</v>
      </c>
      <c r="W104" t="s">
        <v>115</v>
      </c>
      <c r="X104" s="48" t="s">
        <v>401</v>
      </c>
      <c r="Y104" s="41"/>
    </row>
    <row r="105" spans="1:25" ht="15" x14ac:dyDescent="0.25">
      <c r="A105">
        <v>2.35</v>
      </c>
      <c r="B105">
        <v>1.63</v>
      </c>
      <c r="C105" s="29">
        <f t="shared" si="17"/>
        <v>3.9028847408954404E-2</v>
      </c>
      <c r="D105" s="30">
        <f>IF(OR($A105="",$B105=""),"",A105*'MPTO_working_2-way'!$G104)</f>
        <v>2.4417177914110431</v>
      </c>
      <c r="E105" s="32">
        <f>IF(OR($A105="",$B105=""),"",B105*'MPTO_working_2-way'!$G104)</f>
        <v>1.6936170212765955</v>
      </c>
      <c r="F105" s="30">
        <f>IF(OR($A105="",$B105=""),"",'MPTO_working_2-way'!D104)</f>
        <v>2.4629480790869636</v>
      </c>
      <c r="G105" s="32">
        <f>IF(OR($A105="",$B105=""),"",'MPTO_working_2-way'!E104)</f>
        <v>1.6835512581035048</v>
      </c>
      <c r="H105" s="30">
        <f>IF(OR($A105="",$B105=""),"",'OddsRatio_working_2-way'!M104)</f>
        <v>2.4638501094227996</v>
      </c>
      <c r="I105" s="30">
        <f>IF(OR($A105="",$B105=""),"",'OddsRatio_working_2-way'!N104)</f>
        <v>1.6831300510639733</v>
      </c>
      <c r="J105" s="30">
        <f>IF('Log_working_2-way'!$D104="","",A105^('Log_working_2-way'!$D104))</f>
        <v>2.4737476176576996</v>
      </c>
      <c r="K105" s="32">
        <f>IF('Log_working_2-way'!$D104="","",B105^('Log_working_2-way'!$D104))</f>
        <v>1.6785422334314666</v>
      </c>
      <c r="L105" s="37">
        <f t="shared" si="18"/>
        <v>0.40954773869346733</v>
      </c>
      <c r="M105" s="37">
        <f t="shared" si="19"/>
        <v>0.59045226130653272</v>
      </c>
      <c r="N105" s="38">
        <v>201</v>
      </c>
      <c r="O105" s="38">
        <f t="shared" si="20"/>
        <v>115.46808510638299</v>
      </c>
      <c r="P105" s="38">
        <f t="shared" si="21"/>
        <v>77.687116564417181</v>
      </c>
      <c r="Q105" s="38">
        <f t="shared" si="22"/>
        <v>123.31288343558282</v>
      </c>
      <c r="R105" s="38">
        <f t="shared" si="23"/>
        <v>85.531914893617028</v>
      </c>
      <c r="S105" s="39">
        <f t="shared" si="24"/>
        <v>-7.8447983291998327</v>
      </c>
      <c r="T105" s="39">
        <f t="shared" si="25"/>
        <v>-7.8447983291998469</v>
      </c>
      <c r="U105" t="s">
        <v>109</v>
      </c>
      <c r="V105" t="s">
        <v>104</v>
      </c>
      <c r="W105" t="s">
        <v>115</v>
      </c>
      <c r="X105" s="48" t="s">
        <v>401</v>
      </c>
      <c r="Y105" s="41"/>
    </row>
    <row r="106" spans="1:25" ht="15" x14ac:dyDescent="0.25">
      <c r="A106">
        <v>2</v>
      </c>
      <c r="B106">
        <v>1.88</v>
      </c>
      <c r="C106" s="29">
        <f t="shared" si="17"/>
        <v>3.1914893617021267E-2</v>
      </c>
      <c r="D106" s="30">
        <f>IF(OR($A106="",$B106=""),"",A106*'MPTO_working_2-way'!$G105)</f>
        <v>2.0638297872340425</v>
      </c>
      <c r="E106" s="32">
        <f>IF(OR($A106="",$B106=""),"",B106*'MPTO_working_2-way'!$G105)</f>
        <v>1.94</v>
      </c>
      <c r="F106" s="30">
        <f>IF(OR($A106="",$B106=""),"",'MPTO_working_2-way'!D105)</f>
        <v>2.0659340659340657</v>
      </c>
      <c r="G106" s="32">
        <f>IF(OR($A106="",$B106=""),"",'MPTO_working_2-way'!E105)</f>
        <v>1.9381443298969072</v>
      </c>
      <c r="H106" s="30">
        <f>IF(OR($A106="",$B106=""),"",'OddsRatio_working_2-way'!M105)</f>
        <v>2.0660035817780522</v>
      </c>
      <c r="I106" s="30">
        <f>IF(OR($A106="",$B106=""),"",'OddsRatio_working_2-way'!N105)</f>
        <v>1.9380831519646857</v>
      </c>
      <c r="J106" s="30">
        <f>IF('Log_working_2-way'!$D105="","",A106^('Log_working_2-way'!$D105))</f>
        <v>2.0669618454035223</v>
      </c>
      <c r="K106" s="32">
        <f>IF('Log_working_2-way'!$D105="","",B106^('Log_working_2-way'!$D105))</f>
        <v>1.9372406373367297</v>
      </c>
      <c r="L106" s="37">
        <f t="shared" si="18"/>
        <v>0.4845360824742268</v>
      </c>
      <c r="M106" s="37">
        <f t="shared" si="19"/>
        <v>0.51546391752577325</v>
      </c>
      <c r="N106" s="38">
        <v>202</v>
      </c>
      <c r="O106" s="38">
        <f t="shared" si="20"/>
        <v>101</v>
      </c>
      <c r="P106" s="38">
        <f t="shared" si="21"/>
        <v>94.553191489361694</v>
      </c>
      <c r="Q106" s="38">
        <f t="shared" si="22"/>
        <v>107.44680851063829</v>
      </c>
      <c r="R106" s="38">
        <f t="shared" si="23"/>
        <v>101</v>
      </c>
      <c r="S106" s="39">
        <f t="shared" si="24"/>
        <v>-6.4468085106382915</v>
      </c>
      <c r="T106" s="39">
        <f t="shared" si="25"/>
        <v>-6.4468085106383057</v>
      </c>
      <c r="U106" t="s">
        <v>288</v>
      </c>
      <c r="V106" t="s">
        <v>289</v>
      </c>
      <c r="W106" t="s">
        <v>414</v>
      </c>
      <c r="X106" s="48" t="s">
        <v>401</v>
      </c>
      <c r="Y106" s="41"/>
    </row>
    <row r="107" spans="1:25" ht="15" x14ac:dyDescent="0.25">
      <c r="A107">
        <v>1.78</v>
      </c>
      <c r="B107">
        <v>2.13</v>
      </c>
      <c r="C107" s="29">
        <f t="shared" si="17"/>
        <v>3.128132088410629E-2</v>
      </c>
      <c r="D107" s="30">
        <f>IF(OR($A107="",$B107=""),"",A107*'MPTO_working_2-way'!$G106)</f>
        <v>1.8356807511737092</v>
      </c>
      <c r="E107" s="32">
        <f>IF(OR($A107="",$B107=""),"",B107*'MPTO_working_2-way'!$G106)</f>
        <v>2.1966292134831464</v>
      </c>
      <c r="F107" s="30">
        <f>IF(OR($A107="",$B107=""),"",'MPTO_working_2-way'!D106)</f>
        <v>1.8309750325976726</v>
      </c>
      <c r="G107" s="32">
        <f>IF(OR($A107="",$B107=""),"",'MPTO_working_2-way'!E106)</f>
        <v>2.2034055907479515</v>
      </c>
      <c r="H107" s="30">
        <f>IF(OR($A107="",$B107=""),"",'OddsRatio_working_2-way'!M106)</f>
        <v>1.8308221751528204</v>
      </c>
      <c r="I107" s="30">
        <f>IF(OR($A107="",$B107=""),"",'OddsRatio_working_2-way'!N106)</f>
        <v>2.2036269973367788</v>
      </c>
      <c r="J107" s="30">
        <f>IF('Log_working_2-way'!$D106="","",A107^('Log_working_2-way'!$D106))</f>
        <v>1.8286894264917752</v>
      </c>
      <c r="K107" s="32">
        <f>IF('Log_working_2-way'!$D106="","",B107^('Log_working_2-way'!$D106))</f>
        <v>2.2067247005110642</v>
      </c>
      <c r="L107" s="37">
        <f t="shared" si="18"/>
        <v>0.54475703324808178</v>
      </c>
      <c r="M107" s="37">
        <f t="shared" si="19"/>
        <v>0.45524296675191805</v>
      </c>
      <c r="N107" s="38">
        <v>203</v>
      </c>
      <c r="O107" s="38">
        <f t="shared" si="20"/>
        <v>88.955056179775312</v>
      </c>
      <c r="P107" s="38">
        <f t="shared" si="21"/>
        <v>107.69483568075117</v>
      </c>
      <c r="Q107" s="38">
        <f t="shared" si="22"/>
        <v>95.305164319248831</v>
      </c>
      <c r="R107" s="38">
        <f t="shared" si="23"/>
        <v>114.04494382022473</v>
      </c>
      <c r="S107" s="39">
        <f t="shared" si="24"/>
        <v>-6.3501081394735195</v>
      </c>
      <c r="T107" s="39">
        <f t="shared" si="25"/>
        <v>-6.3501081394735621</v>
      </c>
      <c r="U107" t="s">
        <v>290</v>
      </c>
      <c r="V107" t="s">
        <v>291</v>
      </c>
      <c r="W107" t="s">
        <v>414</v>
      </c>
      <c r="X107" s="48" t="s">
        <v>401</v>
      </c>
      <c r="Y107" s="41"/>
    </row>
    <row r="108" spans="1:25" ht="15" x14ac:dyDescent="0.25">
      <c r="A108">
        <v>1.81</v>
      </c>
      <c r="B108">
        <v>2.06</v>
      </c>
      <c r="C108" s="29">
        <f t="shared" si="17"/>
        <v>3.7923081049187513E-2</v>
      </c>
      <c r="D108" s="30">
        <f>IF(OR($A108="",$B108=""),"",A108*'MPTO_working_2-way'!$G107)</f>
        <v>1.8786407766990294</v>
      </c>
      <c r="E108" s="32">
        <f>IF(OR($A108="",$B108=""),"",B108*'MPTO_working_2-way'!$G107)</f>
        <v>2.1381215469613264</v>
      </c>
      <c r="F108" s="30">
        <f>IF(OR($A108="",$B108=""),"",'MPTO_working_2-way'!D107)</f>
        <v>1.8743276529432467</v>
      </c>
      <c r="G108" s="32">
        <f>IF(OR($A108="",$B108=""),"",'MPTO_working_2-way'!E107)</f>
        <v>2.1437359857413907</v>
      </c>
      <c r="H108" s="30">
        <f>IF(OR($A108="",$B108=""),"",'OddsRatio_working_2-way'!M107)</f>
        <v>1.8741572761215382</v>
      </c>
      <c r="I108" s="30">
        <f>IF(OR($A108="",$B108=""),"",'OddsRatio_working_2-way'!N107)</f>
        <v>2.1439589045541121</v>
      </c>
      <c r="J108" s="30">
        <f>IF('Log_working_2-way'!$D107="","",A108^('Log_working_2-way'!$D107))</f>
        <v>1.8721919326638379</v>
      </c>
      <c r="K108" s="32">
        <f>IF('Log_working_2-way'!$D107="","",B108^('Log_working_2-way'!$D107))</f>
        <v>2.1465366309290381</v>
      </c>
      <c r="L108" s="37">
        <f t="shared" si="18"/>
        <v>0.53229974160206706</v>
      </c>
      <c r="M108" s="37">
        <f t="shared" si="19"/>
        <v>0.46770025839793272</v>
      </c>
      <c r="N108" s="38">
        <v>204</v>
      </c>
      <c r="O108" s="38">
        <f t="shared" si="20"/>
        <v>91.292817679558027</v>
      </c>
      <c r="P108" s="38">
        <f t="shared" si="21"/>
        <v>104.97087378640778</v>
      </c>
      <c r="Q108" s="38">
        <f t="shared" si="22"/>
        <v>99.029126213592235</v>
      </c>
      <c r="R108" s="38">
        <f t="shared" si="23"/>
        <v>112.707182320442</v>
      </c>
      <c r="S108" s="39">
        <f t="shared" si="24"/>
        <v>-7.7363085340342082</v>
      </c>
      <c r="T108" s="39">
        <f t="shared" si="25"/>
        <v>-7.7363085340342224</v>
      </c>
      <c r="U108" t="s">
        <v>292</v>
      </c>
      <c r="V108" t="s">
        <v>293</v>
      </c>
      <c r="W108" t="s">
        <v>404</v>
      </c>
      <c r="X108" s="48" t="s">
        <v>402</v>
      </c>
      <c r="Y108" s="41"/>
    </row>
    <row r="109" spans="1:25" ht="15" x14ac:dyDescent="0.25">
      <c r="A109">
        <v>1.73</v>
      </c>
      <c r="B109">
        <v>2.13</v>
      </c>
      <c r="C109" s="29">
        <f t="shared" si="17"/>
        <v>4.7518250156042274E-2</v>
      </c>
      <c r="D109" s="30">
        <f>IF(OR($A109="",$B109=""),"",A109*'MPTO_working_2-way'!$G108)</f>
        <v>1.812206572769953</v>
      </c>
      <c r="E109" s="32">
        <f>IF(OR($A109="",$B109=""),"",B109*'MPTO_working_2-way'!$G108)</f>
        <v>2.2312138728323698</v>
      </c>
      <c r="F109" s="30">
        <f>IF(OR($A109="",$B109=""),"",'MPTO_working_2-way'!D108)</f>
        <v>1.8041567725036107</v>
      </c>
      <c r="G109" s="32">
        <f>IF(OR($A109="",$B109=""),"",'MPTO_working_2-way'!E108)</f>
        <v>2.243538616091814</v>
      </c>
      <c r="H109" s="30">
        <f>IF(OR($A109="",$B109=""),"",'OddsRatio_working_2-way'!M108)</f>
        <v>1.8037522622767821</v>
      </c>
      <c r="I109" s="30">
        <f>IF(OR($A109="",$B109=""),"",'OddsRatio_working_2-way'!N108)</f>
        <v>2.244164460784607</v>
      </c>
      <c r="J109" s="30">
        <f>IF('Log_working_2-way'!$D108="","",A109^('Log_working_2-way'!$D108))</f>
        <v>1.8000621917089168</v>
      </c>
      <c r="K109" s="32">
        <f>IF('Log_working_2-way'!$D108="","",B109^('Log_working_2-way'!$D108))</f>
        <v>2.2499028330075874</v>
      </c>
      <c r="L109" s="37">
        <f t="shared" si="18"/>
        <v>0.55181347150259064</v>
      </c>
      <c r="M109" s="37">
        <f t="shared" si="19"/>
        <v>0.44818652849740936</v>
      </c>
      <c r="N109" s="38">
        <v>205</v>
      </c>
      <c r="O109" s="38">
        <f t="shared" si="20"/>
        <v>86.502890173410393</v>
      </c>
      <c r="P109" s="38">
        <f t="shared" si="21"/>
        <v>108.75586854460093</v>
      </c>
      <c r="Q109" s="38">
        <f t="shared" si="22"/>
        <v>96.244131455399057</v>
      </c>
      <c r="R109" s="38">
        <f t="shared" si="23"/>
        <v>118.49710982658961</v>
      </c>
      <c r="S109" s="39">
        <f t="shared" si="24"/>
        <v>-9.741241281988664</v>
      </c>
      <c r="T109" s="39">
        <f t="shared" si="25"/>
        <v>-9.7412412819886782</v>
      </c>
      <c r="U109" t="s">
        <v>294</v>
      </c>
      <c r="V109" t="s">
        <v>295</v>
      </c>
      <c r="W109" t="s">
        <v>404</v>
      </c>
      <c r="X109" s="48" t="s">
        <v>402</v>
      </c>
      <c r="Y109" s="41"/>
    </row>
    <row r="110" spans="1:25" ht="15" x14ac:dyDescent="0.25">
      <c r="A110">
        <v>1.79</v>
      </c>
      <c r="B110">
        <v>2.04</v>
      </c>
      <c r="C110" s="29">
        <f t="shared" si="17"/>
        <v>4.8855296308467411E-2</v>
      </c>
      <c r="D110" s="30">
        <f>IF(OR($A110="",$B110=""),"",A110*'MPTO_working_2-way'!$G109)</f>
        <v>1.8774509803921566</v>
      </c>
      <c r="E110" s="32">
        <f>IF(OR($A110="",$B110=""),"",B110*'MPTO_working_2-way'!$G109)</f>
        <v>2.1396648044692737</v>
      </c>
      <c r="F110" s="30">
        <f>IF(OR($A110="",$B110=""),"",'MPTO_working_2-way'!D109)</f>
        <v>1.8718474472011479</v>
      </c>
      <c r="G110" s="32">
        <f>IF(OR($A110="",$B110=""),"",'MPTO_working_2-way'!E109)</f>
        <v>2.1469896519285041</v>
      </c>
      <c r="H110" s="30">
        <f>IF(OR($A110="",$B110=""),"",'OddsRatio_working_2-way'!M109)</f>
        <v>1.8715591687403583</v>
      </c>
      <c r="I110" s="30">
        <f>IF(OR($A110="",$B110=""),"",'OddsRatio_working_2-way'!N109)</f>
        <v>2.1473690322657886</v>
      </c>
      <c r="J110" s="30">
        <f>IF('Log_working_2-way'!$D109="","",A110^('Log_working_2-way'!$D109))</f>
        <v>1.8689844941716391</v>
      </c>
      <c r="K110" s="32">
        <f>IF('Log_working_2-way'!$D109="","",B110^('Log_working_2-way'!$D109))</f>
        <v>2.1507685196988517</v>
      </c>
      <c r="L110" s="37">
        <f t="shared" si="18"/>
        <v>0.53263707571801577</v>
      </c>
      <c r="M110" s="37">
        <f t="shared" si="19"/>
        <v>0.46736292428198434</v>
      </c>
      <c r="N110" s="38">
        <v>206</v>
      </c>
      <c r="O110" s="38">
        <f t="shared" si="20"/>
        <v>90.916201117318437</v>
      </c>
      <c r="P110" s="38">
        <f t="shared" si="21"/>
        <v>105.01960784313725</v>
      </c>
      <c r="Q110" s="38">
        <f t="shared" si="22"/>
        <v>100.98039215686273</v>
      </c>
      <c r="R110" s="38">
        <f t="shared" si="23"/>
        <v>115.08379888268156</v>
      </c>
      <c r="S110" s="39">
        <f t="shared" si="24"/>
        <v>-10.064191039544298</v>
      </c>
      <c r="T110" s="39">
        <f t="shared" si="25"/>
        <v>-10.064191039544312</v>
      </c>
      <c r="U110" t="s">
        <v>296</v>
      </c>
      <c r="V110" t="s">
        <v>297</v>
      </c>
      <c r="W110" t="s">
        <v>404</v>
      </c>
      <c r="X110" s="48" t="s">
        <v>402</v>
      </c>
      <c r="Y110" s="41"/>
    </row>
    <row r="111" spans="1:25" ht="15" x14ac:dyDescent="0.25">
      <c r="A111">
        <v>1.69</v>
      </c>
      <c r="B111">
        <v>2.19</v>
      </c>
      <c r="C111" s="29">
        <f t="shared" si="17"/>
        <v>4.8336980897571102E-2</v>
      </c>
      <c r="D111" s="30">
        <f>IF(OR($A111="",$B111=""),"",A111*'MPTO_working_2-way'!$G110)</f>
        <v>1.7716894977168951</v>
      </c>
      <c r="E111" s="32">
        <f>IF(OR($A111="",$B111=""),"",B111*'MPTO_working_2-way'!$G110)</f>
        <v>2.2958579881656807</v>
      </c>
      <c r="F111" s="30">
        <f>IF(OR($A111="",$B111=""),"",'MPTO_working_2-way'!D110)</f>
        <v>1.7619671038537528</v>
      </c>
      <c r="G111" s="32">
        <f>IF(OR($A111="",$B111=""),"",'MPTO_working_2-way'!E110)</f>
        <v>2.3123926150385805</v>
      </c>
      <c r="H111" s="30">
        <f>IF(OR($A111="",$B111=""),"",'OddsRatio_working_2-way'!M110)</f>
        <v>1.761466961051567</v>
      </c>
      <c r="I111" s="30">
        <f>IF(OR($A111="",$B111=""),"",'OddsRatio_working_2-way'!N110)</f>
        <v>2.3132546139874859</v>
      </c>
      <c r="J111" s="30">
        <f>IF('Log_working_2-way'!$D110="","",A111^('Log_working_2-way'!$D110))</f>
        <v>1.7570098765015589</v>
      </c>
      <c r="K111" s="32">
        <f>IF('Log_working_2-way'!$D110="","",B111^('Log_working_2-way'!$D110))</f>
        <v>2.3209867282319023</v>
      </c>
      <c r="L111" s="37">
        <f t="shared" si="18"/>
        <v>0.56443298969072164</v>
      </c>
      <c r="M111" s="37">
        <f t="shared" si="19"/>
        <v>0.4355670103092783</v>
      </c>
      <c r="N111" s="38">
        <v>207</v>
      </c>
      <c r="O111" s="38">
        <f t="shared" si="20"/>
        <v>84.514792899408278</v>
      </c>
      <c r="P111" s="38">
        <f t="shared" si="21"/>
        <v>112.47945205479452</v>
      </c>
      <c r="Q111" s="38">
        <f t="shared" si="22"/>
        <v>94.520547945205479</v>
      </c>
      <c r="R111" s="38">
        <f t="shared" si="23"/>
        <v>122.48520710059172</v>
      </c>
      <c r="S111" s="39">
        <f t="shared" si="24"/>
        <v>-10.005755045797201</v>
      </c>
      <c r="T111" s="39">
        <f t="shared" si="25"/>
        <v>-10.005755045797201</v>
      </c>
      <c r="U111" t="s">
        <v>298</v>
      </c>
      <c r="V111" t="s">
        <v>299</v>
      </c>
      <c r="W111" t="s">
        <v>404</v>
      </c>
      <c r="X111" s="48" t="s">
        <v>402</v>
      </c>
      <c r="Y111" s="41"/>
    </row>
    <row r="112" spans="1:25" ht="15" x14ac:dyDescent="0.25">
      <c r="A112">
        <v>2.0099999999999998</v>
      </c>
      <c r="B112">
        <v>1.89</v>
      </c>
      <c r="C112" s="29">
        <f t="shared" si="17"/>
        <v>2.6612966911474523E-2</v>
      </c>
      <c r="D112" s="30">
        <f>IF(OR($A112="",$B112=""),"",A112*'MPTO_working_2-way'!$G111)</f>
        <v>2.0634920634920637</v>
      </c>
      <c r="E112" s="32">
        <f>IF(OR($A112="",$B112=""),"",B112*'MPTO_working_2-way'!$G111)</f>
        <v>1.9402985074626868</v>
      </c>
      <c r="F112" s="30">
        <f>IF(OR($A112="",$B112=""),"",'MPTO_working_2-way'!D111)</f>
        <v>2.065236891462122</v>
      </c>
      <c r="G112" s="32">
        <f>IF(OR($A112="",$B112=""),"",'MPTO_working_2-way'!E111)</f>
        <v>1.9387583250401901</v>
      </c>
      <c r="H112" s="30">
        <f>IF(OR($A112="",$B112=""),"",'OddsRatio_working_2-way'!M111)</f>
        <v>2.0652846852715743</v>
      </c>
      <c r="I112" s="30">
        <f>IF(OR($A112="",$B112=""),"",'OddsRatio_working_2-way'!N111)</f>
        <v>1.9387162078135651</v>
      </c>
      <c r="J112" s="30">
        <f>IF('Log_working_2-way'!$D111="","",A112^('Log_working_2-way'!$D111))</f>
        <v>2.0660754766713998</v>
      </c>
      <c r="K112" s="32">
        <f>IF('Log_working_2-way'!$D111="","",B112^('Log_working_2-way'!$D111))</f>
        <v>1.9380198887252209</v>
      </c>
      <c r="L112" s="37">
        <f t="shared" si="18"/>
        <v>0.48461538461538456</v>
      </c>
      <c r="M112" s="37">
        <f t="shared" si="19"/>
        <v>0.51538461538461533</v>
      </c>
      <c r="N112" s="38">
        <v>208</v>
      </c>
      <c r="O112" s="38">
        <f t="shared" si="20"/>
        <v>104.51741293532336</v>
      </c>
      <c r="P112" s="38">
        <f t="shared" si="21"/>
        <v>97.947089947089964</v>
      </c>
      <c r="Q112" s="38">
        <f t="shared" si="22"/>
        <v>110.05291005291006</v>
      </c>
      <c r="R112" s="38">
        <f t="shared" si="23"/>
        <v>103.48258706467664</v>
      </c>
      <c r="S112" s="39">
        <f t="shared" si="24"/>
        <v>-5.5354971175867007</v>
      </c>
      <c r="T112" s="39">
        <f t="shared" si="25"/>
        <v>-5.5354971175866723</v>
      </c>
      <c r="U112" t="s">
        <v>300</v>
      </c>
      <c r="V112" t="s">
        <v>301</v>
      </c>
      <c r="W112" t="s">
        <v>405</v>
      </c>
      <c r="X112" s="48" t="s">
        <v>402</v>
      </c>
      <c r="Y112" s="41"/>
    </row>
    <row r="113" spans="1:25" s="35" customFormat="1" ht="15" x14ac:dyDescent="0.25">
      <c r="A113">
        <v>1.74</v>
      </c>
      <c r="B113">
        <v>2.2000000000000002</v>
      </c>
      <c r="C113" s="29">
        <f t="shared" si="17"/>
        <v>2.925809822361547E-2</v>
      </c>
      <c r="D113" s="30">
        <f>IF(OR($A113="",$B113=""),"",A113*'MPTO_working_2-way'!$G112)</f>
        <v>1.790909090909091</v>
      </c>
      <c r="E113" s="32">
        <f>IF(OR($A113="",$B113=""),"",B113*'MPTO_working_2-way'!$G112)</f>
        <v>2.264367816091954</v>
      </c>
      <c r="F113" s="30">
        <f>IF(OR($A113="",$B113=""),"",'MPTO_working_2-way'!D112)</f>
        <v>1.78544776119403</v>
      </c>
      <c r="G113" s="32">
        <f>IF(OR($A113="",$B113=""),"",'MPTO_working_2-way'!E112)</f>
        <v>2.2731591448931119</v>
      </c>
      <c r="H113" s="30">
        <f>IF(OR($A113="",$B113=""),"",'OddsRatio_working_2-way'!M112)</f>
        <v>1.7852812659593167</v>
      </c>
      <c r="I113" s="30">
        <f>IF(OR($A113="",$B113=""),"",'OddsRatio_working_2-way'!N112)</f>
        <v>2.2734290799340271</v>
      </c>
      <c r="J113" s="30">
        <f>IF('Log_working_2-way'!$D112="","",A113^('Log_working_2-way'!$D112))</f>
        <v>1.7828096647750074</v>
      </c>
      <c r="K113" s="32">
        <f>IF('Log_working_2-way'!$D112="","",B113^('Log_working_2-way'!$D112))</f>
        <v>2.2774497365044657</v>
      </c>
      <c r="L113" s="37">
        <f t="shared" si="18"/>
        <v>0.55837563451776651</v>
      </c>
      <c r="M113" s="37">
        <f t="shared" si="19"/>
        <v>0.44162436548223349</v>
      </c>
      <c r="N113" s="38">
        <v>209</v>
      </c>
      <c r="O113" s="38">
        <f t="shared" si="20"/>
        <v>88.885057471264375</v>
      </c>
      <c r="P113" s="38">
        <f t="shared" si="21"/>
        <v>114</v>
      </c>
      <c r="Q113" s="38">
        <f t="shared" si="22"/>
        <v>95</v>
      </c>
      <c r="R113" s="38">
        <f t="shared" si="23"/>
        <v>120.11494252873563</v>
      </c>
      <c r="S113" s="39">
        <f t="shared" si="24"/>
        <v>-6.1149425287356252</v>
      </c>
      <c r="T113" s="39">
        <f t="shared" si="25"/>
        <v>-6.1149425287356252</v>
      </c>
      <c r="U113" t="s">
        <v>302</v>
      </c>
      <c r="V113" t="s">
        <v>303</v>
      </c>
      <c r="W113" t="s">
        <v>405</v>
      </c>
      <c r="X113" s="48" t="s">
        <v>402</v>
      </c>
      <c r="Y113" s="41"/>
    </row>
    <row r="114" spans="1:25" ht="15" x14ac:dyDescent="0.25">
      <c r="A114">
        <v>1.89</v>
      </c>
      <c r="B114">
        <v>2</v>
      </c>
      <c r="C114" s="29">
        <f t="shared" si="17"/>
        <v>2.9100529100529293E-2</v>
      </c>
      <c r="D114" s="30">
        <f>IF(OR($A114="",$B114=""),"",A114*'MPTO_working_2-way'!$G113)</f>
        <v>1.9450000000000003</v>
      </c>
      <c r="E114" s="32">
        <f>IF(OR($A114="",$B114=""),"",B114*'MPTO_working_2-way'!$G113)</f>
        <v>2.0582010582010586</v>
      </c>
      <c r="F114" s="30">
        <f>IF(OR($A114="",$B114=""),"",'MPTO_working_2-way'!D113)</f>
        <v>1.9434447300771212</v>
      </c>
      <c r="G114" s="32">
        <f>IF(OR($A114="",$B114=""),"",'MPTO_working_2-way'!E113)</f>
        <v>2.0599455040871937</v>
      </c>
      <c r="H114" s="30">
        <f>IF(OR($A114="",$B114=""),"",'OddsRatio_working_2-way'!M113)</f>
        <v>1.9433981132056606</v>
      </c>
      <c r="I114" s="30">
        <f>IF(OR($A114="",$B114=""),"",'OddsRatio_working_2-way'!N113)</f>
        <v>2.0599978800063603</v>
      </c>
      <c r="J114" s="30">
        <f>IF('Log_working_2-way'!$D113="","",A114^('Log_working_2-way'!$D113))</f>
        <v>1.9426935194379702</v>
      </c>
      <c r="K114" s="32">
        <f>IF('Log_working_2-way'!$D113="","",B114^('Log_working_2-way'!$D113))</f>
        <v>2.0607901501181232</v>
      </c>
      <c r="L114" s="37">
        <f t="shared" si="18"/>
        <v>0.51413881748071977</v>
      </c>
      <c r="M114" s="37">
        <f t="shared" si="19"/>
        <v>0.48586118251928012</v>
      </c>
      <c r="N114" s="38">
        <v>210</v>
      </c>
      <c r="O114" s="38">
        <f t="shared" si="20"/>
        <v>98.888888888888886</v>
      </c>
      <c r="P114" s="38">
        <f t="shared" si="21"/>
        <v>105</v>
      </c>
      <c r="Q114" s="38">
        <f t="shared" si="22"/>
        <v>105</v>
      </c>
      <c r="R114" s="38">
        <f t="shared" si="23"/>
        <v>111.11111111111113</v>
      </c>
      <c r="S114" s="39">
        <f t="shared" si="24"/>
        <v>-6.1111111111111143</v>
      </c>
      <c r="T114" s="39">
        <f t="shared" si="25"/>
        <v>-6.1111111111111285</v>
      </c>
      <c r="U114" t="s">
        <v>304</v>
      </c>
      <c r="V114" t="s">
        <v>305</v>
      </c>
      <c r="W114" t="s">
        <v>406</v>
      </c>
      <c r="X114" s="48" t="s">
        <v>402</v>
      </c>
      <c r="Y114" s="41"/>
    </row>
    <row r="115" spans="1:25" ht="15" x14ac:dyDescent="0.25">
      <c r="A115">
        <v>1.59</v>
      </c>
      <c r="B115">
        <v>2.4700000000000002</v>
      </c>
      <c r="C115" s="29">
        <f t="shared" si="17"/>
        <v>3.37891172052045E-2</v>
      </c>
      <c r="D115" s="30">
        <f>IF(OR($A115="",$B115=""),"",A115*'MPTO_working_2-way'!$G114)</f>
        <v>1.6437246963562753</v>
      </c>
      <c r="E115" s="32">
        <f>IF(OR($A115="",$B115=""),"",B115*'MPTO_working_2-way'!$G114)</f>
        <v>2.5534591194968552</v>
      </c>
      <c r="F115" s="30">
        <f>IF(OR($A115="",$B115=""),"",'MPTO_working_2-way'!D114)</f>
        <v>1.6338901254342355</v>
      </c>
      <c r="G115" s="32">
        <f>IF(OR($A115="",$B115=""),"",'MPTO_working_2-way'!E114)</f>
        <v>2.5775604633610079</v>
      </c>
      <c r="H115" s="30">
        <f>IF(OR($A115="",$B115=""),"",'OddsRatio_working_2-way'!M114)</f>
        <v>1.6335302236023845</v>
      </c>
      <c r="I115" s="30">
        <f>IF(OR($A115="",$B115=""),"",'OddsRatio_working_2-way'!N114)</f>
        <v>2.5784566588059405</v>
      </c>
      <c r="J115" s="30">
        <f>IF('Log_working_2-way'!$D114="","",A115^('Log_working_2-way'!$D114))</f>
        <v>1.6290563739914652</v>
      </c>
      <c r="K115" s="32">
        <f>IF('Log_working_2-way'!$D114="","",B115^('Log_working_2-way'!$D114))</f>
        <v>2.5896826442672194</v>
      </c>
      <c r="L115" s="37">
        <f t="shared" si="18"/>
        <v>0.60837438423645318</v>
      </c>
      <c r="M115" s="37">
        <f t="shared" si="19"/>
        <v>0.39162561576354682</v>
      </c>
      <c r="N115" s="38">
        <v>211</v>
      </c>
      <c r="O115" s="38">
        <f t="shared" si="20"/>
        <v>78.295597484276726</v>
      </c>
      <c r="P115" s="38">
        <f t="shared" si="21"/>
        <v>125.57489878542513</v>
      </c>
      <c r="Q115" s="38">
        <f t="shared" si="22"/>
        <v>85.425101214574894</v>
      </c>
      <c r="R115" s="38">
        <f t="shared" si="23"/>
        <v>132.70440251572327</v>
      </c>
      <c r="S115" s="39">
        <f t="shared" si="24"/>
        <v>-7.1295037302981683</v>
      </c>
      <c r="T115" s="39">
        <f t="shared" si="25"/>
        <v>-7.1295037302981399</v>
      </c>
      <c r="U115" t="s">
        <v>306</v>
      </c>
      <c r="V115" t="s">
        <v>307</v>
      </c>
      <c r="W115" t="s">
        <v>406</v>
      </c>
      <c r="X115" s="48" t="s">
        <v>402</v>
      </c>
      <c r="Y115" s="41"/>
    </row>
    <row r="116" spans="1:25" ht="15" x14ac:dyDescent="0.25">
      <c r="A116">
        <v>1.65</v>
      </c>
      <c r="B116">
        <v>2.33</v>
      </c>
      <c r="C116" s="29">
        <f t="shared" si="17"/>
        <v>3.5245155416829377E-2</v>
      </c>
      <c r="D116" s="30">
        <f>IF(OR($A116="",$B116=""),"",A116*'MPTO_working_2-way'!$G115)</f>
        <v>1.7081545064377683</v>
      </c>
      <c r="E116" s="32">
        <f>IF(OR($A116="",$B116=""),"",B116*'MPTO_working_2-way'!$G115)</f>
        <v>2.4121212121212126</v>
      </c>
      <c r="F116" s="30">
        <f>IF(OR($A116="",$B116=""),"",'MPTO_working_2-way'!D115)</f>
        <v>1.6994142999226434</v>
      </c>
      <c r="G116" s="32">
        <f>IF(OR($A116="",$B116=""),"",'MPTO_working_2-way'!E115)</f>
        <v>2.4297677358192451</v>
      </c>
      <c r="H116" s="30">
        <f>IF(OR($A116="",$B116=""),"",'OddsRatio_working_2-way'!M115)</f>
        <v>1.6990864070422753</v>
      </c>
      <c r="I116" s="30">
        <f>IF(OR($A116="",$B116=""),"",'OddsRatio_working_2-way'!N115)</f>
        <v>2.4304383405634256</v>
      </c>
      <c r="J116" s="30">
        <f>IF('Log_working_2-way'!$D115="","",A116^('Log_working_2-way'!$D115))</f>
        <v>1.6951127521022427</v>
      </c>
      <c r="K116" s="32">
        <f>IF('Log_working_2-way'!$D115="","",B116^('Log_working_2-way'!$D115))</f>
        <v>2.4386155296037653</v>
      </c>
      <c r="L116" s="37">
        <f t="shared" si="18"/>
        <v>0.58542713567839189</v>
      </c>
      <c r="M116" s="37">
        <f t="shared" si="19"/>
        <v>0.41457286432160795</v>
      </c>
      <c r="N116" s="38">
        <v>212</v>
      </c>
      <c r="O116" s="38">
        <f t="shared" si="20"/>
        <v>83.515151515151487</v>
      </c>
      <c r="P116" s="38">
        <f t="shared" si="21"/>
        <v>121.01287553648071</v>
      </c>
      <c r="Q116" s="38">
        <f t="shared" si="22"/>
        <v>90.987124463519322</v>
      </c>
      <c r="R116" s="38">
        <f t="shared" si="23"/>
        <v>128.4848484848485</v>
      </c>
      <c r="S116" s="39">
        <f t="shared" si="24"/>
        <v>-7.471972948367835</v>
      </c>
      <c r="T116" s="39">
        <f t="shared" si="25"/>
        <v>-7.4719729483677924</v>
      </c>
      <c r="U116" t="s">
        <v>308</v>
      </c>
      <c r="V116" t="s">
        <v>309</v>
      </c>
      <c r="W116" t="s">
        <v>406</v>
      </c>
      <c r="X116" s="48" t="s">
        <v>402</v>
      </c>
      <c r="Y116" s="41"/>
    </row>
    <row r="117" spans="1:25" ht="15" x14ac:dyDescent="0.25">
      <c r="A117">
        <v>1.93</v>
      </c>
      <c r="B117">
        <v>1.98</v>
      </c>
      <c r="C117" s="29">
        <f t="shared" si="17"/>
        <v>2.3185220076411994E-2</v>
      </c>
      <c r="D117" s="30">
        <f>IF(OR($A117="",$B117=""),"",A117*'MPTO_working_2-way'!$G116)</f>
        <v>1.9747474747474751</v>
      </c>
      <c r="E117" s="32">
        <f>IF(OR($A117="",$B117=""),"",B117*'MPTO_working_2-way'!$G116)</f>
        <v>2.0259067357512959</v>
      </c>
      <c r="F117" s="30">
        <f>IF(OR($A117="",$B117=""),"",'MPTO_working_2-way'!D116)</f>
        <v>1.974169551066798</v>
      </c>
      <c r="G117" s="32">
        <f>IF(OR($A117="",$B117=""),"",'MPTO_working_2-way'!E116)</f>
        <v>2.0265153523890338</v>
      </c>
      <c r="H117" s="30">
        <f>IF(OR($A117="",$B117=""),"",'OddsRatio_working_2-way'!M116)</f>
        <v>1.9741558354989901</v>
      </c>
      <c r="I117" s="30">
        <f>IF(OR($A117="",$B117=""),"",'OddsRatio_working_2-way'!N116)</f>
        <v>2.0265298051494733</v>
      </c>
      <c r="J117" s="30">
        <f>IF('Log_working_2-way'!$D116="","",A117^('Log_working_2-way'!$D116))</f>
        <v>1.9738951466986834</v>
      </c>
      <c r="K117" s="32">
        <f>IF('Log_working_2-way'!$D116="","",B117^('Log_working_2-way'!$D116))</f>
        <v>2.0268045830085555</v>
      </c>
      <c r="L117" s="37">
        <f t="shared" si="18"/>
        <v>0.50639386189258306</v>
      </c>
      <c r="M117" s="37">
        <f t="shared" si="19"/>
        <v>0.49360613810741677</v>
      </c>
      <c r="N117" s="38">
        <v>213</v>
      </c>
      <c r="O117" s="38">
        <f t="shared" si="20"/>
        <v>102.63730569948187</v>
      </c>
      <c r="P117" s="38">
        <f t="shared" si="21"/>
        <v>105.42424242424244</v>
      </c>
      <c r="Q117" s="38">
        <f t="shared" si="22"/>
        <v>107.57575757575758</v>
      </c>
      <c r="R117" s="38">
        <f t="shared" si="23"/>
        <v>110.36269430051814</v>
      </c>
      <c r="S117" s="39">
        <f t="shared" si="24"/>
        <v>-4.9384518762757068</v>
      </c>
      <c r="T117" s="39">
        <f t="shared" si="25"/>
        <v>-4.9384518762757068</v>
      </c>
      <c r="U117" t="s">
        <v>310</v>
      </c>
      <c r="V117" t="s">
        <v>311</v>
      </c>
      <c r="W117" t="s">
        <v>415</v>
      </c>
      <c r="X117" s="48" t="s">
        <v>402</v>
      </c>
      <c r="Y117" s="41"/>
    </row>
    <row r="118" spans="1:25" ht="15" x14ac:dyDescent="0.25">
      <c r="A118">
        <v>1.94</v>
      </c>
      <c r="B118">
        <v>1.96</v>
      </c>
      <c r="C118" s="29">
        <f t="shared" si="17"/>
        <v>2.5667999158426325E-2</v>
      </c>
      <c r="D118" s="30">
        <f>IF(OR($A118="",$B118=""),"",A118*'MPTO_working_2-way'!$G117)</f>
        <v>1.989795918367347</v>
      </c>
      <c r="E118" s="32">
        <f>IF(OR($A118="",$B118=""),"",B118*'MPTO_working_2-way'!$G117)</f>
        <v>2.0103092783505154</v>
      </c>
      <c r="F118" s="30">
        <f>IF(OR($A118="",$B118=""),"",'MPTO_working_2-way'!D117)</f>
        <v>1.9895353704478862</v>
      </c>
      <c r="G118" s="32">
        <f>IF(OR($A118="",$B118=""),"",'MPTO_working_2-way'!E117)</f>
        <v>2.0105752961082914</v>
      </c>
      <c r="H118" s="30">
        <f>IF(OR($A118="",$B118=""),"",'OddsRatio_working_2-way'!M117)</f>
        <v>1.9895285072531594</v>
      </c>
      <c r="I118" s="30">
        <f>IF(OR($A118="",$B118=""),"",'OddsRatio_working_2-way'!N117)</f>
        <v>2.0105823052798226</v>
      </c>
      <c r="J118" s="30">
        <f>IF('Log_working_2-way'!$D117="","",A118^('Log_working_2-way'!$D117))</f>
        <v>1.9894107081664238</v>
      </c>
      <c r="K118" s="32">
        <f>IF('Log_working_2-way'!$D117="","",B118^('Log_working_2-way'!$D117))</f>
        <v>2.0107026250536491</v>
      </c>
      <c r="L118" s="37">
        <f t="shared" si="18"/>
        <v>0.50256410256410255</v>
      </c>
      <c r="M118" s="37">
        <f t="shared" si="19"/>
        <v>0.49743589743589745</v>
      </c>
      <c r="N118" s="38">
        <v>214</v>
      </c>
      <c r="O118" s="38">
        <f t="shared" si="20"/>
        <v>103.69072164948453</v>
      </c>
      <c r="P118" s="38">
        <f t="shared" si="21"/>
        <v>104.81632653061224</v>
      </c>
      <c r="Q118" s="38">
        <f t="shared" si="22"/>
        <v>109.18367346938776</v>
      </c>
      <c r="R118" s="38">
        <f t="shared" si="23"/>
        <v>110.30927835051547</v>
      </c>
      <c r="S118" s="39">
        <f t="shared" si="24"/>
        <v>-5.4929518199032259</v>
      </c>
      <c r="T118" s="39">
        <f t="shared" si="25"/>
        <v>-5.4929518199032259</v>
      </c>
      <c r="U118" t="s">
        <v>312</v>
      </c>
      <c r="V118" t="s">
        <v>313</v>
      </c>
      <c r="W118" t="s">
        <v>415</v>
      </c>
      <c r="X118" s="48" t="s">
        <v>402</v>
      </c>
      <c r="Y118" s="41"/>
    </row>
    <row r="119" spans="1:25" ht="15" x14ac:dyDescent="0.25">
      <c r="A119">
        <v>1.97</v>
      </c>
      <c r="B119">
        <v>1.93</v>
      </c>
      <c r="C119" s="29">
        <f t="shared" si="17"/>
        <v>2.5748928223876311E-2</v>
      </c>
      <c r="D119" s="30">
        <f>IF(OR($A119="",$B119=""),"",A119*'MPTO_working_2-way'!$G118)</f>
        <v>2.0207253886010363</v>
      </c>
      <c r="E119" s="32">
        <f>IF(OR($A119="",$B119=""),"",B119*'MPTO_working_2-way'!$G118)</f>
        <v>1.9796954314720812</v>
      </c>
      <c r="F119" s="30">
        <f>IF(OR($A119="",$B119=""),"",'MPTO_working_2-way'!D118)</f>
        <v>2.0212647191728026</v>
      </c>
      <c r="G119" s="32">
        <f>IF(OR($A119="",$B119=""),"",'MPTO_working_2-way'!E118)</f>
        <v>1.9791780536685666</v>
      </c>
      <c r="H119" s="30">
        <f>IF(OR($A119="",$B119=""),"",'OddsRatio_working_2-way'!M118)</f>
        <v>2.021278978873144</v>
      </c>
      <c r="I119" s="30">
        <f>IF(OR($A119="",$B119=""),"",'OddsRatio_working_2-way'!N118)</f>
        <v>1.9791643818062103</v>
      </c>
      <c r="J119" s="30">
        <f>IF('Log_working_2-way'!$D118="","",A119^('Log_working_2-way'!$D118))</f>
        <v>2.0215229873993761</v>
      </c>
      <c r="K119" s="32">
        <f>IF('Log_working_2-way'!$D118="","",B119^('Log_working_2-way'!$D118))</f>
        <v>1.9789304913693861</v>
      </c>
      <c r="L119" s="37">
        <f t="shared" si="18"/>
        <v>0.49487179487179483</v>
      </c>
      <c r="M119" s="37">
        <f t="shared" si="19"/>
        <v>0.50512820512820511</v>
      </c>
      <c r="N119" s="38">
        <v>215</v>
      </c>
      <c r="O119" s="38">
        <f t="shared" si="20"/>
        <v>105.86294416243655</v>
      </c>
      <c r="P119" s="38">
        <f t="shared" si="21"/>
        <v>103.60103626943005</v>
      </c>
      <c r="Q119" s="38">
        <f t="shared" si="22"/>
        <v>111.39896373056996</v>
      </c>
      <c r="R119" s="38">
        <f t="shared" si="23"/>
        <v>109.13705583756345</v>
      </c>
      <c r="S119" s="39">
        <f t="shared" si="24"/>
        <v>-5.5360195681334119</v>
      </c>
      <c r="T119" s="39">
        <f t="shared" si="25"/>
        <v>-5.5360195681333977</v>
      </c>
      <c r="U119" t="s">
        <v>314</v>
      </c>
      <c r="V119" t="s">
        <v>315</v>
      </c>
      <c r="W119" t="s">
        <v>415</v>
      </c>
      <c r="X119" s="48" t="s">
        <v>402</v>
      </c>
      <c r="Y119" s="41"/>
    </row>
    <row r="120" spans="1:25" ht="15" x14ac:dyDescent="0.25">
      <c r="A120">
        <v>2.15</v>
      </c>
      <c r="B120">
        <v>1.78</v>
      </c>
      <c r="C120" s="29">
        <f t="shared" si="17"/>
        <v>2.6914031878756184E-2</v>
      </c>
      <c r="D120" s="30">
        <f>IF(OR($A120="",$B120=""),"",A120*'MPTO_working_2-way'!$G119)</f>
        <v>2.2078651685393256</v>
      </c>
      <c r="E120" s="32">
        <f>IF(OR($A120="",$B120=""),"",B120*'MPTO_working_2-way'!$G119)</f>
        <v>1.827906976744186</v>
      </c>
      <c r="F120" s="30">
        <f>IF(OR($A120="",$B120=""),"",'MPTO_working_2-way'!D119)</f>
        <v>2.2140584321666186</v>
      </c>
      <c r="G120" s="32">
        <f>IF(OR($A120="",$B120=""),"",'MPTO_working_2-way'!E119)</f>
        <v>1.8236835835120324</v>
      </c>
      <c r="H120" s="30">
        <f>IF(OR($A120="",$B120=""),"",'OddsRatio_working_2-way'!M119)</f>
        <v>2.214231845389905</v>
      </c>
      <c r="I120" s="30">
        <f>IF(OR($A120="",$B120=""),"",'OddsRatio_working_2-way'!N119)</f>
        <v>1.8235659473079355</v>
      </c>
      <c r="J120" s="30">
        <f>IF('Log_working_2-way'!$D119="","",A120^('Log_working_2-way'!$D119))</f>
        <v>2.2170516788166044</v>
      </c>
      <c r="K120" s="32">
        <f>IF('Log_working_2-way'!$D119="","",B120^('Log_working_2-way'!$D119))</f>
        <v>1.821657795971604</v>
      </c>
      <c r="L120" s="37">
        <f t="shared" si="18"/>
        <v>0.45292620865139954</v>
      </c>
      <c r="M120" s="37">
        <f t="shared" si="19"/>
        <v>0.54707379134860057</v>
      </c>
      <c r="N120" s="38">
        <v>216</v>
      </c>
      <c r="O120" s="38">
        <f t="shared" si="20"/>
        <v>115.53488372093022</v>
      </c>
      <c r="P120" s="38">
        <f t="shared" si="21"/>
        <v>94.651685393258447</v>
      </c>
      <c r="Q120" s="38">
        <f t="shared" si="22"/>
        <v>121.34831460674158</v>
      </c>
      <c r="R120" s="38">
        <f t="shared" si="23"/>
        <v>100.46511627906976</v>
      </c>
      <c r="S120" s="39">
        <f t="shared" si="24"/>
        <v>-5.813430885811357</v>
      </c>
      <c r="T120" s="39">
        <f t="shared" si="25"/>
        <v>-5.8134308858113144</v>
      </c>
      <c r="U120" t="s">
        <v>316</v>
      </c>
      <c r="V120" t="s">
        <v>317</v>
      </c>
      <c r="W120" t="s">
        <v>415</v>
      </c>
      <c r="X120" s="48" t="s">
        <v>402</v>
      </c>
      <c r="Y120" s="41"/>
    </row>
    <row r="121" spans="1:25" ht="15" x14ac:dyDescent="0.25">
      <c r="A121">
        <v>1.73</v>
      </c>
      <c r="B121">
        <v>2.2200000000000002</v>
      </c>
      <c r="C121" s="29">
        <f t="shared" si="17"/>
        <v>2.8485132531375301E-2</v>
      </c>
      <c r="D121" s="30">
        <f>IF(OR($A121="",$B121=""),"",A121*'MPTO_working_2-way'!$G120)</f>
        <v>1.7792792792792793</v>
      </c>
      <c r="E121" s="32">
        <f>IF(OR($A121="",$B121=""),"",B121*'MPTO_working_2-way'!$G120)</f>
        <v>2.2832369942196533</v>
      </c>
      <c r="F121" s="30">
        <f>IF(OR($A121="",$B121=""),"",'MPTO_working_2-way'!D120)</f>
        <v>1.7737034129219971</v>
      </c>
      <c r="G121" s="32">
        <f>IF(OR($A121="",$B121=""),"",'MPTO_working_2-way'!E120)</f>
        <v>2.2924849280725841</v>
      </c>
      <c r="H121" s="30">
        <f>IF(OR($A121="",$B121=""),"",'OddsRatio_working_2-way'!M120)</f>
        <v>1.7735377532723946</v>
      </c>
      <c r="I121" s="30">
        <f>IF(OR($A121="",$B121=""),"",'OddsRatio_working_2-way'!N120)</f>
        <v>2.2927617246470167</v>
      </c>
      <c r="J121" s="30">
        <f>IF('Log_working_2-way'!$D120="","",A121^('Log_working_2-way'!$D120))</f>
        <v>1.771015496161394</v>
      </c>
      <c r="K121" s="32">
        <f>IF('Log_working_2-way'!$D120="","",B121^('Log_working_2-way'!$D120))</f>
        <v>2.2969907932831721</v>
      </c>
      <c r="L121" s="37">
        <f t="shared" si="18"/>
        <v>0.5620253164556962</v>
      </c>
      <c r="M121" s="37">
        <f t="shared" si="19"/>
        <v>0.43797468354430374</v>
      </c>
      <c r="N121" s="38">
        <v>217</v>
      </c>
      <c r="O121" s="38">
        <f t="shared" si="20"/>
        <v>91.566473988439299</v>
      </c>
      <c r="P121" s="38">
        <f t="shared" si="21"/>
        <v>119.25225225225226</v>
      </c>
      <c r="Q121" s="38">
        <f t="shared" si="22"/>
        <v>97.747747747747738</v>
      </c>
      <c r="R121" s="38">
        <f t="shared" si="23"/>
        <v>125.4335260115607</v>
      </c>
      <c r="S121" s="39">
        <f t="shared" si="24"/>
        <v>-6.1812737593084393</v>
      </c>
      <c r="T121" s="39">
        <f t="shared" si="25"/>
        <v>-6.1812737593084393</v>
      </c>
      <c r="U121" t="s">
        <v>318</v>
      </c>
      <c r="V121" t="s">
        <v>319</v>
      </c>
      <c r="W121" t="s">
        <v>415</v>
      </c>
      <c r="X121" s="48" t="s">
        <v>402</v>
      </c>
      <c r="Y121" s="41"/>
    </row>
    <row r="122" spans="1:25" ht="15" x14ac:dyDescent="0.25">
      <c r="A122">
        <v>1.4</v>
      </c>
      <c r="B122">
        <v>3.11</v>
      </c>
      <c r="C122" s="29">
        <f t="shared" si="17"/>
        <v>3.5829122645842926E-2</v>
      </c>
      <c r="D122" s="30">
        <f>IF(OR($A122="",$B122=""),"",A122*'MPTO_working_2-way'!$G121)</f>
        <v>1.45016077170418</v>
      </c>
      <c r="E122" s="32">
        <f>IF(OR($A122="",$B122=""),"",B122*'MPTO_working_2-way'!$G121)</f>
        <v>3.2214285714285715</v>
      </c>
      <c r="F122" s="30">
        <f>IF(OR($A122="",$B122=""),"",'MPTO_working_2-way'!D121)</f>
        <v>1.4360158311345645</v>
      </c>
      <c r="G122" s="32">
        <f>IF(OR($A122="",$B122=""),"",'MPTO_working_2-way'!E121)</f>
        <v>3.2934947049924355</v>
      </c>
      <c r="H122" s="30">
        <f>IF(OR($A122="",$B122=""),"",'OddsRatio_working_2-way'!M121)</f>
        <v>1.4354003441841086</v>
      </c>
      <c r="I122" s="30">
        <f>IF(OR($A122="",$B122=""),"",'OddsRatio_working_2-way'!N121)</f>
        <v>3.2967368155711703</v>
      </c>
      <c r="J122" s="30">
        <f>IF('Log_working_2-way'!$D121="","",A122^('Log_working_2-way'!$D121))</f>
        <v>1.4288780421157032</v>
      </c>
      <c r="K122" s="32">
        <f>IF('Log_working_2-way'!$D121="","",B122^('Log_working_2-way'!$D121))</f>
        <v>3.3316651863686726</v>
      </c>
      <c r="L122" s="37">
        <f t="shared" si="18"/>
        <v>0.68957871396895787</v>
      </c>
      <c r="M122" s="37">
        <f t="shared" si="19"/>
        <v>0.31042128603104213</v>
      </c>
      <c r="N122" s="38">
        <v>218</v>
      </c>
      <c r="O122" s="38">
        <f t="shared" si="20"/>
        <v>62.285714285714278</v>
      </c>
      <c r="P122" s="38">
        <f t="shared" si="21"/>
        <v>147.90353697749197</v>
      </c>
      <c r="Q122" s="38">
        <f t="shared" si="22"/>
        <v>70.096463022508047</v>
      </c>
      <c r="R122" s="38">
        <f t="shared" si="23"/>
        <v>155.71428571428572</v>
      </c>
      <c r="S122" s="39">
        <f t="shared" si="24"/>
        <v>-7.8107487367937694</v>
      </c>
      <c r="T122" s="39">
        <f t="shared" si="25"/>
        <v>-7.8107487367937551</v>
      </c>
      <c r="U122" t="s">
        <v>320</v>
      </c>
      <c r="V122" t="s">
        <v>321</v>
      </c>
      <c r="W122" t="s">
        <v>407</v>
      </c>
      <c r="X122" s="48" t="s">
        <v>402</v>
      </c>
      <c r="Y122" s="41"/>
    </row>
    <row r="123" spans="1:25" ht="15" x14ac:dyDescent="0.25">
      <c r="A123">
        <v>1.85</v>
      </c>
      <c r="B123">
        <v>2.06</v>
      </c>
      <c r="C123" s="29">
        <f t="shared" si="17"/>
        <v>2.5977433744424072E-2</v>
      </c>
      <c r="D123" s="30">
        <f>IF(OR($A123="",$B123=""),"",A123*'MPTO_working_2-way'!$G122)</f>
        <v>1.8980582524271847</v>
      </c>
      <c r="E123" s="32">
        <f>IF(OR($A123="",$B123=""),"",B123*'MPTO_working_2-way'!$G122)</f>
        <v>2.1135135135135137</v>
      </c>
      <c r="F123" s="30">
        <f>IF(OR($A123="",$B123=""),"",'MPTO_working_2-way'!D122)</f>
        <v>1.8955483710519774</v>
      </c>
      <c r="G123" s="32">
        <f>IF(OR($A123="",$B123=""),"",'MPTO_working_2-way'!E122)</f>
        <v>2.1166342682588173</v>
      </c>
      <c r="H123" s="30">
        <f>IF(OR($A123="",$B123=""),"",'OddsRatio_working_2-way'!M122)</f>
        <v>1.8954813188742858</v>
      </c>
      <c r="I123" s="30">
        <f>IF(OR($A123="",$B123=""),"",'OddsRatio_working_2-way'!N122)</f>
        <v>2.1167178800079327</v>
      </c>
      <c r="J123" s="30">
        <f>IF('Log_working_2-way'!$D122="","",A123^('Log_working_2-way'!$D122))</f>
        <v>1.8943477245799318</v>
      </c>
      <c r="K123" s="32">
        <f>IF('Log_working_2-way'!$D122="","",B123^('Log_working_2-way'!$D122))</f>
        <v>2.1181333306010104</v>
      </c>
      <c r="L123" s="37">
        <f t="shared" si="18"/>
        <v>0.52685421994884907</v>
      </c>
      <c r="M123" s="37">
        <f t="shared" si="19"/>
        <v>0.47314578005115088</v>
      </c>
      <c r="N123" s="38">
        <v>219</v>
      </c>
      <c r="O123" s="38">
        <f t="shared" si="20"/>
        <v>100.62162162162163</v>
      </c>
      <c r="P123" s="38">
        <f t="shared" si="21"/>
        <v>112.68932038834951</v>
      </c>
      <c r="Q123" s="38">
        <f t="shared" si="22"/>
        <v>106.31067961165049</v>
      </c>
      <c r="R123" s="38">
        <f t="shared" si="23"/>
        <v>118.37837837837836</v>
      </c>
      <c r="S123" s="39">
        <f t="shared" si="24"/>
        <v>-5.6890579900288571</v>
      </c>
      <c r="T123" s="39">
        <f t="shared" si="25"/>
        <v>-5.6890579900288429</v>
      </c>
      <c r="U123" t="s">
        <v>322</v>
      </c>
      <c r="V123" t="s">
        <v>323</v>
      </c>
      <c r="W123" t="s">
        <v>407</v>
      </c>
      <c r="X123" s="48" t="s">
        <v>402</v>
      </c>
      <c r="Y123" s="41"/>
    </row>
    <row r="124" spans="1:25" ht="15" x14ac:dyDescent="0.25">
      <c r="A124">
        <v>1.98</v>
      </c>
      <c r="B124">
        <v>1.93</v>
      </c>
      <c r="C124" s="29">
        <f t="shared" si="17"/>
        <v>2.3185220076411994E-2</v>
      </c>
      <c r="D124" s="30">
        <f>IF(OR($A124="",$B124=""),"",A124*'MPTO_working_2-way'!$G123)</f>
        <v>2.0259067357512959</v>
      </c>
      <c r="E124" s="32">
        <f>IF(OR($A124="",$B124=""),"",B124*'MPTO_working_2-way'!$G123)</f>
        <v>1.9747474747474751</v>
      </c>
      <c r="F124" s="30">
        <f>IF(OR($A124="",$B124=""),"",'MPTO_working_2-way'!D123)</f>
        <v>2.0265153523890338</v>
      </c>
      <c r="G124" s="32">
        <f>IF(OR($A124="",$B124=""),"",'MPTO_working_2-way'!E123)</f>
        <v>1.974169551066798</v>
      </c>
      <c r="H124" s="30">
        <f>IF(OR($A124="",$B124=""),"",'OddsRatio_working_2-way'!M123)</f>
        <v>2.0265298051494733</v>
      </c>
      <c r="I124" s="30">
        <f>IF(OR($A124="",$B124=""),"",'OddsRatio_working_2-way'!N123)</f>
        <v>1.9741558354989901</v>
      </c>
      <c r="J124" s="30">
        <f>IF('Log_working_2-way'!$D123="","",A124^('Log_working_2-way'!$D123))</f>
        <v>2.0268045830085555</v>
      </c>
      <c r="K124" s="32">
        <f>IF('Log_working_2-way'!$D123="","",B124^('Log_working_2-way'!$D123))</f>
        <v>1.9738951466986834</v>
      </c>
      <c r="L124" s="37">
        <f t="shared" si="18"/>
        <v>0.49360613810741677</v>
      </c>
      <c r="M124" s="37">
        <f t="shared" si="19"/>
        <v>0.50639386189258306</v>
      </c>
      <c r="N124" s="38">
        <v>220</v>
      </c>
      <c r="O124" s="38">
        <f t="shared" si="20"/>
        <v>108.88888888888891</v>
      </c>
      <c r="P124" s="38">
        <f t="shared" si="21"/>
        <v>106.01036269430051</v>
      </c>
      <c r="Q124" s="38">
        <f t="shared" si="22"/>
        <v>113.98963730569949</v>
      </c>
      <c r="R124" s="38">
        <f t="shared" si="23"/>
        <v>111.11111111111111</v>
      </c>
      <c r="S124" s="39">
        <f t="shared" si="24"/>
        <v>-5.1007484168105748</v>
      </c>
      <c r="T124" s="39">
        <f t="shared" si="25"/>
        <v>-5.1007484168106032</v>
      </c>
      <c r="U124" t="s">
        <v>324</v>
      </c>
      <c r="V124" t="s">
        <v>325</v>
      </c>
      <c r="W124" t="s">
        <v>407</v>
      </c>
      <c r="X124" s="48" t="s">
        <v>402</v>
      </c>
      <c r="Y124" s="41"/>
    </row>
    <row r="125" spans="1:25" ht="15" x14ac:dyDescent="0.25">
      <c r="A125">
        <v>1.97</v>
      </c>
      <c r="B125">
        <v>1.93</v>
      </c>
      <c r="C125" s="29">
        <f t="shared" si="17"/>
        <v>2.5748928223876311E-2</v>
      </c>
      <c r="D125" s="30">
        <f>IF(OR($A125="",$B125=""),"",A125*'MPTO_working_2-way'!$G124)</f>
        <v>2.0207253886010363</v>
      </c>
      <c r="E125" s="32">
        <f>IF(OR($A125="",$B125=""),"",B125*'MPTO_working_2-way'!$G124)</f>
        <v>1.9796954314720812</v>
      </c>
      <c r="F125" s="30">
        <f>IF(OR($A125="",$B125=""),"",'MPTO_working_2-way'!D124)</f>
        <v>2.0212647191728026</v>
      </c>
      <c r="G125" s="32">
        <f>IF(OR($A125="",$B125=""),"",'MPTO_working_2-way'!E124)</f>
        <v>1.9791780536685666</v>
      </c>
      <c r="H125" s="30">
        <f>IF(OR($A125="",$B125=""),"",'OddsRatio_working_2-way'!M124)</f>
        <v>2.021278978873144</v>
      </c>
      <c r="I125" s="30">
        <f>IF(OR($A125="",$B125=""),"",'OddsRatio_working_2-way'!N124)</f>
        <v>1.9791643818062103</v>
      </c>
      <c r="J125" s="30">
        <f>IF('Log_working_2-way'!$D124="","",A125^('Log_working_2-way'!$D124))</f>
        <v>2.0215229873993761</v>
      </c>
      <c r="K125" s="32">
        <f>IF('Log_working_2-way'!$D124="","",B125^('Log_working_2-way'!$D124))</f>
        <v>1.9789304913693861</v>
      </c>
      <c r="L125" s="37">
        <f t="shared" si="18"/>
        <v>0.49487179487179483</v>
      </c>
      <c r="M125" s="37">
        <f t="shared" si="19"/>
        <v>0.50512820512820511</v>
      </c>
      <c r="N125" s="38">
        <v>221</v>
      </c>
      <c r="O125" s="38">
        <f t="shared" si="20"/>
        <v>108.81725888324873</v>
      </c>
      <c r="P125" s="38">
        <f t="shared" si="21"/>
        <v>106.49222797927462</v>
      </c>
      <c r="Q125" s="38">
        <f t="shared" si="22"/>
        <v>114.5077720207254</v>
      </c>
      <c r="R125" s="38">
        <f t="shared" si="23"/>
        <v>112.18274111675126</v>
      </c>
      <c r="S125" s="39">
        <f t="shared" si="24"/>
        <v>-5.6905131374766711</v>
      </c>
      <c r="T125" s="39">
        <f t="shared" si="25"/>
        <v>-5.6905131374766427</v>
      </c>
      <c r="U125" t="s">
        <v>326</v>
      </c>
      <c r="V125" t="s">
        <v>327</v>
      </c>
      <c r="W125" t="s">
        <v>407</v>
      </c>
      <c r="X125" s="48" t="s">
        <v>402</v>
      </c>
      <c r="Y125" s="41"/>
    </row>
    <row r="126" spans="1:25" ht="15" x14ac:dyDescent="0.25">
      <c r="A126">
        <v>1.6</v>
      </c>
      <c r="B126">
        <v>2.4700000000000002</v>
      </c>
      <c r="C126" s="29">
        <f t="shared" si="17"/>
        <v>2.9858299595141746E-2</v>
      </c>
      <c r="D126" s="30">
        <f>IF(OR($A126="",$B126=""),"",A126*'MPTO_working_2-way'!$G125)</f>
        <v>1.6477732793522268</v>
      </c>
      <c r="E126" s="32">
        <f>IF(OR($A126="",$B126=""),"",B126*'MPTO_working_2-way'!$G125)</f>
        <v>2.5437500000000002</v>
      </c>
      <c r="F126" s="30">
        <f>IF(OR($A126="",$B126=""),"",'MPTO_working_2-way'!D125)</f>
        <v>1.6391538780588968</v>
      </c>
      <c r="G126" s="32">
        <f>IF(OR($A126="",$B126=""),"",'MPTO_working_2-way'!E125)</f>
        <v>2.5645684620376383</v>
      </c>
      <c r="H126" s="30">
        <f>IF(OR($A126="",$B126=""),"",'OddsRatio_working_2-way'!M125)</f>
        <v>1.6388765649999402</v>
      </c>
      <c r="I126" s="30">
        <f>IF(OR($A126="",$B126=""),"",'OddsRatio_working_2-way'!N125)</f>
        <v>2.5652475842498532</v>
      </c>
      <c r="J126" s="30">
        <f>IF('Log_working_2-way'!$D125="","",A126^('Log_working_2-way'!$D125))</f>
        <v>1.634964638533341</v>
      </c>
      <c r="K126" s="32">
        <f>IF('Log_working_2-way'!$D125="","",B126^('Log_working_2-way'!$D125))</f>
        <v>2.5748908511028135</v>
      </c>
      <c r="L126" s="37">
        <f t="shared" si="18"/>
        <v>0.60687960687960685</v>
      </c>
      <c r="M126" s="37">
        <f t="shared" si="19"/>
        <v>0.3931203931203931</v>
      </c>
      <c r="N126" s="38">
        <v>222</v>
      </c>
      <c r="O126" s="38">
        <f t="shared" si="20"/>
        <v>83.250000000000028</v>
      </c>
      <c r="P126" s="38">
        <f t="shared" si="21"/>
        <v>132.12145748987857</v>
      </c>
      <c r="Q126" s="38">
        <f t="shared" si="22"/>
        <v>89.878542510121449</v>
      </c>
      <c r="R126" s="38">
        <f t="shared" si="23"/>
        <v>138.75</v>
      </c>
      <c r="S126" s="39">
        <f t="shared" si="24"/>
        <v>-6.6285425101214202</v>
      </c>
      <c r="T126" s="39">
        <f t="shared" si="25"/>
        <v>-6.6285425101214344</v>
      </c>
      <c r="U126" t="s">
        <v>328</v>
      </c>
      <c r="V126" t="s">
        <v>329</v>
      </c>
      <c r="W126" t="s">
        <v>407</v>
      </c>
      <c r="X126" s="48" t="s">
        <v>402</v>
      </c>
      <c r="Y126" s="41"/>
    </row>
    <row r="127" spans="1:25" ht="15" x14ac:dyDescent="0.25">
      <c r="A127">
        <v>1.75</v>
      </c>
      <c r="B127">
        <v>2.19</v>
      </c>
      <c r="C127" s="29">
        <f t="shared" si="17"/>
        <v>2.8049575994781417E-2</v>
      </c>
      <c r="D127" s="30">
        <f>IF(OR($A127="",$B127=""),"",A127*'MPTO_working_2-way'!$G126)</f>
        <v>1.7990867579908674</v>
      </c>
      <c r="E127" s="32">
        <f>IF(OR($A127="",$B127=""),"",B127*'MPTO_working_2-way'!$G126)</f>
        <v>2.2514285714285713</v>
      </c>
      <c r="F127" s="30">
        <f>IF(OR($A127="",$B127=""),"",'MPTO_working_2-way'!D126)</f>
        <v>1.7940315974253949</v>
      </c>
      <c r="G127" s="32">
        <f>IF(OR($A127="",$B127=""),"",'MPTO_working_2-way'!E126)</f>
        <v>2.2593957258658803</v>
      </c>
      <c r="H127" s="30">
        <f>IF(OR($A127="",$B127=""),"",'OddsRatio_working_2-way'!M126)</f>
        <v>1.7938841860374448</v>
      </c>
      <c r="I127" s="30">
        <f>IF(OR($A127="",$B127=""),"",'OddsRatio_working_2-way'!N126)</f>
        <v>2.2596295751794115</v>
      </c>
      <c r="J127" s="30">
        <f>IF('Log_working_2-way'!$D126="","",A127^('Log_working_2-way'!$D126))</f>
        <v>1.7915983497890287</v>
      </c>
      <c r="K127" s="32">
        <f>IF('Log_working_2-way'!$D126="","",B127^('Log_working_2-way'!$D126))</f>
        <v>2.2632669083588914</v>
      </c>
      <c r="L127" s="37">
        <f t="shared" si="18"/>
        <v>0.55583756345177671</v>
      </c>
      <c r="M127" s="37">
        <f t="shared" si="19"/>
        <v>0.44416243654822335</v>
      </c>
      <c r="N127" s="38">
        <v>223</v>
      </c>
      <c r="O127" s="38">
        <f t="shared" si="20"/>
        <v>95.571428571428569</v>
      </c>
      <c r="P127" s="38">
        <f t="shared" si="21"/>
        <v>121.17351598173516</v>
      </c>
      <c r="Q127" s="38">
        <f t="shared" si="22"/>
        <v>101.82648401826485</v>
      </c>
      <c r="R127" s="38">
        <f t="shared" si="23"/>
        <v>127.42857142857142</v>
      </c>
      <c r="S127" s="39">
        <f t="shared" si="24"/>
        <v>-6.2550554468362805</v>
      </c>
      <c r="T127" s="39">
        <f t="shared" si="25"/>
        <v>-6.255055446836252</v>
      </c>
      <c r="U127" t="s">
        <v>330</v>
      </c>
      <c r="V127" t="s">
        <v>331</v>
      </c>
      <c r="W127" t="s">
        <v>407</v>
      </c>
      <c r="X127" s="48" t="s">
        <v>402</v>
      </c>
      <c r="Y127" s="41"/>
    </row>
    <row r="128" spans="1:25" ht="15" x14ac:dyDescent="0.25">
      <c r="A128">
        <v>1.78</v>
      </c>
      <c r="B128">
        <v>2.15</v>
      </c>
      <c r="C128" s="29">
        <f t="shared" si="17"/>
        <v>2.6914031878756184E-2</v>
      </c>
      <c r="D128" s="30">
        <f>IF(OR($A128="",$B128=""),"",A128*'MPTO_working_2-way'!$G127)</f>
        <v>1.827906976744186</v>
      </c>
      <c r="E128" s="32">
        <f>IF(OR($A128="",$B128=""),"",B128*'MPTO_working_2-way'!$G127)</f>
        <v>2.2078651685393256</v>
      </c>
      <c r="F128" s="30">
        <f>IF(OR($A128="",$B128=""),"",'MPTO_working_2-way'!D127)</f>
        <v>1.8236835835120324</v>
      </c>
      <c r="G128" s="32">
        <f>IF(OR($A128="",$B128=""),"",'MPTO_working_2-way'!E127)</f>
        <v>2.2140584321666186</v>
      </c>
      <c r="H128" s="30">
        <f>IF(OR($A128="",$B128=""),"",'OddsRatio_working_2-way'!M127)</f>
        <v>1.8235659473079355</v>
      </c>
      <c r="I128" s="30">
        <f>IF(OR($A128="",$B128=""),"",'OddsRatio_working_2-way'!N127)</f>
        <v>2.214231845389905</v>
      </c>
      <c r="J128" s="30">
        <f>IF('Log_working_2-way'!$D127="","",A128^('Log_working_2-way'!$D127))</f>
        <v>1.821657795971604</v>
      </c>
      <c r="K128" s="32">
        <f>IF('Log_working_2-way'!$D127="","",B128^('Log_working_2-way'!$D127))</f>
        <v>2.2170516788166044</v>
      </c>
      <c r="L128" s="37">
        <f t="shared" si="18"/>
        <v>0.54707379134860057</v>
      </c>
      <c r="M128" s="37">
        <f t="shared" si="19"/>
        <v>0.45292620865139954</v>
      </c>
      <c r="N128" s="38">
        <v>224</v>
      </c>
      <c r="O128" s="38">
        <f t="shared" si="20"/>
        <v>98.157303370786536</v>
      </c>
      <c r="P128" s="38">
        <f t="shared" si="21"/>
        <v>119.81395348837208</v>
      </c>
      <c r="Q128" s="38">
        <f t="shared" si="22"/>
        <v>104.18604651162791</v>
      </c>
      <c r="R128" s="38">
        <f t="shared" si="23"/>
        <v>125.84269662921349</v>
      </c>
      <c r="S128" s="39">
        <f t="shared" si="24"/>
        <v>-6.028743140841371</v>
      </c>
      <c r="T128" s="39">
        <f t="shared" si="25"/>
        <v>-6.0287431408414136</v>
      </c>
      <c r="U128" t="s">
        <v>332</v>
      </c>
      <c r="V128" t="s">
        <v>333</v>
      </c>
      <c r="W128" t="s">
        <v>407</v>
      </c>
      <c r="X128" s="48" t="s">
        <v>402</v>
      </c>
      <c r="Y128" s="41"/>
    </row>
    <row r="129" spans="1:25" s="35" customFormat="1" ht="15" x14ac:dyDescent="0.25">
      <c r="A129">
        <v>2.2599999999999998</v>
      </c>
      <c r="B129">
        <v>1.65</v>
      </c>
      <c r="C129" s="29">
        <f t="shared" si="17"/>
        <v>4.85384821668009E-2</v>
      </c>
      <c r="D129" s="30">
        <f>IF(OR($A129="",$B129=""),"",A129*'MPTO_working_2-way'!$G128)</f>
        <v>2.3696969696969696</v>
      </c>
      <c r="E129" s="32">
        <f>IF(OR($A129="",$B129=""),"",B129*'MPTO_working_2-way'!$G128)</f>
        <v>1.7300884955752214</v>
      </c>
      <c r="F129" s="30">
        <f>IF(OR($A129="",$B129=""),"",'MPTO_working_2-way'!D128)</f>
        <v>2.3911510099390831</v>
      </c>
      <c r="G129" s="32">
        <f>IF(OR($A129="",$B129=""),"",'MPTO_working_2-way'!E128)</f>
        <v>1.7188292233233464</v>
      </c>
      <c r="H129" s="30">
        <f>IF(OR($A129="",$B129=""),"",'OddsRatio_working_2-way'!M128)</f>
        <v>2.3922864426767716</v>
      </c>
      <c r="I129" s="30">
        <f>IF(OR($A129="",$B129=""),"",'OddsRatio_working_2-way'!N128)</f>
        <v>1.7182430061427794</v>
      </c>
      <c r="J129" s="30">
        <f>IF('Log_working_2-way'!$D128="","",A129^('Log_working_2-way'!$D128))</f>
        <v>2.4023634444146</v>
      </c>
      <c r="K129" s="32">
        <f>IF('Log_working_2-way'!$D128="","",B129^('Log_working_2-way'!$D128))</f>
        <v>1.7130819075338126</v>
      </c>
      <c r="L129" s="37">
        <f t="shared" si="18"/>
        <v>0.42199488491048592</v>
      </c>
      <c r="M129" s="37">
        <f t="shared" si="19"/>
        <v>0.57800511508951402</v>
      </c>
      <c r="N129" s="38">
        <v>225</v>
      </c>
      <c r="O129" s="38">
        <f t="shared" si="20"/>
        <v>125.44247787610618</v>
      </c>
      <c r="P129" s="38">
        <f t="shared" si="21"/>
        <v>88.63636363636364</v>
      </c>
      <c r="Q129" s="38">
        <f t="shared" si="22"/>
        <v>136.36363636363637</v>
      </c>
      <c r="R129" s="38">
        <f t="shared" si="23"/>
        <v>99.557522123893804</v>
      </c>
      <c r="S129" s="39">
        <f t="shared" si="24"/>
        <v>-10.921158487530192</v>
      </c>
      <c r="T129" s="39">
        <f t="shared" si="25"/>
        <v>-10.921158487530164</v>
      </c>
      <c r="U129" t="s">
        <v>334</v>
      </c>
      <c r="V129" t="s">
        <v>335</v>
      </c>
      <c r="W129" t="s">
        <v>417</v>
      </c>
      <c r="X129" s="48" t="s">
        <v>402</v>
      </c>
      <c r="Y129" s="41"/>
    </row>
    <row r="130" spans="1:25" ht="15" x14ac:dyDescent="0.25">
      <c r="A130">
        <v>2.33</v>
      </c>
      <c r="B130">
        <v>1.6</v>
      </c>
      <c r="C130" s="29">
        <f t="shared" si="17"/>
        <v>5.4184549356223188E-2</v>
      </c>
      <c r="D130" s="30">
        <f>IF(OR($A130="",$B130=""),"",A130*'MPTO_working_2-way'!$G129)</f>
        <v>2.4562500000000003</v>
      </c>
      <c r="E130" s="32">
        <f>IF(OR($A130="",$B130=""),"",B130*'MPTO_working_2-way'!$G129)</f>
        <v>1.6866952789699572</v>
      </c>
      <c r="F130" s="30">
        <f>IF(OR($A130="",$B130=""),"",'MPTO_working_2-way'!D129)</f>
        <v>2.486991327551701</v>
      </c>
      <c r="G130" s="32">
        <f>IF(OR($A130="",$B130=""),"",'MPTO_working_2-way'!E129)</f>
        <v>1.6724988784208166</v>
      </c>
      <c r="H130" s="30">
        <f>IF(OR($A130="",$B130=""),"",'OddsRatio_working_2-way'!M129)</f>
        <v>2.4888474289418197</v>
      </c>
      <c r="I130" s="30">
        <f>IF(OR($A130="",$B130=""),"",'OddsRatio_working_2-way'!N129)</f>
        <v>1.6716604942594677</v>
      </c>
      <c r="J130" s="30">
        <f>IF('Log_working_2-way'!$D129="","",A130^('Log_working_2-way'!$D129))</f>
        <v>2.5034652456852799</v>
      </c>
      <c r="K130" s="32">
        <f>IF('Log_working_2-way'!$D129="","",B130^('Log_working_2-way'!$D129))</f>
        <v>1.6651301071751408</v>
      </c>
      <c r="L130" s="37">
        <f t="shared" si="18"/>
        <v>0.40712468193384221</v>
      </c>
      <c r="M130" s="37">
        <f t="shared" si="19"/>
        <v>0.59287531806615767</v>
      </c>
      <c r="N130" s="38">
        <v>226</v>
      </c>
      <c r="O130" s="38">
        <f t="shared" si="20"/>
        <v>129.00429184549358</v>
      </c>
      <c r="P130" s="38">
        <f t="shared" si="21"/>
        <v>84.750000000000014</v>
      </c>
      <c r="Q130" s="38">
        <f t="shared" si="22"/>
        <v>141.25</v>
      </c>
      <c r="R130" s="38">
        <f t="shared" si="23"/>
        <v>96.995708154506445</v>
      </c>
      <c r="S130" s="39">
        <f t="shared" si="24"/>
        <v>-12.245708154506417</v>
      </c>
      <c r="T130" s="39">
        <f t="shared" si="25"/>
        <v>-12.245708154506431</v>
      </c>
      <c r="U130" t="s">
        <v>336</v>
      </c>
      <c r="V130" t="s">
        <v>337</v>
      </c>
      <c r="W130" t="s">
        <v>417</v>
      </c>
      <c r="X130" s="48" t="s">
        <v>402</v>
      </c>
      <c r="Y130" s="41"/>
    </row>
    <row r="131" spans="1:25" s="35" customFormat="1" ht="15" x14ac:dyDescent="0.25">
      <c r="A131">
        <v>2.04</v>
      </c>
      <c r="B131">
        <v>1.76</v>
      </c>
      <c r="C131" s="29">
        <f t="shared" ref="C131:C167" si="26">IF(OR($A131="",$B131=""),"",(1/A131)+(1/B131)-1)</f>
        <v>5.8377896613190705E-2</v>
      </c>
      <c r="D131" s="30">
        <f>IF(OR($A131="",$B131=""),"",A131*'MPTO_working_2-way'!$G130)</f>
        <v>2.1590909090909092</v>
      </c>
      <c r="E131" s="32">
        <f>IF(OR($A131="",$B131=""),"",B131*'MPTO_working_2-way'!$G130)</f>
        <v>1.8627450980392157</v>
      </c>
      <c r="F131" s="30">
        <f>IF(OR($A131="",$B131=""),"",'MPTO_working_2-way'!D130)</f>
        <v>2.1691638472692123</v>
      </c>
      <c r="G131" s="32">
        <f>IF(OR($A131="",$B131=""),"",'MPTO_working_2-way'!E130)</f>
        <v>1.8553121124431584</v>
      </c>
      <c r="H131" s="30">
        <f>IF(OR($A131="",$B131=""),"",'OddsRatio_working_2-way'!M130)</f>
        <v>2.1697953037312039</v>
      </c>
      <c r="I131" s="30">
        <f>IF(OR($A131="",$B131=""),"",'OddsRatio_working_2-way'!N130)</f>
        <v>1.8548504142651103</v>
      </c>
      <c r="J131" s="30">
        <f>IF('Log_working_2-way'!$D130="","",A131^('Log_working_2-way'!$D130))</f>
        <v>2.1745200554608113</v>
      </c>
      <c r="K131" s="32">
        <f>IF('Log_working_2-way'!$D130="","",B131^('Log_working_2-way'!$D130))</f>
        <v>1.8514116002933902</v>
      </c>
      <c r="L131" s="37">
        <f t="shared" si="18"/>
        <v>0.4631578947368421</v>
      </c>
      <c r="M131" s="37">
        <f t="shared" si="19"/>
        <v>0.5368421052631579</v>
      </c>
      <c r="N131" s="38">
        <v>227</v>
      </c>
      <c r="O131" s="38">
        <f t="shared" si="20"/>
        <v>115.72549019607843</v>
      </c>
      <c r="P131" s="38">
        <f t="shared" si="21"/>
        <v>98.022727272727266</v>
      </c>
      <c r="Q131" s="38">
        <f t="shared" si="22"/>
        <v>128.97727272727275</v>
      </c>
      <c r="R131" s="38">
        <f t="shared" si="23"/>
        <v>111.27450980392156</v>
      </c>
      <c r="S131" s="39">
        <f t="shared" si="24"/>
        <v>-13.251782531194323</v>
      </c>
      <c r="T131" s="39">
        <f t="shared" si="25"/>
        <v>-13.251782531194294</v>
      </c>
      <c r="U131" t="s">
        <v>338</v>
      </c>
      <c r="V131" t="s">
        <v>339</v>
      </c>
      <c r="W131" t="s">
        <v>417</v>
      </c>
      <c r="X131" s="48" t="s">
        <v>402</v>
      </c>
      <c r="Y131" s="41"/>
    </row>
    <row r="132" spans="1:25" ht="15" x14ac:dyDescent="0.25">
      <c r="A132">
        <v>2.34</v>
      </c>
      <c r="B132">
        <v>1.66</v>
      </c>
      <c r="C132" s="29">
        <f t="shared" si="26"/>
        <v>2.9760065904644417E-2</v>
      </c>
      <c r="D132" s="30">
        <f>IF(OR($A132="",$B132=""),"",A132*'MPTO_working_2-way'!$G131)</f>
        <v>2.4096385542168677</v>
      </c>
      <c r="E132" s="32">
        <f>IF(OR($A132="",$B132=""),"",B132*'MPTO_working_2-way'!$G131)</f>
        <v>1.7094017094017095</v>
      </c>
      <c r="F132" s="30">
        <f>IF(OR($A132="",$B132=""),"",'MPTO_working_2-way'!D131)</f>
        <v>2.4244164274123086</v>
      </c>
      <c r="G132" s="32">
        <f>IF(OR($A132="",$B132=""),"",'MPTO_working_2-way'!E131)</f>
        <v>1.7020418894049603</v>
      </c>
      <c r="H132" s="30">
        <f>IF(OR($A132="",$B132=""),"",'OddsRatio_working_2-way'!M131)</f>
        <v>2.4248870236980302</v>
      </c>
      <c r="I132" s="30">
        <f>IF(OR($A132="",$B132=""),"",'OddsRatio_working_2-way'!N131)</f>
        <v>1.7018100265975373</v>
      </c>
      <c r="J132" s="30">
        <f>IF('Log_working_2-way'!$D131="","",A132^('Log_working_2-way'!$D131))</f>
        <v>2.4316899199135542</v>
      </c>
      <c r="K132" s="32">
        <f>IF('Log_working_2-way'!$D131="","",B132^('Log_working_2-way'!$D131))</f>
        <v>1.6984752676475883</v>
      </c>
      <c r="L132" s="37">
        <f t="shared" si="18"/>
        <v>0.41499999999999998</v>
      </c>
      <c r="M132" s="37">
        <f t="shared" si="19"/>
        <v>0.58499999999999996</v>
      </c>
      <c r="N132" s="38">
        <v>228</v>
      </c>
      <c r="O132" s="38">
        <f t="shared" si="20"/>
        <v>130.56410256410257</v>
      </c>
      <c r="P132" s="38">
        <f t="shared" si="21"/>
        <v>90.650602409638537</v>
      </c>
      <c r="Q132" s="38">
        <f t="shared" si="22"/>
        <v>137.34939759036146</v>
      </c>
      <c r="R132" s="38">
        <f t="shared" si="23"/>
        <v>97.435897435897445</v>
      </c>
      <c r="S132" s="39">
        <f t="shared" si="24"/>
        <v>-6.7852950262588934</v>
      </c>
      <c r="T132" s="39">
        <f t="shared" si="25"/>
        <v>-6.7852950262589076</v>
      </c>
      <c r="U132" t="s">
        <v>340</v>
      </c>
      <c r="V132" t="s">
        <v>341</v>
      </c>
      <c r="W132" t="s">
        <v>408</v>
      </c>
      <c r="X132" s="48" t="s">
        <v>402</v>
      </c>
      <c r="Y132" s="41"/>
    </row>
    <row r="133" spans="1:25" ht="15" x14ac:dyDescent="0.25">
      <c r="A133">
        <v>1.91</v>
      </c>
      <c r="B133">
        <v>1.99</v>
      </c>
      <c r="C133" s="29">
        <f t="shared" si="26"/>
        <v>2.6072772238153963E-2</v>
      </c>
      <c r="D133" s="30">
        <f>IF(OR($A133="",$B133=""),"",A133*'MPTO_working_2-way'!$G132)</f>
        <v>1.959798994974874</v>
      </c>
      <c r="E133" s="32">
        <f>IF(OR($A133="",$B133=""),"",B133*'MPTO_working_2-way'!$G132)</f>
        <v>2.0418848167539263</v>
      </c>
      <c r="F133" s="30">
        <f>IF(OR($A133="",$B133=""),"",'MPTO_working_2-way'!D132)</f>
        <v>1.9587724496895047</v>
      </c>
      <c r="G133" s="32">
        <f>IF(OR($A133="",$B133=""),"",'MPTO_working_2-way'!E132)</f>
        <v>2.0430003493778384</v>
      </c>
      <c r="H133" s="30">
        <f>IF(OR($A133="",$B133=""),"",'OddsRatio_working_2-way'!M132)</f>
        <v>1.9587449708822042</v>
      </c>
      <c r="I133" s="30">
        <f>IF(OR($A133="",$B133=""),"",'OddsRatio_working_2-way'!N132)</f>
        <v>2.043030243047673</v>
      </c>
      <c r="J133" s="30">
        <f>IF('Log_working_2-way'!$D132="","",A133^('Log_working_2-way'!$D132))</f>
        <v>1.9582809328895501</v>
      </c>
      <c r="K133" s="32">
        <f>IF('Log_working_2-way'!$D132="","",B133^('Log_working_2-way'!$D132))</f>
        <v>2.0435353200492536</v>
      </c>
      <c r="L133" s="37">
        <f t="shared" ref="L133:L167" si="27">(1/D133)</f>
        <v>0.51025641025641033</v>
      </c>
      <c r="M133" s="37">
        <f t="shared" ref="M133:M167" si="28">(1/E133)</f>
        <v>0.48974358974358984</v>
      </c>
      <c r="N133" s="38">
        <v>229</v>
      </c>
      <c r="O133" s="38">
        <f t="shared" ref="O133:O167" si="29">(1/A133)*((N133*A133)-N133)</f>
        <v>109.10471204188481</v>
      </c>
      <c r="P133" s="38">
        <f t="shared" ref="P133:P167" si="30">(1/B133)*((N133*B133)-N133)</f>
        <v>113.92462311557787</v>
      </c>
      <c r="Q133" s="38">
        <f t="shared" ref="Q133:Q167" si="31">(1/B133)*N133</f>
        <v>115.0753768844221</v>
      </c>
      <c r="R133" s="38">
        <f t="shared" ref="R133:R167" si="32">(1/A133)*N133</f>
        <v>119.89528795811518</v>
      </c>
      <c r="S133" s="39">
        <f t="shared" ref="S133:S167" si="33">O133-Q133</f>
        <v>-5.970664842537289</v>
      </c>
      <c r="T133" s="39">
        <f t="shared" ref="T133:T167" si="34">P133-R133</f>
        <v>-5.9706648425373032</v>
      </c>
      <c r="U133" t="s">
        <v>342</v>
      </c>
      <c r="V133" t="s">
        <v>343</v>
      </c>
      <c r="W133" t="s">
        <v>408</v>
      </c>
      <c r="X133" s="48" t="s">
        <v>402</v>
      </c>
      <c r="Y133" s="41"/>
    </row>
    <row r="134" spans="1:25" s="35" customFormat="1" ht="15" x14ac:dyDescent="0.25">
      <c r="A134">
        <v>2.09</v>
      </c>
      <c r="B134">
        <v>1.83</v>
      </c>
      <c r="C134" s="29">
        <f t="shared" si="26"/>
        <v>2.4916986953225084E-2</v>
      </c>
      <c r="D134" s="30">
        <f>IF(OR($A134="",$B134=""),"",A134*'MPTO_working_2-way'!$G133)</f>
        <v>2.1420765027322402</v>
      </c>
      <c r="E134" s="32">
        <f>IF(OR($A134="",$B134=""),"",B134*'MPTO_working_2-way'!$G133)</f>
        <v>1.8755980861244019</v>
      </c>
      <c r="F134" s="30">
        <f>IF(OR($A134="",$B134=""),"",'MPTO_working_2-way'!D133)</f>
        <v>2.1458748281762841</v>
      </c>
      <c r="G134" s="32">
        <f>IF(OR($A134="",$B134=""),"",'MPTO_working_2-way'!E133)</f>
        <v>1.8726956692045928</v>
      </c>
      <c r="H134" s="30">
        <f>IF(OR($A134="",$B134=""),"",'OddsRatio_working_2-way'!M133)</f>
        <v>2.145972518016114</v>
      </c>
      <c r="I134" s="30">
        <f>IF(OR($A134="",$B134=""),"",'OddsRatio_working_2-way'!N133)</f>
        <v>1.8726212751865827</v>
      </c>
      <c r="J134" s="30">
        <f>IF('Log_working_2-way'!$D133="","",A134^('Log_working_2-way'!$D133))</f>
        <v>2.1476949656411697</v>
      </c>
      <c r="K134" s="32">
        <f>IF('Log_working_2-way'!$D133="","",B134^('Log_working_2-way'!$D133))</f>
        <v>1.8713116550453253</v>
      </c>
      <c r="L134" s="37">
        <f t="shared" si="27"/>
        <v>0.4668367346938776</v>
      </c>
      <c r="M134" s="37">
        <f t="shared" si="28"/>
        <v>0.53316326530612246</v>
      </c>
      <c r="N134" s="38">
        <v>230</v>
      </c>
      <c r="O134" s="38">
        <f t="shared" si="29"/>
        <v>119.95215311004786</v>
      </c>
      <c r="P134" s="38">
        <f t="shared" si="30"/>
        <v>104.31693989071039</v>
      </c>
      <c r="Q134" s="38">
        <f t="shared" si="31"/>
        <v>125.6830601092896</v>
      </c>
      <c r="R134" s="38">
        <f t="shared" si="32"/>
        <v>110.04784688995217</v>
      </c>
      <c r="S134" s="39">
        <f t="shared" si="33"/>
        <v>-5.7309069992417392</v>
      </c>
      <c r="T134" s="39">
        <f t="shared" si="34"/>
        <v>-5.7309069992417818</v>
      </c>
      <c r="U134" t="s">
        <v>344</v>
      </c>
      <c r="V134" t="s">
        <v>345</v>
      </c>
      <c r="W134" t="s">
        <v>408</v>
      </c>
      <c r="X134" s="48" t="s">
        <v>402</v>
      </c>
      <c r="Y134" s="41"/>
    </row>
    <row r="135" spans="1:25" s="35" customFormat="1" ht="15" x14ac:dyDescent="0.25">
      <c r="A135">
        <v>1.97</v>
      </c>
      <c r="B135">
        <v>1.93</v>
      </c>
      <c r="C135" s="29">
        <f t="shared" si="26"/>
        <v>2.5748928223876311E-2</v>
      </c>
      <c r="D135" s="30">
        <f>IF(OR($A135="",$B135=""),"",A135*'MPTO_working_2-way'!$G134)</f>
        <v>2.0207253886010363</v>
      </c>
      <c r="E135" s="32">
        <f>IF(OR($A135="",$B135=""),"",B135*'MPTO_working_2-way'!$G134)</f>
        <v>1.9796954314720812</v>
      </c>
      <c r="F135" s="30">
        <f>IF(OR($A135="",$B135=""),"",'MPTO_working_2-way'!D134)</f>
        <v>2.0212647191728026</v>
      </c>
      <c r="G135" s="32">
        <f>IF(OR($A135="",$B135=""),"",'MPTO_working_2-way'!E134)</f>
        <v>1.9791780536685666</v>
      </c>
      <c r="H135" s="30">
        <f>IF(OR($A135="",$B135=""),"",'OddsRatio_working_2-way'!M134)</f>
        <v>2.021278978873144</v>
      </c>
      <c r="I135" s="30">
        <f>IF(OR($A135="",$B135=""),"",'OddsRatio_working_2-way'!N134)</f>
        <v>1.9791643818062103</v>
      </c>
      <c r="J135" s="30">
        <f>IF('Log_working_2-way'!$D134="","",A135^('Log_working_2-way'!$D134))</f>
        <v>2.0215229873993761</v>
      </c>
      <c r="K135" s="32">
        <f>IF('Log_working_2-way'!$D134="","",B135^('Log_working_2-way'!$D134))</f>
        <v>1.9789304913693861</v>
      </c>
      <c r="L135" s="37">
        <f t="shared" si="27"/>
        <v>0.49487179487179483</v>
      </c>
      <c r="M135" s="37">
        <f t="shared" si="28"/>
        <v>0.50512820512820511</v>
      </c>
      <c r="N135" s="38">
        <v>231</v>
      </c>
      <c r="O135" s="38">
        <f t="shared" si="29"/>
        <v>113.74111675126902</v>
      </c>
      <c r="P135" s="38">
        <f t="shared" si="30"/>
        <v>111.31088082901555</v>
      </c>
      <c r="Q135" s="38">
        <f t="shared" si="31"/>
        <v>119.68911917098447</v>
      </c>
      <c r="R135" s="38">
        <f t="shared" si="32"/>
        <v>117.25888324873095</v>
      </c>
      <c r="S135" s="39">
        <f t="shared" si="33"/>
        <v>-5.9480024197154506</v>
      </c>
      <c r="T135" s="39">
        <f t="shared" si="34"/>
        <v>-5.948002419715408</v>
      </c>
      <c r="U135" t="s">
        <v>346</v>
      </c>
      <c r="V135" t="s">
        <v>347</v>
      </c>
      <c r="W135" t="s">
        <v>408</v>
      </c>
      <c r="X135" s="48" t="s">
        <v>402</v>
      </c>
      <c r="Y135" s="41"/>
    </row>
    <row r="136" spans="1:25" ht="15" x14ac:dyDescent="0.25">
      <c r="A136">
        <v>2.02</v>
      </c>
      <c r="B136">
        <v>1.89</v>
      </c>
      <c r="C136" s="29">
        <f t="shared" si="26"/>
        <v>2.4150034051024338E-2</v>
      </c>
      <c r="D136" s="30">
        <f>IF(OR($A136="",$B136=""),"",A136*'MPTO_working_2-way'!$G135)</f>
        <v>2.0687830687830693</v>
      </c>
      <c r="E136" s="32">
        <f>IF(OR($A136="",$B136=""),"",B136*'MPTO_working_2-way'!$G135)</f>
        <v>1.9356435643564358</v>
      </c>
      <c r="F136" s="30">
        <f>IF(OR($A136="",$B136=""),"",'MPTO_working_2-way'!D135)</f>
        <v>2.0705027387602368</v>
      </c>
      <c r="G136" s="32">
        <f>IF(OR($A136="",$B136=""),"",'MPTO_working_2-way'!E135)</f>
        <v>1.9341405339682862</v>
      </c>
      <c r="H136" s="30">
        <f>IF(OR($A136="",$B136=""),"",'OddsRatio_working_2-way'!M135)</f>
        <v>2.0705453823777571</v>
      </c>
      <c r="I136" s="30">
        <f>IF(OR($A136="",$B136=""),"",'OddsRatio_working_2-way'!N135)</f>
        <v>1.9341033238394147</v>
      </c>
      <c r="J136" s="30">
        <f>IF('Log_working_2-way'!$D135="","",A136^('Log_working_2-way'!$D135))</f>
        <v>2.0713231559049405</v>
      </c>
      <c r="K136" s="32">
        <f>IF('Log_working_2-way'!$D135="","",B136^('Log_working_2-way'!$D135))</f>
        <v>1.9334251710029571</v>
      </c>
      <c r="L136" s="37">
        <f t="shared" si="27"/>
        <v>0.48337595907928377</v>
      </c>
      <c r="M136" s="37">
        <f t="shared" si="28"/>
        <v>0.51662404092071612</v>
      </c>
      <c r="N136" s="38">
        <v>232</v>
      </c>
      <c r="O136" s="38">
        <f t="shared" si="29"/>
        <v>117.14851485148515</v>
      </c>
      <c r="P136" s="38">
        <f t="shared" si="30"/>
        <v>109.24867724867724</v>
      </c>
      <c r="Q136" s="38">
        <f t="shared" si="31"/>
        <v>122.75132275132277</v>
      </c>
      <c r="R136" s="38">
        <f t="shared" si="32"/>
        <v>114.85148514851485</v>
      </c>
      <c r="S136" s="39">
        <f t="shared" si="33"/>
        <v>-5.6028078998376287</v>
      </c>
      <c r="T136" s="39">
        <f t="shared" si="34"/>
        <v>-5.6028078998376145</v>
      </c>
      <c r="U136" t="s">
        <v>348</v>
      </c>
      <c r="V136" t="s">
        <v>349</v>
      </c>
      <c r="W136" t="s">
        <v>408</v>
      </c>
      <c r="X136" s="48" t="s">
        <v>402</v>
      </c>
      <c r="Y136" s="41"/>
    </row>
    <row r="137" spans="1:25" s="35" customFormat="1" ht="15" x14ac:dyDescent="0.25">
      <c r="A137">
        <v>1.88</v>
      </c>
      <c r="B137">
        <v>2.0099999999999998</v>
      </c>
      <c r="C137" s="29">
        <f t="shared" si="26"/>
        <v>2.9427331427966497E-2</v>
      </c>
      <c r="D137" s="30">
        <f>IF(OR($A137="",$B137=""),"",A137*'MPTO_working_2-way'!$G136)</f>
        <v>1.9353233830845769</v>
      </c>
      <c r="E137" s="32">
        <f>IF(OR($A137="",$B137=""),"",B137*'MPTO_working_2-way'!$G136)</f>
        <v>2.0691489361702122</v>
      </c>
      <c r="F137" s="30">
        <f>IF(OR($A137="",$B137=""),"",'MPTO_working_2-way'!D136)</f>
        <v>1.9334834220221038</v>
      </c>
      <c r="G137" s="32">
        <f>IF(OR($A137="",$B137=""),"",'MPTO_working_2-way'!E136)</f>
        <v>2.0712563034422273</v>
      </c>
      <c r="H137" s="30">
        <f>IF(OR($A137="",$B137=""),"",'OddsRatio_working_2-way'!M136)</f>
        <v>1.9334276237142709</v>
      </c>
      <c r="I137" s="30">
        <f>IF(OR($A137="",$B137=""),"",'OddsRatio_working_2-way'!N136)</f>
        <v>2.0713203408538785</v>
      </c>
      <c r="J137" s="30">
        <f>IF('Log_working_2-way'!$D136="","",A137^('Log_working_2-way'!$D136))</f>
        <v>1.9325939690668699</v>
      </c>
      <c r="K137" s="32">
        <f>IF('Log_working_2-way'!$D136="","",B137^('Log_working_2-way'!$D136))</f>
        <v>2.0722780043286777</v>
      </c>
      <c r="L137" s="37">
        <f t="shared" si="27"/>
        <v>0.5167095115681235</v>
      </c>
      <c r="M137" s="37">
        <f t="shared" si="28"/>
        <v>0.48329048843187672</v>
      </c>
      <c r="N137" s="38">
        <v>233</v>
      </c>
      <c r="O137" s="38">
        <f t="shared" si="29"/>
        <v>109.06382978723403</v>
      </c>
      <c r="P137" s="38">
        <f t="shared" si="30"/>
        <v>117.07960199004972</v>
      </c>
      <c r="Q137" s="38">
        <f t="shared" si="31"/>
        <v>115.92039800995026</v>
      </c>
      <c r="R137" s="38">
        <f t="shared" si="32"/>
        <v>123.93617021276596</v>
      </c>
      <c r="S137" s="39">
        <f t="shared" si="33"/>
        <v>-6.8565682227162341</v>
      </c>
      <c r="T137" s="39">
        <f t="shared" si="34"/>
        <v>-6.8565682227162341</v>
      </c>
      <c r="U137" t="s">
        <v>350</v>
      </c>
      <c r="V137" t="s">
        <v>351</v>
      </c>
      <c r="W137" t="s">
        <v>418</v>
      </c>
      <c r="X137" s="48" t="s">
        <v>402</v>
      </c>
      <c r="Y137" s="41"/>
    </row>
    <row r="138" spans="1:25" ht="15" x14ac:dyDescent="0.25">
      <c r="A138">
        <v>1.74</v>
      </c>
      <c r="B138">
        <v>2.1800000000000002</v>
      </c>
      <c r="C138" s="29">
        <f t="shared" si="26"/>
        <v>3.3428240008436028E-2</v>
      </c>
      <c r="D138" s="30">
        <f>IF(OR($A138="",$B138=""),"",A138*'MPTO_working_2-way'!$G137)</f>
        <v>1.7981651376146788</v>
      </c>
      <c r="E138" s="32">
        <f>IF(OR($A138="",$B138=""),"",B138*'MPTO_working_2-way'!$G137)</f>
        <v>2.2528735632183907</v>
      </c>
      <c r="F138" s="30">
        <f>IF(OR($A138="",$B138=""),"",'MPTO_working_2-way'!D137)</f>
        <v>1.7921194368326561</v>
      </c>
      <c r="G138" s="32">
        <f>IF(OR($A138="",$B138=""),"",'MPTO_working_2-way'!E137)</f>
        <v>2.2624358821424311</v>
      </c>
      <c r="H138" s="30">
        <f>IF(OR($A138="",$B138=""),"",'OddsRatio_working_2-way'!M137)</f>
        <v>1.7919082295744857</v>
      </c>
      <c r="I138" s="30">
        <f>IF(OR($A138="",$B138=""),"",'OddsRatio_working_2-way'!N137)</f>
        <v>2.26277258229445</v>
      </c>
      <c r="J138" s="30">
        <f>IF('Log_working_2-way'!$D137="","",A138^('Log_working_2-way'!$D137))</f>
        <v>1.7891643629660847</v>
      </c>
      <c r="K138" s="32">
        <f>IF('Log_working_2-way'!$D137="","",B138^('Log_working_2-way'!$D137))</f>
        <v>2.2671631499443738</v>
      </c>
      <c r="L138" s="37">
        <f t="shared" si="27"/>
        <v>0.55612244897959184</v>
      </c>
      <c r="M138" s="37">
        <f t="shared" si="28"/>
        <v>0.44387755102040816</v>
      </c>
      <c r="N138" s="38">
        <v>234</v>
      </c>
      <c r="O138" s="38">
        <f t="shared" si="29"/>
        <v>99.517241379310349</v>
      </c>
      <c r="P138" s="38">
        <f t="shared" si="30"/>
        <v>126.66055045871562</v>
      </c>
      <c r="Q138" s="38">
        <f t="shared" si="31"/>
        <v>107.3394495412844</v>
      </c>
      <c r="R138" s="38">
        <f t="shared" si="32"/>
        <v>134.48275862068965</v>
      </c>
      <c r="S138" s="39">
        <f t="shared" si="33"/>
        <v>-7.8222081619740464</v>
      </c>
      <c r="T138" s="39">
        <f t="shared" si="34"/>
        <v>-7.8222081619740322</v>
      </c>
      <c r="U138" t="s">
        <v>352</v>
      </c>
      <c r="V138" t="s">
        <v>353</v>
      </c>
      <c r="W138" t="s">
        <v>409</v>
      </c>
      <c r="X138" s="48" t="s">
        <v>402</v>
      </c>
      <c r="Y138" s="41"/>
    </row>
    <row r="139" spans="1:25" ht="15" x14ac:dyDescent="0.25">
      <c r="A139">
        <v>1.63</v>
      </c>
      <c r="B139">
        <v>2.37</v>
      </c>
      <c r="C139" s="29">
        <f t="shared" si="26"/>
        <v>3.5437860785379582E-2</v>
      </c>
      <c r="D139" s="30">
        <f>IF(OR($A139="",$B139=""),"",A139*'MPTO_working_2-way'!$G138)</f>
        <v>1.6877637130801686</v>
      </c>
      <c r="E139" s="32">
        <f>IF(OR($A139="",$B139=""),"",B139*'MPTO_working_2-way'!$G138)</f>
        <v>2.4539877300613497</v>
      </c>
      <c r="F139" s="30">
        <f>IF(OR($A139="",$B139=""),"",'MPTO_working_2-way'!D138)</f>
        <v>1.6784775477395666</v>
      </c>
      <c r="G139" s="32">
        <f>IF(OR($A139="",$B139=""),"",'MPTO_working_2-way'!E138)</f>
        <v>2.4738881239793793</v>
      </c>
      <c r="H139" s="30">
        <f>IF(OR($A139="",$B139=""),"",'OddsRatio_working_2-way'!M138)</f>
        <v>1.6781253679066579</v>
      </c>
      <c r="I139" s="30">
        <f>IF(OR($A139="",$B139=""),"",'OddsRatio_working_2-way'!N138)</f>
        <v>2.4746535778287639</v>
      </c>
      <c r="J139" s="30">
        <f>IF('Log_working_2-way'!$D138="","",A139^('Log_working_2-way'!$D138))</f>
        <v>1.6739015902867895</v>
      </c>
      <c r="K139" s="32">
        <f>IF('Log_working_2-way'!$D138="","",B139^('Log_working_2-way'!$D138))</f>
        <v>2.4838961866439853</v>
      </c>
      <c r="L139" s="37">
        <f t="shared" si="27"/>
        <v>0.59250000000000003</v>
      </c>
      <c r="M139" s="37">
        <f t="shared" si="28"/>
        <v>0.40749999999999997</v>
      </c>
      <c r="N139" s="38">
        <v>235</v>
      </c>
      <c r="O139" s="38">
        <f t="shared" si="29"/>
        <v>90.828220858895676</v>
      </c>
      <c r="P139" s="38">
        <f t="shared" si="30"/>
        <v>135.84388185654009</v>
      </c>
      <c r="Q139" s="38">
        <f t="shared" si="31"/>
        <v>99.156118143459906</v>
      </c>
      <c r="R139" s="38">
        <f t="shared" si="32"/>
        <v>144.17177914110431</v>
      </c>
      <c r="S139" s="39">
        <f t="shared" si="33"/>
        <v>-8.3278972845642301</v>
      </c>
      <c r="T139" s="39">
        <f t="shared" si="34"/>
        <v>-8.3278972845642159</v>
      </c>
      <c r="U139" t="s">
        <v>354</v>
      </c>
      <c r="V139" t="s">
        <v>355</v>
      </c>
      <c r="W139" t="s">
        <v>409</v>
      </c>
      <c r="X139" s="48" t="s">
        <v>402</v>
      </c>
      <c r="Y139" s="41"/>
    </row>
    <row r="140" spans="1:25" ht="15" x14ac:dyDescent="0.25">
      <c r="A140">
        <v>1.37</v>
      </c>
      <c r="B140">
        <v>3.22</v>
      </c>
      <c r="C140" s="29">
        <f t="shared" si="26"/>
        <v>4.0486013510450114E-2</v>
      </c>
      <c r="D140" s="30">
        <f>IF(OR($A140="",$B140=""),"",A140*'MPTO_working_2-way'!$G139)</f>
        <v>1.4254658385093169</v>
      </c>
      <c r="E140" s="32">
        <f>IF(OR($A140="",$B140=""),"",B140*'MPTO_working_2-way'!$G139)</f>
        <v>3.3503649635036497</v>
      </c>
      <c r="F140" s="30">
        <f>IF(OR($A140="",$B140=""),"",'MPTO_working_2-way'!D139)</f>
        <v>1.4090778420161627</v>
      </c>
      <c r="G140" s="32">
        <f>IF(OR($A140="",$B140=""),"",'MPTO_working_2-way'!E139)</f>
        <v>3.4445225267431874</v>
      </c>
      <c r="H140" s="30">
        <f>IF(OR($A140="",$B140=""),"",'OddsRatio_working_2-way'!M139)</f>
        <v>1.4082482904638629</v>
      </c>
      <c r="I140" s="30">
        <f>IF(OR($A140="",$B140=""),"",'OddsRatio_working_2-way'!N139)</f>
        <v>3.449489742783177</v>
      </c>
      <c r="J140" s="30">
        <f>IF('Log_working_2-way'!$D139="","",A140^('Log_working_2-way'!$D139))</f>
        <v>1.4006579164800306</v>
      </c>
      <c r="K140" s="32">
        <f>IF('Log_working_2-way'!$D139="","",B140^('Log_working_2-way'!$D139))</f>
        <v>3.4958947742309783</v>
      </c>
      <c r="L140" s="37">
        <f t="shared" si="27"/>
        <v>0.70152505446623092</v>
      </c>
      <c r="M140" s="37">
        <f t="shared" si="28"/>
        <v>0.29847494553376908</v>
      </c>
      <c r="N140" s="38">
        <v>236</v>
      </c>
      <c r="O140" s="38">
        <f t="shared" si="29"/>
        <v>63.737226277372301</v>
      </c>
      <c r="P140" s="38">
        <f t="shared" si="30"/>
        <v>162.70807453416151</v>
      </c>
      <c r="Q140" s="38">
        <f t="shared" si="31"/>
        <v>73.291925465838503</v>
      </c>
      <c r="R140" s="38">
        <f t="shared" si="32"/>
        <v>172.26277372262774</v>
      </c>
      <c r="S140" s="39">
        <f t="shared" si="33"/>
        <v>-9.554699188466202</v>
      </c>
      <c r="T140" s="39">
        <f t="shared" si="34"/>
        <v>-9.5546991884662305</v>
      </c>
      <c r="U140" t="s">
        <v>356</v>
      </c>
      <c r="V140" t="s">
        <v>357</v>
      </c>
      <c r="W140" t="s">
        <v>409</v>
      </c>
      <c r="X140" s="48" t="s">
        <v>402</v>
      </c>
      <c r="Y140" s="41"/>
    </row>
    <row r="141" spans="1:25" ht="15" x14ac:dyDescent="0.25">
      <c r="A141">
        <v>1.47</v>
      </c>
      <c r="B141">
        <v>2.79</v>
      </c>
      <c r="C141" s="29">
        <f t="shared" si="26"/>
        <v>3.8695047911637692E-2</v>
      </c>
      <c r="D141" s="30">
        <f>IF(OR($A141="",$B141=""),"",A141*'MPTO_working_2-way'!$G140)</f>
        <v>1.5268817204301073</v>
      </c>
      <c r="E141" s="32">
        <f>IF(OR($A141="",$B141=""),"",B141*'MPTO_working_2-way'!$G140)</f>
        <v>2.8979591836734691</v>
      </c>
      <c r="F141" s="30">
        <f>IF(OR($A141="",$B141=""),"",'MPTO_working_2-way'!D140)</f>
        <v>1.5130319296109787</v>
      </c>
      <c r="G141" s="32">
        <f>IF(OR($A141="",$B141=""),"",'MPTO_working_2-way'!E140)</f>
        <v>2.9491964189407831</v>
      </c>
      <c r="H141" s="30">
        <f>IF(OR($A141="",$B141=""),"",'OddsRatio_working_2-way'!M140)</f>
        <v>1.5124156832125992</v>
      </c>
      <c r="I141" s="30">
        <f>IF(OR($A141="",$B141=""),"",'OddsRatio_working_2-way'!N140)</f>
        <v>2.9515405807458559</v>
      </c>
      <c r="J141" s="30">
        <f>IF('Log_working_2-way'!$D140="","",A141^('Log_working_2-way'!$D140))</f>
        <v>1.5060642958458816</v>
      </c>
      <c r="K141" s="32">
        <f>IF('Log_working_2-way'!$D140="","",B141^('Log_working_2-way'!$D140))</f>
        <v>2.9760334965497401</v>
      </c>
      <c r="L141" s="37">
        <f t="shared" si="27"/>
        <v>0.65492957746478886</v>
      </c>
      <c r="M141" s="37">
        <f t="shared" si="28"/>
        <v>0.34507042253521131</v>
      </c>
      <c r="N141" s="38">
        <v>237</v>
      </c>
      <c r="O141" s="38">
        <f t="shared" si="29"/>
        <v>75.775510204081627</v>
      </c>
      <c r="P141" s="38">
        <f t="shared" si="30"/>
        <v>152.05376344086022</v>
      </c>
      <c r="Q141" s="38">
        <f t="shared" si="31"/>
        <v>84.946236559139777</v>
      </c>
      <c r="R141" s="38">
        <f t="shared" si="32"/>
        <v>161.22448979591837</v>
      </c>
      <c r="S141" s="39">
        <f t="shared" si="33"/>
        <v>-9.1707263550581501</v>
      </c>
      <c r="T141" s="39">
        <f t="shared" si="34"/>
        <v>-9.1707263550581501</v>
      </c>
      <c r="U141" t="s">
        <v>358</v>
      </c>
      <c r="V141" t="s">
        <v>359</v>
      </c>
      <c r="W141" t="s">
        <v>409</v>
      </c>
      <c r="X141" s="48" t="s">
        <v>402</v>
      </c>
      <c r="Y141" s="41"/>
    </row>
    <row r="142" spans="1:25" ht="15" x14ac:dyDescent="0.25">
      <c r="A142">
        <v>1.65</v>
      </c>
      <c r="B142">
        <v>2.34</v>
      </c>
      <c r="C142" s="29">
        <f t="shared" si="26"/>
        <v>3.3411033411033575E-2</v>
      </c>
      <c r="D142" s="30">
        <f>IF(OR($A142="",$B142=""),"",A142*'MPTO_working_2-way'!$G141)</f>
        <v>1.7051282051282053</v>
      </c>
      <c r="E142" s="32">
        <f>IF(OR($A142="",$B142=""),"",B142*'MPTO_working_2-way'!$G141)</f>
        <v>2.4181818181818184</v>
      </c>
      <c r="F142" s="30">
        <f>IF(OR($A142="",$B142=""),"",'MPTO_working_2-way'!D141)</f>
        <v>1.6967699406723797</v>
      </c>
      <c r="G142" s="32">
        <f>IF(OR($A142="",$B142=""),"",'MPTO_working_2-way'!E141)</f>
        <v>2.4351939451277205</v>
      </c>
      <c r="H142" s="30">
        <f>IF(OR($A142="",$B142=""),"",'OddsRatio_working_2-way'!M141)</f>
        <v>1.6964729907653791</v>
      </c>
      <c r="I142" s="30">
        <f>IF(OR($A142="",$B142=""),"",'OddsRatio_working_2-way'!N141)</f>
        <v>2.4358058578855508</v>
      </c>
      <c r="J142" s="30">
        <f>IF('Log_working_2-way'!$D141="","",A142^('Log_working_2-way'!$D141))</f>
        <v>1.6926770755893317</v>
      </c>
      <c r="K142" s="32">
        <f>IF('Log_working_2-way'!$D141="","",B142^('Log_working_2-way'!$D141))</f>
        <v>2.4436741668534787</v>
      </c>
      <c r="L142" s="37">
        <f t="shared" si="27"/>
        <v>0.5864661654135338</v>
      </c>
      <c r="M142" s="37">
        <f t="shared" si="28"/>
        <v>0.41353383458646614</v>
      </c>
      <c r="N142" s="38">
        <v>238</v>
      </c>
      <c r="O142" s="38">
        <f t="shared" si="29"/>
        <v>93.757575757575751</v>
      </c>
      <c r="P142" s="38">
        <f t="shared" si="30"/>
        <v>136.2905982905983</v>
      </c>
      <c r="Q142" s="38">
        <f t="shared" si="31"/>
        <v>101.70940170940172</v>
      </c>
      <c r="R142" s="38">
        <f t="shared" si="32"/>
        <v>144.24242424242425</v>
      </c>
      <c r="S142" s="39">
        <f t="shared" si="33"/>
        <v>-7.9518259518259669</v>
      </c>
      <c r="T142" s="39">
        <f t="shared" si="34"/>
        <v>-7.9518259518259526</v>
      </c>
      <c r="U142" t="s">
        <v>360</v>
      </c>
      <c r="V142" t="s">
        <v>361</v>
      </c>
      <c r="W142" t="s">
        <v>409</v>
      </c>
      <c r="X142" s="48" t="s">
        <v>402</v>
      </c>
      <c r="Y142" s="41"/>
    </row>
    <row r="143" spans="1:25" ht="15" x14ac:dyDescent="0.25">
      <c r="A143">
        <v>2.31</v>
      </c>
      <c r="B143">
        <v>1.67</v>
      </c>
      <c r="C143" s="29">
        <f t="shared" si="26"/>
        <v>3.1702828110013792E-2</v>
      </c>
      <c r="D143" s="30">
        <f>IF(OR($A143="",$B143=""),"",A143*'MPTO_working_2-way'!$G142)</f>
        <v>2.3832335329341321</v>
      </c>
      <c r="E143" s="32">
        <f>IF(OR($A143="",$B143=""),"",B143*'MPTO_working_2-way'!$G142)</f>
        <v>1.722943722943723</v>
      </c>
      <c r="F143" s="30">
        <f>IF(OR($A143="",$B143=""),"",'MPTO_working_2-way'!D142)</f>
        <v>2.397799670572148</v>
      </c>
      <c r="G143" s="32">
        <f>IF(OR($A143="",$B143=""),"",'MPTO_working_2-way'!E142)</f>
        <v>1.7154100984947862</v>
      </c>
      <c r="H143" s="30">
        <f>IF(OR($A143="",$B143=""),"",'OddsRatio_working_2-way'!M142)</f>
        <v>2.3982932026570873</v>
      </c>
      <c r="I143" s="30">
        <f>IF(OR($A143="",$B143=""),"",'OddsRatio_working_2-way'!N142)</f>
        <v>1.7151575921986633</v>
      </c>
      <c r="J143" s="30">
        <f>IF('Log_working_2-way'!$D142="","",A143^('Log_working_2-way'!$D142))</f>
        <v>2.4050060096166201</v>
      </c>
      <c r="K143" s="32">
        <f>IF('Log_working_2-way'!$D142="","",B143^('Log_working_2-way'!$D142))</f>
        <v>1.7117407279082215</v>
      </c>
      <c r="L143" s="37">
        <f t="shared" si="27"/>
        <v>0.41959798994974867</v>
      </c>
      <c r="M143" s="37">
        <f t="shared" si="28"/>
        <v>0.58040201005025127</v>
      </c>
      <c r="N143" s="38">
        <v>239</v>
      </c>
      <c r="O143" s="38">
        <f t="shared" si="29"/>
        <v>135.53679653679654</v>
      </c>
      <c r="P143" s="38">
        <f t="shared" si="30"/>
        <v>95.886227544910184</v>
      </c>
      <c r="Q143" s="38">
        <f t="shared" si="31"/>
        <v>143.11377245508984</v>
      </c>
      <c r="R143" s="38">
        <f t="shared" si="32"/>
        <v>103.46320346320346</v>
      </c>
      <c r="S143" s="39">
        <f t="shared" si="33"/>
        <v>-7.5769759182933001</v>
      </c>
      <c r="T143" s="39">
        <f t="shared" si="34"/>
        <v>-7.5769759182932717</v>
      </c>
      <c r="U143" t="s">
        <v>362</v>
      </c>
      <c r="V143" t="s">
        <v>363</v>
      </c>
      <c r="W143" t="s">
        <v>410</v>
      </c>
      <c r="X143" s="48" t="s">
        <v>402</v>
      </c>
      <c r="Y143" s="41"/>
    </row>
    <row r="144" spans="1:25" ht="15" x14ac:dyDescent="0.25">
      <c r="A144">
        <v>2.2200000000000002</v>
      </c>
      <c r="B144">
        <v>1.71</v>
      </c>
      <c r="C144" s="29">
        <f t="shared" si="26"/>
        <v>3.5245772087877381E-2</v>
      </c>
      <c r="D144" s="30">
        <f>IF(OR($A144="",$B144=""),"",A144*'MPTO_working_2-way'!$G143)</f>
        <v>2.2982456140350882</v>
      </c>
      <c r="E144" s="32">
        <f>IF(OR($A144="",$B144=""),"",B144*'MPTO_working_2-way'!$G143)</f>
        <v>1.7702702702702702</v>
      </c>
      <c r="F144" s="30">
        <f>IF(OR($A144="",$B144=""),"",'MPTO_working_2-way'!D143)</f>
        <v>2.3103888990323171</v>
      </c>
      <c r="G144" s="32">
        <f>IF(OR($A144="",$B144=""),"",'MPTO_working_2-way'!E143)</f>
        <v>1.7631322279503969</v>
      </c>
      <c r="H144" s="30">
        <f>IF(OR($A144="",$B144=""),"",'OddsRatio_working_2-way'!M143)</f>
        <v>2.310843186332725</v>
      </c>
      <c r="I144" s="30">
        <f>IF(OR($A144="",$B144=""),"",'OddsRatio_working_2-way'!N143)</f>
        <v>1.7628677559805201</v>
      </c>
      <c r="J144" s="30">
        <f>IF('Log_working_2-way'!$D143="","",A144^('Log_working_2-way'!$D143))</f>
        <v>2.3164405926032319</v>
      </c>
      <c r="K144" s="32">
        <f>IF('Log_working_2-way'!$D143="","",B144^('Log_working_2-way'!$D143))</f>
        <v>1.7596240997267032</v>
      </c>
      <c r="L144" s="37">
        <f t="shared" si="27"/>
        <v>0.43511450381679379</v>
      </c>
      <c r="M144" s="37">
        <f t="shared" si="28"/>
        <v>0.56488549618320616</v>
      </c>
      <c r="N144" s="38">
        <v>240</v>
      </c>
      <c r="O144" s="38">
        <f t="shared" si="29"/>
        <v>131.8918918918919</v>
      </c>
      <c r="P144" s="38">
        <f t="shared" si="30"/>
        <v>99.64912280701752</v>
      </c>
      <c r="Q144" s="38">
        <f t="shared" si="31"/>
        <v>140.35087719298244</v>
      </c>
      <c r="R144" s="38">
        <f t="shared" si="32"/>
        <v>108.1081081081081</v>
      </c>
      <c r="S144" s="39">
        <f t="shared" si="33"/>
        <v>-8.4589853010905358</v>
      </c>
      <c r="T144" s="39">
        <f t="shared" si="34"/>
        <v>-8.4589853010905784</v>
      </c>
      <c r="U144" t="s">
        <v>364</v>
      </c>
      <c r="V144" t="s">
        <v>365</v>
      </c>
      <c r="W144" t="s">
        <v>410</v>
      </c>
      <c r="X144" s="48" t="s">
        <v>402</v>
      </c>
      <c r="Y144" s="41"/>
    </row>
    <row r="145" spans="1:25" ht="15" x14ac:dyDescent="0.25">
      <c r="A145">
        <v>1.77</v>
      </c>
      <c r="B145">
        <v>2.14</v>
      </c>
      <c r="C145" s="29">
        <f t="shared" si="26"/>
        <v>3.2261471038597556E-2</v>
      </c>
      <c r="D145" s="30">
        <f>IF(OR($A145="",$B145=""),"",A145*'MPTO_working_2-way'!$G144)</f>
        <v>1.8271028037383177</v>
      </c>
      <c r="E145" s="32">
        <f>IF(OR($A145="",$B145=""),"",B145*'MPTO_working_2-way'!$G144)</f>
        <v>2.2090395480225991</v>
      </c>
      <c r="F145" s="30">
        <f>IF(OR($A145="",$B145=""),"",'MPTO_working_2-way'!D144)</f>
        <v>1.822021261243927</v>
      </c>
      <c r="G145" s="32">
        <f>IF(OR($A145="",$B145=""),"",'MPTO_working_2-way'!E144)</f>
        <v>2.216513546725964</v>
      </c>
      <c r="H145" s="30">
        <f>IF(OR($A145="",$B145=""),"",'OddsRatio_working_2-way'!M144)</f>
        <v>1.8218507142366114</v>
      </c>
      <c r="I145" s="30">
        <f>IF(OR($A145="",$B145=""),"",'OddsRatio_working_2-way'!N144)</f>
        <v>2.2167659925061516</v>
      </c>
      <c r="J145" s="30">
        <f>IF('Log_working_2-way'!$D144="","",A145^('Log_working_2-way'!$D144))</f>
        <v>1.8195461168991689</v>
      </c>
      <c r="K145" s="32">
        <f>IF('Log_working_2-way'!$D144="","",B145^('Log_working_2-way'!$D144))</f>
        <v>2.2201875884465903</v>
      </c>
      <c r="L145" s="37">
        <f t="shared" si="27"/>
        <v>0.54731457800511507</v>
      </c>
      <c r="M145" s="37">
        <f t="shared" si="28"/>
        <v>0.45268542199488487</v>
      </c>
      <c r="N145" s="38">
        <v>241</v>
      </c>
      <c r="O145" s="38">
        <f t="shared" si="29"/>
        <v>104.84180790960451</v>
      </c>
      <c r="P145" s="38">
        <f t="shared" si="30"/>
        <v>128.38317757009347</v>
      </c>
      <c r="Q145" s="38">
        <f t="shared" si="31"/>
        <v>112.61682242990653</v>
      </c>
      <c r="R145" s="38">
        <f t="shared" si="32"/>
        <v>136.15819209039549</v>
      </c>
      <c r="S145" s="39">
        <f t="shared" si="33"/>
        <v>-7.7750145203020224</v>
      </c>
      <c r="T145" s="39">
        <f t="shared" si="34"/>
        <v>-7.7750145203020224</v>
      </c>
      <c r="U145" t="s">
        <v>366</v>
      </c>
      <c r="V145" t="s">
        <v>367</v>
      </c>
      <c r="W145" t="s">
        <v>410</v>
      </c>
      <c r="X145" s="48" t="s">
        <v>402</v>
      </c>
      <c r="Y145" s="41"/>
    </row>
    <row r="146" spans="1:25" s="35" customFormat="1" ht="15" x14ac:dyDescent="0.25">
      <c r="A146">
        <v>1.6</v>
      </c>
      <c r="B146">
        <v>2.46</v>
      </c>
      <c r="C146" s="29">
        <f t="shared" si="26"/>
        <v>3.1504065040650397E-2</v>
      </c>
      <c r="D146" s="30">
        <f>IF(OR($A146="",$B146=""),"",A146*'MPTO_working_2-way'!$G145)</f>
        <v>1.6504065040650406</v>
      </c>
      <c r="E146" s="32">
        <f>IF(OR($A146="",$B146=""),"",B146*'MPTO_working_2-way'!$G145)</f>
        <v>2.5375000000000001</v>
      </c>
      <c r="F146" s="30">
        <f>IF(OR($A146="",$B146=""),"",'MPTO_working_2-way'!D145)</f>
        <v>1.6413678065054211</v>
      </c>
      <c r="G146" s="32">
        <f>IF(OR($A146="",$B146=""),"",'MPTO_working_2-way'!E145)</f>
        <v>2.5591677503250976</v>
      </c>
      <c r="H146" s="30">
        <f>IF(OR($A146="",$B146=""),"",'OddsRatio_working_2-way'!M145)</f>
        <v>1.6410607647560327</v>
      </c>
      <c r="I146" s="30">
        <f>IF(OR($A146="",$B146=""),"",'OddsRatio_working_2-way'!N145)</f>
        <v>2.5599145275730124</v>
      </c>
      <c r="J146" s="30">
        <f>IF('Log_working_2-way'!$D145="","",A146^('Log_working_2-way'!$D145))</f>
        <v>1.6369550951524368</v>
      </c>
      <c r="K146" s="32">
        <f>IF('Log_working_2-way'!$D145="","",B146^('Log_working_2-way'!$D145))</f>
        <v>2.5699693865556159</v>
      </c>
      <c r="L146" s="37">
        <f t="shared" si="27"/>
        <v>0.60591133004926112</v>
      </c>
      <c r="M146" s="37">
        <f t="shared" si="28"/>
        <v>0.39408866995073888</v>
      </c>
      <c r="N146" s="38">
        <v>242</v>
      </c>
      <c r="O146" s="38">
        <f t="shared" si="29"/>
        <v>90.750000000000028</v>
      </c>
      <c r="P146" s="38">
        <f t="shared" si="30"/>
        <v>143.62601626016257</v>
      </c>
      <c r="Q146" s="38">
        <f t="shared" si="31"/>
        <v>98.373983739837399</v>
      </c>
      <c r="R146" s="38">
        <f t="shared" si="32"/>
        <v>151.25</v>
      </c>
      <c r="S146" s="39">
        <f t="shared" si="33"/>
        <v>-7.6239837398373709</v>
      </c>
      <c r="T146" s="39">
        <f t="shared" si="34"/>
        <v>-7.6239837398374277</v>
      </c>
      <c r="U146" t="s">
        <v>368</v>
      </c>
      <c r="V146" t="s">
        <v>369</v>
      </c>
      <c r="W146" t="s">
        <v>410</v>
      </c>
      <c r="X146" s="48" t="s">
        <v>402</v>
      </c>
      <c r="Y146" s="41"/>
    </row>
    <row r="147" spans="1:25" ht="15" x14ac:dyDescent="0.25">
      <c r="A147">
        <v>1.76</v>
      </c>
      <c r="B147">
        <v>2.14</v>
      </c>
      <c r="C147" s="29">
        <f t="shared" si="26"/>
        <v>3.5471537807986397E-2</v>
      </c>
      <c r="D147" s="30">
        <f>IF(OR($A147="",$B147=""),"",A147*'MPTO_working_2-way'!$G146)</f>
        <v>1.8224299065420562</v>
      </c>
      <c r="E147" s="32">
        <f>IF(OR($A147="",$B147=""),"",B147*'MPTO_working_2-way'!$G146)</f>
        <v>2.2159090909090908</v>
      </c>
      <c r="F147" s="30">
        <f>IF(OR($A147="",$B147=""),"",'MPTO_working_2-way'!D146)</f>
        <v>1.8167084699980707</v>
      </c>
      <c r="G147" s="32">
        <f>IF(OR($A147="",$B147=""),"",'MPTO_working_2-way'!E146)</f>
        <v>2.2244271202456889</v>
      </c>
      <c r="H147" s="30">
        <f>IF(OR($A147="",$B147=""),"",'OddsRatio_working_2-way'!M146)</f>
        <v>1.8164965809277254</v>
      </c>
      <c r="I147" s="30">
        <f>IF(OR($A147="",$B147=""),"",'OddsRatio_working_2-way'!N146)</f>
        <v>2.2247448713915889</v>
      </c>
      <c r="J147" s="30">
        <f>IF('Log_working_2-way'!$D146="","",A147^('Log_working_2-way'!$D146))</f>
        <v>1.8138959157983681</v>
      </c>
      <c r="K147" s="32">
        <f>IF('Log_working_2-way'!$D146="","",B147^('Log_working_2-way'!$D146))</f>
        <v>2.2286583340561452</v>
      </c>
      <c r="L147" s="37">
        <f t="shared" si="27"/>
        <v>0.54871794871794866</v>
      </c>
      <c r="M147" s="37">
        <f t="shared" si="28"/>
        <v>0.45128205128205129</v>
      </c>
      <c r="N147" s="38">
        <v>243</v>
      </c>
      <c r="O147" s="38">
        <f t="shared" si="29"/>
        <v>104.9318181818182</v>
      </c>
      <c r="P147" s="38">
        <f t="shared" si="30"/>
        <v>129.44859813084111</v>
      </c>
      <c r="Q147" s="38">
        <f t="shared" si="31"/>
        <v>113.55140186915888</v>
      </c>
      <c r="R147" s="38">
        <f t="shared" si="32"/>
        <v>138.06818181818184</v>
      </c>
      <c r="S147" s="39">
        <f t="shared" si="33"/>
        <v>-8.619583687340679</v>
      </c>
      <c r="T147" s="39">
        <f t="shared" si="34"/>
        <v>-8.6195836873407359</v>
      </c>
      <c r="U147" t="s">
        <v>370</v>
      </c>
      <c r="V147" t="s">
        <v>371</v>
      </c>
      <c r="W147" t="s">
        <v>411</v>
      </c>
      <c r="X147" s="48" t="s">
        <v>402</v>
      </c>
      <c r="Y147" s="41"/>
    </row>
    <row r="148" spans="1:25" ht="15" x14ac:dyDescent="0.25">
      <c r="A148">
        <v>1.85</v>
      </c>
      <c r="B148">
        <v>2.0499999999999998</v>
      </c>
      <c r="C148" s="29">
        <f t="shared" si="26"/>
        <v>2.8345418589321048E-2</v>
      </c>
      <c r="D148" s="30">
        <f>IF(OR($A148="",$B148=""),"",A148*'MPTO_working_2-way'!$G147)</f>
        <v>1.902439024390244</v>
      </c>
      <c r="E148" s="32">
        <f>IF(OR($A148="",$B148=""),"",B148*'MPTO_working_2-way'!$G147)</f>
        <v>2.1081081081081079</v>
      </c>
      <c r="F148" s="30">
        <f>IF(OR($A148="",$B148=""),"",'MPTO_working_2-way'!D147)</f>
        <v>1.8998121477770822</v>
      </c>
      <c r="G148" s="32">
        <f>IF(OR($A148="",$B148=""),"",'MPTO_working_2-way'!E147)</f>
        <v>2.1113430758524703</v>
      </c>
      <c r="H148" s="30">
        <f>IF(OR($A148="",$B148=""),"",'OddsRatio_working_2-way'!M147)</f>
        <v>1.8997354108424378</v>
      </c>
      <c r="I148" s="30">
        <f>IF(OR($A148="",$B148=""),"",'OddsRatio_working_2-way'!N147)</f>
        <v>2.1114378604524222</v>
      </c>
      <c r="J148" s="30">
        <f>IF('Log_working_2-way'!$D147="","",A148^('Log_working_2-way'!$D147))</f>
        <v>1.8985467665018629</v>
      </c>
      <c r="K148" s="32">
        <f>IF('Log_working_2-way'!$D147="","",B148^('Log_working_2-way'!$D147))</f>
        <v>2.1129081281913611</v>
      </c>
      <c r="L148" s="37">
        <f t="shared" si="27"/>
        <v>0.52564102564102555</v>
      </c>
      <c r="M148" s="37">
        <f t="shared" si="28"/>
        <v>0.47435897435897439</v>
      </c>
      <c r="N148" s="38">
        <v>244</v>
      </c>
      <c r="O148" s="38">
        <f t="shared" si="29"/>
        <v>112.10810810810811</v>
      </c>
      <c r="P148" s="38">
        <f t="shared" si="30"/>
        <v>124.97560975609754</v>
      </c>
      <c r="Q148" s="38">
        <f t="shared" si="31"/>
        <v>119.02439024390245</v>
      </c>
      <c r="R148" s="38">
        <f t="shared" si="32"/>
        <v>131.89189189189187</v>
      </c>
      <c r="S148" s="39">
        <f t="shared" si="33"/>
        <v>-6.9162821357943329</v>
      </c>
      <c r="T148" s="39">
        <f t="shared" si="34"/>
        <v>-6.9162821357943329</v>
      </c>
      <c r="U148" t="s">
        <v>372</v>
      </c>
      <c r="V148" t="s">
        <v>373</v>
      </c>
      <c r="W148" t="s">
        <v>411</v>
      </c>
      <c r="X148" s="48" t="s">
        <v>402</v>
      </c>
      <c r="Y148" s="41"/>
    </row>
    <row r="149" spans="1:25" ht="15" x14ac:dyDescent="0.25">
      <c r="A149">
        <v>2.08</v>
      </c>
      <c r="B149">
        <v>1.84</v>
      </c>
      <c r="C149" s="29">
        <f t="shared" si="26"/>
        <v>2.4247491638795804E-2</v>
      </c>
      <c r="D149" s="30">
        <f>IF(OR($A149="",$B149=""),"",A149*'MPTO_working_2-way'!$G148)</f>
        <v>2.1304347826086953</v>
      </c>
      <c r="E149" s="32">
        <f>IF(OR($A149="",$B149=""),"",B149*'MPTO_working_2-way'!$G148)</f>
        <v>1.8846153846153844</v>
      </c>
      <c r="F149" s="30">
        <f>IF(OR($A149="",$B149=""),"",'MPTO_working_2-way'!D148)</f>
        <v>2.1338090990187331</v>
      </c>
      <c r="G149" s="32">
        <f>IF(OR($A149="",$B149=""),"",'MPTO_working_2-way'!E148)</f>
        <v>1.8819826907946497</v>
      </c>
      <c r="H149" s="30">
        <f>IF(OR($A149="",$B149=""),"",'OddsRatio_working_2-way'!M148)</f>
        <v>2.1338934190276815</v>
      </c>
      <c r="I149" s="30">
        <f>IF(OR($A149="",$B149=""),"",'OddsRatio_working_2-way'!N148)</f>
        <v>1.8819171036881968</v>
      </c>
      <c r="J149" s="30">
        <f>IF('Log_working_2-way'!$D148="","",A149^('Log_working_2-way'!$D148))</f>
        <v>2.1354221138982008</v>
      </c>
      <c r="K149" s="32">
        <f>IF('Log_working_2-way'!$D148="","",B149^('Log_working_2-way'!$D148))</f>
        <v>1.8807297195989381</v>
      </c>
      <c r="L149" s="37">
        <f t="shared" si="27"/>
        <v>0.46938775510204089</v>
      </c>
      <c r="M149" s="37">
        <f t="shared" si="28"/>
        <v>0.53061224489795922</v>
      </c>
      <c r="N149" s="38">
        <v>245</v>
      </c>
      <c r="O149" s="38">
        <f t="shared" si="29"/>
        <v>127.21153846153847</v>
      </c>
      <c r="P149" s="38">
        <f t="shared" si="30"/>
        <v>111.84782608695652</v>
      </c>
      <c r="Q149" s="38">
        <f t="shared" si="31"/>
        <v>133.15217391304347</v>
      </c>
      <c r="R149" s="38">
        <f t="shared" si="32"/>
        <v>117.78846153846153</v>
      </c>
      <c r="S149" s="39">
        <f t="shared" si="33"/>
        <v>-5.9406354515050026</v>
      </c>
      <c r="T149" s="39">
        <f t="shared" si="34"/>
        <v>-5.9406354515050168</v>
      </c>
      <c r="U149" t="s">
        <v>374</v>
      </c>
      <c r="V149" t="s">
        <v>375</v>
      </c>
      <c r="W149" t="s">
        <v>413</v>
      </c>
      <c r="X149" s="48" t="s">
        <v>402</v>
      </c>
      <c r="Y149" s="41"/>
    </row>
    <row r="150" spans="1:25" ht="15" x14ac:dyDescent="0.25">
      <c r="A150">
        <v>2.21</v>
      </c>
      <c r="B150">
        <v>1.74</v>
      </c>
      <c r="C150" s="29">
        <f t="shared" si="26"/>
        <v>2.720133146096626E-2</v>
      </c>
      <c r="D150" s="30">
        <f>IF(OR($A150="",$B150=""),"",A150*'MPTO_working_2-way'!$G149)</f>
        <v>2.2701149425287355</v>
      </c>
      <c r="E150" s="32">
        <f>IF(OR($A150="",$B150=""),"",B150*'MPTO_working_2-way'!$G149)</f>
        <v>1.7873303167420813</v>
      </c>
      <c r="F150" s="30">
        <f>IF(OR($A150="",$B150=""),"",'MPTO_working_2-way'!D149)</f>
        <v>2.2784855128281092</v>
      </c>
      <c r="G150" s="32">
        <f>IF(OR($A150="",$B150=""),"",'MPTO_working_2-way'!E149)</f>
        <v>1.7821754646150993</v>
      </c>
      <c r="H150" s="30">
        <f>IF(OR($A150="",$B150=""),"",'OddsRatio_working_2-way'!M149)</f>
        <v>2.2787240261820116</v>
      </c>
      <c r="I150" s="30">
        <f>IF(OR($A150="",$B150=""),"",'OddsRatio_working_2-way'!N149)</f>
        <v>1.7820295697311479</v>
      </c>
      <c r="J150" s="30">
        <f>IF('Log_working_2-way'!$D149="","",A150^('Log_working_2-way'!$D149))</f>
        <v>2.2825447620471673</v>
      </c>
      <c r="K150" s="32">
        <f>IF('Log_working_2-way'!$D149="","",B150^('Log_working_2-way'!$D149))</f>
        <v>1.7796998822901224</v>
      </c>
      <c r="L150" s="37">
        <f t="shared" si="27"/>
        <v>0.44050632911392407</v>
      </c>
      <c r="M150" s="37">
        <f t="shared" si="28"/>
        <v>0.55949367088607604</v>
      </c>
      <c r="N150" s="38">
        <v>246</v>
      </c>
      <c r="O150" s="38">
        <f t="shared" si="29"/>
        <v>134.68778280542986</v>
      </c>
      <c r="P150" s="38">
        <f t="shared" si="30"/>
        <v>104.62068965517241</v>
      </c>
      <c r="Q150" s="38">
        <f t="shared" si="31"/>
        <v>141.37931034482759</v>
      </c>
      <c r="R150" s="38">
        <f t="shared" si="32"/>
        <v>111.31221719457014</v>
      </c>
      <c r="S150" s="39">
        <f t="shared" si="33"/>
        <v>-6.6915275393977254</v>
      </c>
      <c r="T150" s="39">
        <f t="shared" si="34"/>
        <v>-6.6915275393977254</v>
      </c>
      <c r="U150" t="s">
        <v>376</v>
      </c>
      <c r="V150" t="s">
        <v>377</v>
      </c>
      <c r="W150" t="s">
        <v>413</v>
      </c>
      <c r="X150" s="48" t="s">
        <v>402</v>
      </c>
      <c r="Y150" s="41"/>
    </row>
    <row r="151" spans="1:25" ht="15" x14ac:dyDescent="0.25">
      <c r="A151">
        <v>2.19</v>
      </c>
      <c r="B151">
        <v>1.75</v>
      </c>
      <c r="C151" s="29">
        <f t="shared" si="26"/>
        <v>2.8049575994781417E-2</v>
      </c>
      <c r="D151" s="30">
        <f>IF(OR($A151="",$B151=""),"",A151*'MPTO_working_2-way'!$G150)</f>
        <v>2.2514285714285713</v>
      </c>
      <c r="E151" s="32">
        <f>IF(OR($A151="",$B151=""),"",B151*'MPTO_working_2-way'!$G150)</f>
        <v>1.7990867579908674</v>
      </c>
      <c r="F151" s="30">
        <f>IF(OR($A151="",$B151=""),"",'MPTO_working_2-way'!D150)</f>
        <v>2.2593957258658803</v>
      </c>
      <c r="G151" s="32">
        <f>IF(OR($A151="",$B151=""),"",'MPTO_working_2-way'!E150)</f>
        <v>1.7940315974253949</v>
      </c>
      <c r="H151" s="30">
        <f>IF(OR($A151="",$B151=""),"",'OddsRatio_working_2-way'!M150)</f>
        <v>2.2596295751794115</v>
      </c>
      <c r="I151" s="30">
        <f>IF(OR($A151="",$B151=""),"",'OddsRatio_working_2-way'!N150)</f>
        <v>1.7938841860374448</v>
      </c>
      <c r="J151" s="30">
        <f>IF('Log_working_2-way'!$D150="","",A151^('Log_working_2-way'!$D150))</f>
        <v>2.2632669083588914</v>
      </c>
      <c r="K151" s="32">
        <f>IF('Log_working_2-way'!$D150="","",B151^('Log_working_2-way'!$D150))</f>
        <v>1.7915983497890287</v>
      </c>
      <c r="L151" s="37">
        <f t="shared" si="27"/>
        <v>0.44416243654822335</v>
      </c>
      <c r="M151" s="37">
        <f t="shared" si="28"/>
        <v>0.55583756345177671</v>
      </c>
      <c r="N151" s="38">
        <v>247</v>
      </c>
      <c r="O151" s="38">
        <f t="shared" si="29"/>
        <v>134.21461187214609</v>
      </c>
      <c r="P151" s="38">
        <f t="shared" si="30"/>
        <v>105.85714285714285</v>
      </c>
      <c r="Q151" s="38">
        <f t="shared" si="31"/>
        <v>141.14285714285714</v>
      </c>
      <c r="R151" s="38">
        <f t="shared" si="32"/>
        <v>112.78538812785389</v>
      </c>
      <c r="S151" s="39">
        <f t="shared" si="33"/>
        <v>-6.9282452707110451</v>
      </c>
      <c r="T151" s="39">
        <f t="shared" si="34"/>
        <v>-6.9282452707110451</v>
      </c>
      <c r="U151" t="s">
        <v>378</v>
      </c>
      <c r="V151" t="s">
        <v>379</v>
      </c>
      <c r="W151" t="s">
        <v>413</v>
      </c>
      <c r="X151" s="48" t="s">
        <v>402</v>
      </c>
      <c r="Y151" s="41"/>
    </row>
    <row r="152" spans="1:25" ht="15" x14ac:dyDescent="0.25">
      <c r="A152">
        <v>2.16</v>
      </c>
      <c r="B152">
        <v>1.76</v>
      </c>
      <c r="C152" s="29">
        <f t="shared" si="26"/>
        <v>3.1144781144781142E-2</v>
      </c>
      <c r="D152" s="30">
        <f>IF(OR($A152="",$B152=""),"",A152*'MPTO_working_2-way'!$G151)</f>
        <v>2.2272727272727275</v>
      </c>
      <c r="E152" s="32">
        <f>IF(OR($A152="",$B152=""),"",B152*'MPTO_working_2-way'!$G151)</f>
        <v>1.8148148148148149</v>
      </c>
      <c r="F152" s="30">
        <f>IF(OR($A152="",$B152=""),"",'MPTO_working_2-way'!D151)</f>
        <v>2.235183443085607</v>
      </c>
      <c r="G152" s="32">
        <f>IF(OR($A152="",$B152=""),"",'MPTO_working_2-way'!E151)</f>
        <v>1.8095963442498098</v>
      </c>
      <c r="H152" s="30">
        <f>IF(OR($A152="",$B152=""),"",'OddsRatio_working_2-way'!M151)</f>
        <v>2.2354415362426847</v>
      </c>
      <c r="I152" s="30">
        <f>IF(OR($A152="",$B152=""),"",'OddsRatio_working_2-way'!N151)</f>
        <v>1.8094272134003797</v>
      </c>
      <c r="J152" s="30">
        <f>IF('Log_working_2-way'!$D151="","",A152^('Log_working_2-way'!$D151))</f>
        <v>2.2390614409549543</v>
      </c>
      <c r="K152" s="32">
        <f>IF('Log_working_2-way'!$D151="","",B152^('Log_working_2-way'!$D151))</f>
        <v>1.8070624804765649</v>
      </c>
      <c r="L152" s="37">
        <f t="shared" si="27"/>
        <v>0.44897959183673464</v>
      </c>
      <c r="M152" s="37">
        <f t="shared" si="28"/>
        <v>0.55102040816326525</v>
      </c>
      <c r="N152" s="38">
        <v>248</v>
      </c>
      <c r="O152" s="38">
        <f t="shared" si="29"/>
        <v>133.18518518518519</v>
      </c>
      <c r="P152" s="38">
        <f t="shared" si="30"/>
        <v>107.09090909090911</v>
      </c>
      <c r="Q152" s="38">
        <f t="shared" si="31"/>
        <v>140.90909090909093</v>
      </c>
      <c r="R152" s="38">
        <f t="shared" si="32"/>
        <v>114.8148148148148</v>
      </c>
      <c r="S152" s="39">
        <f t="shared" si="33"/>
        <v>-7.7239057239057445</v>
      </c>
      <c r="T152" s="39">
        <f t="shared" si="34"/>
        <v>-7.7239057239056876</v>
      </c>
      <c r="U152" t="s">
        <v>380</v>
      </c>
      <c r="V152" t="s">
        <v>381</v>
      </c>
      <c r="W152" t="s">
        <v>413</v>
      </c>
      <c r="X152" s="48" t="s">
        <v>402</v>
      </c>
      <c r="Y152" s="41"/>
    </row>
    <row r="153" spans="1:25" ht="15" x14ac:dyDescent="0.25">
      <c r="A153">
        <v>2.29</v>
      </c>
      <c r="B153">
        <v>1.66</v>
      </c>
      <c r="C153" s="29">
        <f t="shared" si="26"/>
        <v>3.9090861261640519E-2</v>
      </c>
      <c r="D153" s="30">
        <f>IF(OR($A153="",$B153=""),"",A153*'MPTO_working_2-way'!$G152)</f>
        <v>2.3795180722891569</v>
      </c>
      <c r="E153" s="32">
        <f>IF(OR($A153="",$B153=""),"",B153*'MPTO_working_2-way'!$G152)</f>
        <v>1.7248908296943233</v>
      </c>
      <c r="F153" s="30">
        <f>IF(OR($A153="",$B153=""),"",'MPTO_working_2-way'!D152)</f>
        <v>2.3973008765844739</v>
      </c>
      <c r="G153" s="32">
        <f>IF(OR($A153="",$B153=""),"",'MPTO_working_2-way'!E152)</f>
        <v>1.7156654781784539</v>
      </c>
      <c r="H153" s="30">
        <f>IF(OR($A153="",$B153=""),"",'OddsRatio_working_2-way'!M152)</f>
        <v>2.3980505908390635</v>
      </c>
      <c r="I153" s="30">
        <f>IF(OR($A153="",$B153=""),"",'OddsRatio_working_2-way'!N152)</f>
        <v>1.7152816976385905</v>
      </c>
      <c r="J153" s="30">
        <f>IF('Log_working_2-way'!$D152="","",A153^('Log_working_2-way'!$D152))</f>
        <v>2.4063151286043962</v>
      </c>
      <c r="K153" s="32">
        <f>IF('Log_working_2-way'!$D152="","",B153^('Log_working_2-way'!$D152))</f>
        <v>1.7110781784678428</v>
      </c>
      <c r="L153" s="37">
        <f t="shared" si="27"/>
        <v>0.42025316455696199</v>
      </c>
      <c r="M153" s="37">
        <f t="shared" si="28"/>
        <v>0.57974683544303796</v>
      </c>
      <c r="N153" s="38">
        <v>249</v>
      </c>
      <c r="O153" s="38">
        <f t="shared" si="29"/>
        <v>140.26637554585156</v>
      </c>
      <c r="P153" s="38">
        <f t="shared" si="30"/>
        <v>99</v>
      </c>
      <c r="Q153" s="38">
        <f t="shared" si="31"/>
        <v>150</v>
      </c>
      <c r="R153" s="38">
        <f t="shared" si="32"/>
        <v>108.73362445414848</v>
      </c>
      <c r="S153" s="39">
        <f t="shared" si="33"/>
        <v>-9.7336244541484405</v>
      </c>
      <c r="T153" s="39">
        <f t="shared" si="34"/>
        <v>-9.7336244541484831</v>
      </c>
      <c r="U153" t="s">
        <v>101</v>
      </c>
      <c r="V153" t="s">
        <v>99</v>
      </c>
      <c r="W153" t="s">
        <v>115</v>
      </c>
      <c r="X153" s="48" t="s">
        <v>402</v>
      </c>
      <c r="Y153" s="41"/>
    </row>
    <row r="154" spans="1:25" s="35" customFormat="1" ht="15" x14ac:dyDescent="0.25">
      <c r="A154">
        <v>2.78</v>
      </c>
      <c r="B154">
        <v>1.44</v>
      </c>
      <c r="C154" s="29">
        <f t="shared" si="26"/>
        <v>5.4156674660271742E-2</v>
      </c>
      <c r="D154" s="30">
        <f>IF(OR($A154="",$B154=""),"",A154*'MPTO_working_2-way'!$G153)</f>
        <v>2.9305555555555554</v>
      </c>
      <c r="E154" s="32">
        <f>IF(OR($A154="",$B154=""),"",B154*'MPTO_working_2-way'!$G153)</f>
        <v>1.5179856115107913</v>
      </c>
      <c r="F154" s="30">
        <f>IF(OR($A154="",$B154=""),"",'MPTO_working_2-way'!D153)</f>
        <v>3.0063082006608588</v>
      </c>
      <c r="G154" s="32">
        <f>IF(OR($A154="",$B154=""),"",'MPTO_working_2-way'!E153)</f>
        <v>1.4984279083695162</v>
      </c>
      <c r="H154" s="30">
        <f>IF(OR($A154="",$B154=""),"",'OddsRatio_working_2-way'!M153)</f>
        <v>3.0113315354397798</v>
      </c>
      <c r="I154" s="30">
        <f>IF(OR($A154="",$B154=""),"",'OddsRatio_working_2-way'!N153)</f>
        <v>1.4971830761761256</v>
      </c>
      <c r="J154" s="30">
        <f>IF('Log_working_2-way'!$D153="","",A154^('Log_working_2-way'!$D153))</f>
        <v>3.0485624939249862</v>
      </c>
      <c r="K154" s="32">
        <f>IF('Log_working_2-way'!$D153="","",B154^('Log_working_2-way'!$D153))</f>
        <v>1.4881471778159971</v>
      </c>
      <c r="L154" s="37">
        <f t="shared" si="27"/>
        <v>0.34123222748815168</v>
      </c>
      <c r="M154" s="37">
        <f t="shared" si="28"/>
        <v>0.65876777251184837</v>
      </c>
      <c r="N154" s="38">
        <v>250</v>
      </c>
      <c r="O154" s="38">
        <f t="shared" si="29"/>
        <v>160.07194244604318</v>
      </c>
      <c r="P154" s="38">
        <f t="shared" si="30"/>
        <v>76.388888888888886</v>
      </c>
      <c r="Q154" s="38">
        <f t="shared" si="31"/>
        <v>173.61111111111111</v>
      </c>
      <c r="R154" s="38">
        <f t="shared" si="32"/>
        <v>89.928057553956847</v>
      </c>
      <c r="S154" s="39">
        <f t="shared" si="33"/>
        <v>-13.539168665067933</v>
      </c>
      <c r="T154" s="39">
        <f t="shared" si="34"/>
        <v>-13.539168665067962</v>
      </c>
      <c r="U154" t="s">
        <v>113</v>
      </c>
      <c r="V154" t="s">
        <v>93</v>
      </c>
      <c r="W154" t="s">
        <v>115</v>
      </c>
      <c r="X154" s="48" t="s">
        <v>402</v>
      </c>
      <c r="Y154" s="41"/>
    </row>
    <row r="155" spans="1:25" ht="15" x14ac:dyDescent="0.25">
      <c r="A155">
        <v>2.34</v>
      </c>
      <c r="B155">
        <v>1.61</v>
      </c>
      <c r="C155" s="29">
        <f t="shared" si="26"/>
        <v>4.8468439772787697E-2</v>
      </c>
      <c r="D155" s="30">
        <f>IF(OR($A155="",$B155=""),"",A155*'MPTO_working_2-way'!$G154)</f>
        <v>2.4534161490683233</v>
      </c>
      <c r="E155" s="32">
        <f>IF(OR($A155="",$B155=""),"",B155*'MPTO_working_2-way'!$G154)</f>
        <v>1.6880341880341883</v>
      </c>
      <c r="F155" s="30">
        <f>IF(OR($A155="",$B155=""),"",'MPTO_working_2-way'!D154)</f>
        <v>2.4806742608810168</v>
      </c>
      <c r="G155" s="32">
        <f>IF(OR($A155="",$B155=""),"",'MPTO_working_2-way'!E154)</f>
        <v>1.6753679903944503</v>
      </c>
      <c r="H155" s="30">
        <f>IF(OR($A155="",$B155=""),"",'OddsRatio_working_2-way'!M154)</f>
        <v>2.4821340396453389</v>
      </c>
      <c r="I155" s="30">
        <f>IF(OR($A155="",$B155=""),"",'OddsRatio_working_2-way'!N154)</f>
        <v>1.6747028090922811</v>
      </c>
      <c r="J155" s="30">
        <f>IF('Log_working_2-way'!$D154="","",A155^('Log_working_2-way'!$D154))</f>
        <v>2.4949997661274943</v>
      </c>
      <c r="K155" s="32">
        <f>IF('Log_working_2-way'!$D154="","",B155^('Log_working_2-way'!$D154))</f>
        <v>1.6688964257091188</v>
      </c>
      <c r="L155" s="37">
        <f t="shared" si="27"/>
        <v>0.40759493670886071</v>
      </c>
      <c r="M155" s="37">
        <f t="shared" si="28"/>
        <v>0.59240506329113918</v>
      </c>
      <c r="N155" s="38">
        <v>251</v>
      </c>
      <c r="O155" s="38">
        <f t="shared" si="29"/>
        <v>143.73504273504273</v>
      </c>
      <c r="P155" s="38">
        <f t="shared" si="30"/>
        <v>95.099378881987576</v>
      </c>
      <c r="Q155" s="38">
        <f t="shared" si="31"/>
        <v>155.90062111801242</v>
      </c>
      <c r="R155" s="38">
        <f t="shared" si="32"/>
        <v>107.26495726495727</v>
      </c>
      <c r="S155" s="39">
        <f t="shared" si="33"/>
        <v>-12.165578382969699</v>
      </c>
      <c r="T155" s="39">
        <f t="shared" si="34"/>
        <v>-12.165578382969699</v>
      </c>
      <c r="U155" t="s">
        <v>111</v>
      </c>
      <c r="V155" t="s">
        <v>107</v>
      </c>
      <c r="W155" t="s">
        <v>115</v>
      </c>
      <c r="X155" s="48" t="s">
        <v>402</v>
      </c>
      <c r="Y155" s="41"/>
    </row>
    <row r="156" spans="1:25" ht="15" x14ac:dyDescent="0.25">
      <c r="A156">
        <v>2.57</v>
      </c>
      <c r="B156">
        <v>1.52</v>
      </c>
      <c r="C156" s="29">
        <f t="shared" si="26"/>
        <v>4.6999795207864015E-2</v>
      </c>
      <c r="D156" s="30">
        <f>IF(OR($A156="",$B156=""),"",A156*'MPTO_working_2-way'!$G155)</f>
        <v>2.6907894736842102</v>
      </c>
      <c r="E156" s="32">
        <f>IF(OR($A156="",$B156=""),"",B156*'MPTO_working_2-way'!$G155)</f>
        <v>1.5914396887159534</v>
      </c>
      <c r="F156" s="30">
        <f>IF(OR($A156="",$B156=""),"",'MPTO_working_2-way'!D155)</f>
        <v>2.7351911496989216</v>
      </c>
      <c r="G156" s="32">
        <f>IF(OR($A156="",$B156=""),"",'MPTO_working_2-way'!E155)</f>
        <v>1.5763053829392302</v>
      </c>
      <c r="H156" s="30">
        <f>IF(OR($A156="",$B156=""),"",'OddsRatio_working_2-way'!M155)</f>
        <v>2.7375933843194633</v>
      </c>
      <c r="I156" s="30">
        <f>IF(OR($A156="",$B156=""),"",'OddsRatio_working_2-way'!N155)</f>
        <v>1.5755086368446631</v>
      </c>
      <c r="J156" s="30">
        <f>IF('Log_working_2-way'!$D155="","",A156^('Log_working_2-way'!$D155))</f>
        <v>2.7588202324003004</v>
      </c>
      <c r="K156" s="32">
        <f>IF('Log_working_2-way'!$D155="","",B156^('Log_working_2-way'!$D155))</f>
        <v>1.5685629387111448</v>
      </c>
      <c r="L156" s="37">
        <f t="shared" si="27"/>
        <v>0.371638141809291</v>
      </c>
      <c r="M156" s="37">
        <f t="shared" si="28"/>
        <v>0.628361858190709</v>
      </c>
      <c r="N156" s="38">
        <v>252</v>
      </c>
      <c r="O156" s="38">
        <f t="shared" si="29"/>
        <v>153.9455252918288</v>
      </c>
      <c r="P156" s="38">
        <f t="shared" si="30"/>
        <v>86.210526315789494</v>
      </c>
      <c r="Q156" s="38">
        <f t="shared" si="31"/>
        <v>165.78947368421055</v>
      </c>
      <c r="R156" s="38">
        <f t="shared" si="32"/>
        <v>98.054474708171213</v>
      </c>
      <c r="S156" s="39">
        <f t="shared" si="33"/>
        <v>-11.843948392381748</v>
      </c>
      <c r="T156" s="39">
        <f t="shared" si="34"/>
        <v>-11.843948392381719</v>
      </c>
      <c r="U156" t="s">
        <v>114</v>
      </c>
      <c r="V156" t="s">
        <v>98</v>
      </c>
      <c r="W156" t="s">
        <v>115</v>
      </c>
      <c r="X156" s="48" t="s">
        <v>402</v>
      </c>
      <c r="Y156" s="41"/>
    </row>
    <row r="157" spans="1:25" ht="15" x14ac:dyDescent="0.25">
      <c r="A157">
        <v>2.3199999999999998</v>
      </c>
      <c r="B157">
        <v>1.63</v>
      </c>
      <c r="C157" s="29">
        <f t="shared" si="26"/>
        <v>4.4531415273958208E-2</v>
      </c>
      <c r="D157" s="30">
        <f>IF(OR($A157="",$B157=""),"",A157*'MPTO_working_2-way'!$G156)</f>
        <v>2.423312883435583</v>
      </c>
      <c r="E157" s="32">
        <f>IF(OR($A157="",$B157=""),"",B157*'MPTO_working_2-way'!$G156)</f>
        <v>1.7025862068965518</v>
      </c>
      <c r="F157" s="30">
        <f>IF(OR($A157="",$B157=""),"",'MPTO_working_2-way'!D156)</f>
        <v>2.4463708112304308</v>
      </c>
      <c r="G157" s="32">
        <f>IF(OR($A157="",$B157=""),"",'MPTO_working_2-way'!E156)</f>
        <v>1.6913856337776187</v>
      </c>
      <c r="H157" s="30">
        <f>IF(OR($A157="",$B157=""),"",'OddsRatio_working_2-way'!M156)</f>
        <v>2.4474937289114918</v>
      </c>
      <c r="I157" s="30">
        <f>IF(OR($A157="",$B157=""),"",'OddsRatio_working_2-way'!N156)</f>
        <v>1.6908492797077574</v>
      </c>
      <c r="J157" s="30">
        <f>IF('Log_working_2-way'!$D156="","",A157^('Log_working_2-way'!$D156))</f>
        <v>2.4583050322184126</v>
      </c>
      <c r="K157" s="32">
        <f>IF('Log_working_2-way'!$D156="","",B157^('Log_working_2-way'!$D156))</f>
        <v>1.6857275932718412</v>
      </c>
      <c r="L157" s="37">
        <f t="shared" si="27"/>
        <v>0.41265822784810124</v>
      </c>
      <c r="M157" s="37">
        <f t="shared" si="28"/>
        <v>0.58734177215189864</v>
      </c>
      <c r="N157" s="38">
        <v>253</v>
      </c>
      <c r="O157" s="38">
        <f t="shared" si="29"/>
        <v>143.94827586206895</v>
      </c>
      <c r="P157" s="38">
        <f t="shared" si="30"/>
        <v>97.785276073619627</v>
      </c>
      <c r="Q157" s="38">
        <f t="shared" si="31"/>
        <v>155.21472392638037</v>
      </c>
      <c r="R157" s="38">
        <f t="shared" si="32"/>
        <v>109.05172413793105</v>
      </c>
      <c r="S157" s="39">
        <f t="shared" si="33"/>
        <v>-11.266448064311419</v>
      </c>
      <c r="T157" s="39">
        <f t="shared" si="34"/>
        <v>-11.266448064311419</v>
      </c>
      <c r="U157" t="s">
        <v>108</v>
      </c>
      <c r="V157" t="s">
        <v>102</v>
      </c>
      <c r="W157" t="s">
        <v>115</v>
      </c>
      <c r="X157" s="48" t="s">
        <v>402</v>
      </c>
      <c r="Y157" s="41"/>
    </row>
    <row r="158" spans="1:25" ht="15" x14ac:dyDescent="0.25">
      <c r="A158">
        <v>1.83</v>
      </c>
      <c r="B158">
        <v>2.0499999999999998</v>
      </c>
      <c r="C158" s="29">
        <f t="shared" si="26"/>
        <v>3.4252965480474407E-2</v>
      </c>
      <c r="D158" s="30">
        <f>IF(OR($A158="",$B158=""),"",A158*'MPTO_working_2-way'!$G157)</f>
        <v>1.8926829268292682</v>
      </c>
      <c r="E158" s="32">
        <f>IF(OR($A158="",$B158=""),"",B158*'MPTO_working_2-way'!$G157)</f>
        <v>2.1202185792349724</v>
      </c>
      <c r="F158" s="30">
        <f>IF(OR($A158="",$B158=""),"",'MPTO_working_2-way'!D157)</f>
        <v>1.8892106257081707</v>
      </c>
      <c r="G158" s="32">
        <f>IF(OR($A158="",$B158=""),"",'MPTO_working_2-way'!E157)</f>
        <v>2.1245929491717397</v>
      </c>
      <c r="H158" s="30">
        <f>IF(OR($A158="",$B158=""),"",'OddsRatio_working_2-way'!M157)</f>
        <v>1.8890872794479689</v>
      </c>
      <c r="I158" s="30">
        <f>IF(OR($A158="",$B158=""),"",'OddsRatio_working_2-way'!N157)</f>
        <v>2.1247489679763456</v>
      </c>
      <c r="J158" s="30">
        <f>IF('Log_working_2-way'!$D157="","",A158^('Log_working_2-way'!$D157))</f>
        <v>1.8875091450726849</v>
      </c>
      <c r="K158" s="32">
        <f>IF('Log_working_2-way'!$D157="","",B158^('Log_working_2-way'!$D157))</f>
        <v>2.1267489530128172</v>
      </c>
      <c r="L158" s="37">
        <f t="shared" si="27"/>
        <v>0.52835051546391754</v>
      </c>
      <c r="M158" s="37">
        <f t="shared" si="28"/>
        <v>0.47164948453608252</v>
      </c>
      <c r="N158" s="38">
        <v>254</v>
      </c>
      <c r="O158" s="38">
        <f t="shared" si="29"/>
        <v>115.20218579234971</v>
      </c>
      <c r="P158" s="38">
        <f t="shared" si="30"/>
        <v>130.09756097560972</v>
      </c>
      <c r="Q158" s="38">
        <f t="shared" si="31"/>
        <v>123.90243902439026</v>
      </c>
      <c r="R158" s="38">
        <f t="shared" si="32"/>
        <v>138.79781420765025</v>
      </c>
      <c r="S158" s="39">
        <f t="shared" si="33"/>
        <v>-8.7002532320405521</v>
      </c>
      <c r="T158" s="39">
        <f t="shared" si="34"/>
        <v>-8.7002532320405237</v>
      </c>
      <c r="U158" t="s">
        <v>382</v>
      </c>
      <c r="V158" t="s">
        <v>383</v>
      </c>
      <c r="W158" t="s">
        <v>414</v>
      </c>
      <c r="X158" s="48" t="s">
        <v>402</v>
      </c>
      <c r="Y158" s="41"/>
    </row>
    <row r="159" spans="1:25" ht="15" x14ac:dyDescent="0.25">
      <c r="A159">
        <v>1.85</v>
      </c>
      <c r="B159">
        <v>2.0499999999999998</v>
      </c>
      <c r="C159" s="29">
        <f t="shared" si="26"/>
        <v>2.8345418589321048E-2</v>
      </c>
      <c r="D159" s="30">
        <f>IF(OR($A159="",$B159=""),"",A159*'MPTO_working_2-way'!$G158)</f>
        <v>1.902439024390244</v>
      </c>
      <c r="E159" s="32">
        <f>IF(OR($A159="",$B159=""),"",B159*'MPTO_working_2-way'!$G158)</f>
        <v>2.1081081081081079</v>
      </c>
      <c r="F159" s="30">
        <f>IF(OR($A159="",$B159=""),"",'MPTO_working_2-way'!D158)</f>
        <v>1.8998121477770822</v>
      </c>
      <c r="G159" s="32">
        <f>IF(OR($A159="",$B159=""),"",'MPTO_working_2-way'!E158)</f>
        <v>2.1113430758524703</v>
      </c>
      <c r="H159" s="30">
        <f>IF(OR($A159="",$B159=""),"",'OddsRatio_working_2-way'!M158)</f>
        <v>1.8997354108424378</v>
      </c>
      <c r="I159" s="30">
        <f>IF(OR($A159="",$B159=""),"",'OddsRatio_working_2-way'!N158)</f>
        <v>2.1114378604524222</v>
      </c>
      <c r="J159" s="30">
        <f>IF('Log_working_2-way'!$D158="","",A159^('Log_working_2-way'!$D158))</f>
        <v>1.8985467665018629</v>
      </c>
      <c r="K159" s="32">
        <f>IF('Log_working_2-way'!$D158="","",B159^('Log_working_2-way'!$D158))</f>
        <v>2.1129081281913611</v>
      </c>
      <c r="L159" s="37">
        <f t="shared" si="27"/>
        <v>0.52564102564102555</v>
      </c>
      <c r="M159" s="37">
        <f t="shared" si="28"/>
        <v>0.47435897435897439</v>
      </c>
      <c r="N159" s="38">
        <v>255</v>
      </c>
      <c r="O159" s="38">
        <f t="shared" si="29"/>
        <v>117.16216216216215</v>
      </c>
      <c r="P159" s="38">
        <f t="shared" si="30"/>
        <v>130.60975609756099</v>
      </c>
      <c r="Q159" s="38">
        <f t="shared" si="31"/>
        <v>124.39024390243904</v>
      </c>
      <c r="R159" s="38">
        <f t="shared" si="32"/>
        <v>137.83783783783781</v>
      </c>
      <c r="S159" s="39">
        <f t="shared" si="33"/>
        <v>-7.2280817402768918</v>
      </c>
      <c r="T159" s="39">
        <f t="shared" si="34"/>
        <v>-7.2280817402768207</v>
      </c>
      <c r="U159" t="s">
        <v>384</v>
      </c>
      <c r="V159" t="s">
        <v>385</v>
      </c>
      <c r="W159" t="s">
        <v>414</v>
      </c>
      <c r="X159" s="48" t="s">
        <v>402</v>
      </c>
      <c r="Y159" s="41"/>
    </row>
    <row r="160" spans="1:25" ht="15" x14ac:dyDescent="0.25">
      <c r="A160">
        <v>2.0299999999999998</v>
      </c>
      <c r="B160">
        <v>1.86</v>
      </c>
      <c r="C160" s="29">
        <f t="shared" si="26"/>
        <v>3.0245246040574214E-2</v>
      </c>
      <c r="D160" s="30">
        <f>IF(OR($A160="",$B160=""),"",A160*'MPTO_working_2-way'!$G159)</f>
        <v>2.0913978494623655</v>
      </c>
      <c r="E160" s="32">
        <f>IF(OR($A160="",$B160=""),"",B160*'MPTO_working_2-way'!$G159)</f>
        <v>1.9162561576354682</v>
      </c>
      <c r="F160" s="30">
        <f>IF(OR($A160="",$B160=""),"",'MPTO_working_2-way'!D159)</f>
        <v>2.0942925287037548</v>
      </c>
      <c r="G160" s="32">
        <f>IF(OR($A160="",$B160=""),"",'MPTO_working_2-way'!E159)</f>
        <v>1.9138324294186226</v>
      </c>
      <c r="H160" s="30">
        <f>IF(OR($A160="",$B160=""),"",'OddsRatio_working_2-way'!M159)</f>
        <v>2.0943831224048783</v>
      </c>
      <c r="I160" s="30">
        <f>IF(OR($A160="",$B160=""),"",'OddsRatio_working_2-way'!N159)</f>
        <v>1.9137567818137824</v>
      </c>
      <c r="J160" s="30">
        <f>IF('Log_working_2-way'!$D159="","",A160^('Log_working_2-way'!$D159))</f>
        <v>2.0957003958101184</v>
      </c>
      <c r="K160" s="32">
        <f>IF('Log_working_2-way'!$D159="","",B160^('Log_working_2-way'!$D159))</f>
        <v>1.9126582447390832</v>
      </c>
      <c r="L160" s="37">
        <f t="shared" si="27"/>
        <v>0.47814910025706941</v>
      </c>
      <c r="M160" s="37">
        <f t="shared" si="28"/>
        <v>0.52185089974293053</v>
      </c>
      <c r="N160" s="38">
        <v>256</v>
      </c>
      <c r="O160" s="38">
        <f t="shared" si="29"/>
        <v>129.89162561576353</v>
      </c>
      <c r="P160" s="38">
        <f t="shared" si="30"/>
        <v>118.36559139784947</v>
      </c>
      <c r="Q160" s="38">
        <f t="shared" si="31"/>
        <v>137.63440860215053</v>
      </c>
      <c r="R160" s="38">
        <f t="shared" si="32"/>
        <v>126.10837438423647</v>
      </c>
      <c r="S160" s="39">
        <f t="shared" si="33"/>
        <v>-7.7427829863869988</v>
      </c>
      <c r="T160" s="39">
        <f t="shared" si="34"/>
        <v>-7.7427829863869988</v>
      </c>
      <c r="U160" t="s">
        <v>386</v>
      </c>
      <c r="V160" t="s">
        <v>387</v>
      </c>
      <c r="W160" t="s">
        <v>414</v>
      </c>
      <c r="X160" s="48" t="s">
        <v>402</v>
      </c>
      <c r="Y160" s="41"/>
    </row>
    <row r="161" spans="1:25" ht="15" x14ac:dyDescent="0.25">
      <c r="A161">
        <v>2.08</v>
      </c>
      <c r="B161">
        <v>1.83</v>
      </c>
      <c r="C161" s="29">
        <f t="shared" si="26"/>
        <v>2.7217318200924545E-2</v>
      </c>
      <c r="D161" s="30">
        <f>IF(OR($A161="",$B161=""),"",A161*'MPTO_working_2-way'!$G160)</f>
        <v>2.136612021857923</v>
      </c>
      <c r="E161" s="32">
        <f>IF(OR($A161="",$B161=""),"",B161*'MPTO_working_2-way'!$G160)</f>
        <v>1.8798076923076921</v>
      </c>
      <c r="F161" s="30">
        <f>IF(OR($A161="",$B161=""),"",'MPTO_working_2-way'!D160)</f>
        <v>2.1405916094927453</v>
      </c>
      <c r="G161" s="32">
        <f>IF(OR($A161="",$B161=""),"",'MPTO_working_2-way'!E160)</f>
        <v>1.8767379942806428</v>
      </c>
      <c r="H161" s="30">
        <f>IF(OR($A161="",$B161=""),"",'OddsRatio_working_2-way'!M160)</f>
        <v>2.1407036509440598</v>
      </c>
      <c r="I161" s="30">
        <f>IF(OR($A161="",$B161=""),"",'OddsRatio_working_2-way'!N160)</f>
        <v>1.8766518798921943</v>
      </c>
      <c r="J161" s="30">
        <f>IF('Log_working_2-way'!$D160="","",A161^('Log_working_2-way'!$D160))</f>
        <v>2.1425119645428072</v>
      </c>
      <c r="K161" s="32">
        <f>IF('Log_working_2-way'!$D160="","",B161^('Log_working_2-way'!$D160))</f>
        <v>1.875264356990918</v>
      </c>
      <c r="L161" s="37">
        <f t="shared" si="27"/>
        <v>0.46803069053708451</v>
      </c>
      <c r="M161" s="37">
        <f t="shared" si="28"/>
        <v>0.53196930946291565</v>
      </c>
      <c r="N161" s="38">
        <v>257</v>
      </c>
      <c r="O161" s="38">
        <f t="shared" si="29"/>
        <v>133.44230769230771</v>
      </c>
      <c r="P161" s="38">
        <f t="shared" si="30"/>
        <v>116.56284153005463</v>
      </c>
      <c r="Q161" s="38">
        <f t="shared" si="31"/>
        <v>140.43715846994533</v>
      </c>
      <c r="R161" s="38">
        <f t="shared" si="32"/>
        <v>123.55769230769229</v>
      </c>
      <c r="S161" s="39">
        <f t="shared" si="33"/>
        <v>-6.9948507776376232</v>
      </c>
      <c r="T161" s="39">
        <f t="shared" si="34"/>
        <v>-6.9948507776376658</v>
      </c>
      <c r="U161" t="s">
        <v>388</v>
      </c>
      <c r="V161" t="s">
        <v>389</v>
      </c>
      <c r="W161" t="s">
        <v>416</v>
      </c>
      <c r="X161" s="48" t="s">
        <v>403</v>
      </c>
      <c r="Y161" s="41"/>
    </row>
    <row r="162" spans="1:25" ht="15" x14ac:dyDescent="0.25">
      <c r="A162">
        <v>2.23</v>
      </c>
      <c r="B162">
        <v>1.69</v>
      </c>
      <c r="C162" s="29">
        <f t="shared" si="26"/>
        <v>4.0146469604903645E-2</v>
      </c>
      <c r="D162" s="30">
        <f>IF(OR($A162="",$B162=""),"",A162*'MPTO_working_2-way'!$G161)</f>
        <v>2.3195266272189352</v>
      </c>
      <c r="E162" s="32">
        <f>IF(OR($A162="",$B162=""),"",B162*'MPTO_working_2-way'!$G161)</f>
        <v>1.7578475336322872</v>
      </c>
      <c r="F162" s="30">
        <f>IF(OR($A162="",$B162=""),"",'MPTO_working_2-way'!D161)</f>
        <v>2.3344999535416733</v>
      </c>
      <c r="G162" s="32">
        <f>IF(OR($A162="",$B162=""),"",'MPTO_working_2-way'!E161)</f>
        <v>1.7493443498038854</v>
      </c>
      <c r="H162" s="30">
        <f>IF(OR($A162="",$B162=""),"",'OddsRatio_working_2-way'!M161)</f>
        <v>2.3351436985029639</v>
      </c>
      <c r="I162" s="30">
        <f>IF(OR($A162="",$B162=""),"",'OddsRatio_working_2-way'!N161)</f>
        <v>1.7489830503797115</v>
      </c>
      <c r="J162" s="30">
        <f>IF('Log_working_2-way'!$D161="","",A162^('Log_working_2-way'!$D161))</f>
        <v>2.3420901732972235</v>
      </c>
      <c r="K162" s="32">
        <f>IF('Log_working_2-way'!$D161="","",B162^('Log_working_2-way'!$D161))</f>
        <v>1.7451064167640695</v>
      </c>
      <c r="L162" s="37">
        <f t="shared" si="27"/>
        <v>0.43112244897959179</v>
      </c>
      <c r="M162" s="37">
        <f t="shared" si="28"/>
        <v>0.56887755102040816</v>
      </c>
      <c r="N162" s="38">
        <v>258</v>
      </c>
      <c r="O162" s="38">
        <f t="shared" si="29"/>
        <v>142.30493273542604</v>
      </c>
      <c r="P162" s="38">
        <f t="shared" si="30"/>
        <v>105.33727810650888</v>
      </c>
      <c r="Q162" s="38">
        <f t="shared" si="31"/>
        <v>152.66272189349112</v>
      </c>
      <c r="R162" s="38">
        <f t="shared" si="32"/>
        <v>115.69506726457399</v>
      </c>
      <c r="S162" s="39">
        <f t="shared" si="33"/>
        <v>-10.357789158065088</v>
      </c>
      <c r="T162" s="39">
        <f t="shared" si="34"/>
        <v>-10.357789158065117</v>
      </c>
      <c r="U162" t="s">
        <v>390</v>
      </c>
      <c r="V162" t="s">
        <v>391</v>
      </c>
      <c r="W162" t="s">
        <v>418</v>
      </c>
      <c r="X162" s="48" t="s">
        <v>403</v>
      </c>
      <c r="Y162" s="41"/>
    </row>
    <row r="163" spans="1:25" ht="15" x14ac:dyDescent="0.25">
      <c r="A163">
        <v>2.4</v>
      </c>
      <c r="B163">
        <v>1.61</v>
      </c>
      <c r="C163" s="29">
        <f t="shared" si="26"/>
        <v>3.7784679089026829E-2</v>
      </c>
      <c r="D163" s="30">
        <f>IF(OR($A163="",$B163=""),"",A163*'MPTO_working_2-way'!$G162)</f>
        <v>2.4906832298136643</v>
      </c>
      <c r="E163" s="32">
        <f>IF(OR($A163="",$B163=""),"",B163*'MPTO_working_2-way'!$G162)</f>
        <v>1.6708333333333334</v>
      </c>
      <c r="F163" s="30">
        <f>IF(OR($A163="",$B163=""),"",'MPTO_working_2-way'!D162)</f>
        <v>2.5139882888744305</v>
      </c>
      <c r="G163" s="32">
        <f>IF(OR($A163="",$B163=""),"",'MPTO_working_2-way'!E162)</f>
        <v>1.6605070906746886</v>
      </c>
      <c r="H163" s="30">
        <f>IF(OR($A163="",$B163=""),"",'OddsRatio_working_2-way'!M162)</f>
        <v>2.5149527937243179</v>
      </c>
      <c r="I163" s="30">
        <f>IF(OR($A163="",$B163=""),"",'OddsRatio_working_2-way'!N162)</f>
        <v>1.660086574408453</v>
      </c>
      <c r="J163" s="30">
        <f>IF('Log_working_2-way'!$D162="","",A163^('Log_working_2-way'!$D162))</f>
        <v>2.5258285211487945</v>
      </c>
      <c r="K163" s="32">
        <f>IF('Log_working_2-way'!$D162="","",B163^('Log_working_2-way'!$D162))</f>
        <v>1.6553816409506441</v>
      </c>
      <c r="L163" s="37">
        <f t="shared" si="27"/>
        <v>0.40149625935162098</v>
      </c>
      <c r="M163" s="37">
        <f t="shared" si="28"/>
        <v>0.59850374064837908</v>
      </c>
      <c r="N163" s="38">
        <v>259</v>
      </c>
      <c r="O163" s="38">
        <f t="shared" si="29"/>
        <v>151.08333333333334</v>
      </c>
      <c r="P163" s="38">
        <f t="shared" si="30"/>
        <v>98.130434782608688</v>
      </c>
      <c r="Q163" s="38">
        <f t="shared" si="31"/>
        <v>160.86956521739128</v>
      </c>
      <c r="R163" s="38">
        <f t="shared" si="32"/>
        <v>107.91666666666667</v>
      </c>
      <c r="S163" s="39">
        <f t="shared" si="33"/>
        <v>-9.7862318840579405</v>
      </c>
      <c r="T163" s="39">
        <f t="shared" si="34"/>
        <v>-9.7862318840579832</v>
      </c>
      <c r="U163" t="s">
        <v>392</v>
      </c>
      <c r="V163" t="s">
        <v>393</v>
      </c>
      <c r="W163" t="s">
        <v>410</v>
      </c>
      <c r="X163" s="48" t="s">
        <v>403</v>
      </c>
      <c r="Y163" s="41"/>
    </row>
    <row r="164" spans="1:25" ht="15" x14ac:dyDescent="0.25">
      <c r="A164">
        <v>1.81</v>
      </c>
      <c r="B164">
        <v>2.11</v>
      </c>
      <c r="C164" s="29">
        <f t="shared" si="26"/>
        <v>2.6419837134403323E-2</v>
      </c>
      <c r="D164" s="30">
        <f>IF(OR($A164="",$B164=""),"",A164*'MPTO_working_2-way'!$G163)</f>
        <v>1.85781990521327</v>
      </c>
      <c r="E164" s="32">
        <f>IF(OR($A164="",$B164=""),"",B164*'MPTO_working_2-way'!$G163)</f>
        <v>2.165745856353591</v>
      </c>
      <c r="F164" s="30">
        <f>IF(OR($A164="",$B164=""),"",'MPTO_working_2-way'!D163)</f>
        <v>1.8543371124760262</v>
      </c>
      <c r="G164" s="32">
        <f>IF(OR($A164="",$B164=""),"",'MPTO_working_2-way'!E163)</f>
        <v>2.1704981387286519</v>
      </c>
      <c r="H164" s="30">
        <f>IF(OR($A164="",$B164=""),"",'OddsRatio_working_2-way'!M163)</f>
        <v>1.8542421961772491</v>
      </c>
      <c r="I164" s="30">
        <f>IF(OR($A164="",$B164=""),"",'OddsRatio_working_2-way'!N163)</f>
        <v>2.1706281947614148</v>
      </c>
      <c r="J164" s="30">
        <f>IF('Log_working_2-way'!$D163="","",A164^('Log_working_2-way'!$D163))</f>
        <v>1.85266909454383</v>
      </c>
      <c r="K164" s="32">
        <f>IF('Log_working_2-way'!$D163="","",B164^('Log_working_2-way'!$D163))</f>
        <v>2.1727879037705513</v>
      </c>
      <c r="L164" s="37">
        <f t="shared" si="27"/>
        <v>0.53826530612244905</v>
      </c>
      <c r="M164" s="37">
        <f t="shared" si="28"/>
        <v>0.46173469387755106</v>
      </c>
      <c r="N164" s="38">
        <v>260</v>
      </c>
      <c r="O164" s="38">
        <f t="shared" si="29"/>
        <v>116.35359116022101</v>
      </c>
      <c r="P164" s="38">
        <f t="shared" si="30"/>
        <v>136.77725118483414</v>
      </c>
      <c r="Q164" s="38">
        <f t="shared" si="31"/>
        <v>123.22274881516589</v>
      </c>
      <c r="R164" s="38">
        <f t="shared" si="32"/>
        <v>143.64640883977901</v>
      </c>
      <c r="S164" s="39">
        <f t="shared" si="33"/>
        <v>-6.8691576549448712</v>
      </c>
      <c r="T164" s="39">
        <f t="shared" si="34"/>
        <v>-6.8691576549448712</v>
      </c>
      <c r="U164" t="s">
        <v>394</v>
      </c>
      <c r="V164" t="s">
        <v>395</v>
      </c>
      <c r="W164" t="s">
        <v>413</v>
      </c>
      <c r="X164" s="48" t="s">
        <v>403</v>
      </c>
      <c r="Y164" s="41"/>
    </row>
    <row r="165" spans="1:25" ht="15" x14ac:dyDescent="0.25">
      <c r="A165">
        <v>2.58</v>
      </c>
      <c r="B165">
        <v>1.52</v>
      </c>
      <c r="C165" s="29">
        <f t="shared" si="26"/>
        <v>4.5491636066911534E-2</v>
      </c>
      <c r="D165" s="30">
        <f>IF(OR($A165="",$B165=""),"",A165*'MPTO_working_2-way'!$G164)</f>
        <v>2.6973684210526319</v>
      </c>
      <c r="E165" s="32">
        <f>IF(OR($A165="",$B165=""),"",B165*'MPTO_working_2-way'!$G164)</f>
        <v>1.5891472868217056</v>
      </c>
      <c r="F165" s="30">
        <f>IF(OR($A165="",$B165=""),"",'MPTO_working_2-way'!D164)</f>
        <v>2.7408442829186472</v>
      </c>
      <c r="G165" s="32">
        <f>IF(OR($A165="",$B165=""),"",'MPTO_working_2-way'!E164)</f>
        <v>1.5744339168138752</v>
      </c>
      <c r="H165" s="30">
        <f>IF(OR($A165="",$B165=""),"",'OddsRatio_working_2-way'!M164)</f>
        <v>2.7431183374807175</v>
      </c>
      <c r="I165" s="30">
        <f>IF(OR($A165="",$B165=""),"",'OddsRatio_working_2-way'!N164)</f>
        <v>1.5736845161328941</v>
      </c>
      <c r="J165" s="30">
        <f>IF('Log_working_2-way'!$D164="","",A165^('Log_working_2-way'!$D164))</f>
        <v>2.7638654672591088</v>
      </c>
      <c r="K165" s="32">
        <f>IF('Log_working_2-way'!$D164="","",B165^('Log_working_2-way'!$D164))</f>
        <v>1.5669366618716365</v>
      </c>
      <c r="L165" s="37">
        <f t="shared" si="27"/>
        <v>0.37073170731707311</v>
      </c>
      <c r="M165" s="37">
        <f t="shared" si="28"/>
        <v>0.62926829268292672</v>
      </c>
      <c r="N165" s="38">
        <v>261</v>
      </c>
      <c r="O165" s="38">
        <f t="shared" si="29"/>
        <v>159.83720930232556</v>
      </c>
      <c r="P165" s="38">
        <f t="shared" si="30"/>
        <v>89.289473684210549</v>
      </c>
      <c r="Q165" s="38">
        <f t="shared" si="31"/>
        <v>171.71052631578948</v>
      </c>
      <c r="R165" s="38">
        <f t="shared" si="32"/>
        <v>101.16279069767441</v>
      </c>
      <c r="S165" s="39">
        <f t="shared" si="33"/>
        <v>-11.873317013463918</v>
      </c>
      <c r="T165" s="39">
        <f t="shared" si="34"/>
        <v>-11.873317013463861</v>
      </c>
      <c r="U165" t="s">
        <v>105</v>
      </c>
      <c r="V165" t="s">
        <v>112</v>
      </c>
      <c r="W165" t="s">
        <v>115</v>
      </c>
      <c r="X165" s="48" t="s">
        <v>403</v>
      </c>
      <c r="Y165" s="41"/>
    </row>
    <row r="166" spans="1:25" ht="15" x14ac:dyDescent="0.25">
      <c r="A166">
        <v>1.57</v>
      </c>
      <c r="B166">
        <v>2.4900000000000002</v>
      </c>
      <c r="C166" s="29">
        <f t="shared" si="26"/>
        <v>3.8549100862046881E-2</v>
      </c>
      <c r="D166" s="30">
        <f>IF(OR($A166="",$B166=""),"",A166*'MPTO_working_2-way'!$G165)</f>
        <v>1.6305220883534137</v>
      </c>
      <c r="E166" s="32">
        <f>IF(OR($A166="",$B166=""),"",B166*'MPTO_working_2-way'!$G165)</f>
        <v>2.5859872611464971</v>
      </c>
      <c r="F166" s="30">
        <f>IF(OR($A166="",$B166=""),"",'MPTO_working_2-way'!D165)</f>
        <v>1.6189924005549459</v>
      </c>
      <c r="G166" s="32">
        <f>IF(OR($A166="",$B166=""),"",'MPTO_working_2-way'!E165)</f>
        <v>2.6155287190981165</v>
      </c>
      <c r="H166" s="30">
        <f>IF(OR($A166="",$B166=""),"",'OddsRatio_working_2-way'!M165)</f>
        <v>1.6185065364007643</v>
      </c>
      <c r="I166" s="30">
        <f>IF(OR($A166="",$B166=""),"",'OddsRatio_working_2-way'!N165)</f>
        <v>2.6167977881353308</v>
      </c>
      <c r="J166" s="30">
        <f>IF('Log_working_2-way'!$D165="","",A166^('Log_working_2-way'!$D165))</f>
        <v>1.6132455721377705</v>
      </c>
      <c r="K166" s="32">
        <f>IF('Log_working_2-way'!$D165="","",B166^('Log_working_2-way'!$D165))</f>
        <v>2.6306681131242473</v>
      </c>
      <c r="L166" s="37">
        <f t="shared" si="27"/>
        <v>0.61330049261083741</v>
      </c>
      <c r="M166" s="37">
        <f t="shared" si="28"/>
        <v>0.38669950738916253</v>
      </c>
      <c r="N166" s="38">
        <v>262</v>
      </c>
      <c r="O166" s="38">
        <f t="shared" si="29"/>
        <v>95.121019108280265</v>
      </c>
      <c r="P166" s="38">
        <f t="shared" si="30"/>
        <v>156.77911646586347</v>
      </c>
      <c r="Q166" s="38">
        <f t="shared" si="31"/>
        <v>105.22088353413653</v>
      </c>
      <c r="R166" s="38">
        <f t="shared" si="32"/>
        <v>166.87898089171975</v>
      </c>
      <c r="S166" s="39">
        <f t="shared" si="33"/>
        <v>-10.099864425856268</v>
      </c>
      <c r="T166" s="39">
        <f t="shared" si="34"/>
        <v>-10.099864425856282</v>
      </c>
      <c r="U166" t="s">
        <v>396</v>
      </c>
      <c r="V166" t="s">
        <v>397</v>
      </c>
      <c r="W166" t="s">
        <v>414</v>
      </c>
      <c r="X166" s="48" t="s">
        <v>403</v>
      </c>
      <c r="Y166" s="41"/>
    </row>
    <row r="167" spans="1:25" s="35" customFormat="1" ht="15" x14ac:dyDescent="0.25">
      <c r="A167">
        <v>2.04</v>
      </c>
      <c r="B167">
        <v>1.84</v>
      </c>
      <c r="C167" s="29">
        <f t="shared" si="26"/>
        <v>3.3674339300937772E-2</v>
      </c>
      <c r="D167" s="30">
        <f>IF(OR($A167="",$B167=""),"",A167*'MPTO_working_2-way'!$G166)</f>
        <v>2.1086956521739131</v>
      </c>
      <c r="E167" s="32">
        <f>IF(OR($A167="",$B167=""),"",B167*'MPTO_working_2-way'!$G166)</f>
        <v>1.9019607843137256</v>
      </c>
      <c r="F167" s="30">
        <f>IF(OR($A167="",$B167=""),"",'MPTO_working_2-way'!D166)</f>
        <v>2.1125619090499774</v>
      </c>
      <c r="G167" s="32">
        <f>IF(OR($A167="",$B167=""),"",'MPTO_working_2-way'!E166)</f>
        <v>1.8988263860785108</v>
      </c>
      <c r="H167" s="30">
        <f>IF(OR($A167="",$B167=""),"",'OddsRatio_working_2-way'!M166)</f>
        <v>2.1126972805283741</v>
      </c>
      <c r="I167" s="30">
        <f>IF(OR($A167="",$B167=""),"",'OddsRatio_working_2-way'!N166)</f>
        <v>1.8987170342729172</v>
      </c>
      <c r="J167" s="30">
        <f>IF('Log_working_2-way'!$D166="","",A167^('Log_working_2-way'!$D166))</f>
        <v>2.1144632865880677</v>
      </c>
      <c r="K167" s="32">
        <f>IF('Log_working_2-way'!$D166="","",B167^('Log_working_2-way'!$D166))</f>
        <v>1.8972929050551837</v>
      </c>
      <c r="L167" s="37">
        <f t="shared" si="27"/>
        <v>0.47422680412371132</v>
      </c>
      <c r="M167" s="37">
        <f t="shared" si="28"/>
        <v>0.52577319587628868</v>
      </c>
      <c r="N167" s="38">
        <v>263</v>
      </c>
      <c r="O167" s="38">
        <f t="shared" si="29"/>
        <v>134.07843137254901</v>
      </c>
      <c r="P167" s="38">
        <f t="shared" si="30"/>
        <v>120.06521739130434</v>
      </c>
      <c r="Q167" s="38">
        <f t="shared" si="31"/>
        <v>142.93478260869566</v>
      </c>
      <c r="R167" s="38">
        <f t="shared" si="32"/>
        <v>128.92156862745097</v>
      </c>
      <c r="S167" s="39">
        <f t="shared" si="33"/>
        <v>-8.8563512361466508</v>
      </c>
      <c r="T167" s="39">
        <f t="shared" si="34"/>
        <v>-8.8563512361466223</v>
      </c>
      <c r="U167" t="s">
        <v>398</v>
      </c>
      <c r="V167" t="s">
        <v>399</v>
      </c>
      <c r="W167" t="s">
        <v>414</v>
      </c>
      <c r="X167" s="48" t="s">
        <v>403</v>
      </c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24" activePane="bottomLeft" state="frozen"/>
      <selection pane="bottomLeft" activeCell="S3" sqref="S3:S16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1.4</v>
      </c>
      <c r="B3">
        <v>5.26</v>
      </c>
      <c r="C3">
        <v>7.51</v>
      </c>
      <c r="D3" s="20">
        <f>IF(OR($A3="",$B3="",$C3=""),"",(1/A3)+(1/B3)+(1/C3)-1)</f>
        <v>3.7555575003743069E-2</v>
      </c>
      <c r="E3" s="17">
        <f>IF(OR($A3="",$B3="",$C3=""),"",A3*'MPTO_working_3-way'!$I2)</f>
        <v>1.4525778050052403</v>
      </c>
      <c r="F3" s="21">
        <f>IF(OR($A3="",$B3="",$C3=""),"",B3*'MPTO_working_3-way'!$I2)</f>
        <v>5.4575423245196886</v>
      </c>
      <c r="G3" s="22">
        <f>IF(OR($A3="",$B3="",$C3=""),"",C3*'MPTO_working_3-way'!$I2)</f>
        <v>7.7920423682781106</v>
      </c>
      <c r="H3" s="17">
        <f>IF(OR($A3="",$B3="",$C3=""),"",'MPTO_working_3-way'!E2)</f>
        <v>1.424974001733561</v>
      </c>
      <c r="I3" s="21">
        <f>IF(OR($A3="",$B3="",$C3=""),"",'MPTO_working_3-way'!F2)</f>
        <v>5.6307719249659938</v>
      </c>
      <c r="J3" s="22">
        <f>IF(OR($A3="",$B3="",$C3=""),"",'MPTO_working_3-way'!G2)</f>
        <v>8.289312437047343</v>
      </c>
      <c r="K3" s="17">
        <f>IF(OR($A3="",$B3="",$C3=""),"",'OddsRatio_working_3-way'!H2)</f>
        <v>1.4332904216933249</v>
      </c>
      <c r="L3" s="21">
        <f>IF(OR($A3="",$B3="",$C3=""),"",'OddsRatio_working_3-way'!I2)</f>
        <v>5.6145429910339084</v>
      </c>
      <c r="M3" s="22">
        <f>IF(OR($A3="",$B3="",$C3=""),"",'OddsRatio_working_3-way'!J2)</f>
        <v>8.0518016130588581</v>
      </c>
      <c r="N3" s="23">
        <f>(1/E3)* 100</f>
        <v>68.843128165268396</v>
      </c>
      <c r="O3" s="24">
        <f>(1/F3)* 100</f>
        <v>18.323266051592348</v>
      </c>
      <c r="P3" s="24">
        <f>(1/G3)* 100</f>
        <v>12.833605783139248</v>
      </c>
      <c r="Q3" t="s">
        <v>116</v>
      </c>
      <c r="R3" t="s">
        <v>117</v>
      </c>
      <c r="S3" s="48" t="s">
        <v>400</v>
      </c>
      <c r="T3" s="35">
        <v>100</v>
      </c>
      <c r="U3" s="35">
        <f>(1/A4)*((T3*A4)-T3)</f>
        <v>55.752212389380524</v>
      </c>
      <c r="V3" s="35">
        <f>(1/B4)*((T3*B4)-T3)</f>
        <v>73.753280839895012</v>
      </c>
      <c r="W3" s="35">
        <f>(1/C4)*((T3*C4)-T3)</f>
        <v>68.35443037974683</v>
      </c>
      <c r="X3" s="35">
        <f>((1/B4)+(1/C4))*T3</f>
        <v>57.89228878035815</v>
      </c>
      <c r="Y3" s="35">
        <f>((1/A4)+(1/C4))*T3</f>
        <v>75.893357230872624</v>
      </c>
      <c r="Z3" s="35">
        <f>((1/A4)+(1/B4))*T3</f>
        <v>70.494506770724456</v>
      </c>
      <c r="AA3" s="35">
        <f t="shared" ref="AA3" si="0">U3-X3</f>
        <v>-2.1400763909776259</v>
      </c>
      <c r="AB3" s="35">
        <f t="shared" ref="AB3" si="1">V3-Y3</f>
        <v>-2.1400763909776117</v>
      </c>
      <c r="AC3" s="35">
        <f t="shared" ref="AC3" si="2">W3-Z3</f>
        <v>-2.1400763909776259</v>
      </c>
      <c r="AD3" s="27"/>
      <c r="AE3" s="27"/>
      <c r="AF3">
        <v>1.47</v>
      </c>
      <c r="AG3">
        <v>2.76</v>
      </c>
      <c r="AH3" s="41"/>
      <c r="AI3" s="27"/>
      <c r="AJ3" t="s">
        <v>404</v>
      </c>
    </row>
    <row r="4" spans="1:36" ht="15" x14ac:dyDescent="0.25">
      <c r="A4">
        <v>2.2599999999999998</v>
      </c>
      <c r="B4">
        <v>3.81</v>
      </c>
      <c r="C4">
        <v>3.16</v>
      </c>
      <c r="D4" s="20">
        <f t="shared" ref="D4:D67" si="3">IF(OR($A4="",$B4="",$C4=""),"",(1/A4)+(1/B4)+(1/C4)-1)</f>
        <v>2.1400763909776188E-2</v>
      </c>
      <c r="E4" s="17">
        <f>IF(OR($A4="",$B4="",$C4=""),"",A4*'MPTO_working_3-way'!$I3)</f>
        <v>2.3083657264360942</v>
      </c>
      <c r="F4" s="21">
        <f>IF(OR($A4="",$B4="",$C4=""),"",B4*'MPTO_working_3-way'!$I3)</f>
        <v>3.8915369104962472</v>
      </c>
      <c r="G4" s="22">
        <f>IF(OR($A4="",$B4="",$C4=""),"",C4*'MPTO_working_3-way'!$I3)</f>
        <v>3.2276264139548929</v>
      </c>
      <c r="H4" s="17">
        <f>IF(OR($A4="",$B4="",$C4=""),"",'MPTO_working_3-way'!E3)</f>
        <v>2.2970325492980512</v>
      </c>
      <c r="I4" s="21">
        <f>IF(OR($A4="",$B4="",$C4=""),"",'MPTO_working_3-way'!F3)</f>
        <v>3.9164449401837471</v>
      </c>
      <c r="J4" s="22">
        <f>IF(OR($A4="",$B4="",$C4=""),"",'MPTO_working_3-way'!G3)</f>
        <v>3.2328759354246119</v>
      </c>
      <c r="K4" s="17">
        <f>IF(OR($A4="",$B4="",$C4=""),"",'OddsRatio_working_3-way'!H3)</f>
        <v>2.3019603735226002</v>
      </c>
      <c r="L4" s="21">
        <f>IF(OR($A4="",$B4="",$C4=""),"",'OddsRatio_working_3-way'!I3)</f>
        <v>3.9035782933321483</v>
      </c>
      <c r="M4" s="22">
        <f>IF(OR($A4="",$B4="",$C4=""),"",'OddsRatio_working_3-way'!J3)</f>
        <v>3.2319320688958859</v>
      </c>
      <c r="N4" s="23">
        <f t="shared" ref="N4" si="4">(1/E4)* 100</f>
        <v>43.32069171482236</v>
      </c>
      <c r="O4" s="24">
        <f t="shared" ref="O4" si="5">(1/F4)* 100</f>
        <v>25.696788261285704</v>
      </c>
      <c r="P4" s="24">
        <f t="shared" ref="P4" si="6">(1/G4)* 100</f>
        <v>30.98252002389194</v>
      </c>
      <c r="Q4" t="s">
        <v>118</v>
      </c>
      <c r="R4" t="s">
        <v>119</v>
      </c>
      <c r="S4" s="48" t="s">
        <v>400</v>
      </c>
      <c r="T4" s="35">
        <v>100</v>
      </c>
      <c r="U4" s="35">
        <f t="shared" ref="U4" si="7">(1/A5)*((T4*A5)-T4)</f>
        <v>44.134078212290497</v>
      </c>
      <c r="V4" s="35">
        <f t="shared" ref="V4" si="8">(1/B5)*((T4*B5)-T4)</f>
        <v>74.683544303797461</v>
      </c>
      <c r="W4" s="35">
        <f t="shared" ref="W4" si="9">(1/C5)*((T4*C5)-T4)</f>
        <v>78.260869565217391</v>
      </c>
      <c r="X4" s="35">
        <f t="shared" ref="X4" si="10">((1/B5)+(1/C5))*T4</f>
        <v>47.055586130985141</v>
      </c>
      <c r="Y4" s="35">
        <f t="shared" ref="Y4" si="11">((1/A5)+(1/C5))*T4</f>
        <v>77.605052222492105</v>
      </c>
      <c r="Z4" s="35">
        <f t="shared" ref="Z4" si="12">((1/A5)+(1/B5))*T4</f>
        <v>81.18237748391202</v>
      </c>
      <c r="AA4" s="35">
        <f t="shared" ref="AA4" si="13">U4-X4</f>
        <v>-2.921507918694644</v>
      </c>
      <c r="AB4" s="35">
        <f t="shared" ref="AB4" si="14">V4-Y4</f>
        <v>-2.921507918694644</v>
      </c>
      <c r="AC4" s="35">
        <f t="shared" ref="AC4" si="15">W4-Z4</f>
        <v>-2.9215079186946298</v>
      </c>
      <c r="AD4" s="4"/>
      <c r="AE4" s="4"/>
      <c r="AF4">
        <v>1.6</v>
      </c>
      <c r="AG4">
        <v>2.4700000000000002</v>
      </c>
      <c r="AH4" s="4"/>
      <c r="AI4" s="4"/>
      <c r="AJ4" t="s">
        <v>405</v>
      </c>
    </row>
    <row r="5" spans="1:36" s="12" customFormat="1" ht="15" x14ac:dyDescent="0.25">
      <c r="A5">
        <v>1.79</v>
      </c>
      <c r="B5">
        <v>3.95</v>
      </c>
      <c r="C5">
        <v>4.5999999999999996</v>
      </c>
      <c r="D5" s="20">
        <f t="shared" si="3"/>
        <v>2.9215079186946324E-2</v>
      </c>
      <c r="E5" s="17">
        <f>IF(OR($A5="",$B5="",$C5=""),"",A5*'MPTO_working_3-way'!$I4)</f>
        <v>1.8422949917446338</v>
      </c>
      <c r="F5" s="21">
        <f>IF(OR($A5="",$B5="",$C5=""),"",B5*'MPTO_working_3-way'!$I4)</f>
        <v>4.0653995627884383</v>
      </c>
      <c r="G5" s="22">
        <f>IF(OR($A5="",$B5="",$C5=""),"",C5*'MPTO_working_3-way'!$I4)</f>
        <v>4.734389364259953</v>
      </c>
      <c r="H5" s="17">
        <f>IF(OR($A5="",$B5="",$C5=""),"",'MPTO_working_3-way'!E4)</f>
        <v>1.8217562425550504</v>
      </c>
      <c r="I5" s="21">
        <f>IF(OR($A5="",$B5="",$C5=""),"",'MPTO_working_3-way'!F4)</f>
        <v>4.1080212868077375</v>
      </c>
      <c r="J5" s="22">
        <f>IF(OR($A5="",$B5="",$C5=""),"",'MPTO_working_3-way'!G4)</f>
        <v>4.8157275199518281</v>
      </c>
      <c r="K5" s="17">
        <f>IF(OR($A5="",$B5="",$C5=""),"",'OddsRatio_working_3-way'!H4)</f>
        <v>1.8292970168804485</v>
      </c>
      <c r="L5" s="21">
        <f>IF(OR($A5="",$B5="",$C5=""),"",'OddsRatio_working_3-way'!I4)</f>
        <v>4.0967420250599025</v>
      </c>
      <c r="M5" s="22">
        <f>IF(OR($A5="",$B5="",$C5=""),"",'OddsRatio_working_3-way'!J4)</f>
        <v>4.7790750136324212</v>
      </c>
      <c r="N5" s="23">
        <f t="shared" ref="N5:N68" si="16">(1/E5)* 100</f>
        <v>54.280123676231163</v>
      </c>
      <c r="O5" s="24">
        <f t="shared" ref="O5:O68" si="17">(1/F5)* 100</f>
        <v>24.597828197583237</v>
      </c>
      <c r="P5" s="24">
        <f t="shared" ref="P5:P68" si="18">(1/G5)* 100</f>
        <v>21.122048126185604</v>
      </c>
      <c r="Q5" t="s">
        <v>120</v>
      </c>
      <c r="R5" t="s">
        <v>121</v>
      </c>
      <c r="S5" s="48" t="s">
        <v>400</v>
      </c>
      <c r="T5" s="35">
        <v>100</v>
      </c>
      <c r="U5" s="35">
        <f t="shared" ref="U5:U68" si="19">(1/A6)*((T5*A6)-T5)</f>
        <v>48.717948717948723</v>
      </c>
      <c r="V5" s="35">
        <f t="shared" ref="V5:V68" si="20">(1/B6)*((T5*B6)-T5)</f>
        <v>72.067039106145245</v>
      </c>
      <c r="W5" s="35">
        <f t="shared" ref="W5:W68" si="21">(1/C6)*((T5*C6)-T5)</f>
        <v>76.24703087885986</v>
      </c>
      <c r="X5" s="35">
        <f t="shared" ref="X5:X68" si="22">((1/B6)+(1/C6))*T5</f>
        <v>51.685930014994888</v>
      </c>
      <c r="Y5" s="35">
        <f t="shared" ref="Y5:Y68" si="23">((1/A6)+(1/C6))*T5</f>
        <v>75.035020403191439</v>
      </c>
      <c r="Z5" s="35">
        <f t="shared" ref="Z5:Z68" si="24">((1/A6)+(1/B6))*T5</f>
        <v>79.215012175906026</v>
      </c>
      <c r="AA5" s="35">
        <f t="shared" ref="AA5:AA68" si="25">U5-X5</f>
        <v>-2.9679812970461654</v>
      </c>
      <c r="AB5" s="35">
        <f t="shared" ref="AB5:AB68" si="26">V5-Y5</f>
        <v>-2.9679812970461938</v>
      </c>
      <c r="AC5" s="35">
        <f t="shared" ref="AC5:AC68" si="27">W5-Z5</f>
        <v>-2.9679812970461654</v>
      </c>
      <c r="AD5" s="27"/>
      <c r="AE5" s="27"/>
      <c r="AF5">
        <v>1.68</v>
      </c>
      <c r="AG5">
        <v>2.27</v>
      </c>
      <c r="AH5" s="36"/>
      <c r="AI5" s="27"/>
      <c r="AJ5" t="s">
        <v>406</v>
      </c>
    </row>
    <row r="6" spans="1:36" s="12" customFormat="1" ht="15" x14ac:dyDescent="0.25">
      <c r="A6">
        <v>1.95</v>
      </c>
      <c r="B6">
        <v>3.58</v>
      </c>
      <c r="C6">
        <v>4.21</v>
      </c>
      <c r="D6" s="20">
        <f t="shared" si="3"/>
        <v>2.967981297046185E-2</v>
      </c>
      <c r="E6" s="17">
        <f>IF(OR($A6="",$B6="",$C6=""),"",A6*'MPTO_working_3-way'!$I5)</f>
        <v>2.0078756352924008</v>
      </c>
      <c r="F6" s="21">
        <f>IF(OR($A6="",$B6="",$C6=""),"",B6*'MPTO_working_3-way'!$I5)</f>
        <v>3.6862537304342533</v>
      </c>
      <c r="G6" s="22">
        <f>IF(OR($A6="",$B6="",$C6=""),"",C6*'MPTO_working_3-way'!$I5)</f>
        <v>4.334952012605644</v>
      </c>
      <c r="H6" s="17">
        <f>IF(OR($A6="",$B6="",$C6=""),"",'MPTO_working_3-way'!E5)</f>
        <v>1.9883591836476964</v>
      </c>
      <c r="I6" s="21">
        <f>IF(OR($A6="",$B6="",$C6=""),"",'MPTO_working_3-way'!F5)</f>
        <v>3.71145186879557</v>
      </c>
      <c r="J6" s="22">
        <f>IF(OR($A6="",$B6="",$C6=""),"",'MPTO_working_3-way'!G5)</f>
        <v>4.3929701540204613</v>
      </c>
      <c r="K6" s="17">
        <f>IF(OR($A6="",$B6="",$C6=""),"",'OddsRatio_working_3-way'!H5)</f>
        <v>1.9959765726188239</v>
      </c>
      <c r="L6" s="21">
        <f>IF(OR($A6="",$B6="",$C6=""),"",'OddsRatio_working_3-way'!I5)</f>
        <v>3.7048626919542813</v>
      </c>
      <c r="M6" s="22">
        <f>IF(OR($A6="",$B6="",$C6=""),"",'OddsRatio_working_3-way'!J5)</f>
        <v>4.3653524190593957</v>
      </c>
      <c r="N6" s="23">
        <f t="shared" si="16"/>
        <v>49.80388139698568</v>
      </c>
      <c r="O6" s="24">
        <f t="shared" si="17"/>
        <v>27.127812492771529</v>
      </c>
      <c r="P6" s="24">
        <f t="shared" si="18"/>
        <v>23.068306110242776</v>
      </c>
      <c r="Q6" t="s">
        <v>122</v>
      </c>
      <c r="R6" t="s">
        <v>123</v>
      </c>
      <c r="S6" s="48" t="s">
        <v>400</v>
      </c>
      <c r="T6" s="35">
        <v>100</v>
      </c>
      <c r="U6" s="35">
        <f t="shared" si="19"/>
        <v>58.333333333333336</v>
      </c>
      <c r="V6" s="35">
        <f t="shared" si="20"/>
        <v>68.55345911949685</v>
      </c>
      <c r="W6" s="35">
        <f t="shared" si="21"/>
        <v>70.326409495548958</v>
      </c>
      <c r="X6" s="35">
        <f t="shared" si="22"/>
        <v>61.120131384954178</v>
      </c>
      <c r="Y6" s="35">
        <f t="shared" si="23"/>
        <v>71.340257171117699</v>
      </c>
      <c r="Z6" s="35">
        <f t="shared" si="24"/>
        <v>73.113207547169807</v>
      </c>
      <c r="AA6" s="35">
        <f t="shared" si="25"/>
        <v>-2.7867980516208419</v>
      </c>
      <c r="AB6" s="35">
        <f t="shared" si="26"/>
        <v>-2.786798051620849</v>
      </c>
      <c r="AC6" s="35">
        <f t="shared" si="27"/>
        <v>-2.786798051620849</v>
      </c>
      <c r="AD6" s="27"/>
      <c r="AE6" s="27"/>
      <c r="AF6">
        <v>2.0499999999999998</v>
      </c>
      <c r="AG6">
        <v>1.85</v>
      </c>
      <c r="AH6" s="36"/>
      <c r="AI6" s="27"/>
      <c r="AJ6" t="s">
        <v>406</v>
      </c>
    </row>
    <row r="7" spans="1:36" s="12" customFormat="1" ht="15" x14ac:dyDescent="0.25">
      <c r="A7">
        <v>2.4</v>
      </c>
      <c r="B7">
        <v>3.18</v>
      </c>
      <c r="C7">
        <v>3.37</v>
      </c>
      <c r="D7" s="20">
        <f t="shared" si="3"/>
        <v>2.7867980516208535E-2</v>
      </c>
      <c r="E7" s="17">
        <f>IF(OR($A7="",$B7="",$C7=""),"",A7*'MPTO_working_3-way'!$I6)</f>
        <v>2.4668831532389004</v>
      </c>
      <c r="F7" s="21">
        <f>IF(OR($A7="",$B7="",$C7=""),"",B7*'MPTO_working_3-way'!$I6)</f>
        <v>3.2686201780415431</v>
      </c>
      <c r="G7" s="22">
        <f>IF(OR($A7="",$B7="",$C7=""),"",C7*'MPTO_working_3-way'!$I6)</f>
        <v>3.4639150943396229</v>
      </c>
      <c r="H7" s="17">
        <f>IF(OR($A7="",$B7="",$C7=""),"",'MPTO_working_3-way'!E6)</f>
        <v>2.454726618869826</v>
      </c>
      <c r="I7" s="21">
        <f>IF(OR($A7="",$B7="",$C7=""),"",'MPTO_working_3-way'!F6)</f>
        <v>3.276796771086548</v>
      </c>
      <c r="J7" s="22">
        <f>IF(OR($A7="",$B7="",$C7=""),"",'MPTO_working_3-way'!G6)</f>
        <v>3.4789073025045041</v>
      </c>
      <c r="K7" s="17">
        <f>IF(OR($A7="",$B7="",$C7=""),"",'OddsRatio_working_3-way'!H6)</f>
        <v>2.4601067564284942</v>
      </c>
      <c r="L7" s="21">
        <f>IF(OR($A7="",$B7="",$C7=""),"",'OddsRatio_working_3-way'!I6)</f>
        <v>3.2735948064386551</v>
      </c>
      <c r="M7" s="22">
        <f>IF(OR($A7="",$B7="",$C7=""),"",'OddsRatio_working_3-way'!J6)</f>
        <v>3.4717521519539511</v>
      </c>
      <c r="N7" s="23">
        <f t="shared" si="16"/>
        <v>40.536982819273284</v>
      </c>
      <c r="O7" s="24">
        <f t="shared" si="17"/>
        <v>30.593949297564738</v>
      </c>
      <c r="P7" s="24">
        <f t="shared" si="18"/>
        <v>28.869067883161982</v>
      </c>
      <c r="Q7" t="s">
        <v>78</v>
      </c>
      <c r="R7" t="s">
        <v>85</v>
      </c>
      <c r="S7" s="48" t="s">
        <v>400</v>
      </c>
      <c r="T7" s="35">
        <v>100</v>
      </c>
      <c r="U7" s="35">
        <f t="shared" si="19"/>
        <v>49.494949494949495</v>
      </c>
      <c r="V7" s="35">
        <f t="shared" si="20"/>
        <v>72.67759562841529</v>
      </c>
      <c r="W7" s="35">
        <f t="shared" si="21"/>
        <v>75.550122249388764</v>
      </c>
      <c r="X7" s="35">
        <f t="shared" si="22"/>
        <v>51.772282122195946</v>
      </c>
      <c r="Y7" s="35">
        <f t="shared" si="23"/>
        <v>74.954928255661756</v>
      </c>
      <c r="Z7" s="35">
        <f t="shared" si="24"/>
        <v>77.827454876635201</v>
      </c>
      <c r="AA7" s="35">
        <f t="shared" si="25"/>
        <v>-2.2773326272464516</v>
      </c>
      <c r="AB7" s="35">
        <f t="shared" si="26"/>
        <v>-2.2773326272464658</v>
      </c>
      <c r="AC7" s="35">
        <f t="shared" si="27"/>
        <v>-2.2773326272464374</v>
      </c>
      <c r="AD7" s="27"/>
      <c r="AE7" s="27"/>
      <c r="AF7">
        <v>2.4700000000000002</v>
      </c>
      <c r="AG7">
        <v>1.6</v>
      </c>
      <c r="AH7" s="36"/>
      <c r="AI7" s="27"/>
      <c r="AJ7" t="s">
        <v>92</v>
      </c>
    </row>
    <row r="8" spans="1:36" ht="15" x14ac:dyDescent="0.25">
      <c r="A8">
        <v>1.98</v>
      </c>
      <c r="B8">
        <v>3.66</v>
      </c>
      <c r="C8">
        <v>4.09</v>
      </c>
      <c r="D8" s="20">
        <f t="shared" si="3"/>
        <v>2.2773326272464534E-2</v>
      </c>
      <c r="E8" s="17">
        <f>IF(OR($A8="",$B8="",$C8=""),"",A8*'MPTO_working_3-way'!$I7)</f>
        <v>2.0250911860194796</v>
      </c>
      <c r="F8" s="21">
        <f>IF(OR($A8="",$B8="",$C8=""),"",B8*'MPTO_working_3-way'!$I7)</f>
        <v>3.7433503741572203</v>
      </c>
      <c r="G8" s="22">
        <f>IF(OR($A8="",$B8="",$C8=""),"",C8*'MPTO_working_3-way'!$I7)</f>
        <v>4.18314290445438</v>
      </c>
      <c r="H8" s="17">
        <f>IF(OR($A8="",$B8="",$C8=""),"",'MPTO_working_3-way'!E7)</f>
        <v>2.0102143158855386</v>
      </c>
      <c r="I8" s="21">
        <f>IF(OR($A8="",$B8="",$C8=""),"",'MPTO_working_3-way'!F7)</f>
        <v>3.7645934234652119</v>
      </c>
      <c r="J8" s="22">
        <f>IF(OR($A8="",$B8="",$C8=""),"",'MPTO_working_3-way'!G7)</f>
        <v>4.221053734909149</v>
      </c>
      <c r="K8" s="17">
        <f>IF(OR($A8="",$B8="",$C8=""),"",'OddsRatio_working_3-way'!H7)</f>
        <v>2.0160768306719259</v>
      </c>
      <c r="L8" s="21">
        <f>IF(OR($A8="",$B8="",$C8=""),"",'OddsRatio_working_3-way'!I7)</f>
        <v>3.757922826109513</v>
      </c>
      <c r="M8" s="22">
        <f>IF(OR($A8="",$B8="",$C8=""),"",'OddsRatio_working_3-way'!J7)</f>
        <v>4.2037524558941328</v>
      </c>
      <c r="N8" s="23">
        <f t="shared" si="16"/>
        <v>49.380492439236804</v>
      </c>
      <c r="O8" s="24">
        <f t="shared" si="17"/>
        <v>26.714036893357612</v>
      </c>
      <c r="P8" s="24">
        <f t="shared" si="18"/>
        <v>23.905470667405591</v>
      </c>
      <c r="Q8" t="s">
        <v>124</v>
      </c>
      <c r="R8" t="s">
        <v>125</v>
      </c>
      <c r="S8" s="48" t="s">
        <v>400</v>
      </c>
      <c r="T8" s="35">
        <v>100</v>
      </c>
      <c r="U8" s="35">
        <f t="shared" si="19"/>
        <v>39.759036144578317</v>
      </c>
      <c r="V8" s="35">
        <f t="shared" si="20"/>
        <v>74.554707379134854</v>
      </c>
      <c r="W8" s="35">
        <f t="shared" si="21"/>
        <v>83.277591973244142</v>
      </c>
      <c r="X8" s="35">
        <f t="shared" si="22"/>
        <v>42.16770064762099</v>
      </c>
      <c r="Y8" s="35">
        <f t="shared" si="23"/>
        <v>76.96337188217754</v>
      </c>
      <c r="Z8" s="35">
        <f t="shared" si="24"/>
        <v>85.686256476286829</v>
      </c>
      <c r="AA8" s="35">
        <f t="shared" si="25"/>
        <v>-2.4086645030426723</v>
      </c>
      <c r="AB8" s="35">
        <f t="shared" si="26"/>
        <v>-2.4086645030426865</v>
      </c>
      <c r="AC8" s="35">
        <f t="shared" si="27"/>
        <v>-2.4086645030426865</v>
      </c>
      <c r="AF8">
        <v>1.88</v>
      </c>
      <c r="AG8">
        <v>2.0299999999999998</v>
      </c>
      <c r="AJ8" t="s">
        <v>407</v>
      </c>
    </row>
    <row r="9" spans="1:36" ht="15" x14ac:dyDescent="0.25">
      <c r="A9">
        <v>1.66</v>
      </c>
      <c r="B9">
        <v>3.93</v>
      </c>
      <c r="C9">
        <v>5.98</v>
      </c>
      <c r="D9" s="20">
        <f t="shared" si="3"/>
        <v>2.4086645030426901E-2</v>
      </c>
      <c r="E9" s="17">
        <f>IF(OR($A9="",$B9="",$C9=""),"",A9*'MPTO_working_3-way'!$I8)</f>
        <v>1.6999838307505086</v>
      </c>
      <c r="F9" s="21">
        <f>IF(OR($A9="",$B9="",$C9=""),"",B9*'MPTO_working_3-way'!$I8)</f>
        <v>4.024660514969578</v>
      </c>
      <c r="G9" s="22">
        <f>IF(OR($A9="",$B9="",$C9=""),"",C9*'MPTO_working_3-way'!$I8)</f>
        <v>6.1240381372819535</v>
      </c>
      <c r="H9" s="17">
        <f>IF(OR($A9="",$B9="",$C9=""),"",'MPTO_working_3-way'!E8)</f>
        <v>1.6824232420536651</v>
      </c>
      <c r="I9" s="21">
        <f>IF(OR($A9="",$B9="",$C9=""),"",'MPTO_working_3-way'!F8)</f>
        <v>4.0580455608534667</v>
      </c>
      <c r="J9" s="22">
        <f>IF(OR($A9="",$B9="",$C9=""),"",'MPTO_working_3-way'!G8)</f>
        <v>6.2815964856499615</v>
      </c>
      <c r="K9" s="17">
        <f>IF(OR($A9="",$B9="",$C9=""),"",'OddsRatio_working_3-way'!H8)</f>
        <v>1.6887172684257759</v>
      </c>
      <c r="L9" s="21">
        <f>IF(OR($A9="",$B9="",$C9=""),"",'OddsRatio_working_3-way'!I8)</f>
        <v>4.0574872674053406</v>
      </c>
      <c r="M9" s="22">
        <f>IF(OR($A9="",$B9="",$C9=""),"",'OddsRatio_working_3-way'!J8)</f>
        <v>6.1966848435763113</v>
      </c>
      <c r="N9" s="23">
        <f t="shared" si="16"/>
        <v>58.824088906688019</v>
      </c>
      <c r="O9" s="24">
        <f t="shared" si="17"/>
        <v>24.846816179415292</v>
      </c>
      <c r="P9" s="24">
        <f t="shared" si="18"/>
        <v>16.329094913896672</v>
      </c>
      <c r="Q9" t="s">
        <v>126</v>
      </c>
      <c r="R9" t="s">
        <v>127</v>
      </c>
      <c r="S9" s="48" t="s">
        <v>400</v>
      </c>
      <c r="T9" s="35">
        <v>100</v>
      </c>
      <c r="U9" s="35">
        <f t="shared" si="19"/>
        <v>62.962962962962962</v>
      </c>
      <c r="V9" s="35">
        <f t="shared" si="20"/>
        <v>71.590909090909093</v>
      </c>
      <c r="W9" s="35">
        <f t="shared" si="21"/>
        <v>62.686567164179095</v>
      </c>
      <c r="X9" s="35">
        <f t="shared" si="22"/>
        <v>65.722523744911811</v>
      </c>
      <c r="Y9" s="35">
        <f t="shared" si="23"/>
        <v>74.350469872857929</v>
      </c>
      <c r="Z9" s="35">
        <f t="shared" si="24"/>
        <v>65.446127946127945</v>
      </c>
      <c r="AA9" s="35">
        <f t="shared" si="25"/>
        <v>-2.7595607819488492</v>
      </c>
      <c r="AB9" s="35">
        <f t="shared" si="26"/>
        <v>-2.759560781948835</v>
      </c>
      <c r="AC9" s="35">
        <f t="shared" si="27"/>
        <v>-2.7595607819488492</v>
      </c>
      <c r="AF9">
        <v>1.98</v>
      </c>
      <c r="AG9">
        <v>1.93</v>
      </c>
      <c r="AJ9" t="s">
        <v>408</v>
      </c>
    </row>
    <row r="10" spans="1:36" ht="15" x14ac:dyDescent="0.25">
      <c r="A10">
        <v>2.7</v>
      </c>
      <c r="B10">
        <v>3.52</v>
      </c>
      <c r="C10">
        <v>2.68</v>
      </c>
      <c r="D10" s="20">
        <f t="shared" si="3"/>
        <v>2.7595607819488333E-2</v>
      </c>
      <c r="E10" s="17">
        <f>IF(OR($A10="",$B10="",$C10=""),"",A10*'MPTO_working_3-way'!$I9)</f>
        <v>2.7745081411126189</v>
      </c>
      <c r="F10" s="21">
        <f>IF(OR($A10="",$B10="",$C10=""),"",B10*'MPTO_working_3-way'!$I9)</f>
        <v>3.6171365395245991</v>
      </c>
      <c r="G10" s="22">
        <f>IF(OR($A10="",$B10="",$C10=""),"",C10*'MPTO_working_3-way'!$I9)</f>
        <v>2.7539562289562287</v>
      </c>
      <c r="H10" s="17">
        <f>IF(OR($A10="",$B10="",$C10=""),"",'MPTO_working_3-way'!E9)</f>
        <v>2.7687651823035941</v>
      </c>
      <c r="I10" s="21">
        <f>IF(OR($A10="",$B10="",$C10=""),"",'MPTO_working_3-way'!F9)</f>
        <v>3.6377873585106868</v>
      </c>
      <c r="J10" s="22">
        <f>IF(OR($A10="",$B10="",$C10=""),"",'MPTO_working_3-way'!G9)</f>
        <v>2.7477374328997106</v>
      </c>
      <c r="K10" s="17">
        <f>IF(OR($A10="",$B10="",$C10=""),"",'OddsRatio_working_3-way'!H9)</f>
        <v>2.7719058885346013</v>
      </c>
      <c r="L10" s="21">
        <f>IF(OR($A10="",$B10="",$C10=""),"",'OddsRatio_working_3-way'!I9)</f>
        <v>3.6265899053571742</v>
      </c>
      <c r="M10" s="22">
        <f>IF(OR($A10="",$B10="",$C10=""),"",'OddsRatio_working_3-way'!J9)</f>
        <v>2.7510599369047828</v>
      </c>
      <c r="N10" s="23">
        <f t="shared" si="16"/>
        <v>36.042424427667569</v>
      </c>
      <c r="O10" s="24">
        <f t="shared" si="17"/>
        <v>27.646177828040468</v>
      </c>
      <c r="P10" s="24">
        <f t="shared" si="18"/>
        <v>36.311397744291959</v>
      </c>
      <c r="Q10" t="s">
        <v>128</v>
      </c>
      <c r="R10" t="s">
        <v>129</v>
      </c>
      <c r="S10" s="48" t="s">
        <v>400</v>
      </c>
      <c r="T10" s="35">
        <v>100</v>
      </c>
      <c r="U10" s="35">
        <f t="shared" si="19"/>
        <v>57.264957264957268</v>
      </c>
      <c r="V10" s="35">
        <f t="shared" si="20"/>
        <v>71.346704871060169</v>
      </c>
      <c r="W10" s="35">
        <f t="shared" si="21"/>
        <v>68.652037617554868</v>
      </c>
      <c r="X10" s="35">
        <f t="shared" si="22"/>
        <v>60.001257511384964</v>
      </c>
      <c r="Y10" s="35">
        <f t="shared" si="23"/>
        <v>74.083005117487886</v>
      </c>
      <c r="Z10" s="35">
        <f t="shared" si="24"/>
        <v>71.388337863982571</v>
      </c>
      <c r="AA10" s="35">
        <f t="shared" si="25"/>
        <v>-2.736300246427696</v>
      </c>
      <c r="AB10" s="35">
        <f t="shared" si="26"/>
        <v>-2.7363002464277173</v>
      </c>
      <c r="AC10" s="35">
        <f t="shared" si="27"/>
        <v>-2.7363002464277031</v>
      </c>
      <c r="AF10">
        <v>2.0099999999999998</v>
      </c>
      <c r="AG10">
        <v>1.88</v>
      </c>
      <c r="AJ10" t="s">
        <v>409</v>
      </c>
    </row>
    <row r="11" spans="1:36" ht="15" x14ac:dyDescent="0.25">
      <c r="A11">
        <v>2.34</v>
      </c>
      <c r="B11">
        <v>3.49</v>
      </c>
      <c r="C11">
        <v>3.19</v>
      </c>
      <c r="D11" s="20">
        <f t="shared" si="3"/>
        <v>2.7363002464277031E-2</v>
      </c>
      <c r="E11" s="17">
        <f>IF(OR($A11="",$B11="",$C11=""),"",A11*'MPTO_working_3-way'!$I10)</f>
        <v>2.4040294257664083</v>
      </c>
      <c r="F11" s="21">
        <f>IF(OR($A11="",$B11="",$C11=""),"",B11*'MPTO_working_3-way'!$I10)</f>
        <v>3.5854968786003272</v>
      </c>
      <c r="G11" s="22">
        <f>IF(OR($A11="",$B11="",$C11=""),"",C11*'MPTO_working_3-way'!$I10)</f>
        <v>3.2772879778610435</v>
      </c>
      <c r="H11" s="17">
        <f>IF(OR($A11="",$B11="",$C11=""),"",'MPTO_working_3-way'!E10)</f>
        <v>2.3910321382674304</v>
      </c>
      <c r="I11" s="21">
        <f>IF(OR($A11="",$B11="",$C11=""),"",'MPTO_working_3-way'!F10)</f>
        <v>3.6047473741238512</v>
      </c>
      <c r="J11" s="22">
        <f>IF(OR($A11="",$B11="",$C11=""),"",'MPTO_working_3-way'!G10)</f>
        <v>3.2855977272247636</v>
      </c>
      <c r="K11" s="17">
        <f>IF(OR($A11="",$B11="",$C11=""),"",'OddsRatio_working_3-way'!H10)</f>
        <v>2.3967149242108334</v>
      </c>
      <c r="L11" s="21">
        <f>IF(OR($A11="",$B11="",$C11=""),"",'OddsRatio_working_3-way'!I10)</f>
        <v>3.5953881800634155</v>
      </c>
      <c r="M11" s="22">
        <f>IF(OR($A11="",$B11="",$C11=""),"",'OddsRatio_working_3-way'!J10)</f>
        <v>3.2826908089714366</v>
      </c>
      <c r="N11" s="23">
        <f t="shared" si="16"/>
        <v>41.596828611247069</v>
      </c>
      <c r="O11" s="24">
        <f t="shared" si="17"/>
        <v>27.890137235048179</v>
      </c>
      <c r="P11" s="24">
        <f t="shared" si="18"/>
        <v>30.513034153704748</v>
      </c>
      <c r="Q11" t="s">
        <v>130</v>
      </c>
      <c r="R11" t="s">
        <v>131</v>
      </c>
      <c r="S11" s="48" t="s">
        <v>400</v>
      </c>
      <c r="T11" s="35">
        <v>100</v>
      </c>
      <c r="U11" s="35">
        <f t="shared" si="19"/>
        <v>64.02877697841727</v>
      </c>
      <c r="V11" s="35">
        <f t="shared" si="20"/>
        <v>69.512195121951223</v>
      </c>
      <c r="W11" s="35">
        <f t="shared" si="21"/>
        <v>63.63636363636364</v>
      </c>
      <c r="X11" s="35">
        <f t="shared" si="22"/>
        <v>66.851441241685137</v>
      </c>
      <c r="Y11" s="35">
        <f t="shared" si="23"/>
        <v>72.334859385219104</v>
      </c>
      <c r="Z11" s="35">
        <f t="shared" si="24"/>
        <v>66.459027899631522</v>
      </c>
      <c r="AA11" s="35">
        <f t="shared" si="25"/>
        <v>-2.8226642632678676</v>
      </c>
      <c r="AB11" s="35">
        <f t="shared" si="26"/>
        <v>-2.8226642632678818</v>
      </c>
      <c r="AC11" s="35">
        <f t="shared" si="27"/>
        <v>-2.8226642632678818</v>
      </c>
      <c r="AF11">
        <v>2.02</v>
      </c>
      <c r="AG11">
        <v>1.88</v>
      </c>
      <c r="AJ11" t="s">
        <v>410</v>
      </c>
    </row>
    <row r="12" spans="1:36" ht="15" x14ac:dyDescent="0.25">
      <c r="A12">
        <v>2.78</v>
      </c>
      <c r="B12">
        <v>3.28</v>
      </c>
      <c r="C12">
        <v>2.75</v>
      </c>
      <c r="D12" s="20">
        <f t="shared" si="3"/>
        <v>2.8226642632678711E-2</v>
      </c>
      <c r="E12" s="17">
        <f>IF(OR($A12="",$B12="",$C12=""),"",A12*'MPTO_working_3-way'!$I11)</f>
        <v>2.8584700665188465</v>
      </c>
      <c r="F12" s="21">
        <f>IF(OR($A12="",$B12="",$C12=""),"",B12*'MPTO_working_3-way'!$I11)</f>
        <v>3.3725833878351859</v>
      </c>
      <c r="G12" s="22">
        <f>IF(OR($A12="",$B12="",$C12=""),"",C12*'MPTO_working_3-way'!$I11)</f>
        <v>2.8276232672398667</v>
      </c>
      <c r="H12" s="17">
        <f>IF(OR($A12="",$B12="",$C12=""),"",'MPTO_working_3-way'!E11)</f>
        <v>2.8546686804137793</v>
      </c>
      <c r="I12" s="21">
        <f>IF(OR($A12="",$B12="",$C12=""),"",'MPTO_working_3-way'!F11)</f>
        <v>3.3844478836740564</v>
      </c>
      <c r="J12" s="22">
        <f>IF(OR($A12="",$B12="",$C12=""),"",'MPTO_working_3-way'!G11)</f>
        <v>2.823044649759451</v>
      </c>
      <c r="K12" s="17">
        <f>IF(OR($A12="",$B12="",$C12=""),"",'OddsRatio_working_3-way'!H11)</f>
        <v>2.8566922375884736</v>
      </c>
      <c r="L12" s="21">
        <f>IF(OR($A12="",$B12="",$C12=""),"",'OddsRatio_working_3-way'!I11)</f>
        <v>3.3782350009560234</v>
      </c>
      <c r="M12" s="22">
        <f>IF(OR($A12="",$B12="",$C12=""),"",'OddsRatio_working_3-way'!J11)</f>
        <v>2.8253996717864212</v>
      </c>
      <c r="N12" s="23">
        <f t="shared" si="16"/>
        <v>34.983749234003284</v>
      </c>
      <c r="O12" s="24">
        <f t="shared" si="17"/>
        <v>29.650860631258873</v>
      </c>
      <c r="P12" s="24">
        <f t="shared" si="18"/>
        <v>35.365390134737858</v>
      </c>
      <c r="Q12" t="s">
        <v>132</v>
      </c>
      <c r="R12" t="s">
        <v>133</v>
      </c>
      <c r="S12" s="48" t="s">
        <v>400</v>
      </c>
      <c r="T12" s="35">
        <v>100</v>
      </c>
      <c r="U12" s="35">
        <f t="shared" si="19"/>
        <v>62.825278810408925</v>
      </c>
      <c r="V12" s="35">
        <f t="shared" si="20"/>
        <v>67.637540453074436</v>
      </c>
      <c r="W12" s="35">
        <f t="shared" si="21"/>
        <v>66.777408637873762</v>
      </c>
      <c r="X12" s="35">
        <f t="shared" si="22"/>
        <v>65.58505090905183</v>
      </c>
      <c r="Y12" s="35">
        <f t="shared" si="23"/>
        <v>70.397312551717334</v>
      </c>
      <c r="Z12" s="35">
        <f t="shared" si="24"/>
        <v>69.537180736516646</v>
      </c>
      <c r="AA12" s="35">
        <f t="shared" si="25"/>
        <v>-2.7597720986429053</v>
      </c>
      <c r="AB12" s="35">
        <f t="shared" si="26"/>
        <v>-2.7597720986428982</v>
      </c>
      <c r="AC12" s="35">
        <f t="shared" si="27"/>
        <v>-2.759772098642884</v>
      </c>
      <c r="AF12">
        <v>2.1</v>
      </c>
      <c r="AG12">
        <v>1.8</v>
      </c>
      <c r="AJ12" t="s">
        <v>411</v>
      </c>
    </row>
    <row r="13" spans="1:36" ht="15" x14ac:dyDescent="0.25">
      <c r="A13">
        <v>2.69</v>
      </c>
      <c r="B13">
        <v>3.09</v>
      </c>
      <c r="C13">
        <v>3.01</v>
      </c>
      <c r="D13" s="20">
        <f t="shared" si="3"/>
        <v>2.7597720986428875E-2</v>
      </c>
      <c r="E13" s="17">
        <f>IF(OR($A13="",$B13="",$C13=""),"",A13*'MPTO_working_3-way'!$I12)</f>
        <v>2.7642378694534937</v>
      </c>
      <c r="F13" s="21">
        <f>IF(OR($A13="",$B13="",$C13=""),"",B13*'MPTO_working_3-way'!$I12)</f>
        <v>3.1752769578480651</v>
      </c>
      <c r="G13" s="22">
        <f>IF(OR($A13="",$B13="",$C13=""),"",C13*'MPTO_working_3-way'!$I12)</f>
        <v>3.0930691401691508</v>
      </c>
      <c r="H13" s="17">
        <f>IF(OR($A13="",$B13="",$C13=""),"",'MPTO_working_3-way'!E12)</f>
        <v>2.7582556749043015</v>
      </c>
      <c r="I13" s="21">
        <f>IF(OR($A13="",$B13="",$C13=""),"",'MPTO_working_3-way'!F12)</f>
        <v>3.1804050902743661</v>
      </c>
      <c r="J13" s="22">
        <f>IF(OR($A13="",$B13="",$C13=""),"",'MPTO_working_3-way'!G12)</f>
        <v>3.0957195881302595</v>
      </c>
      <c r="K13" s="17">
        <f>IF(OR($A13="",$B13="",$C13=""),"",'OddsRatio_working_3-way'!H12)</f>
        <v>2.7610796948656904</v>
      </c>
      <c r="L13" s="21">
        <f>IF(OR($A13="",$B13="",$C13=""),"",'OddsRatio_working_3-way'!I12)</f>
        <v>3.1779032912836045</v>
      </c>
      <c r="M13" s="22">
        <f>IF(OR($A13="",$B13="",$C13=""),"",'OddsRatio_working_3-way'!J12)</f>
        <v>3.094538572000022</v>
      </c>
      <c r="N13" s="23">
        <f t="shared" si="16"/>
        <v>36.176336741877641</v>
      </c>
      <c r="O13" s="24">
        <f t="shared" si="17"/>
        <v>31.493315804417755</v>
      </c>
      <c r="P13" s="24">
        <f t="shared" si="18"/>
        <v>32.330347453704604</v>
      </c>
      <c r="Q13" t="s">
        <v>134</v>
      </c>
      <c r="R13" t="s">
        <v>135</v>
      </c>
      <c r="S13" s="48" t="s">
        <v>400</v>
      </c>
      <c r="T13" s="35">
        <v>100</v>
      </c>
      <c r="U13" s="35">
        <f t="shared" si="19"/>
        <v>59.349593495934961</v>
      </c>
      <c r="V13" s="35">
        <f t="shared" si="20"/>
        <v>74.160206718346245</v>
      </c>
      <c r="W13" s="35">
        <f t="shared" si="21"/>
        <v>61.977186311787079</v>
      </c>
      <c r="X13" s="35">
        <f t="shared" si="22"/>
        <v>63.862606969866675</v>
      </c>
      <c r="Y13" s="35">
        <f t="shared" si="23"/>
        <v>78.673220192277967</v>
      </c>
      <c r="Z13" s="35">
        <f t="shared" si="24"/>
        <v>66.490199785718787</v>
      </c>
      <c r="AA13" s="35">
        <f t="shared" si="25"/>
        <v>-4.5130134739317143</v>
      </c>
      <c r="AB13" s="35">
        <f t="shared" si="26"/>
        <v>-4.5130134739317214</v>
      </c>
      <c r="AC13" s="35">
        <f t="shared" si="27"/>
        <v>-4.5130134739317072</v>
      </c>
      <c r="AF13">
        <v>2.48</v>
      </c>
      <c r="AG13">
        <v>1.58</v>
      </c>
      <c r="AJ13" t="s">
        <v>411</v>
      </c>
    </row>
    <row r="14" spans="1:36" ht="15" x14ac:dyDescent="0.25">
      <c r="A14">
        <v>2.46</v>
      </c>
      <c r="B14">
        <v>3.87</v>
      </c>
      <c r="C14">
        <v>2.63</v>
      </c>
      <c r="D14" s="20">
        <f t="shared" si="3"/>
        <v>4.5130134739317151E-2</v>
      </c>
      <c r="E14" s="17">
        <f>IF(OR($A14="",$B14="",$C14=""),"",A14*'MPTO_working_3-way'!$I13)</f>
        <v>2.5710201314587202</v>
      </c>
      <c r="F14" s="21">
        <f>IF(OR($A14="",$B14="",$C14=""),"",B14*'MPTO_working_3-way'!$I13)</f>
        <v>4.0446536214411575</v>
      </c>
      <c r="G14" s="22">
        <f>IF(OR($A14="",$B14="",$C14=""),"",C14*'MPTO_working_3-way'!$I13)</f>
        <v>2.7486922543644039</v>
      </c>
      <c r="H14" s="17">
        <f>IF(OR($A14="",$B14="",$C14=""),"",'MPTO_working_3-way'!E13)</f>
        <v>2.5545349347575592</v>
      </c>
      <c r="I14" s="21">
        <f>IF(OR($A14="",$B14="",$C14=""),"",'MPTO_working_3-way'!F13)</f>
        <v>4.1092306727793311</v>
      </c>
      <c r="J14" s="22">
        <f>IF(OR($A14="",$B14="",$C14=""),"",'MPTO_working_3-way'!G13)</f>
        <v>2.7383399124759307</v>
      </c>
      <c r="K14" s="17">
        <f>IF(OR($A14="",$B14="",$C14=""),"",'OddsRatio_working_3-way'!H13)</f>
        <v>2.5630441015090271</v>
      </c>
      <c r="L14" s="21">
        <f>IF(OR($A14="",$B14="",$C14=""),"",'OddsRatio_working_3-way'!I13)</f>
        <v>4.0725592954321286</v>
      </c>
      <c r="M14" s="22">
        <f>IF(OR($A14="",$B14="",$C14=""),"",'OddsRatio_working_3-way'!J13)</f>
        <v>2.7450423873011744</v>
      </c>
      <c r="N14" s="23">
        <f t="shared" si="16"/>
        <v>38.895066894424893</v>
      </c>
      <c r="O14" s="24">
        <f t="shared" si="17"/>
        <v>24.723996010409621</v>
      </c>
      <c r="P14" s="24">
        <f t="shared" si="18"/>
        <v>36.380937095165486</v>
      </c>
      <c r="Q14" t="s">
        <v>136</v>
      </c>
      <c r="R14" t="s">
        <v>137</v>
      </c>
      <c r="S14" s="48" t="s">
        <v>400</v>
      </c>
      <c r="T14" s="35">
        <v>100</v>
      </c>
      <c r="U14" s="35">
        <f t="shared" si="19"/>
        <v>74.619289340101517</v>
      </c>
      <c r="V14" s="35">
        <f t="shared" si="20"/>
        <v>72.67759562841529</v>
      </c>
      <c r="W14" s="35">
        <f t="shared" si="21"/>
        <v>50.495049504950494</v>
      </c>
      <c r="X14" s="35">
        <f t="shared" si="22"/>
        <v>76.827354866634195</v>
      </c>
      <c r="Y14" s="35">
        <f t="shared" si="23"/>
        <v>74.885661154947982</v>
      </c>
      <c r="Z14" s="35">
        <f t="shared" si="24"/>
        <v>52.703115031483172</v>
      </c>
      <c r="AA14" s="35">
        <f t="shared" si="25"/>
        <v>-2.2080655265326783</v>
      </c>
      <c r="AB14" s="35">
        <f t="shared" si="26"/>
        <v>-2.2080655265326925</v>
      </c>
      <c r="AC14" s="35">
        <f t="shared" si="27"/>
        <v>-2.2080655265326783</v>
      </c>
      <c r="AF14">
        <v>1.58</v>
      </c>
      <c r="AG14">
        <v>2.41</v>
      </c>
      <c r="AJ14" t="s">
        <v>412</v>
      </c>
    </row>
    <row r="15" spans="1:36" ht="15" x14ac:dyDescent="0.25">
      <c r="A15">
        <v>3.94</v>
      </c>
      <c r="B15">
        <v>3.66</v>
      </c>
      <c r="C15">
        <v>2.02</v>
      </c>
      <c r="D15" s="20">
        <f t="shared" si="3"/>
        <v>2.2080655265326765E-2</v>
      </c>
      <c r="E15" s="17">
        <f>IF(OR($A15="",$B15="",$C15=""),"",A15*'MPTO_working_3-way'!$I14)</f>
        <v>4.0269977817453873</v>
      </c>
      <c r="F15" s="21">
        <f>IF(OR($A15="",$B15="",$C15=""),"",B15*'MPTO_working_3-way'!$I14)</f>
        <v>3.740815198271096</v>
      </c>
      <c r="G15" s="22">
        <f>IF(OR($A15="",$B15="",$C15=""),"",C15*'MPTO_working_3-way'!$I14)</f>
        <v>2.06460292363596</v>
      </c>
      <c r="H15" s="17">
        <f>IF(OR($A15="",$B15="",$C15=""),"",'MPTO_working_3-way'!E14)</f>
        <v>4.0576694126522863</v>
      </c>
      <c r="I15" s="21">
        <f>IF(OR($A15="",$B15="",$C15=""),"",'MPTO_working_3-way'!F14)</f>
        <v>3.7613240496103679</v>
      </c>
      <c r="J15" s="22">
        <f>IF(OR($A15="",$B15="",$C15=""),"",'MPTO_working_3-way'!G14)</f>
        <v>2.0504858885004666</v>
      </c>
      <c r="K15" s="17">
        <f>IF(OR($A15="",$B15="",$C15=""),"",'OddsRatio_working_3-way'!H14)</f>
        <v>4.0440853404941208</v>
      </c>
      <c r="L15" s="21">
        <f>IF(OR($A15="",$B15="",$C15=""),"",'OddsRatio_working_3-way'!I14)</f>
        <v>3.754172450923253</v>
      </c>
      <c r="M15" s="22">
        <f>IF(OR($A15="",$B15="",$C15=""),"",'OddsRatio_working_3-way'!J14)</f>
        <v>2.0561112405795932</v>
      </c>
      <c r="N15" s="23">
        <f t="shared" si="16"/>
        <v>24.832395104190461</v>
      </c>
      <c r="O15" s="24">
        <f t="shared" si="17"/>
        <v>26.732141177735087</v>
      </c>
      <c r="P15" s="24">
        <f t="shared" si="18"/>
        <v>48.435463718074459</v>
      </c>
      <c r="Q15" t="s">
        <v>138</v>
      </c>
      <c r="R15" t="s">
        <v>139</v>
      </c>
      <c r="S15" s="48" t="s">
        <v>400</v>
      </c>
      <c r="T15" s="35">
        <v>100</v>
      </c>
      <c r="U15" s="35">
        <f t="shared" si="19"/>
        <v>54.128440366972484</v>
      </c>
      <c r="V15" s="35">
        <f t="shared" si="20"/>
        <v>65.986394557823132</v>
      </c>
      <c r="W15" s="35">
        <f t="shared" si="21"/>
        <v>76.580796252927385</v>
      </c>
      <c r="X15" s="35">
        <f t="shared" si="22"/>
        <v>57.432809189249468</v>
      </c>
      <c r="Y15" s="35">
        <f t="shared" si="23"/>
        <v>69.290763380100117</v>
      </c>
      <c r="Z15" s="35">
        <f t="shared" si="24"/>
        <v>79.885165075204384</v>
      </c>
      <c r="AA15" s="35">
        <f t="shared" si="25"/>
        <v>-3.3043688222769845</v>
      </c>
      <c r="AB15" s="35">
        <f t="shared" si="26"/>
        <v>-3.3043688222769845</v>
      </c>
      <c r="AC15" s="35">
        <f t="shared" si="27"/>
        <v>-3.3043688222769987</v>
      </c>
      <c r="AF15">
        <v>2</v>
      </c>
      <c r="AG15">
        <v>1.91</v>
      </c>
      <c r="AJ15" t="s">
        <v>413</v>
      </c>
    </row>
    <row r="16" spans="1:36" ht="15" x14ac:dyDescent="0.25">
      <c r="A16">
        <v>2.1800000000000002</v>
      </c>
      <c r="B16">
        <v>2.94</v>
      </c>
      <c r="C16">
        <v>4.2699999999999996</v>
      </c>
      <c r="D16" s="20">
        <f t="shared" si="3"/>
        <v>3.3043688222769818E-2</v>
      </c>
      <c r="E16" s="17">
        <f>IF(OR($A16="",$B16="",$C16=""),"",A16*'MPTO_working_3-way'!$I15)</f>
        <v>2.2520352403256383</v>
      </c>
      <c r="F16" s="21">
        <f>IF(OR($A16="",$B16="",$C16=""),"",B16*'MPTO_working_3-way'!$I15)</f>
        <v>3.0371484433749432</v>
      </c>
      <c r="G16" s="22">
        <f>IF(OR($A16="",$B16="",$C16=""),"",C16*'MPTO_working_3-way'!$I15)</f>
        <v>4.4110965487112264</v>
      </c>
      <c r="H16" s="17">
        <f>IF(OR($A16="",$B16="",$C16=""),"",'MPTO_working_3-way'!E15)</f>
        <v>2.233633440563457</v>
      </c>
      <c r="I16" s="21">
        <f>IF(OR($A16="",$B16="",$C16=""),"",'MPTO_working_3-way'!F15)</f>
        <v>3.0383916738251679</v>
      </c>
      <c r="J16" s="22">
        <f>IF(OR($A16="",$B16="",$C16=""),"",'MPTO_working_3-way'!G15)</f>
        <v>4.4807389330427876</v>
      </c>
      <c r="K16" s="17">
        <f>IF(OR($A16="",$B16="",$C16=""),"",'OddsRatio_working_3-way'!H15)</f>
        <v>2.2418105332336276</v>
      </c>
      <c r="L16" s="21">
        <f>IF(OR($A16="",$B16="",$C16=""),"",'OddsRatio_working_3-way'!I15)</f>
        <v>3.0416207071807095</v>
      </c>
      <c r="M16" s="22">
        <f>IF(OR($A16="",$B16="",$C16=""),"",'OddsRatio_working_3-way'!J15)</f>
        <v>4.4412885115881036</v>
      </c>
      <c r="N16" s="23">
        <f t="shared" si="16"/>
        <v>44.404278498563933</v>
      </c>
      <c r="O16" s="24">
        <f t="shared" si="17"/>
        <v>32.925621471724284</v>
      </c>
      <c r="P16" s="24">
        <f t="shared" si="18"/>
        <v>22.670100029711801</v>
      </c>
      <c r="Q16" t="s">
        <v>97</v>
      </c>
      <c r="R16" t="s">
        <v>94</v>
      </c>
      <c r="S16" s="48" t="s">
        <v>400</v>
      </c>
      <c r="T16" s="35">
        <v>100</v>
      </c>
      <c r="U16" s="35">
        <f t="shared" si="19"/>
        <v>61.089494163424128</v>
      </c>
      <c r="V16" s="35">
        <f t="shared" si="20"/>
        <v>71.751412429378533</v>
      </c>
      <c r="W16" s="35">
        <f t="shared" si="21"/>
        <v>64.539007092198588</v>
      </c>
      <c r="X16" s="35">
        <f t="shared" si="22"/>
        <v>63.709580478422886</v>
      </c>
      <c r="Y16" s="35">
        <f t="shared" si="23"/>
        <v>74.371498744377291</v>
      </c>
      <c r="Z16" s="35">
        <f t="shared" si="24"/>
        <v>67.159093407197346</v>
      </c>
      <c r="AA16" s="35">
        <f t="shared" si="25"/>
        <v>-2.6200863149987583</v>
      </c>
      <c r="AB16" s="35">
        <f t="shared" si="26"/>
        <v>-2.6200863149987583</v>
      </c>
      <c r="AC16" s="35">
        <f t="shared" si="27"/>
        <v>-2.6200863149987583</v>
      </c>
      <c r="AF16">
        <v>2.87</v>
      </c>
      <c r="AG16">
        <v>1.44</v>
      </c>
      <c r="AJ16" t="s">
        <v>115</v>
      </c>
    </row>
    <row r="17" spans="1:36" ht="15" x14ac:dyDescent="0.25">
      <c r="A17">
        <v>2.57</v>
      </c>
      <c r="B17">
        <v>3.54</v>
      </c>
      <c r="C17">
        <v>2.82</v>
      </c>
      <c r="D17" s="20">
        <f t="shared" si="3"/>
        <v>2.6200863149987708E-2</v>
      </c>
      <c r="E17" s="17">
        <f>IF(OR($A17="",$B17="",$C17=""),"",A17*'MPTO_working_3-way'!$I16)</f>
        <v>2.6373362182954683</v>
      </c>
      <c r="F17" s="21">
        <f>IF(OR($A17="",$B17="",$C17=""),"",B17*'MPTO_working_3-way'!$I16)</f>
        <v>3.6327510555509566</v>
      </c>
      <c r="G17" s="22">
        <f>IF(OR($A17="",$B17="",$C17=""),"",C17*'MPTO_working_3-way'!$I16)</f>
        <v>2.8938864340829653</v>
      </c>
      <c r="H17" s="17">
        <f>IF(OR($A17="",$B17="",$C17=""),"",'MPTO_working_3-way'!E16)</f>
        <v>2.6290091786514886</v>
      </c>
      <c r="I17" s="21">
        <f>IF(OR($A17="",$B17="",$C17=""),"",'MPTO_working_3-way'!F16)</f>
        <v>3.6529379502492558</v>
      </c>
      <c r="J17" s="22">
        <f>IF(OR($A17="",$B17="",$C17=""),"",'MPTO_working_3-way'!G16)</f>
        <v>2.8912069916017296</v>
      </c>
      <c r="K17" s="17">
        <f>IF(OR($A17="",$B17="",$C17=""),"",'OddsRatio_working_3-way'!H16)</f>
        <v>2.6330820842596343</v>
      </c>
      <c r="L17" s="21">
        <f>IF(OR($A17="",$B17="",$C17=""),"",'OddsRatio_working_3-way'!I16)</f>
        <v>3.6420563656174987</v>
      </c>
      <c r="M17" s="22">
        <f>IF(OR($A17="",$B17="",$C17=""),"",'OddsRatio_working_3-way'!J16)</f>
        <v>2.8931270021353725</v>
      </c>
      <c r="N17" s="23">
        <f t="shared" si="16"/>
        <v>37.91704649042844</v>
      </c>
      <c r="O17" s="24">
        <f t="shared" si="17"/>
        <v>27.527347310847766</v>
      </c>
      <c r="P17" s="24">
        <f t="shared" si="18"/>
        <v>34.555606198723787</v>
      </c>
      <c r="Q17" t="s">
        <v>140</v>
      </c>
      <c r="R17" t="s">
        <v>141</v>
      </c>
      <c r="S17" s="48" t="s">
        <v>400</v>
      </c>
      <c r="T17" s="35">
        <v>100</v>
      </c>
      <c r="U17" s="35">
        <f t="shared" si="19"/>
        <v>61.832061068702288</v>
      </c>
      <c r="V17" s="35">
        <f t="shared" si="20"/>
        <v>72.972972972972968</v>
      </c>
      <c r="W17" s="35">
        <f t="shared" si="21"/>
        <v>62.406015037593981</v>
      </c>
      <c r="X17" s="35">
        <f t="shared" si="22"/>
        <v>64.621011989433043</v>
      </c>
      <c r="Y17" s="35">
        <f t="shared" si="23"/>
        <v>75.761923893703724</v>
      </c>
      <c r="Z17" s="35">
        <f t="shared" si="24"/>
        <v>65.19496595832473</v>
      </c>
      <c r="AA17" s="35">
        <f t="shared" si="25"/>
        <v>-2.7889509207307555</v>
      </c>
      <c r="AB17" s="35">
        <f t="shared" si="26"/>
        <v>-2.7889509207307555</v>
      </c>
      <c r="AC17" s="35">
        <f t="shared" si="27"/>
        <v>-2.7889509207307484</v>
      </c>
      <c r="AF17">
        <v>1.78</v>
      </c>
      <c r="AG17">
        <v>2.12</v>
      </c>
      <c r="AJ17" t="s">
        <v>414</v>
      </c>
    </row>
    <row r="18" spans="1:36" ht="15" x14ac:dyDescent="0.25">
      <c r="A18">
        <v>2.62</v>
      </c>
      <c r="B18">
        <v>3.7</v>
      </c>
      <c r="C18">
        <v>2.66</v>
      </c>
      <c r="D18" s="20">
        <f t="shared" si="3"/>
        <v>2.7889509207307484E-2</v>
      </c>
      <c r="E18" s="17">
        <f>IF(OR($A18="",$B18="",$C18=""),"",A18*'MPTO_working_3-way'!$I17)</f>
        <v>2.6930705141231459</v>
      </c>
      <c r="F18" s="21">
        <f>IF(OR($A18="",$B18="",$C18=""),"",B18*'MPTO_working_3-way'!$I17)</f>
        <v>3.803191184067038</v>
      </c>
      <c r="G18" s="22">
        <f>IF(OR($A18="",$B18="",$C18=""),"",C18*'MPTO_working_3-way'!$I17)</f>
        <v>2.734186094491438</v>
      </c>
      <c r="H18" s="17">
        <f>IF(OR($A18="",$B18="",$C18=""),"",'MPTO_working_3-way'!E17)</f>
        <v>2.6854080489217145</v>
      </c>
      <c r="I18" s="21">
        <f>IF(OR($A18="",$B18="",$C18=""),"",'MPTO_working_3-way'!F17)</f>
        <v>3.8318027544475952</v>
      </c>
      <c r="J18" s="22">
        <f>IF(OR($A18="",$B18="",$C18=""),"",'MPTO_working_3-way'!G17)</f>
        <v>2.7274461936815917</v>
      </c>
      <c r="K18" s="17">
        <f>IF(OR($A18="",$B18="",$C18=""),"",'OddsRatio_working_3-way'!H17)</f>
        <v>2.6895501200596659</v>
      </c>
      <c r="L18" s="21">
        <f>IF(OR($A18="",$B18="",$C18=""),"",'OddsRatio_working_3-way'!I17)</f>
        <v>3.8159168667661101</v>
      </c>
      <c r="M18" s="22">
        <f>IF(OR($A18="",$B18="",$C18=""),"",'OddsRatio_working_3-way'!J17)</f>
        <v>2.73126740697472</v>
      </c>
      <c r="N18" s="23">
        <f t="shared" si="16"/>
        <v>37.132336296273941</v>
      </c>
      <c r="O18" s="24">
        <f t="shared" si="17"/>
        <v>26.293708404388571</v>
      </c>
      <c r="P18" s="24">
        <f t="shared" si="18"/>
        <v>36.573955299337491</v>
      </c>
      <c r="Q18" t="s">
        <v>142</v>
      </c>
      <c r="R18" t="s">
        <v>143</v>
      </c>
      <c r="S18" s="48" t="s">
        <v>400</v>
      </c>
      <c r="T18" s="35">
        <v>100</v>
      </c>
      <c r="U18" s="35">
        <f t="shared" si="19"/>
        <v>43.820224719101127</v>
      </c>
      <c r="V18" s="35">
        <f t="shared" si="20"/>
        <v>76.635514018691595</v>
      </c>
      <c r="W18" s="35">
        <f t="shared" si="21"/>
        <v>76.019184652278184</v>
      </c>
      <c r="X18" s="35">
        <f t="shared" si="22"/>
        <v>47.345301329030235</v>
      </c>
      <c r="Y18" s="35">
        <f t="shared" si="23"/>
        <v>80.16059062862071</v>
      </c>
      <c r="Z18" s="35">
        <f t="shared" si="24"/>
        <v>79.5442612622073</v>
      </c>
      <c r="AA18" s="35">
        <f t="shared" si="25"/>
        <v>-3.5250766099291084</v>
      </c>
      <c r="AB18" s="35">
        <f t="shared" si="26"/>
        <v>-3.5250766099291155</v>
      </c>
      <c r="AC18" s="35">
        <f t="shared" si="27"/>
        <v>-3.5250766099291155</v>
      </c>
      <c r="AF18">
        <v>1.71</v>
      </c>
      <c r="AG18">
        <v>2.23</v>
      </c>
      <c r="AJ18" t="s">
        <v>414</v>
      </c>
    </row>
    <row r="19" spans="1:36" ht="15" x14ac:dyDescent="0.25">
      <c r="A19">
        <v>1.78</v>
      </c>
      <c r="B19">
        <v>4.28</v>
      </c>
      <c r="C19">
        <v>4.17</v>
      </c>
      <c r="D19" s="20">
        <f t="shared" si="3"/>
        <v>3.525076609929112E-2</v>
      </c>
      <c r="E19" s="17">
        <f>IF(OR($A19="",$B19="",$C19=""),"",A19*'MPTO_working_3-way'!$I18)</f>
        <v>1.8427463636567383</v>
      </c>
      <c r="F19" s="21">
        <f>IF(OR($A19="",$B19="",$C19=""),"",B19*'MPTO_working_3-way'!$I18)</f>
        <v>4.4308732789049659</v>
      </c>
      <c r="G19" s="22">
        <f>IF(OR($A19="",$B19="",$C19=""),"",C19*'MPTO_working_3-way'!$I18)</f>
        <v>4.316995694634044</v>
      </c>
      <c r="H19" s="17">
        <f>IF(OR($A19="",$B19="",$C19=""),"",'MPTO_working_3-way'!E18)</f>
        <v>1.8180248154013832</v>
      </c>
      <c r="I19" s="21">
        <f>IF(OR($A19="",$B19="",$C19=""),"",'MPTO_working_3-way'!F18)</f>
        <v>4.5066440551528268</v>
      </c>
      <c r="J19" s="22">
        <f>IF(OR($A19="",$B19="",$C19=""),"",'MPTO_working_3-way'!G18)</f>
        <v>4.3848514271328227</v>
      </c>
      <c r="K19" s="17">
        <f>IF(OR($A19="",$B19="",$C19=""),"",'OddsRatio_working_3-way'!H18)</f>
        <v>1.8269748126211032</v>
      </c>
      <c r="L19" s="21">
        <f>IF(OR($A19="",$B19="",$C19=""),"",'OddsRatio_working_3-way'!I18)</f>
        <v>4.477535109483612</v>
      </c>
      <c r="M19" s="22">
        <f>IF(OR($A19="",$B19="",$C19=""),"",'OddsRatio_working_3-way'!J18)</f>
        <v>4.3609104564216628</v>
      </c>
      <c r="N19" s="23">
        <f t="shared" si="16"/>
        <v>54.266828019435295</v>
      </c>
      <c r="O19" s="24">
        <f t="shared" si="17"/>
        <v>22.568914456681039</v>
      </c>
      <c r="P19" s="24">
        <f t="shared" si="18"/>
        <v>23.164257523883656</v>
      </c>
      <c r="Q19" t="s">
        <v>144</v>
      </c>
      <c r="R19" t="s">
        <v>145</v>
      </c>
      <c r="S19" s="48" t="s">
        <v>401</v>
      </c>
      <c r="T19" s="35">
        <v>100</v>
      </c>
      <c r="U19" s="35">
        <f t="shared" si="19"/>
        <v>46.808510638297875</v>
      </c>
      <c r="V19" s="35">
        <f t="shared" si="20"/>
        <v>76.076555023923447</v>
      </c>
      <c r="W19" s="35">
        <f t="shared" si="21"/>
        <v>72.375690607734811</v>
      </c>
      <c r="X19" s="35">
        <f t="shared" si="22"/>
        <v>51.547754368341757</v>
      </c>
      <c r="Y19" s="35">
        <f t="shared" si="23"/>
        <v>80.815798753967314</v>
      </c>
      <c r="Z19" s="35">
        <f t="shared" si="24"/>
        <v>77.114934337778678</v>
      </c>
      <c r="AA19" s="35">
        <f t="shared" si="25"/>
        <v>-4.7392437300438814</v>
      </c>
      <c r="AB19" s="35">
        <f t="shared" si="26"/>
        <v>-4.7392437300438672</v>
      </c>
      <c r="AC19" s="35">
        <f t="shared" si="27"/>
        <v>-4.7392437300438672</v>
      </c>
      <c r="AF19">
        <v>1.63</v>
      </c>
      <c r="AG19">
        <v>2.35</v>
      </c>
      <c r="AJ19" t="s">
        <v>404</v>
      </c>
    </row>
    <row r="20" spans="1:36" ht="15" x14ac:dyDescent="0.25">
      <c r="A20">
        <v>1.88</v>
      </c>
      <c r="B20">
        <v>4.18</v>
      </c>
      <c r="C20">
        <v>3.62</v>
      </c>
      <c r="D20" s="20">
        <f t="shared" si="3"/>
        <v>4.739243730043885E-2</v>
      </c>
      <c r="E20" s="17">
        <f>IF(OR($A20="",$B20="",$C20=""),"",A20*'MPTO_working_3-way'!$I19)</f>
        <v>1.969097782124825</v>
      </c>
      <c r="F20" s="21">
        <f>IF(OR($A20="",$B20="",$C20=""),"",B20*'MPTO_working_3-way'!$I19)</f>
        <v>4.3781003879158344</v>
      </c>
      <c r="G20" s="22">
        <f>IF(OR($A20="",$B20="",$C20=""),"",C20*'MPTO_working_3-way'!$I19)</f>
        <v>3.7915606230275887</v>
      </c>
      <c r="H20" s="17">
        <f>IF(OR($A20="",$B20="",$C20=""),"",'MPTO_working_3-way'!E19)</f>
        <v>1.9375436128929611</v>
      </c>
      <c r="I20" s="21">
        <f>IF(OR($A20="",$B20="",$C20=""),"",'MPTO_working_3-way'!F19)</f>
        <v>4.4755350783864243</v>
      </c>
      <c r="J20" s="22">
        <f>IF(OR($A20="",$B20="",$C20=""),"",'MPTO_working_3-way'!G19)</f>
        <v>3.8395731895179055</v>
      </c>
      <c r="K20" s="17">
        <f>IF(OR($A20="",$B20="",$C20=""),"",'OddsRatio_working_3-way'!H19)</f>
        <v>1.9493984113623268</v>
      </c>
      <c r="L20" s="21">
        <f>IF(OR($A20="",$B20="",$C20=""),"",'OddsRatio_working_3-way'!I19)</f>
        <v>4.4307806228774993</v>
      </c>
      <c r="M20" s="22">
        <f>IF(OR($A20="",$B20="",$C20=""),"",'OddsRatio_working_3-way'!J19)</f>
        <v>3.8266179974651089</v>
      </c>
      <c r="N20" s="23">
        <f t="shared" si="16"/>
        <v>50.784679617124674</v>
      </c>
      <c r="O20" s="24">
        <f t="shared" si="17"/>
        <v>22.840956382821624</v>
      </c>
      <c r="P20" s="24">
        <f t="shared" si="18"/>
        <v>26.374364000053696</v>
      </c>
      <c r="Q20" t="s">
        <v>146</v>
      </c>
      <c r="R20" t="s">
        <v>147</v>
      </c>
      <c r="S20" s="48" t="s">
        <v>401</v>
      </c>
      <c r="T20" s="35">
        <v>100</v>
      </c>
      <c r="U20" s="35">
        <f t="shared" si="19"/>
        <v>73.190348525469176</v>
      </c>
      <c r="V20" s="35">
        <f t="shared" si="20"/>
        <v>70.588235294117652</v>
      </c>
      <c r="W20" s="35">
        <f t="shared" si="21"/>
        <v>52.830188679245275</v>
      </c>
      <c r="X20" s="35">
        <f t="shared" si="22"/>
        <v>76.581576026637066</v>
      </c>
      <c r="Y20" s="35">
        <f t="shared" si="23"/>
        <v>73.979462795285542</v>
      </c>
      <c r="Z20" s="35">
        <f t="shared" si="24"/>
        <v>56.221416180413186</v>
      </c>
      <c r="AA20" s="35">
        <f t="shared" si="25"/>
        <v>-3.3912275011678901</v>
      </c>
      <c r="AB20" s="35">
        <f t="shared" si="26"/>
        <v>-3.3912275011678901</v>
      </c>
      <c r="AC20" s="35">
        <f t="shared" si="27"/>
        <v>-3.3912275011679114</v>
      </c>
      <c r="AF20">
        <v>1.57</v>
      </c>
      <c r="AG20">
        <v>2.44</v>
      </c>
      <c r="AJ20" t="s">
        <v>404</v>
      </c>
    </row>
    <row r="21" spans="1:36" ht="15" x14ac:dyDescent="0.25">
      <c r="A21">
        <v>3.73</v>
      </c>
      <c r="B21">
        <v>3.4</v>
      </c>
      <c r="C21">
        <v>2.12</v>
      </c>
      <c r="D21" s="20">
        <f t="shared" si="3"/>
        <v>3.3912275011678927E-2</v>
      </c>
      <c r="E21" s="17">
        <f>IF(OR($A21="",$B21="",$C21=""),"",A21*'MPTO_working_3-way'!$I20)</f>
        <v>3.8564927857935625</v>
      </c>
      <c r="F21" s="21">
        <f>IF(OR($A21="",$B21="",$C21=""),"",B21*'MPTO_working_3-way'!$I20)</f>
        <v>3.5153017350397082</v>
      </c>
      <c r="G21" s="22">
        <f>IF(OR($A21="",$B21="",$C21=""),"",C21*'MPTO_working_3-way'!$I20)</f>
        <v>2.1918940230247594</v>
      </c>
      <c r="H21" s="17">
        <f>IF(OR($A21="",$B21="",$C21=""),"",'MPTO_working_3-way'!E20)</f>
        <v>3.8941958957601877</v>
      </c>
      <c r="I21" s="21">
        <f>IF(OR($A21="",$B21="",$C21=""),"",'MPTO_working_3-way'!F20)</f>
        <v>3.5358984070870942</v>
      </c>
      <c r="J21" s="22">
        <f>IF(OR($A21="",$B21="",$C21=""),"",'MPTO_working_3-way'!G20)</f>
        <v>2.1720525315719401</v>
      </c>
      <c r="K21" s="17">
        <f>IF(OR($A21="",$B21="",$C21=""),"",'OddsRatio_working_3-way'!H20)</f>
        <v>3.8766872143286211</v>
      </c>
      <c r="L21" s="21">
        <f>IF(OR($A21="",$B21="",$C21=""),"",'OddsRatio_working_3-way'!I20)</f>
        <v>3.5289557928163702</v>
      </c>
      <c r="M21" s="22">
        <f>IF(OR($A21="",$B21="",$C21=""),"",'OddsRatio_working_3-way'!J20)</f>
        <v>2.1801793699809724</v>
      </c>
      <c r="N21" s="23">
        <f t="shared" si="16"/>
        <v>25.930296140674013</v>
      </c>
      <c r="O21" s="24">
        <f t="shared" si="17"/>
        <v>28.447060177857086</v>
      </c>
      <c r="P21" s="24">
        <f t="shared" si="18"/>
        <v>45.622643681468908</v>
      </c>
      <c r="Q21" t="s">
        <v>148</v>
      </c>
      <c r="R21" t="s">
        <v>149</v>
      </c>
      <c r="S21" s="48" t="s">
        <v>401</v>
      </c>
      <c r="T21" s="35">
        <v>100</v>
      </c>
      <c r="U21" s="35">
        <f t="shared" si="19"/>
        <v>67.426710097719877</v>
      </c>
      <c r="V21" s="35">
        <f t="shared" si="20"/>
        <v>73.958333333333343</v>
      </c>
      <c r="W21" s="35">
        <f t="shared" si="21"/>
        <v>55.357142857142868</v>
      </c>
      <c r="X21" s="35">
        <f t="shared" si="22"/>
        <v>70.68452380952381</v>
      </c>
      <c r="Y21" s="35">
        <f t="shared" si="23"/>
        <v>77.216147045137276</v>
      </c>
      <c r="Z21" s="35">
        <f t="shared" si="24"/>
        <v>58.614956568946795</v>
      </c>
      <c r="AA21" s="35">
        <f t="shared" si="25"/>
        <v>-3.2578137118039336</v>
      </c>
      <c r="AB21" s="35">
        <f t="shared" si="26"/>
        <v>-3.2578137118039336</v>
      </c>
      <c r="AC21" s="35">
        <f t="shared" si="27"/>
        <v>-3.2578137118039265</v>
      </c>
      <c r="AF21">
        <v>2.23</v>
      </c>
      <c r="AG21">
        <v>1.69</v>
      </c>
      <c r="AJ21" t="s">
        <v>404</v>
      </c>
    </row>
    <row r="22" spans="1:36" ht="15" x14ac:dyDescent="0.25">
      <c r="A22">
        <v>3.07</v>
      </c>
      <c r="B22">
        <v>3.84</v>
      </c>
      <c r="C22">
        <v>2.2400000000000002</v>
      </c>
      <c r="D22" s="20">
        <f t="shared" si="3"/>
        <v>3.2578137118039363E-2</v>
      </c>
      <c r="E22" s="17">
        <f>IF(OR($A22="",$B22="",$C22=""),"",A22*'MPTO_working_3-way'!$I21)</f>
        <v>3.1700148809523805</v>
      </c>
      <c r="F22" s="21">
        <f>IF(OR($A22="",$B22="",$C22=""),"",B22*'MPTO_working_3-way'!$I21)</f>
        <v>3.9651000465332711</v>
      </c>
      <c r="G22" s="22">
        <f>IF(OR($A22="",$B22="",$C22=""),"",C22*'MPTO_working_3-way'!$I21)</f>
        <v>2.3129750271444083</v>
      </c>
      <c r="H22" s="17">
        <f>IF(OR($A22="",$B22="",$C22=""),"",'MPTO_working_3-way'!E21)</f>
        <v>3.1758783655499045</v>
      </c>
      <c r="I22" s="21">
        <f>IF(OR($A22="",$B22="",$C22=""),"",'MPTO_working_3-way'!F21)</f>
        <v>4.0070959638468411</v>
      </c>
      <c r="J22" s="22">
        <f>IF(OR($A22="",$B22="",$C22=""),"",'MPTO_working_3-way'!G21)</f>
        <v>2.2958464865586712</v>
      </c>
      <c r="K22" s="17">
        <f>IF(OR($A22="",$B22="",$C22=""),"",'OddsRatio_working_3-way'!H21)</f>
        <v>3.1756577599044049</v>
      </c>
      <c r="L22" s="21">
        <f>IF(OR($A22="",$B22="",$C22=""),"",'OddsRatio_working_3-way'!I21)</f>
        <v>3.9849604048929992</v>
      </c>
      <c r="M22" s="22">
        <f>IF(OR($A22="",$B22="",$C22=""),"",'OddsRatio_working_3-way'!J21)</f>
        <v>2.3032925711504646</v>
      </c>
      <c r="N22" s="23">
        <f t="shared" si="16"/>
        <v>31.545593240230023</v>
      </c>
      <c r="O22" s="24">
        <f t="shared" si="17"/>
        <v>25.220044595704731</v>
      </c>
      <c r="P22" s="24">
        <f t="shared" si="18"/>
        <v>43.234362164065246</v>
      </c>
      <c r="Q22" t="s">
        <v>150</v>
      </c>
      <c r="R22" t="s">
        <v>151</v>
      </c>
      <c r="S22" s="48" t="s">
        <v>401</v>
      </c>
      <c r="T22" s="35">
        <v>100</v>
      </c>
      <c r="U22" s="35">
        <f t="shared" si="19"/>
        <v>77.876106194690252</v>
      </c>
      <c r="V22" s="35">
        <f t="shared" si="20"/>
        <v>75.961538461538453</v>
      </c>
      <c r="W22" s="35">
        <f t="shared" si="21"/>
        <v>43.820224719101127</v>
      </c>
      <c r="X22" s="35">
        <f t="shared" si="22"/>
        <v>80.218236819360428</v>
      </c>
      <c r="Y22" s="35">
        <f t="shared" si="23"/>
        <v>78.303669086208615</v>
      </c>
      <c r="Z22" s="35">
        <f t="shared" si="24"/>
        <v>46.162355343771274</v>
      </c>
      <c r="AA22" s="35">
        <f t="shared" si="25"/>
        <v>-2.3421306246701761</v>
      </c>
      <c r="AB22" s="35">
        <f t="shared" si="26"/>
        <v>-2.3421306246701619</v>
      </c>
      <c r="AC22" s="35">
        <f t="shared" si="27"/>
        <v>-2.3421306246701477</v>
      </c>
      <c r="AF22">
        <v>1.76</v>
      </c>
      <c r="AG22">
        <v>2.13</v>
      </c>
      <c r="AJ22" t="s">
        <v>404</v>
      </c>
    </row>
    <row r="23" spans="1:36" ht="15" x14ac:dyDescent="0.25">
      <c r="A23">
        <v>4.5199999999999996</v>
      </c>
      <c r="B23">
        <v>4.16</v>
      </c>
      <c r="C23">
        <v>1.78</v>
      </c>
      <c r="D23" s="20">
        <f t="shared" si="3"/>
        <v>2.3421306246701468E-2</v>
      </c>
      <c r="E23" s="17">
        <f>IF(OR($A23="",$B23="",$C23=""),"",A23*'MPTO_working_3-way'!$I22)</f>
        <v>4.6258643042350904</v>
      </c>
      <c r="F23" s="21">
        <f>IF(OR($A23="",$B23="",$C23=""),"",B23*'MPTO_working_3-way'!$I22)</f>
        <v>4.2574326339862782</v>
      </c>
      <c r="G23" s="22">
        <f>IF(OR($A23="",$B23="",$C23=""),"",C23*'MPTO_working_3-way'!$I22)</f>
        <v>1.8216899251191288</v>
      </c>
      <c r="H23" s="17">
        <f>IF(OR($A23="",$B23="",$C23=""),"",'MPTO_working_3-way'!E22)</f>
        <v>4.6853366342990839</v>
      </c>
      <c r="I23" s="21">
        <f>IF(OR($A23="",$B23="",$C23=""),"",'MPTO_working_3-way'!F22)</f>
        <v>4.2996418088788646</v>
      </c>
      <c r="J23" s="22">
        <f>IF(OR($A23="",$B23="",$C23=""),"",'MPTO_working_3-way'!G22)</f>
        <v>1.8050846141322887</v>
      </c>
      <c r="K23" s="17">
        <f>IF(OR($A23="",$B23="",$C23=""),"",'OddsRatio_working_3-way'!H22)</f>
        <v>4.6606251043776448</v>
      </c>
      <c r="L23" s="21">
        <f>IF(OR($A23="",$B23="",$C23=""),"",'OddsRatio_working_3-way'!I22)</f>
        <v>4.2862429914299316</v>
      </c>
      <c r="M23" s="22">
        <f>IF(OR($A23="",$B23="",$C23=""),"",'OddsRatio_working_3-way'!J22)</f>
        <v>1.8111612447200458</v>
      </c>
      <c r="N23" s="23">
        <f t="shared" si="16"/>
        <v>21.617581801620851</v>
      </c>
      <c r="O23" s="24">
        <f t="shared" si="17"/>
        <v>23.488334072914963</v>
      </c>
      <c r="P23" s="24">
        <f t="shared" si="18"/>
        <v>54.894084125464182</v>
      </c>
      <c r="Q23" t="s">
        <v>152</v>
      </c>
      <c r="R23" t="s">
        <v>153</v>
      </c>
      <c r="S23" s="48" t="s">
        <v>401</v>
      </c>
      <c r="T23" s="35">
        <v>100</v>
      </c>
      <c r="U23" s="35">
        <f t="shared" si="19"/>
        <v>20</v>
      </c>
      <c r="V23" s="35">
        <f t="shared" si="20"/>
        <v>84.639016897081419</v>
      </c>
      <c r="W23" s="35">
        <f t="shared" si="21"/>
        <v>91.980753809141945</v>
      </c>
      <c r="X23" s="35">
        <f t="shared" si="22"/>
        <v>23.380229293776647</v>
      </c>
      <c r="Y23" s="35">
        <f t="shared" si="23"/>
        <v>88.019246190858055</v>
      </c>
      <c r="Z23" s="35">
        <f t="shared" si="24"/>
        <v>95.360983102918595</v>
      </c>
      <c r="AA23" s="35">
        <f t="shared" si="25"/>
        <v>-3.3802292937766474</v>
      </c>
      <c r="AB23" s="35">
        <f t="shared" si="26"/>
        <v>-3.3802292937766367</v>
      </c>
      <c r="AC23" s="35">
        <f t="shared" si="27"/>
        <v>-3.3802292937766509</v>
      </c>
      <c r="AF23">
        <v>1.63</v>
      </c>
      <c r="AG23">
        <v>2.41</v>
      </c>
      <c r="AJ23" t="s">
        <v>405</v>
      </c>
    </row>
    <row r="24" spans="1:36" ht="15" x14ac:dyDescent="0.25">
      <c r="A24">
        <v>1.25</v>
      </c>
      <c r="B24">
        <v>6.51</v>
      </c>
      <c r="C24">
        <v>12.47</v>
      </c>
      <c r="D24" s="20">
        <f t="shared" si="3"/>
        <v>3.3802292937766598E-2</v>
      </c>
      <c r="E24" s="17">
        <f>IF(OR($A24="",$B24="",$C24=""),"",A24*'MPTO_working_3-way'!$I23)</f>
        <v>1.2922528661722081</v>
      </c>
      <c r="F24" s="21">
        <f>IF(OR($A24="",$B24="",$C24=""),"",B24*'MPTO_working_3-way'!$I23)</f>
        <v>6.7300529270248601</v>
      </c>
      <c r="G24" s="22">
        <f>IF(OR($A24="",$B24="",$C24=""),"",C24*'MPTO_working_3-way'!$I23)</f>
        <v>12.89151459293395</v>
      </c>
      <c r="H24" s="17">
        <f>IF(OR($A24="",$B24="",$C24=""),"",'MPTO_working_3-way'!E23)</f>
        <v>1.2678568621067035</v>
      </c>
      <c r="I24" s="21">
        <f>IF(OR($A24="",$B24="",$C24=""),"",'MPTO_working_3-way'!F23)</f>
        <v>7.0253136075352369</v>
      </c>
      <c r="J24" s="22">
        <f>IF(OR($A24="",$B24="",$C24=""),"",'MPTO_working_3-way'!G23)</f>
        <v>14.508517247172348</v>
      </c>
      <c r="K24" s="17">
        <f>IF(OR($A24="",$B24="",$C24=""),"",'OddsRatio_working_3-way'!H23)</f>
        <v>1.2745209097696906</v>
      </c>
      <c r="L24" s="21">
        <f>IF(OR($A24="",$B24="",$C24=""),"",'OddsRatio_working_3-way'!I23)</f>
        <v>7.0504408513239758</v>
      </c>
      <c r="M24" s="22">
        <f>IF(OR($A24="",$B24="",$C24=""),"",'OddsRatio_working_3-way'!J23)</f>
        <v>13.595019340233399</v>
      </c>
      <c r="N24" s="23">
        <f t="shared" si="16"/>
        <v>77.384235406039963</v>
      </c>
      <c r="O24" s="24">
        <f t="shared" si="17"/>
        <v>14.858724156305675</v>
      </c>
      <c r="P24" s="24">
        <f t="shared" si="18"/>
        <v>7.7570404376543651</v>
      </c>
      <c r="Q24" t="s">
        <v>154</v>
      </c>
      <c r="R24" t="s">
        <v>155</v>
      </c>
      <c r="S24" s="48" t="s">
        <v>401</v>
      </c>
      <c r="T24" s="35">
        <v>100</v>
      </c>
      <c r="U24" s="35">
        <f t="shared" si="19"/>
        <v>91.079393398751108</v>
      </c>
      <c r="V24" s="35">
        <f t="shared" si="20"/>
        <v>84.662576687116569</v>
      </c>
      <c r="W24" s="35">
        <f t="shared" si="21"/>
        <v>21.259842519685037</v>
      </c>
      <c r="X24" s="35">
        <f t="shared" si="22"/>
        <v>94.077580793198393</v>
      </c>
      <c r="Y24" s="35">
        <f t="shared" si="23"/>
        <v>87.66076408156384</v>
      </c>
      <c r="Z24" s="35">
        <f t="shared" si="24"/>
        <v>24.258029914132319</v>
      </c>
      <c r="AA24" s="35">
        <f t="shared" si="25"/>
        <v>-2.9981873944472852</v>
      </c>
      <c r="AB24" s="35">
        <f t="shared" si="26"/>
        <v>-2.998187394447271</v>
      </c>
      <c r="AC24" s="35">
        <f t="shared" si="27"/>
        <v>-2.9981873944472817</v>
      </c>
      <c r="AF24">
        <v>1.4</v>
      </c>
      <c r="AG24">
        <v>3.06</v>
      </c>
      <c r="AJ24" t="s">
        <v>405</v>
      </c>
    </row>
    <row r="25" spans="1:36" ht="15" x14ac:dyDescent="0.25">
      <c r="A25">
        <v>11.21</v>
      </c>
      <c r="B25">
        <v>6.52</v>
      </c>
      <c r="C25">
        <v>1.27</v>
      </c>
      <c r="D25" s="20">
        <f t="shared" si="3"/>
        <v>2.9981873944472825E-2</v>
      </c>
      <c r="E25" s="17">
        <f>IF(OR($A25="",$B25="",$C25=""),"",A25*'MPTO_working_3-way'!$I24)</f>
        <v>11.546096806917541</v>
      </c>
      <c r="F25" s="21">
        <f>IF(OR($A25="",$B25="",$C25=""),"",B25*'MPTO_working_3-way'!$I24)</f>
        <v>6.7154818181179623</v>
      </c>
      <c r="G25" s="22">
        <f>IF(OR($A25="",$B25="",$C25=""),"",C25*'MPTO_working_3-way'!$I24)</f>
        <v>1.3080769799094805</v>
      </c>
      <c r="H25" s="17">
        <f>IF(OR($A25="",$B25="",$C25=""),"",'MPTO_working_3-way'!E24)</f>
        <v>12.624332628651571</v>
      </c>
      <c r="I25" s="21">
        <f>IF(OR($A25="",$B25="",$C25=""),"",'MPTO_working_3-way'!F24)</f>
        <v>6.9744600432127717</v>
      </c>
      <c r="J25" s="22">
        <f>IF(OR($A25="",$B25="",$C25=""),"",'MPTO_working_3-way'!G24)</f>
        <v>1.2863264757919206</v>
      </c>
      <c r="K25" s="17">
        <f>IF(OR($A25="",$B25="",$C25=""),"",'OddsRatio_working_3-way'!H24)</f>
        <v>12.057102747854737</v>
      </c>
      <c r="L25" s="21">
        <f>IF(OR($A25="",$B25="",$C25=""),"",'OddsRatio_working_3-way'!I24)</f>
        <v>6.9779830722975644</v>
      </c>
      <c r="M25" s="22">
        <f>IF(OR($A25="",$B25="",$C25=""),"",'OddsRatio_working_3-way'!J24)</f>
        <v>1.2924013459275983</v>
      </c>
      <c r="N25" s="23">
        <f t="shared" si="16"/>
        <v>8.6609355241234098</v>
      </c>
      <c r="O25" s="24">
        <f t="shared" si="17"/>
        <v>14.890964298377826</v>
      </c>
      <c r="P25" s="24">
        <f t="shared" si="18"/>
        <v>76.448100177498773</v>
      </c>
      <c r="Q25" t="s">
        <v>156</v>
      </c>
      <c r="R25" t="s">
        <v>157</v>
      </c>
      <c r="S25" s="48" t="s">
        <v>401</v>
      </c>
      <c r="T25" s="35">
        <v>100</v>
      </c>
      <c r="U25" s="35">
        <f t="shared" si="19"/>
        <v>67.320261437908499</v>
      </c>
      <c r="V25" s="35">
        <f t="shared" si="20"/>
        <v>73.333333333333329</v>
      </c>
      <c r="W25" s="35">
        <f t="shared" si="21"/>
        <v>57.081545064377686</v>
      </c>
      <c r="X25" s="35">
        <f t="shared" si="22"/>
        <v>69.585121602288979</v>
      </c>
      <c r="Y25" s="35">
        <f t="shared" si="23"/>
        <v>75.598193497713822</v>
      </c>
      <c r="Z25" s="35">
        <f t="shared" si="24"/>
        <v>59.346405228758172</v>
      </c>
      <c r="AA25" s="35">
        <f t="shared" si="25"/>
        <v>-2.2648601643804795</v>
      </c>
      <c r="AB25" s="35">
        <f t="shared" si="26"/>
        <v>-2.2648601643804938</v>
      </c>
      <c r="AC25" s="35">
        <f t="shared" si="27"/>
        <v>-2.2648601643804867</v>
      </c>
      <c r="AF25">
        <v>1.33</v>
      </c>
      <c r="AG25">
        <v>3.24</v>
      </c>
      <c r="AJ25" t="s">
        <v>405</v>
      </c>
    </row>
    <row r="26" spans="1:36" ht="15" x14ac:dyDescent="0.25">
      <c r="A26">
        <v>3.06</v>
      </c>
      <c r="B26">
        <v>3.75</v>
      </c>
      <c r="C26">
        <v>2.33</v>
      </c>
      <c r="D26" s="20">
        <f t="shared" si="3"/>
        <v>2.2648601643804778E-2</v>
      </c>
      <c r="E26" s="17">
        <f>IF(OR($A26="",$B26="",$C26=""),"",A26*'MPTO_working_3-way'!$I25)</f>
        <v>3.1293047210300426</v>
      </c>
      <c r="F26" s="21">
        <f>IF(OR($A26="",$B26="",$C26=""),"",B26*'MPTO_working_3-way'!$I25)</f>
        <v>3.8349322561642678</v>
      </c>
      <c r="G26" s="22">
        <f>IF(OR($A26="",$B26="",$C26=""),"",C26*'MPTO_working_3-way'!$I25)</f>
        <v>2.3827712418300653</v>
      </c>
      <c r="H26" s="17">
        <f>IF(OR($A26="",$B26="",$C26=""),"",'MPTO_working_3-way'!E25)</f>
        <v>3.1323625031485589</v>
      </c>
      <c r="I26" s="21">
        <f>IF(OR($A26="",$B26="",$C26=""),"",'MPTO_working_3-way'!F25)</f>
        <v>3.8592585108148869</v>
      </c>
      <c r="J26" s="22">
        <f>IF(OR($A26="",$B26="",$C26=""),"",'MPTO_working_3-way'!G25)</f>
        <v>2.3717195282596255</v>
      </c>
      <c r="K26" s="17">
        <f>IF(OR($A26="",$B26="",$C26=""),"",'OddsRatio_working_3-way'!H25)</f>
        <v>3.1322505091224118</v>
      </c>
      <c r="L26" s="21">
        <f>IF(OR($A26="",$B26="",$C26=""),"",'OddsRatio_working_3-way'!I25)</f>
        <v>3.8464509223721524</v>
      </c>
      <c r="M26" s="22">
        <f>IF(OR($A26="",$B26="",$C26=""),"",'OddsRatio_working_3-way'!J25)</f>
        <v>2.3766471733654408</v>
      </c>
      <c r="N26" s="23">
        <f t="shared" si="16"/>
        <v>31.95598029426932</v>
      </c>
      <c r="O26" s="24">
        <f t="shared" si="17"/>
        <v>26.076079920123767</v>
      </c>
      <c r="P26" s="24">
        <f t="shared" si="18"/>
        <v>41.967939785606916</v>
      </c>
      <c r="Q26" t="s">
        <v>158</v>
      </c>
      <c r="R26" t="s">
        <v>159</v>
      </c>
      <c r="S26" s="48" t="s">
        <v>401</v>
      </c>
      <c r="T26" s="35">
        <v>100</v>
      </c>
      <c r="U26" s="35">
        <f t="shared" si="19"/>
        <v>51.690821256038639</v>
      </c>
      <c r="V26" s="35">
        <f t="shared" si="20"/>
        <v>72.826086956521735</v>
      </c>
      <c r="W26" s="35">
        <f t="shared" si="21"/>
        <v>73.118279569892465</v>
      </c>
      <c r="X26" s="35">
        <f t="shared" si="22"/>
        <v>54.055633473585786</v>
      </c>
      <c r="Y26" s="35">
        <f t="shared" si="23"/>
        <v>75.190899174068875</v>
      </c>
      <c r="Z26" s="35">
        <f t="shared" si="24"/>
        <v>75.483091787439619</v>
      </c>
      <c r="AA26" s="35">
        <f t="shared" si="25"/>
        <v>-2.3648122175471471</v>
      </c>
      <c r="AB26" s="35">
        <f t="shared" si="26"/>
        <v>-2.36481221754714</v>
      </c>
      <c r="AC26" s="35">
        <f t="shared" si="27"/>
        <v>-2.3648122175471542</v>
      </c>
      <c r="AF26">
        <v>1.68</v>
      </c>
      <c r="AG26">
        <v>2.2999999999999998</v>
      </c>
      <c r="AJ26" t="s">
        <v>405</v>
      </c>
    </row>
    <row r="27" spans="1:36" ht="15" x14ac:dyDescent="0.25">
      <c r="A27">
        <v>2.0699999999999998</v>
      </c>
      <c r="B27">
        <v>3.68</v>
      </c>
      <c r="C27">
        <v>3.72</v>
      </c>
      <c r="D27" s="20">
        <f t="shared" si="3"/>
        <v>2.3648122175471409E-2</v>
      </c>
      <c r="E27" s="17">
        <f>IF(OR($A27="",$B27="",$C27=""),"",A27*'MPTO_working_3-way'!$I26)</f>
        <v>2.1189516129032255</v>
      </c>
      <c r="F27" s="21">
        <f>IF(OR($A27="",$B27="",$C27=""),"",B27*'MPTO_working_3-way'!$I26)</f>
        <v>3.7670250896057351</v>
      </c>
      <c r="G27" s="22">
        <f>IF(OR($A27="",$B27="",$C27=""),"",C27*'MPTO_working_3-way'!$I26)</f>
        <v>3.8079710144927539</v>
      </c>
      <c r="H27" s="17">
        <f>IF(OR($A27="",$B27="",$C27=""),"",'MPTO_working_3-way'!E26)</f>
        <v>2.1043368950345691</v>
      </c>
      <c r="I27" s="21">
        <f>IF(OR($A27="",$B27="",$C27=""),"",'MPTO_working_3-way'!F26)</f>
        <v>3.7899399547199533</v>
      </c>
      <c r="J27" s="22">
        <f>IF(OR($A27="",$B27="",$C27=""),"",'MPTO_working_3-way'!G26)</f>
        <v>3.8323794356243468</v>
      </c>
      <c r="K27" s="17">
        <f>IF(OR($A27="",$B27="",$C27=""),"",'OddsRatio_working_3-way'!H26)</f>
        <v>2.1102364792702417</v>
      </c>
      <c r="L27" s="21">
        <f>IF(OR($A27="",$B27="",$C27=""),"",'OddsRatio_working_3-way'!I26)</f>
        <v>3.7807792191067735</v>
      </c>
      <c r="M27" s="22">
        <f>IF(OR($A27="",$B27="",$C27=""),"",'OddsRatio_working_3-way'!J26)</f>
        <v>3.8222833865561281</v>
      </c>
      <c r="N27" s="23">
        <f t="shared" si="16"/>
        <v>47.193149381541396</v>
      </c>
      <c r="O27" s="24">
        <f t="shared" si="17"/>
        <v>26.546146527117031</v>
      </c>
      <c r="P27" s="24">
        <f t="shared" si="18"/>
        <v>26.26070409134158</v>
      </c>
      <c r="Q27" t="s">
        <v>160</v>
      </c>
      <c r="R27" t="s">
        <v>161</v>
      </c>
      <c r="S27" s="48" t="s">
        <v>401</v>
      </c>
      <c r="T27" s="35">
        <v>100</v>
      </c>
      <c r="U27" s="35">
        <f t="shared" si="19"/>
        <v>39.759036144578317</v>
      </c>
      <c r="V27" s="35">
        <f t="shared" si="20"/>
        <v>77.375565610859724</v>
      </c>
      <c r="W27" s="35">
        <f t="shared" si="21"/>
        <v>80.430528375733857</v>
      </c>
      <c r="X27" s="35">
        <f t="shared" si="22"/>
        <v>42.193906013406412</v>
      </c>
      <c r="Y27" s="35">
        <f t="shared" si="23"/>
        <v>79.81043547968784</v>
      </c>
      <c r="Z27" s="35">
        <f t="shared" si="24"/>
        <v>82.865398244561959</v>
      </c>
      <c r="AA27" s="35">
        <f t="shared" si="25"/>
        <v>-2.4348698688280948</v>
      </c>
      <c r="AB27" s="35">
        <f t="shared" si="26"/>
        <v>-2.4348698688281161</v>
      </c>
      <c r="AC27" s="35">
        <f t="shared" si="27"/>
        <v>-2.4348698688281019</v>
      </c>
      <c r="AF27">
        <v>1.85</v>
      </c>
      <c r="AG27">
        <v>2.06</v>
      </c>
      <c r="AJ27" t="s">
        <v>405</v>
      </c>
    </row>
    <row r="28" spans="1:36" ht="15" x14ac:dyDescent="0.25">
      <c r="A28">
        <v>1.66</v>
      </c>
      <c r="B28">
        <v>4.42</v>
      </c>
      <c r="C28">
        <v>5.1100000000000003</v>
      </c>
      <c r="D28" s="20">
        <f t="shared" si="3"/>
        <v>2.4348698688281045E-2</v>
      </c>
      <c r="E28" s="17">
        <f>IF(OR($A28="",$B28="",$C28=""),"",A28*'MPTO_working_3-way'!$I27)</f>
        <v>1.7004188398225464</v>
      </c>
      <c r="F28" s="21">
        <f>IF(OR($A28="",$B28="",$C28=""),"",B28*'MPTO_working_3-way'!$I27)</f>
        <v>4.5276212482022018</v>
      </c>
      <c r="G28" s="22">
        <f>IF(OR($A28="",$B28="",$C28=""),"",C28*'MPTO_working_3-way'!$I27)</f>
        <v>5.2344218502971165</v>
      </c>
      <c r="H28" s="17">
        <f>IF(OR($A28="",$B28="",$C28=""),"",'MPTO_working_3-way'!E27)</f>
        <v>1.6826705302115803</v>
      </c>
      <c r="I28" s="21">
        <f>IF(OR($A28="",$B28="",$C28=""),"",'MPTO_working_3-way'!F27)</f>
        <v>4.5844618350062438</v>
      </c>
      <c r="J28" s="22">
        <f>IF(OR($A28="",$B28="",$C28=""),"",'MPTO_working_3-way'!G27)</f>
        <v>5.3311018521906481</v>
      </c>
      <c r="K28" s="17">
        <f>IF(OR($A28="",$B28="",$C28=""),"",'OddsRatio_working_3-way'!H27)</f>
        <v>1.6888617132513271</v>
      </c>
      <c r="L28" s="21">
        <f>IF(OR($A28="",$B28="",$C28=""),"",'OddsRatio_working_3-way'!I27)</f>
        <v>4.5695561504841518</v>
      </c>
      <c r="M28" s="22">
        <f>IF(OR($A28="",$B28="",$C28=""),"",'OddsRatio_working_3-way'!J27)</f>
        <v>5.2897297597923574</v>
      </c>
      <c r="N28" s="23">
        <f t="shared" si="16"/>
        <v>58.809040254126963</v>
      </c>
      <c r="O28" s="24">
        <f t="shared" si="17"/>
        <v>22.086653127115557</v>
      </c>
      <c r="P28" s="24">
        <f t="shared" si="18"/>
        <v>19.104306618757487</v>
      </c>
      <c r="Q28" t="s">
        <v>162</v>
      </c>
      <c r="R28" t="s">
        <v>163</v>
      </c>
      <c r="S28" s="48" t="s">
        <v>401</v>
      </c>
      <c r="T28" s="35">
        <v>100</v>
      </c>
      <c r="U28" s="35">
        <f t="shared" si="19"/>
        <v>52.38095238095238</v>
      </c>
      <c r="V28" s="35">
        <f t="shared" si="20"/>
        <v>73.118279569892465</v>
      </c>
      <c r="W28" s="35">
        <f t="shared" si="21"/>
        <v>71.751412429378533</v>
      </c>
      <c r="X28" s="35">
        <f t="shared" si="22"/>
        <v>55.130308000729002</v>
      </c>
      <c r="Y28" s="35">
        <f t="shared" si="23"/>
        <v>75.867635189669073</v>
      </c>
      <c r="Z28" s="35">
        <f t="shared" si="24"/>
        <v>74.500768049155141</v>
      </c>
      <c r="AA28" s="35">
        <f t="shared" si="25"/>
        <v>-2.7493556197766225</v>
      </c>
      <c r="AB28" s="35">
        <f t="shared" si="26"/>
        <v>-2.7493556197766083</v>
      </c>
      <c r="AC28" s="35">
        <f t="shared" si="27"/>
        <v>-2.7493556197766083</v>
      </c>
      <c r="AF28">
        <v>1.64</v>
      </c>
      <c r="AG28">
        <v>2.39</v>
      </c>
      <c r="AJ28" t="s">
        <v>405</v>
      </c>
    </row>
    <row r="29" spans="1:36" ht="15" x14ac:dyDescent="0.25">
      <c r="A29">
        <v>2.1</v>
      </c>
      <c r="B29">
        <v>3.72</v>
      </c>
      <c r="C29">
        <v>3.54</v>
      </c>
      <c r="D29" s="20">
        <f t="shared" si="3"/>
        <v>2.7493556197766056E-2</v>
      </c>
      <c r="E29" s="17">
        <f>IF(OR($A29="",$B29="",$C29=""),"",A29*'MPTO_working_3-way'!$I28)</f>
        <v>2.1577364680153086</v>
      </c>
      <c r="F29" s="21">
        <f>IF(OR($A29="",$B29="",$C29=""),"",B29*'MPTO_working_3-way'!$I28)</f>
        <v>3.8222760290556899</v>
      </c>
      <c r="G29" s="22">
        <f>IF(OR($A29="",$B29="",$C29=""),"",C29*'MPTO_working_3-way'!$I28)</f>
        <v>3.637327188940092</v>
      </c>
      <c r="H29" s="17">
        <f>IF(OR($A29="",$B29="",$C29=""),"",'MPTO_working_3-way'!E28)</f>
        <v>2.1412086074255767</v>
      </c>
      <c r="I29" s="21">
        <f>IF(OR($A29="",$B29="",$C29=""),"",'MPTO_working_3-way'!F28)</f>
        <v>3.851298505966108</v>
      </c>
      <c r="J29" s="22">
        <f>IF(OR($A29="",$B29="",$C29=""),"",'MPTO_working_3-way'!G28)</f>
        <v>3.6586968946465994</v>
      </c>
      <c r="K29" s="17">
        <f>IF(OR($A29="",$B29="",$C29=""),"",'OddsRatio_working_3-way'!H28)</f>
        <v>2.1479366490489533</v>
      </c>
      <c r="L29" s="21">
        <f>IF(OR($A29="",$B29="",$C29=""),"",'OddsRatio_working_3-way'!I28)</f>
        <v>3.8385342594665022</v>
      </c>
      <c r="M29" s="22">
        <f>IF(OR($A29="",$B29="",$C29=""),"",'OddsRatio_working_3-way'!J28)</f>
        <v>3.650690080531219</v>
      </c>
      <c r="N29" s="23">
        <f t="shared" si="16"/>
        <v>46.344862536424685</v>
      </c>
      <c r="O29" s="24">
        <f t="shared" si="17"/>
        <v>26.162422399594583</v>
      </c>
      <c r="P29" s="24">
        <f t="shared" si="18"/>
        <v>27.492715063980743</v>
      </c>
      <c r="Q29" t="s">
        <v>164</v>
      </c>
      <c r="R29" t="s">
        <v>165</v>
      </c>
      <c r="S29" s="48" t="s">
        <v>401</v>
      </c>
      <c r="T29" s="35">
        <v>100</v>
      </c>
      <c r="U29" s="35">
        <f t="shared" si="19"/>
        <v>65.870307167235495</v>
      </c>
      <c r="V29" s="35">
        <f t="shared" si="20"/>
        <v>71.83098591549296</v>
      </c>
      <c r="W29" s="35">
        <f t="shared" si="21"/>
        <v>59.514170040485837</v>
      </c>
      <c r="X29" s="35">
        <f t="shared" si="22"/>
        <v>68.654844044021218</v>
      </c>
      <c r="Y29" s="35">
        <f t="shared" si="23"/>
        <v>74.615522792278682</v>
      </c>
      <c r="Z29" s="35">
        <f t="shared" si="24"/>
        <v>62.298706917271552</v>
      </c>
      <c r="AA29" s="35">
        <f t="shared" si="25"/>
        <v>-2.7845368767857224</v>
      </c>
      <c r="AB29" s="35">
        <f t="shared" si="26"/>
        <v>-2.7845368767857224</v>
      </c>
      <c r="AC29" s="35">
        <f t="shared" si="27"/>
        <v>-2.7845368767857153</v>
      </c>
      <c r="AF29">
        <v>1.77</v>
      </c>
      <c r="AG29">
        <v>2.13</v>
      </c>
      <c r="AJ29" t="s">
        <v>406</v>
      </c>
    </row>
    <row r="30" spans="1:36" s="35" customFormat="1" ht="15" x14ac:dyDescent="0.25">
      <c r="A30">
        <v>2.93</v>
      </c>
      <c r="B30">
        <v>3.55</v>
      </c>
      <c r="C30">
        <v>2.4700000000000002</v>
      </c>
      <c r="D30" s="20">
        <f t="shared" si="3"/>
        <v>2.7845368767857259E-2</v>
      </c>
      <c r="E30" s="17">
        <f>IF(OR($A30="",$B30="",$C30=""),"",A30*'MPTO_working_3-way'!$I29)</f>
        <v>3.011586930489822</v>
      </c>
      <c r="F30" s="21">
        <f>IF(OR($A30="",$B30="",$C30=""),"",B30*'MPTO_working_3-way'!$I29)</f>
        <v>3.6488510591258931</v>
      </c>
      <c r="G30" s="22">
        <f>IF(OR($A30="",$B30="",$C30=""),"",C30*'MPTO_working_3-way'!$I29)</f>
        <v>2.5387780608566075</v>
      </c>
      <c r="H30" s="17">
        <f>IF(OR($A30="",$B30="",$C30=""),"",'MPTO_working_3-way'!E29)</f>
        <v>3.0119108538241641</v>
      </c>
      <c r="I30" s="21">
        <f>IF(OR($A30="",$B30="",$C30=""),"",'MPTO_working_3-way'!F29)</f>
        <v>3.6709594085132315</v>
      </c>
      <c r="J30" s="22">
        <f>IF(OR($A30="",$B30="",$C30=""),"",'MPTO_working_3-way'!G29)</f>
        <v>2.527955969845622</v>
      </c>
      <c r="K30" s="17">
        <f>IF(OR($A30="",$B30="",$C30=""),"",'OddsRatio_working_3-way'!H29)</f>
        <v>3.0126921869459893</v>
      </c>
      <c r="L30" s="21">
        <f>IF(OR($A30="",$B30="",$C30=""),"",'OddsRatio_working_3-way'!I29)</f>
        <v>3.6592565164312294</v>
      </c>
      <c r="M30" s="22">
        <f>IF(OR($A30="",$B30="",$C30=""),"",'OddsRatio_working_3-way'!J29)</f>
        <v>2.5329831682956496</v>
      </c>
      <c r="N30" s="23">
        <f t="shared" si="16"/>
        <v>33.2050849960806</v>
      </c>
      <c r="O30" s="24">
        <f t="shared" si="17"/>
        <v>27.40588705310314</v>
      </c>
      <c r="P30" s="24">
        <f t="shared" si="18"/>
        <v>39.389027950816249</v>
      </c>
      <c r="Q30" t="s">
        <v>166</v>
      </c>
      <c r="R30" t="s">
        <v>167</v>
      </c>
      <c r="S30" s="48" t="s">
        <v>401</v>
      </c>
      <c r="T30" s="35">
        <v>100</v>
      </c>
      <c r="U30" s="35">
        <f t="shared" si="19"/>
        <v>53.703703703703695</v>
      </c>
      <c r="V30" s="35">
        <f t="shared" si="20"/>
        <v>73.68421052631578</v>
      </c>
      <c r="W30" s="35">
        <f t="shared" si="21"/>
        <v>69.696969696969703</v>
      </c>
      <c r="X30" s="35">
        <f t="shared" si="22"/>
        <v>56.61881977671451</v>
      </c>
      <c r="Y30" s="35">
        <f t="shared" si="23"/>
        <v>76.599326599326602</v>
      </c>
      <c r="Z30" s="35">
        <f t="shared" si="24"/>
        <v>72.61208576998051</v>
      </c>
      <c r="AA30" s="35">
        <f t="shared" si="25"/>
        <v>-2.9151160730108145</v>
      </c>
      <c r="AB30" s="35">
        <f t="shared" si="26"/>
        <v>-2.9151160730108217</v>
      </c>
      <c r="AC30" s="35">
        <f t="shared" si="27"/>
        <v>-2.9151160730108074</v>
      </c>
      <c r="AD30" s="36"/>
      <c r="AE30" s="36"/>
      <c r="AF30">
        <v>1.67</v>
      </c>
      <c r="AG30">
        <v>2.2999999999999998</v>
      </c>
      <c r="AH30" s="36"/>
      <c r="AI30" s="36"/>
      <c r="AJ30" t="s">
        <v>406</v>
      </c>
    </row>
    <row r="31" spans="1:36" ht="15" x14ac:dyDescent="0.25">
      <c r="A31">
        <v>2.16</v>
      </c>
      <c r="B31">
        <v>3.8</v>
      </c>
      <c r="C31">
        <v>3.3</v>
      </c>
      <c r="D31" s="20">
        <f t="shared" si="3"/>
        <v>2.9151160730108039E-2</v>
      </c>
      <c r="E31" s="17">
        <f>IF(OR($A31="",$B31="",$C31=""),"",A31*'MPTO_working_3-way'!$I30)</f>
        <v>2.2229665071770337</v>
      </c>
      <c r="F31" s="21">
        <f>IF(OR($A31="",$B31="",$C31=""),"",B31*'MPTO_working_3-way'!$I30)</f>
        <v>3.9107744107744105</v>
      </c>
      <c r="G31" s="22">
        <f>IF(OR($A31="",$B31="",$C31=""),"",C31*'MPTO_working_3-way'!$I30)</f>
        <v>3.3961988304093564</v>
      </c>
      <c r="H31" s="17">
        <f>IF(OR($A31="",$B31="",$C31=""),"",'MPTO_working_3-way'!E30)</f>
        <v>2.2063078326599768</v>
      </c>
      <c r="I31" s="21">
        <f>IF(OR($A31="",$B31="",$C31=""),"",'MPTO_working_3-way'!F30)</f>
        <v>3.945693975061181</v>
      </c>
      <c r="J31" s="22">
        <f>IF(OR($A31="",$B31="",$C31=""),"",'MPTO_working_3-way'!G30)</f>
        <v>3.4093243379317282</v>
      </c>
      <c r="K31" s="17">
        <f>IF(OR($A31="",$B31="",$C31=""),"",'OddsRatio_working_3-way'!H30)</f>
        <v>2.2132644200708849</v>
      </c>
      <c r="L31" s="21">
        <f>IF(OR($A31="",$B31="",$C31=""),"",'OddsRatio_working_3-way'!I30)</f>
        <v>3.9285692898262741</v>
      </c>
      <c r="M31" s="22">
        <f>IF(OR($A31="",$B31="",$C31=""),"",'OddsRatio_working_3-way'!J30)</f>
        <v>3.4056104880715825</v>
      </c>
      <c r="N31" s="23">
        <f t="shared" si="16"/>
        <v>44.984933275936285</v>
      </c>
      <c r="O31" s="24">
        <f t="shared" si="17"/>
        <v>25.570383125269053</v>
      </c>
      <c r="P31" s="24">
        <f t="shared" si="18"/>
        <v>29.444683598794661</v>
      </c>
      <c r="Q31" t="s">
        <v>168</v>
      </c>
      <c r="R31" t="s">
        <v>169</v>
      </c>
      <c r="S31" s="48" t="s">
        <v>401</v>
      </c>
      <c r="T31" s="35">
        <v>100</v>
      </c>
      <c r="U31" s="35">
        <f t="shared" si="19"/>
        <v>64.539007092198588</v>
      </c>
      <c r="V31" s="35">
        <f t="shared" si="20"/>
        <v>71.014492753623188</v>
      </c>
      <c r="W31" s="35">
        <f t="shared" si="21"/>
        <v>61.685823754789276</v>
      </c>
      <c r="X31" s="35">
        <f t="shared" si="22"/>
        <v>67.299683491587544</v>
      </c>
      <c r="Y31" s="35">
        <f t="shared" si="23"/>
        <v>73.775169153012143</v>
      </c>
      <c r="Z31" s="35">
        <f t="shared" si="24"/>
        <v>64.446500154178239</v>
      </c>
      <c r="AA31" s="35">
        <f t="shared" si="25"/>
        <v>-2.7606763993889558</v>
      </c>
      <c r="AB31" s="35">
        <f t="shared" si="26"/>
        <v>-2.7606763993889558</v>
      </c>
      <c r="AC31" s="35">
        <f t="shared" si="27"/>
        <v>-2.7606763993889629</v>
      </c>
      <c r="AF31">
        <v>1.62</v>
      </c>
      <c r="AG31">
        <v>2.41</v>
      </c>
      <c r="AJ31" t="s">
        <v>406</v>
      </c>
    </row>
    <row r="32" spans="1:36" ht="15" x14ac:dyDescent="0.25">
      <c r="A32">
        <v>2.82</v>
      </c>
      <c r="B32">
        <v>3.45</v>
      </c>
      <c r="C32">
        <v>2.61</v>
      </c>
      <c r="D32" s="20">
        <f t="shared" si="3"/>
        <v>2.7606763993889505E-2</v>
      </c>
      <c r="E32" s="17">
        <f>IF(OR($A32="",$B32="",$C32=""),"",A32*'MPTO_working_3-way'!$I31)</f>
        <v>2.8978510744627681</v>
      </c>
      <c r="F32" s="21">
        <f>IF(OR($A32="",$B32="",$C32=""),"",B32*'MPTO_working_3-way'!$I31)</f>
        <v>3.545243335778919</v>
      </c>
      <c r="G32" s="22">
        <f>IF(OR($A32="",$B32="",$C32=""),"",C32*'MPTO_working_3-way'!$I31)</f>
        <v>2.6820536540240516</v>
      </c>
      <c r="H32" s="17">
        <f>IF(OR($A32="",$B32="",$C32=""),"",'MPTO_working_3-way'!E31)</f>
        <v>2.8951296513556861</v>
      </c>
      <c r="I32" s="21">
        <f>IF(OR($A32="",$B32="",$C32=""),"",'MPTO_working_3-way'!F31)</f>
        <v>3.5631211823987274</v>
      </c>
      <c r="J32" s="22">
        <f>IF(OR($A32="",$B32="",$C32=""),"",'MPTO_working_3-way'!G31)</f>
        <v>2.6742293316819952</v>
      </c>
      <c r="K32" s="17">
        <f>IF(OR($A32="",$B32="",$C32=""),"",'OddsRatio_working_3-way'!H31)</f>
        <v>2.8969486929064838</v>
      </c>
      <c r="L32" s="21">
        <f>IF(OR($A32="",$B32="",$C32=""),"",'OddsRatio_working_3-way'!I31)</f>
        <v>3.5535847789125734</v>
      </c>
      <c r="M32" s="22">
        <f>IF(OR($A32="",$B32="",$C32=""),"",'OddsRatio_working_3-way'!J31)</f>
        <v>2.6780699975711206</v>
      </c>
      <c r="N32" s="23">
        <f t="shared" si="16"/>
        <v>34.508329596799229</v>
      </c>
      <c r="O32" s="24">
        <f t="shared" si="17"/>
        <v>28.206808539992412</v>
      </c>
      <c r="P32" s="24">
        <f t="shared" si="18"/>
        <v>37.284861863208363</v>
      </c>
      <c r="Q32" t="s">
        <v>170</v>
      </c>
      <c r="R32" t="s">
        <v>171</v>
      </c>
      <c r="S32" s="48" t="s">
        <v>401</v>
      </c>
      <c r="T32" s="35">
        <v>100</v>
      </c>
      <c r="U32" s="35">
        <f t="shared" si="19"/>
        <v>42.528735632183903</v>
      </c>
      <c r="V32" s="35">
        <f t="shared" si="20"/>
        <v>74.937343358395992</v>
      </c>
      <c r="W32" s="35">
        <f t="shared" si="21"/>
        <v>80.314960629921259</v>
      </c>
      <c r="X32" s="35">
        <f t="shared" si="22"/>
        <v>44.747696011682748</v>
      </c>
      <c r="Y32" s="35">
        <f t="shared" si="23"/>
        <v>77.156303737894831</v>
      </c>
      <c r="Z32" s="35">
        <f t="shared" si="24"/>
        <v>82.533921009420098</v>
      </c>
      <c r="AA32" s="35">
        <f t="shared" si="25"/>
        <v>-2.2189603794988457</v>
      </c>
      <c r="AB32" s="35">
        <f t="shared" si="26"/>
        <v>-2.2189603794988386</v>
      </c>
      <c r="AC32" s="35">
        <f t="shared" si="27"/>
        <v>-2.2189603794988386</v>
      </c>
      <c r="AF32">
        <v>2</v>
      </c>
      <c r="AG32">
        <v>1.89</v>
      </c>
      <c r="AJ32" t="s">
        <v>406</v>
      </c>
    </row>
    <row r="33" spans="1:36" ht="15" x14ac:dyDescent="0.25">
      <c r="A33">
        <v>1.74</v>
      </c>
      <c r="B33">
        <v>3.99</v>
      </c>
      <c r="C33">
        <v>5.08</v>
      </c>
      <c r="D33" s="20">
        <f t="shared" si="3"/>
        <v>2.2189603794988244E-2</v>
      </c>
      <c r="E33" s="17">
        <f>IF(OR($A33="",$B33="",$C33=""),"",A33*'MPTO_working_3-way'!$I32)</f>
        <v>1.7786099106032796</v>
      </c>
      <c r="F33" s="21">
        <f>IF(OR($A33="",$B33="",$C33=""),"",B33*'MPTO_working_3-way'!$I32)</f>
        <v>4.0785365191420029</v>
      </c>
      <c r="G33" s="22">
        <f>IF(OR($A33="",$B33="",$C33=""),"",C33*'MPTO_working_3-way'!$I32)</f>
        <v>5.1927231872785402</v>
      </c>
      <c r="H33" s="17">
        <f>IF(OR($A33="",$B33="",$C33=""),"",'MPTO_working_3-way'!E32)</f>
        <v>1.7626857125949902</v>
      </c>
      <c r="I33" s="21">
        <f>IF(OR($A33="",$B33="",$C33=""),"",'MPTO_working_3-way'!F32)</f>
        <v>4.111334412641332</v>
      </c>
      <c r="J33" s="22">
        <f>IF(OR($A33="",$B33="",$C33=""),"",'MPTO_working_3-way'!G32)</f>
        <v>5.2783300627262122</v>
      </c>
      <c r="K33" s="17">
        <f>IF(OR($A33="",$B33="",$C33=""),"",'OddsRatio_working_3-way'!H32)</f>
        <v>1.7684883948446646</v>
      </c>
      <c r="L33" s="21">
        <f>IF(OR($A33="",$B33="",$C33=""),"",'OddsRatio_working_3-way'!I32)</f>
        <v>4.1051085143047921</v>
      </c>
      <c r="M33" s="22">
        <f>IF(OR($A33="",$B33="",$C33=""),"",'OddsRatio_working_3-way'!J32)</f>
        <v>5.2370711499543656</v>
      </c>
      <c r="N33" s="23">
        <f t="shared" si="16"/>
        <v>56.223683115586262</v>
      </c>
      <c r="O33" s="24">
        <f t="shared" si="17"/>
        <v>24.518598651909802</v>
      </c>
      <c r="P33" s="24">
        <f t="shared" si="18"/>
        <v>19.257718232503958</v>
      </c>
      <c r="Q33" t="s">
        <v>172</v>
      </c>
      <c r="R33" t="s">
        <v>173</v>
      </c>
      <c r="S33" s="48" t="s">
        <v>401</v>
      </c>
      <c r="T33" s="35">
        <v>100</v>
      </c>
      <c r="U33" s="35">
        <f t="shared" si="19"/>
        <v>11.504424778761051</v>
      </c>
      <c r="V33" s="35">
        <f t="shared" si="20"/>
        <v>90.319457889641825</v>
      </c>
      <c r="W33" s="35">
        <f t="shared" si="21"/>
        <v>95.579133510167978</v>
      </c>
      <c r="X33" s="35">
        <f t="shared" si="22"/>
        <v>14.101408600190185</v>
      </c>
      <c r="Y33" s="35">
        <f t="shared" si="23"/>
        <v>92.916441711070945</v>
      </c>
      <c r="Z33" s="35">
        <f t="shared" si="24"/>
        <v>98.176117331597126</v>
      </c>
      <c r="AA33" s="35">
        <f t="shared" si="25"/>
        <v>-2.5969838214291343</v>
      </c>
      <c r="AB33" s="35">
        <f t="shared" si="26"/>
        <v>-2.5969838214291201</v>
      </c>
      <c r="AC33" s="35">
        <f t="shared" si="27"/>
        <v>-2.5969838214291485</v>
      </c>
      <c r="AF33">
        <v>1.85</v>
      </c>
      <c r="AG33">
        <v>2.0699999999999998</v>
      </c>
      <c r="AJ33" t="s">
        <v>415</v>
      </c>
    </row>
    <row r="34" spans="1:36" ht="15" x14ac:dyDescent="0.25">
      <c r="A34">
        <v>1.1299999999999999</v>
      </c>
      <c r="B34">
        <v>10.33</v>
      </c>
      <c r="C34">
        <v>22.62</v>
      </c>
      <c r="D34" s="20">
        <f t="shared" si="3"/>
        <v>2.5969838214291219E-2</v>
      </c>
      <c r="E34" s="17">
        <f>IF(OR($A34="",$B34="",$C34=""),"",A34*'MPTO_working_3-way'!$I33)</f>
        <v>1.159345917182149</v>
      </c>
      <c r="F34" s="21">
        <f>IF(OR($A34="",$B34="",$C34=""),"",B34*'MPTO_working_3-way'!$I33)</f>
        <v>10.598268428753629</v>
      </c>
      <c r="G34" s="22">
        <f>IF(OR($A34="",$B34="",$C34=""),"",C34*'MPTO_working_3-way'!$I33)</f>
        <v>23.207437740407268</v>
      </c>
      <c r="H34" s="17">
        <f>IF(OR($A34="",$B34="",$C34=""),"",'MPTO_working_3-way'!E33)</f>
        <v>1.1411628232339905</v>
      </c>
      <c r="I34" s="21">
        <f>IF(OR($A34="",$B34="",$C34=""),"",'MPTO_working_3-way'!F33)</f>
        <v>11.344452846756313</v>
      </c>
      <c r="J34" s="22">
        <f>IF(OR($A34="",$B34="",$C34=""),"",'MPTO_working_3-way'!G33)</f>
        <v>28.127771513534132</v>
      </c>
      <c r="K34" s="17">
        <f>IF(OR($A34="",$B34="",$C34=""),"",'OddsRatio_working_3-way'!H33)</f>
        <v>1.1455390344734224</v>
      </c>
      <c r="L34" s="21">
        <f>IF(OR($A34="",$B34="",$C34=""),"",'OddsRatio_working_3-way'!I33)</f>
        <v>11.445224551054093</v>
      </c>
      <c r="M34" s="22">
        <f>IF(OR($A34="",$B34="",$C34=""),"",'OddsRatio_working_3-way'!J33)</f>
        <v>25.204260963964575</v>
      </c>
      <c r="N34" s="23">
        <f t="shared" si="16"/>
        <v>86.25553298454291</v>
      </c>
      <c r="O34" s="24">
        <f t="shared" si="17"/>
        <v>9.4355036081832981</v>
      </c>
      <c r="P34" s="24">
        <f t="shared" si="18"/>
        <v>4.3089634072738052</v>
      </c>
      <c r="Q34" t="s">
        <v>174</v>
      </c>
      <c r="R34" t="s">
        <v>175</v>
      </c>
      <c r="S34" s="48" t="s">
        <v>401</v>
      </c>
      <c r="T34" s="35">
        <v>100</v>
      </c>
      <c r="U34" s="35">
        <f t="shared" si="19"/>
        <v>64.664310954063609</v>
      </c>
      <c r="V34" s="35">
        <f t="shared" si="20"/>
        <v>70.845481049562679</v>
      </c>
      <c r="W34" s="35">
        <f t="shared" si="21"/>
        <v>62.406015037593981</v>
      </c>
      <c r="X34" s="35">
        <f t="shared" si="22"/>
        <v>66.748503912843333</v>
      </c>
      <c r="Y34" s="35">
        <f t="shared" si="23"/>
        <v>72.929674008342403</v>
      </c>
      <c r="Z34" s="35">
        <f t="shared" si="24"/>
        <v>64.490207996373698</v>
      </c>
      <c r="AA34" s="35">
        <f t="shared" si="25"/>
        <v>-2.0841929587797239</v>
      </c>
      <c r="AB34" s="35">
        <f t="shared" si="26"/>
        <v>-2.0841929587797239</v>
      </c>
      <c r="AC34" s="35">
        <f t="shared" si="27"/>
        <v>-2.0841929587797168</v>
      </c>
      <c r="AF34">
        <v>1.31</v>
      </c>
      <c r="AG34">
        <v>3.26</v>
      </c>
      <c r="AJ34" t="s">
        <v>415</v>
      </c>
    </row>
    <row r="35" spans="1:36" s="35" customFormat="1" ht="15" x14ac:dyDescent="0.25">
      <c r="A35">
        <v>2.83</v>
      </c>
      <c r="B35">
        <v>3.43</v>
      </c>
      <c r="C35">
        <v>2.66</v>
      </c>
      <c r="D35" s="20">
        <f t="shared" si="3"/>
        <v>2.0841929587797292E-2</v>
      </c>
      <c r="E35" s="17">
        <f>IF(OR($A35="",$B35="",$C35=""),"",A35*'MPTO_working_3-way'!$I34)</f>
        <v>2.8889826607334665</v>
      </c>
      <c r="F35" s="21">
        <f>IF(OR($A35="",$B35="",$C35=""),"",B35*'MPTO_working_3-way'!$I34)</f>
        <v>3.5014878184861447</v>
      </c>
      <c r="G35" s="22">
        <f>IF(OR($A35="",$B35="",$C35=""),"",C35*'MPTO_working_3-way'!$I34)</f>
        <v>2.7154395327035408</v>
      </c>
      <c r="H35" s="17">
        <f>IF(OR($A35="",$B35="",$C35=""),"",'MPTO_working_3-way'!E34)</f>
        <v>2.8867561869313354</v>
      </c>
      <c r="I35" s="21">
        <f>IF(OR($A35="",$B35="",$C35=""),"",'MPTO_working_3-way'!F34)</f>
        <v>3.5137296218043126</v>
      </c>
      <c r="J35" s="22">
        <f>IF(OR($A35="",$B35="",$C35=""),"",'MPTO_working_3-way'!G34)</f>
        <v>2.710081891212381</v>
      </c>
      <c r="K35" s="17">
        <f>IF(OR($A35="",$B35="",$C35=""),"",'OddsRatio_working_3-way'!H34)</f>
        <v>2.8881464531830052</v>
      </c>
      <c r="L35" s="21">
        <f>IF(OR($A35="",$B35="",$C35=""),"",'OddsRatio_working_3-way'!I34)</f>
        <v>3.5072108640626789</v>
      </c>
      <c r="M35" s="22">
        <f>IF(OR($A35="",$B35="",$C35=""),"",'OddsRatio_working_3-way'!J34)</f>
        <v>2.7127448701004306</v>
      </c>
      <c r="N35" s="23">
        <f t="shared" si="16"/>
        <v>34.614261054308855</v>
      </c>
      <c r="O35" s="24">
        <f t="shared" si="17"/>
        <v>28.559288275129465</v>
      </c>
      <c r="P35" s="24">
        <f t="shared" si="18"/>
        <v>36.826450670561677</v>
      </c>
      <c r="Q35" t="s">
        <v>176</v>
      </c>
      <c r="R35" t="s">
        <v>177</v>
      </c>
      <c r="S35" s="48" t="s">
        <v>401</v>
      </c>
      <c r="T35" s="35">
        <v>100</v>
      </c>
      <c r="U35" s="35">
        <f t="shared" si="19"/>
        <v>71.346704871060169</v>
      </c>
      <c r="V35" s="35">
        <f t="shared" si="20"/>
        <v>69.969969969969966</v>
      </c>
      <c r="W35" s="35">
        <f t="shared" si="21"/>
        <v>56.521739130434774</v>
      </c>
      <c r="X35" s="35">
        <f t="shared" si="22"/>
        <v>73.508290899595252</v>
      </c>
      <c r="Y35" s="35">
        <f t="shared" si="23"/>
        <v>72.13155599850505</v>
      </c>
      <c r="Z35" s="35">
        <f t="shared" si="24"/>
        <v>58.683325158969858</v>
      </c>
      <c r="AA35" s="35">
        <f t="shared" si="25"/>
        <v>-2.1615860285350834</v>
      </c>
      <c r="AB35" s="35">
        <f t="shared" si="26"/>
        <v>-2.1615860285350834</v>
      </c>
      <c r="AC35" s="35">
        <f t="shared" si="27"/>
        <v>-2.1615860285350834</v>
      </c>
      <c r="AD35" s="36"/>
      <c r="AE35" s="36"/>
      <c r="AF35">
        <v>2.0499999999999998</v>
      </c>
      <c r="AG35">
        <v>1.86</v>
      </c>
      <c r="AH35" s="36"/>
      <c r="AI35" s="36"/>
      <c r="AJ35" t="s">
        <v>415</v>
      </c>
    </row>
    <row r="36" spans="1:36" ht="15" x14ac:dyDescent="0.25">
      <c r="A36">
        <v>3.49</v>
      </c>
      <c r="B36">
        <v>3.33</v>
      </c>
      <c r="C36">
        <v>2.2999999999999998</v>
      </c>
      <c r="D36" s="20">
        <f t="shared" si="3"/>
        <v>2.1615860285350674E-2</v>
      </c>
      <c r="E36" s="17">
        <f>IF(OR($A36="",$B36="",$C36=""),"",A36*'MPTO_working_3-way'!$I35)</f>
        <v>3.5654393523958743</v>
      </c>
      <c r="F36" s="21">
        <f>IF(OR($A36="",$B36="",$C36=""),"",B36*'MPTO_working_3-way'!$I35)</f>
        <v>3.401980814750218</v>
      </c>
      <c r="G36" s="22">
        <f>IF(OR($A36="",$B36="",$C36=""),"",C36*'MPTO_working_3-way'!$I35)</f>
        <v>2.3497164786563065</v>
      </c>
      <c r="H36" s="17">
        <f>IF(OR($A36="",$B36="",$C36=""),"",'MPTO_working_3-way'!E35)</f>
        <v>3.5800249205217507</v>
      </c>
      <c r="I36" s="21">
        <f>IF(OR($A36="",$B36="",$C36=""),"",'MPTO_working_3-way'!F35)</f>
        <v>3.4118628902179746</v>
      </c>
      <c r="J36" s="22">
        <f>IF(OR($A36="",$B36="",$C36=""),"",'MPTO_working_3-way'!G35)</f>
        <v>2.3387582752919371</v>
      </c>
      <c r="K36" s="17">
        <f>IF(OR($A36="",$B36="",$C36=""),"",'OddsRatio_working_3-way'!H35)</f>
        <v>3.573296564228241</v>
      </c>
      <c r="L36" s="21">
        <f>IF(OR($A36="",$B36="",$C36=""),"",'OddsRatio_working_3-way'!I35)</f>
        <v>3.4079441745589563</v>
      </c>
      <c r="M36" s="22">
        <f>IF(OR($A36="",$B36="",$C36=""),"",'OddsRatio_working_3-way'!J35)</f>
        <v>2.3434881660629374</v>
      </c>
      <c r="N36" s="23">
        <f t="shared" si="16"/>
        <v>28.047034352948071</v>
      </c>
      <c r="O36" s="24">
        <f t="shared" si="17"/>
        <v>29.394639607143773</v>
      </c>
      <c r="P36" s="24">
        <f t="shared" si="18"/>
        <v>42.55832603990816</v>
      </c>
      <c r="Q36" t="s">
        <v>178</v>
      </c>
      <c r="R36" t="s">
        <v>179</v>
      </c>
      <c r="S36" s="48" t="s">
        <v>401</v>
      </c>
      <c r="T36" s="35">
        <v>100</v>
      </c>
      <c r="U36" s="35">
        <f t="shared" si="19"/>
        <v>59.677419354838712</v>
      </c>
      <c r="V36" s="35">
        <f t="shared" si="20"/>
        <v>70.238095238095241</v>
      </c>
      <c r="W36" s="35">
        <f t="shared" si="21"/>
        <v>67.948717948717942</v>
      </c>
      <c r="X36" s="35">
        <f t="shared" si="22"/>
        <v>61.813186813186817</v>
      </c>
      <c r="Y36" s="35">
        <f t="shared" si="23"/>
        <v>72.373862696443354</v>
      </c>
      <c r="Z36" s="35">
        <f t="shared" si="24"/>
        <v>70.084485407066055</v>
      </c>
      <c r="AA36" s="35">
        <f t="shared" si="25"/>
        <v>-2.1357674583481057</v>
      </c>
      <c r="AB36" s="35">
        <f t="shared" si="26"/>
        <v>-2.1357674583481128</v>
      </c>
      <c r="AC36" s="35">
        <f t="shared" si="27"/>
        <v>-2.1357674583481128</v>
      </c>
      <c r="AF36">
        <v>2.17</v>
      </c>
      <c r="AG36">
        <v>1.76</v>
      </c>
      <c r="AJ36" t="s">
        <v>415</v>
      </c>
    </row>
    <row r="37" spans="1:36" ht="15" x14ac:dyDescent="0.25">
      <c r="A37">
        <v>2.48</v>
      </c>
      <c r="B37">
        <v>3.36</v>
      </c>
      <c r="C37">
        <v>3.12</v>
      </c>
      <c r="D37" s="20">
        <f t="shared" si="3"/>
        <v>2.1357674583481145E-2</v>
      </c>
      <c r="E37" s="17">
        <f>IF(OR($A37="",$B37="",$C37=""),"",A37*'MPTO_working_3-way'!$I36)</f>
        <v>2.5329670329670333</v>
      </c>
      <c r="F37" s="21">
        <f>IF(OR($A37="",$B37="",$C37=""),"",B37*'MPTO_working_3-way'!$I36)</f>
        <v>3.4317617866004966</v>
      </c>
      <c r="G37" s="22">
        <f>IF(OR($A37="",$B37="",$C37=""),"",C37*'MPTO_working_3-way'!$I36)</f>
        <v>3.1866359447004613</v>
      </c>
      <c r="H37" s="17">
        <f>IF(OR($A37="",$B37="",$C37=""),"",'MPTO_working_3-way'!E36)</f>
        <v>2.5245730479528676</v>
      </c>
      <c r="I37" s="21">
        <f>IF(OR($A37="",$B37="",$C37=""),"",'MPTO_working_3-way'!F36)</f>
        <v>3.4423428920073222</v>
      </c>
      <c r="J37" s="22">
        <f>IF(OR($A37="",$B37="",$C37=""),"",'MPTO_working_3-way'!G36)</f>
        <v>3.1908756715995854</v>
      </c>
      <c r="K37" s="17">
        <f>IF(OR($A37="",$B37="",$C37=""),"",'OddsRatio_working_3-way'!H36)</f>
        <v>2.5283742183657232</v>
      </c>
      <c r="L37" s="21">
        <f>IF(OR($A37="",$B37="",$C37=""),"",'OddsRatio_working_3-way'!I36)</f>
        <v>3.4371372671237213</v>
      </c>
      <c r="M37" s="22">
        <f>IF(OR($A37="",$B37="",$C37=""),"",'OddsRatio_working_3-way'!J36)</f>
        <v>3.189292799280631</v>
      </c>
      <c r="N37" s="23">
        <f t="shared" si="16"/>
        <v>39.479392624728845</v>
      </c>
      <c r="O37" s="24">
        <f t="shared" si="17"/>
        <v>29.139551699204624</v>
      </c>
      <c r="P37" s="24">
        <f t="shared" si="18"/>
        <v>31.381055676066516</v>
      </c>
      <c r="Q37" t="s">
        <v>180</v>
      </c>
      <c r="R37" t="s">
        <v>181</v>
      </c>
      <c r="S37" s="48" t="s">
        <v>401</v>
      </c>
      <c r="T37" s="35">
        <v>100</v>
      </c>
      <c r="U37" s="35">
        <f t="shared" si="19"/>
        <v>60</v>
      </c>
      <c r="V37" s="35">
        <f t="shared" si="20"/>
        <v>70.760233918128648</v>
      </c>
      <c r="W37" s="35">
        <f t="shared" si="21"/>
        <v>66.442953020134226</v>
      </c>
      <c r="X37" s="35">
        <f t="shared" si="22"/>
        <v>62.796813061737126</v>
      </c>
      <c r="Y37" s="35">
        <f t="shared" si="23"/>
        <v>73.557046979865788</v>
      </c>
      <c r="Z37" s="35">
        <f t="shared" si="24"/>
        <v>69.239766081871352</v>
      </c>
      <c r="AA37" s="35">
        <f t="shared" si="25"/>
        <v>-2.7968130617371258</v>
      </c>
      <c r="AB37" s="35">
        <f t="shared" si="26"/>
        <v>-2.7968130617371401</v>
      </c>
      <c r="AC37" s="35">
        <f t="shared" si="27"/>
        <v>-2.7968130617371258</v>
      </c>
      <c r="AF37">
        <v>2.1</v>
      </c>
      <c r="AG37">
        <v>1.81</v>
      </c>
      <c r="AJ37" t="s">
        <v>415</v>
      </c>
    </row>
    <row r="38" spans="1:36" ht="15" x14ac:dyDescent="0.25">
      <c r="A38">
        <v>2.5</v>
      </c>
      <c r="B38">
        <v>3.42</v>
      </c>
      <c r="C38">
        <v>2.98</v>
      </c>
      <c r="D38" s="20">
        <f t="shared" si="3"/>
        <v>2.7968130617371134E-2</v>
      </c>
      <c r="E38" s="17">
        <f>IF(OR($A38="",$B38="",$C38=""),"",A38*'MPTO_working_3-way'!$I37)</f>
        <v>2.5699203265434276</v>
      </c>
      <c r="F38" s="21">
        <f>IF(OR($A38="",$B38="",$C38=""),"",B38*'MPTO_working_3-way'!$I37)</f>
        <v>3.5156510067114093</v>
      </c>
      <c r="G38" s="22">
        <f>IF(OR($A38="",$B38="",$C38=""),"",C38*'MPTO_working_3-way'!$I37)</f>
        <v>3.0633450292397661</v>
      </c>
      <c r="H38" s="17">
        <f>IF(OR($A38="",$B38="",$C38=""),"",'MPTO_working_3-way'!E37)</f>
        <v>2.5596573594711707</v>
      </c>
      <c r="I38" s="21">
        <f>IF(OR($A38="",$B38="",$C38=""),"",'MPTO_working_3-way'!F37)</f>
        <v>3.5326333108414132</v>
      </c>
      <c r="J38" s="22">
        <f>IF(OR($A38="",$B38="",$C38=""),"",'MPTO_working_3-way'!G37)</f>
        <v>3.0651551484918236</v>
      </c>
      <c r="K38" s="17">
        <f>IF(OR($A38="",$B38="",$C38=""),"",'OddsRatio_working_3-way'!H37)</f>
        <v>2.5643876750479473</v>
      </c>
      <c r="L38" s="21">
        <f>IF(OR($A38="",$B38="",$C38=""),"",'OddsRatio_working_3-way'!I37)</f>
        <v>3.523878782410689</v>
      </c>
      <c r="M38" s="22">
        <f>IF(OR($A38="",$B38="",$C38=""),"",'OddsRatio_working_3-way'!J37)</f>
        <v>3.0649917310632908</v>
      </c>
      <c r="N38" s="23">
        <f t="shared" si="16"/>
        <v>38.911712151987665</v>
      </c>
      <c r="O38" s="24">
        <f t="shared" si="17"/>
        <v>28.444234029230746</v>
      </c>
      <c r="P38" s="24">
        <f t="shared" si="18"/>
        <v>32.644053818781593</v>
      </c>
      <c r="Q38" t="s">
        <v>82</v>
      </c>
      <c r="R38" t="s">
        <v>75</v>
      </c>
      <c r="S38" s="48" t="s">
        <v>401</v>
      </c>
      <c r="T38" s="35">
        <v>100</v>
      </c>
      <c r="U38" s="35">
        <f t="shared" si="19"/>
        <v>47.643979057591622</v>
      </c>
      <c r="V38" s="35">
        <f t="shared" si="20"/>
        <v>72.451790633608823</v>
      </c>
      <c r="W38" s="35">
        <f t="shared" si="21"/>
        <v>77.064220183486242</v>
      </c>
      <c r="X38" s="35">
        <f t="shared" si="22"/>
        <v>50.483989182904942</v>
      </c>
      <c r="Y38" s="35">
        <f t="shared" si="23"/>
        <v>75.291800758922136</v>
      </c>
      <c r="Z38" s="35">
        <f t="shared" si="24"/>
        <v>79.904230308799555</v>
      </c>
      <c r="AA38" s="35">
        <f t="shared" si="25"/>
        <v>-2.8400101253133201</v>
      </c>
      <c r="AB38" s="35">
        <f t="shared" si="26"/>
        <v>-2.840010125313313</v>
      </c>
      <c r="AC38" s="35">
        <f t="shared" si="27"/>
        <v>-2.840010125313313</v>
      </c>
      <c r="AF38">
        <v>2.0499999999999998</v>
      </c>
      <c r="AG38">
        <v>1.86</v>
      </c>
      <c r="AJ38" t="s">
        <v>92</v>
      </c>
    </row>
    <row r="39" spans="1:36" ht="15" x14ac:dyDescent="0.25">
      <c r="A39">
        <v>1.91</v>
      </c>
      <c r="B39">
        <v>3.63</v>
      </c>
      <c r="C39">
        <v>4.3600000000000003</v>
      </c>
      <c r="D39" s="20">
        <f t="shared" si="3"/>
        <v>2.8400101253133192E-2</v>
      </c>
      <c r="E39" s="17">
        <f>IF(OR($A39="",$B39="",$C39=""),"",A39*'MPTO_working_3-way'!$I38)</f>
        <v>1.9642441933934842</v>
      </c>
      <c r="F39" s="21">
        <f>IF(OR($A39="",$B39="",$C39=""),"",B39*'MPTO_working_3-way'!$I38)</f>
        <v>3.7330923675488732</v>
      </c>
      <c r="G39" s="22">
        <f>IF(OR($A39="",$B39="",$C39=""),"",C39*'MPTO_working_3-way'!$I38)</f>
        <v>4.4838244414636614</v>
      </c>
      <c r="H39" s="17">
        <f>IF(OR($A39="",$B39="",$C39=""),"",'MPTO_working_3-way'!E38)</f>
        <v>1.9451714181973925</v>
      </c>
      <c r="I39" s="21">
        <f>IF(OR($A39="",$B39="",$C39=""),"",'MPTO_working_3-way'!F38)</f>
        <v>3.7591809548949171</v>
      </c>
      <c r="J39" s="22">
        <f>IF(OR($A39="",$B39="",$C39=""),"",'MPTO_working_3-way'!G38)</f>
        <v>4.5477057063430095</v>
      </c>
      <c r="K39" s="17">
        <f>IF(OR($A39="",$B39="",$C39=""),"",'OddsRatio_working_3-way'!H38)</f>
        <v>1.9525295083846346</v>
      </c>
      <c r="L39" s="21">
        <f>IF(OR($A39="",$B39="",$C39=""),"",'OddsRatio_working_3-way'!I38)</f>
        <v>3.7529149528039416</v>
      </c>
      <c r="M39" s="22">
        <f>IF(OR($A39="",$B39="",$C39=""),"",'OddsRatio_working_3-way'!J38)</f>
        <v>4.5170320309586485</v>
      </c>
      <c r="N39" s="23">
        <f t="shared" si="16"/>
        <v>50.910167043557429</v>
      </c>
      <c r="O39" s="24">
        <f t="shared" si="17"/>
        <v>26.787443265342887</v>
      </c>
      <c r="P39" s="24">
        <f t="shared" si="18"/>
        <v>22.302389691099691</v>
      </c>
      <c r="Q39" t="s">
        <v>68</v>
      </c>
      <c r="R39" t="s">
        <v>79</v>
      </c>
      <c r="S39" s="48" t="s">
        <v>401</v>
      </c>
      <c r="T39" s="35">
        <v>100</v>
      </c>
      <c r="U39" s="35">
        <f t="shared" si="19"/>
        <v>64.664310954063609</v>
      </c>
      <c r="V39" s="35">
        <f t="shared" si="20"/>
        <v>70.845481049562679</v>
      </c>
      <c r="W39" s="35">
        <f t="shared" si="21"/>
        <v>61.685823754789276</v>
      </c>
      <c r="X39" s="35">
        <f t="shared" si="22"/>
        <v>67.468695195648039</v>
      </c>
      <c r="Y39" s="35">
        <f t="shared" si="23"/>
        <v>73.649865291147123</v>
      </c>
      <c r="Z39" s="35">
        <f t="shared" si="24"/>
        <v>64.490207996373698</v>
      </c>
      <c r="AA39" s="35">
        <f t="shared" si="25"/>
        <v>-2.8043842415844296</v>
      </c>
      <c r="AB39" s="35">
        <f t="shared" si="26"/>
        <v>-2.8043842415844438</v>
      </c>
      <c r="AC39" s="35">
        <f t="shared" si="27"/>
        <v>-2.8043842415844225</v>
      </c>
      <c r="AF39">
        <v>2.12</v>
      </c>
      <c r="AG39">
        <v>1.8</v>
      </c>
      <c r="AJ39" t="s">
        <v>92</v>
      </c>
    </row>
    <row r="40" spans="1:36" ht="15" x14ac:dyDescent="0.25">
      <c r="A40">
        <v>2.83</v>
      </c>
      <c r="B40">
        <v>3.43</v>
      </c>
      <c r="C40">
        <v>2.61</v>
      </c>
      <c r="D40" s="20">
        <f t="shared" si="3"/>
        <v>2.8043842415844455E-2</v>
      </c>
      <c r="E40" s="17">
        <f>IF(OR($A40="",$B40="",$C40=""),"",A40*'MPTO_working_3-way'!$I39)</f>
        <v>2.9093640740368398</v>
      </c>
      <c r="F40" s="21">
        <f>IF(OR($A40="",$B40="",$C40=""),"",B40*'MPTO_working_3-way'!$I39)</f>
        <v>3.5261903794863465</v>
      </c>
      <c r="G40" s="22">
        <f>IF(OR($A40="",$B40="",$C40=""),"",C40*'MPTO_working_3-way'!$I39)</f>
        <v>2.6831944287053537</v>
      </c>
      <c r="H40" s="17">
        <f>IF(OR($A40="",$B40="",$C40=""),"",'MPTO_working_3-way'!E39)</f>
        <v>2.9069011733121748</v>
      </c>
      <c r="I40" s="21">
        <f>IF(OR($A40="",$B40="",$C40=""),"",'MPTO_working_3-way'!F39)</f>
        <v>3.5436207412866851</v>
      </c>
      <c r="J40" s="22">
        <f>IF(OR($A40="",$B40="",$C40=""),"",'MPTO_working_3-way'!G39)</f>
        <v>2.6752716602683213</v>
      </c>
      <c r="K40" s="17">
        <f>IF(OR($A40="",$B40="",$C40=""),"",'OddsRatio_working_3-way'!H39)</f>
        <v>2.9085897151441968</v>
      </c>
      <c r="L40" s="21">
        <f>IF(OR($A40="",$B40="",$C40=""),"",'OddsRatio_working_3-way'!I39)</f>
        <v>3.534356834863607</v>
      </c>
      <c r="M40" s="22">
        <f>IF(OR($A40="",$B40="",$C40=""),"",'OddsRatio_working_3-way'!J39)</f>
        <v>2.6791417712470804</v>
      </c>
      <c r="N40" s="23">
        <f t="shared" si="16"/>
        <v>34.371772475091667</v>
      </c>
      <c r="O40" s="24">
        <f t="shared" si="17"/>
        <v>28.359217523180586</v>
      </c>
      <c r="P40" s="24">
        <f t="shared" si="18"/>
        <v>37.26901000172775</v>
      </c>
      <c r="Q40" t="s">
        <v>70</v>
      </c>
      <c r="R40" t="s">
        <v>91</v>
      </c>
      <c r="S40" s="48" t="s">
        <v>401</v>
      </c>
      <c r="T40" s="35">
        <v>100</v>
      </c>
      <c r="U40" s="35">
        <f t="shared" si="19"/>
        <v>45.355191256830594</v>
      </c>
      <c r="V40" s="35">
        <f t="shared" si="20"/>
        <v>73.262032085561486</v>
      </c>
      <c r="W40" s="35">
        <f t="shared" si="21"/>
        <v>78.260869565217391</v>
      </c>
      <c r="X40" s="35">
        <f t="shared" si="22"/>
        <v>48.477098349221109</v>
      </c>
      <c r="Y40" s="35">
        <f t="shared" si="23"/>
        <v>76.383939177952016</v>
      </c>
      <c r="Z40" s="35">
        <f t="shared" si="24"/>
        <v>81.382776657607891</v>
      </c>
      <c r="AA40" s="35">
        <f t="shared" si="25"/>
        <v>-3.121907092390515</v>
      </c>
      <c r="AB40" s="35">
        <f t="shared" si="26"/>
        <v>-3.1219070923905292</v>
      </c>
      <c r="AC40" s="35">
        <f t="shared" si="27"/>
        <v>-3.1219070923905008</v>
      </c>
      <c r="AF40">
        <v>2.04</v>
      </c>
      <c r="AG40">
        <v>1.87</v>
      </c>
      <c r="AJ40" t="s">
        <v>92</v>
      </c>
    </row>
    <row r="41" spans="1:36" s="35" customFormat="1" ht="15" x14ac:dyDescent="0.25">
      <c r="A41">
        <v>1.83</v>
      </c>
      <c r="B41">
        <v>3.74</v>
      </c>
      <c r="C41">
        <v>4.5999999999999996</v>
      </c>
      <c r="D41" s="20">
        <f t="shared" si="3"/>
        <v>3.1219070923905079E-2</v>
      </c>
      <c r="E41" s="17">
        <f>IF(OR($A41="",$B41="",$C41=""),"",A41*'MPTO_working_3-way'!$I40)</f>
        <v>1.8871308997907463</v>
      </c>
      <c r="F41" s="21">
        <f>IF(OR($A41="",$B41="",$C41=""),"",B41*'MPTO_working_3-way'!$I40)</f>
        <v>3.8567593252554051</v>
      </c>
      <c r="G41" s="22">
        <f>IF(OR($A41="",$B41="",$C41=""),"",C41*'MPTO_working_3-way'!$I40)</f>
        <v>4.7436077262499632</v>
      </c>
      <c r="H41" s="17">
        <f>IF(OR($A41="",$B41="",$C41=""),"",'MPTO_working_3-way'!E40)</f>
        <v>1.8655264006168781</v>
      </c>
      <c r="I41" s="21">
        <f>IF(OR($A41="",$B41="",$C41=""),"",'MPTO_working_3-way'!F40)</f>
        <v>3.8914545352666048</v>
      </c>
      <c r="J41" s="22">
        <f>IF(OR($A41="",$B41="",$C41=""),"",'MPTO_working_3-way'!G40)</f>
        <v>4.8312691946483115</v>
      </c>
      <c r="K41" s="17">
        <f>IF(OR($A41="",$B41="",$C41=""),"",'OddsRatio_working_3-way'!H40)</f>
        <v>1.8736144161502697</v>
      </c>
      <c r="L41" s="21">
        <f>IF(OR($A41="",$B41="",$C41=""),"",'OddsRatio_working_3-way'!I40)</f>
        <v>3.8839801207852278</v>
      </c>
      <c r="M41" s="22">
        <f>IF(OR($A41="",$B41="",$C41=""),"",'OddsRatio_working_3-way'!J40)</f>
        <v>4.7891709616156266</v>
      </c>
      <c r="N41" s="23">
        <f t="shared" si="16"/>
        <v>52.990494729903716</v>
      </c>
      <c r="O41" s="24">
        <f t="shared" si="17"/>
        <v>25.928504105808504</v>
      </c>
      <c r="P41" s="24">
        <f t="shared" si="18"/>
        <v>21.081001164287784</v>
      </c>
      <c r="Q41" t="s">
        <v>77</v>
      </c>
      <c r="R41" t="s">
        <v>72</v>
      </c>
      <c r="S41" s="48" t="s">
        <v>401</v>
      </c>
      <c r="T41" s="35">
        <v>100</v>
      </c>
      <c r="U41" s="35">
        <f t="shared" si="19"/>
        <v>45.355191256830594</v>
      </c>
      <c r="V41" s="35">
        <f t="shared" si="20"/>
        <v>72.067039106145245</v>
      </c>
      <c r="W41" s="35">
        <f t="shared" si="21"/>
        <v>79.508196721311478</v>
      </c>
      <c r="X41" s="35">
        <f t="shared" si="22"/>
        <v>48.42476417254327</v>
      </c>
      <c r="Y41" s="35">
        <f t="shared" si="23"/>
        <v>75.136612021857914</v>
      </c>
      <c r="Z41" s="35">
        <f t="shared" si="24"/>
        <v>82.577769637024147</v>
      </c>
      <c r="AA41" s="35">
        <f t="shared" si="25"/>
        <v>-3.0695729157126763</v>
      </c>
      <c r="AB41" s="35">
        <f t="shared" si="26"/>
        <v>-3.0695729157126692</v>
      </c>
      <c r="AC41" s="35">
        <f t="shared" si="27"/>
        <v>-3.0695729157126692</v>
      </c>
      <c r="AD41" s="36"/>
      <c r="AE41" s="36"/>
      <c r="AF41">
        <v>1.91</v>
      </c>
      <c r="AG41">
        <v>2</v>
      </c>
      <c r="AH41" s="36"/>
      <c r="AI41" s="36"/>
      <c r="AJ41" t="s">
        <v>92</v>
      </c>
    </row>
    <row r="42" spans="1:36" ht="15" x14ac:dyDescent="0.25">
      <c r="A42">
        <v>1.83</v>
      </c>
      <c r="B42">
        <v>3.58</v>
      </c>
      <c r="C42">
        <v>4.88</v>
      </c>
      <c r="D42" s="20">
        <f t="shared" si="3"/>
        <v>3.0695729157126816E-2</v>
      </c>
      <c r="E42" s="17">
        <f>IF(OR($A42="",$B42="",$C42=""),"",A42*'MPTO_working_3-way'!$I41)</f>
        <v>1.8861731843575422</v>
      </c>
      <c r="F42" s="21">
        <f>IF(OR($A42="",$B42="",$C42=""),"",B42*'MPTO_working_3-way'!$I41)</f>
        <v>3.6898907103825143</v>
      </c>
      <c r="G42" s="22">
        <f>IF(OR($A42="",$B42="",$C42=""),"",C42*'MPTO_working_3-way'!$I41)</f>
        <v>5.0297951582867784</v>
      </c>
      <c r="H42" s="17">
        <f>IF(OR($A42="",$B42="",$C42=""),"",'MPTO_working_3-way'!E41)</f>
        <v>1.864919488751198</v>
      </c>
      <c r="I42" s="21">
        <f>IF(OR($A42="",$B42="",$C42=""),"",'MPTO_working_3-way'!F41)</f>
        <v>3.7161224451209143</v>
      </c>
      <c r="J42" s="22">
        <f>IF(OR($A42="",$B42="",$C42=""),"",'MPTO_working_3-way'!G41)</f>
        <v>5.1364729249425061</v>
      </c>
      <c r="K42" s="17">
        <f>IF(OR($A42="",$B42="",$C42=""),"",'OddsRatio_working_3-way'!H41)</f>
        <v>1.8729854725961246</v>
      </c>
      <c r="L42" s="21">
        <f>IF(OR($A42="",$B42="",$C42=""),"",'OddsRatio_working_3-way'!I41)</f>
        <v>3.7136174931301222</v>
      </c>
      <c r="M42" s="22">
        <f>IF(OR($A42="",$B42="",$C42=""),"",'OddsRatio_working_3-way'!J41)</f>
        <v>5.0809441369553774</v>
      </c>
      <c r="N42" s="23">
        <f t="shared" si="16"/>
        <v>53.01740096260643</v>
      </c>
      <c r="O42" s="24">
        <f t="shared" si="17"/>
        <v>27.101073676416139</v>
      </c>
      <c r="P42" s="24">
        <f t="shared" si="18"/>
        <v>19.881525360977413</v>
      </c>
      <c r="Q42" t="s">
        <v>69</v>
      </c>
      <c r="R42" t="s">
        <v>90</v>
      </c>
      <c r="S42" s="48" t="s">
        <v>401</v>
      </c>
      <c r="T42" s="35">
        <v>100</v>
      </c>
      <c r="U42" s="35">
        <f t="shared" si="19"/>
        <v>62.264150943396231</v>
      </c>
      <c r="V42" s="35">
        <f t="shared" si="20"/>
        <v>71.098265895953759</v>
      </c>
      <c r="W42" s="35">
        <f t="shared" si="21"/>
        <v>63.768115942028999</v>
      </c>
      <c r="X42" s="35">
        <f t="shared" si="22"/>
        <v>65.133618162017257</v>
      </c>
      <c r="Y42" s="35">
        <f t="shared" si="23"/>
        <v>73.967733114574798</v>
      </c>
      <c r="Z42" s="35">
        <f t="shared" si="24"/>
        <v>66.637583160650024</v>
      </c>
      <c r="AA42" s="35">
        <f t="shared" si="25"/>
        <v>-2.8694672186210255</v>
      </c>
      <c r="AB42" s="35">
        <f t="shared" si="26"/>
        <v>-2.8694672186210397</v>
      </c>
      <c r="AC42" s="35">
        <f t="shared" si="27"/>
        <v>-2.8694672186210255</v>
      </c>
      <c r="AF42">
        <v>2.2400000000000002</v>
      </c>
      <c r="AG42">
        <v>1.72</v>
      </c>
      <c r="AJ42" t="s">
        <v>92</v>
      </c>
    </row>
    <row r="43" spans="1:36" ht="15" x14ac:dyDescent="0.25">
      <c r="A43">
        <v>2.65</v>
      </c>
      <c r="B43">
        <v>3.46</v>
      </c>
      <c r="C43">
        <v>2.76</v>
      </c>
      <c r="D43" s="20">
        <f t="shared" si="3"/>
        <v>2.8694672186210468E-2</v>
      </c>
      <c r="E43" s="17">
        <f>IF(OR($A43="",$B43="",$C43=""),"",A43*'MPTO_working_3-way'!$I42)</f>
        <v>2.7260408812934576</v>
      </c>
      <c r="F43" s="21">
        <f>IF(OR($A43="",$B43="",$C43=""),"",B43*'MPTO_working_3-way'!$I42)</f>
        <v>3.5592835657642881</v>
      </c>
      <c r="G43" s="22">
        <f>IF(OR($A43="",$B43="",$C43=""),"",C43*'MPTO_working_3-way'!$I42)</f>
        <v>2.8391972952339408</v>
      </c>
      <c r="H43" s="17">
        <f>IF(OR($A43="",$B43="",$C43=""),"",'MPTO_working_3-way'!E42)</f>
        <v>2.7189162629321584</v>
      </c>
      <c r="I43" s="21">
        <f>IF(OR($A43="",$B43="",$C43=""),"",'MPTO_working_3-way'!F42)</f>
        <v>3.5784263078907084</v>
      </c>
      <c r="J43" s="22">
        <f>IF(OR($A43="",$B43="",$C43=""),"",'MPTO_working_3-way'!G42)</f>
        <v>2.8348371447646903</v>
      </c>
      <c r="K43" s="17">
        <f>IF(OR($A43="",$B43="",$C43=""),"",'OddsRatio_working_3-way'!H42)</f>
        <v>2.7225389705913385</v>
      </c>
      <c r="L43" s="21">
        <f>IF(OR($A43="",$B43="",$C43=""),"",'OddsRatio_working_3-way'!I42)</f>
        <v>3.5681490106998144</v>
      </c>
      <c r="M43" s="22">
        <f>IF(OR($A43="",$B43="",$C43=""),"",'OddsRatio_working_3-way'!J42)</f>
        <v>2.8373749019640946</v>
      </c>
      <c r="N43" s="23">
        <f t="shared" si="16"/>
        <v>36.683235635318788</v>
      </c>
      <c r="O43" s="24">
        <f t="shared" si="17"/>
        <v>28.095541743813524</v>
      </c>
      <c r="P43" s="24">
        <f t="shared" si="18"/>
        <v>35.221222620867678</v>
      </c>
      <c r="Q43" t="s">
        <v>73</v>
      </c>
      <c r="R43" t="s">
        <v>86</v>
      </c>
      <c r="S43" s="48" t="s">
        <v>401</v>
      </c>
      <c r="T43" s="35">
        <v>100</v>
      </c>
      <c r="U43" s="35">
        <f t="shared" si="19"/>
        <v>76.133651551312653</v>
      </c>
      <c r="V43" s="35">
        <f t="shared" si="20"/>
        <v>72.222222222222229</v>
      </c>
      <c r="W43" s="35">
        <f t="shared" si="21"/>
        <v>48.717948717948723</v>
      </c>
      <c r="X43" s="35">
        <f t="shared" si="22"/>
        <v>79.05982905982907</v>
      </c>
      <c r="Y43" s="35">
        <f t="shared" si="23"/>
        <v>75.148399730738632</v>
      </c>
      <c r="Z43" s="35">
        <f t="shared" si="24"/>
        <v>51.644126226465126</v>
      </c>
      <c r="AA43" s="35">
        <f t="shared" si="25"/>
        <v>-2.9261775085164174</v>
      </c>
      <c r="AB43" s="35">
        <f t="shared" si="26"/>
        <v>-2.9261775085164032</v>
      </c>
      <c r="AC43" s="35">
        <f t="shared" si="27"/>
        <v>-2.9261775085164032</v>
      </c>
      <c r="AF43">
        <v>2.0699999999999998</v>
      </c>
      <c r="AG43">
        <v>1.85</v>
      </c>
      <c r="AJ43" t="s">
        <v>92</v>
      </c>
    </row>
    <row r="44" spans="1:36" ht="15" x14ac:dyDescent="0.25">
      <c r="A44">
        <v>4.1900000000000004</v>
      </c>
      <c r="B44">
        <v>3.6</v>
      </c>
      <c r="C44">
        <v>1.95</v>
      </c>
      <c r="D44" s="20">
        <f t="shared" si="3"/>
        <v>2.9261775085164032E-2</v>
      </c>
      <c r="E44" s="17">
        <f>IF(OR($A44="",$B44="",$C44=""),"",A44*'MPTO_working_3-way'!$I43)</f>
        <v>4.3126068376068378</v>
      </c>
      <c r="F44" s="21">
        <f>IF(OR($A44="",$B44="",$C44=""),"",B44*'MPTO_working_3-way'!$I43)</f>
        <v>3.7053423903065905</v>
      </c>
      <c r="G44" s="22">
        <f>IF(OR($A44="",$B44="",$C44=""),"",C44*'MPTO_working_3-way'!$I43)</f>
        <v>2.0070604614160699</v>
      </c>
      <c r="H44" s="17">
        <f>IF(OR($A44="",$B44="",$C44=""),"",'MPTO_working_3-way'!E43)</f>
        <v>4.3685375235775492</v>
      </c>
      <c r="I44" s="21">
        <f>IF(OR($A44="",$B44="",$C44=""),"",'MPTO_working_3-way'!F43)</f>
        <v>3.7310112131513518</v>
      </c>
      <c r="J44" s="22">
        <f>IF(OR($A44="",$B44="",$C44=""),"",'MPTO_working_3-way'!G43)</f>
        <v>1.9878084219205112</v>
      </c>
      <c r="K44" s="17">
        <f>IF(OR($A44="",$B44="",$C44=""),"",'OddsRatio_working_3-way'!H43)</f>
        <v>4.3421683050865738</v>
      </c>
      <c r="L44" s="21">
        <f>IF(OR($A44="",$B44="",$C44=""),"",'OddsRatio_working_3-way'!I43)</f>
        <v>3.7240243238950126</v>
      </c>
      <c r="M44" s="22">
        <f>IF(OR($A44="",$B44="",$C44=""),"",'OddsRatio_working_3-way'!J43)</f>
        <v>1.9953165798847161</v>
      </c>
      <c r="N44" s="23">
        <f t="shared" si="16"/>
        <v>23.187831343209631</v>
      </c>
      <c r="O44" s="24">
        <f t="shared" si="17"/>
        <v>26.988059257791214</v>
      </c>
      <c r="P44" s="24">
        <f t="shared" si="18"/>
        <v>49.824109398999163</v>
      </c>
      <c r="Q44" t="s">
        <v>80</v>
      </c>
      <c r="R44" t="s">
        <v>71</v>
      </c>
      <c r="S44" s="48" t="s">
        <v>401</v>
      </c>
      <c r="T44" s="35">
        <v>100</v>
      </c>
      <c r="U44" s="35">
        <f t="shared" si="19"/>
        <v>52.153110047846894</v>
      </c>
      <c r="V44" s="35">
        <f t="shared" si="20"/>
        <v>71.346704871060169</v>
      </c>
      <c r="W44" s="35">
        <f t="shared" si="21"/>
        <v>73.68421052631578</v>
      </c>
      <c r="X44" s="35">
        <f t="shared" si="22"/>
        <v>54.969084602624044</v>
      </c>
      <c r="Y44" s="35">
        <f t="shared" si="23"/>
        <v>74.162679425837325</v>
      </c>
      <c r="Z44" s="35">
        <f t="shared" si="24"/>
        <v>76.500185081092937</v>
      </c>
      <c r="AA44" s="35">
        <f t="shared" si="25"/>
        <v>-2.8159745547771493</v>
      </c>
      <c r="AB44" s="35">
        <f t="shared" si="26"/>
        <v>-2.8159745547771564</v>
      </c>
      <c r="AC44" s="35">
        <f t="shared" si="27"/>
        <v>-2.8159745547771564</v>
      </c>
      <c r="AF44">
        <v>2.0299999999999998</v>
      </c>
      <c r="AG44">
        <v>1.88</v>
      </c>
      <c r="AJ44" t="s">
        <v>92</v>
      </c>
    </row>
    <row r="45" spans="1:36" ht="15" x14ac:dyDescent="0.25">
      <c r="A45">
        <v>2.09</v>
      </c>
      <c r="B45">
        <v>3.49</v>
      </c>
      <c r="C45">
        <v>3.8</v>
      </c>
      <c r="D45" s="20">
        <f t="shared" si="3"/>
        <v>2.8159745547771564E-2</v>
      </c>
      <c r="E45" s="17">
        <f>IF(OR($A45="",$B45="",$C45=""),"",A45*'MPTO_working_3-way'!$I44)</f>
        <v>2.1488538681948426</v>
      </c>
      <c r="F45" s="21">
        <f>IF(OR($A45="",$B45="",$C45=""),"",B45*'MPTO_working_3-way'!$I44)</f>
        <v>3.588277511961723</v>
      </c>
      <c r="G45" s="22">
        <f>IF(OR($A45="",$B45="",$C45=""),"",C45*'MPTO_working_3-way'!$I44)</f>
        <v>3.9070070330815319</v>
      </c>
      <c r="H45" s="17">
        <f>IF(OR($A45="",$B45="",$C45=""),"",'MPTO_working_3-way'!E44)</f>
        <v>2.1318219901408728</v>
      </c>
      <c r="I45" s="21">
        <f>IF(OR($A45="",$B45="",$C45=""),"",'MPTO_working_3-way'!F44)</f>
        <v>3.6082016950829408</v>
      </c>
      <c r="J45" s="22">
        <f>IF(OR($A45="",$B45="",$C45=""),"",'MPTO_working_3-way'!G44)</f>
        <v>3.9405557256307286</v>
      </c>
      <c r="K45" s="17">
        <f>IF(OR($A45="",$B45="",$C45=""),"",'OddsRatio_working_3-way'!H44)</f>
        <v>2.1387456011213586</v>
      </c>
      <c r="L45" s="21">
        <f>IF(OR($A45="",$B45="",$C45=""),"",'OddsRatio_working_3-way'!I44)</f>
        <v>3.6013546300845718</v>
      </c>
      <c r="M45" s="22">
        <f>IF(OR($A45="",$B45="",$C45=""),"",'OddsRatio_working_3-way'!J44)</f>
        <v>3.9252180579264251</v>
      </c>
      <c r="N45" s="23">
        <f t="shared" si="16"/>
        <v>46.536435762384151</v>
      </c>
      <c r="O45" s="24">
        <f t="shared" si="17"/>
        <v>27.868524568304547</v>
      </c>
      <c r="P45" s="24">
        <f t="shared" si="18"/>
        <v>25.595039669311287</v>
      </c>
      <c r="Q45" t="s">
        <v>88</v>
      </c>
      <c r="R45" t="s">
        <v>83</v>
      </c>
      <c r="S45" s="48" t="s">
        <v>401</v>
      </c>
      <c r="T45" s="35">
        <v>100</v>
      </c>
      <c r="U45" s="35">
        <f t="shared" si="19"/>
        <v>55.947136563876647</v>
      </c>
      <c r="V45" s="35">
        <f t="shared" si="20"/>
        <v>68.944099378881987</v>
      </c>
      <c r="W45" s="35">
        <f t="shared" si="21"/>
        <v>72.29916897506925</v>
      </c>
      <c r="X45" s="35">
        <f t="shared" si="22"/>
        <v>58.756731646048756</v>
      </c>
      <c r="Y45" s="35">
        <f t="shared" si="23"/>
        <v>71.753694461054096</v>
      </c>
      <c r="Z45" s="35">
        <f t="shared" si="24"/>
        <v>75.108764057241359</v>
      </c>
      <c r="AA45" s="35">
        <f t="shared" si="25"/>
        <v>-2.809595082172109</v>
      </c>
      <c r="AB45" s="35">
        <f t="shared" si="26"/>
        <v>-2.809595082172109</v>
      </c>
      <c r="AC45" s="35">
        <f t="shared" si="27"/>
        <v>-2.809595082172109</v>
      </c>
      <c r="AF45">
        <v>2.19</v>
      </c>
      <c r="AG45">
        <v>1.75</v>
      </c>
      <c r="AJ45" t="s">
        <v>92</v>
      </c>
    </row>
    <row r="46" spans="1:36" s="35" customFormat="1" ht="15" x14ac:dyDescent="0.25">
      <c r="A46">
        <v>2.27</v>
      </c>
      <c r="B46">
        <v>3.22</v>
      </c>
      <c r="C46">
        <v>3.61</v>
      </c>
      <c r="D46" s="20">
        <f t="shared" si="3"/>
        <v>2.8095950821721116E-2</v>
      </c>
      <c r="E46" s="17">
        <f>IF(OR($A46="",$B46="",$C46=""),"",A46*'MPTO_working_3-way'!$I45)</f>
        <v>2.3337778083653071</v>
      </c>
      <c r="F46" s="21">
        <f>IF(OR($A46="",$B46="",$C46=""),"",B46*'MPTO_working_3-way'!$I45)</f>
        <v>3.3104689616459422</v>
      </c>
      <c r="G46" s="22">
        <f>IF(OR($A46="",$B46="",$C46=""),"",C46*'MPTO_working_3-way'!$I45)</f>
        <v>3.7114263824664131</v>
      </c>
      <c r="H46" s="17">
        <f>IF(OR($A46="",$B46="",$C46=""),"",'MPTO_working_3-way'!E45)</f>
        <v>2.3193067675197447</v>
      </c>
      <c r="I46" s="21">
        <f>IF(OR($A46="",$B46="",$C46=""),"",'MPTO_working_3-way'!F45)</f>
        <v>3.3201226839170377</v>
      </c>
      <c r="J46" s="22">
        <f>IF(OR($A46="",$B46="",$C46=""),"",'MPTO_working_3-way'!G45)</f>
        <v>3.7363204903573606</v>
      </c>
      <c r="K46" s="17">
        <f>IF(OR($A46="",$B46="",$C46=""),"",'OddsRatio_working_3-way'!H45)</f>
        <v>2.3255306189673721</v>
      </c>
      <c r="L46" s="21">
        <f>IF(OR($A46="",$B46="",$C46=""),"",'OddsRatio_working_3-way'!I45)</f>
        <v>3.3170692709508396</v>
      </c>
      <c r="M46" s="22">
        <f>IF(OR($A46="",$B46="",$C46=""),"",'OddsRatio_working_3-way'!J45)</f>
        <v>3.7241219807124728</v>
      </c>
      <c r="N46" s="23">
        <f t="shared" si="16"/>
        <v>42.848980584850501</v>
      </c>
      <c r="O46" s="24">
        <f t="shared" si="17"/>
        <v>30.207200598636845</v>
      </c>
      <c r="P46" s="24">
        <f t="shared" si="18"/>
        <v>26.943818816512643</v>
      </c>
      <c r="Q46" t="s">
        <v>84</v>
      </c>
      <c r="R46" t="s">
        <v>74</v>
      </c>
      <c r="S46" s="48" t="s">
        <v>401</v>
      </c>
      <c r="T46" s="35">
        <v>100</v>
      </c>
      <c r="U46" s="35">
        <f t="shared" si="19"/>
        <v>47.643979057591622</v>
      </c>
      <c r="V46" s="35">
        <f t="shared" si="20"/>
        <v>71.83098591549296</v>
      </c>
      <c r="W46" s="35">
        <f t="shared" si="21"/>
        <v>77.578475336322867</v>
      </c>
      <c r="X46" s="35">
        <f t="shared" si="22"/>
        <v>50.59053874818418</v>
      </c>
      <c r="Y46" s="35">
        <f t="shared" si="23"/>
        <v>74.777545606085511</v>
      </c>
      <c r="Z46" s="35">
        <f t="shared" si="24"/>
        <v>80.525035026915418</v>
      </c>
      <c r="AA46" s="35">
        <f t="shared" si="25"/>
        <v>-2.946559690592558</v>
      </c>
      <c r="AB46" s="35">
        <f t="shared" si="26"/>
        <v>-2.9465596905925509</v>
      </c>
      <c r="AC46" s="35">
        <f t="shared" si="27"/>
        <v>-2.9465596905925509</v>
      </c>
      <c r="AD46" s="36"/>
      <c r="AE46" s="36"/>
      <c r="AF46">
        <v>2.33</v>
      </c>
      <c r="AG46">
        <v>1.67</v>
      </c>
      <c r="AH46" s="36"/>
      <c r="AI46" s="36"/>
      <c r="AJ46" t="s">
        <v>92</v>
      </c>
    </row>
    <row r="47" spans="1:36" ht="15" x14ac:dyDescent="0.25">
      <c r="A47">
        <v>1.91</v>
      </c>
      <c r="B47">
        <v>3.55</v>
      </c>
      <c r="C47">
        <v>4.46</v>
      </c>
      <c r="D47" s="20">
        <f t="shared" si="3"/>
        <v>2.9465596905925429E-2</v>
      </c>
      <c r="E47" s="17">
        <f>IF(OR($A47="",$B47="",$C47=""),"",A47*'MPTO_working_3-way'!$I46)</f>
        <v>1.9662792900903174</v>
      </c>
      <c r="F47" s="21">
        <f>IF(OR($A47="",$B47="",$C47=""),"",B47*'MPTO_working_3-way'!$I46)</f>
        <v>3.6546028690160353</v>
      </c>
      <c r="G47" s="22">
        <f>IF(OR($A47="",$B47="",$C47=""),"",C47*'MPTO_working_3-way'!$I46)</f>
        <v>4.5914165622004273</v>
      </c>
      <c r="H47" s="17">
        <f>IF(OR($A47="",$B47="",$C47=""),"",'MPTO_working_3-way'!E46)</f>
        <v>1.9465161829757294</v>
      </c>
      <c r="I47" s="21">
        <f>IF(OR($A47="",$B47="",$C47=""),"",'MPTO_working_3-way'!F46)</f>
        <v>3.6782519005884105</v>
      </c>
      <c r="J47" s="22">
        <f>IF(OR($A47="",$B47="",$C47=""),"",'MPTO_working_3-way'!G46)</f>
        <v>4.6643231023684297</v>
      </c>
      <c r="K47" s="17">
        <f>IF(OR($A47="",$B47="",$C47=""),"",'OddsRatio_working_3-way'!H46)</f>
        <v>1.9541771741127107</v>
      </c>
      <c r="L47" s="21">
        <f>IF(OR($A47="",$B47="",$C47=""),"",'OddsRatio_working_3-way'!I46)</f>
        <v>3.6737931802059478</v>
      </c>
      <c r="M47" s="22">
        <f>IF(OR($A47="",$B47="",$C47=""),"",'OddsRatio_working_3-way'!J46)</f>
        <v>4.6279703543186574</v>
      </c>
      <c r="N47" s="23">
        <f t="shared" si="16"/>
        <v>50.857475081989335</v>
      </c>
      <c r="O47" s="24">
        <f t="shared" si="17"/>
        <v>27.362754199042151</v>
      </c>
      <c r="P47" s="24">
        <f t="shared" si="18"/>
        <v>21.779770718968528</v>
      </c>
      <c r="Q47" t="s">
        <v>87</v>
      </c>
      <c r="R47" t="s">
        <v>81</v>
      </c>
      <c r="S47" s="48" t="s">
        <v>401</v>
      </c>
      <c r="T47" s="35">
        <v>100</v>
      </c>
      <c r="U47" s="35">
        <f t="shared" si="19"/>
        <v>47.368421052631575</v>
      </c>
      <c r="V47" s="35">
        <f t="shared" si="20"/>
        <v>72.899728997289984</v>
      </c>
      <c r="W47" s="35">
        <f t="shared" si="21"/>
        <v>76.689976689976689</v>
      </c>
      <c r="X47" s="35">
        <f t="shared" si="22"/>
        <v>50.410294312733342</v>
      </c>
      <c r="Y47" s="35">
        <f t="shared" si="23"/>
        <v>75.941602257391722</v>
      </c>
      <c r="Z47" s="35">
        <f t="shared" si="24"/>
        <v>79.731849950078441</v>
      </c>
      <c r="AA47" s="35">
        <f t="shared" si="25"/>
        <v>-3.0418732601017666</v>
      </c>
      <c r="AB47" s="35">
        <f t="shared" si="26"/>
        <v>-3.0418732601017382</v>
      </c>
      <c r="AC47" s="35">
        <f t="shared" si="27"/>
        <v>-3.0418732601017524</v>
      </c>
      <c r="AF47">
        <v>2.15</v>
      </c>
      <c r="AG47">
        <v>1.78</v>
      </c>
      <c r="AJ47" t="s">
        <v>92</v>
      </c>
    </row>
    <row r="48" spans="1:36" ht="15" x14ac:dyDescent="0.25">
      <c r="A48">
        <v>1.9</v>
      </c>
      <c r="B48">
        <v>3.69</v>
      </c>
      <c r="C48">
        <v>4.29</v>
      </c>
      <c r="D48" s="20">
        <f t="shared" si="3"/>
        <v>3.0418732601017684E-2</v>
      </c>
      <c r="E48" s="17">
        <f>IF(OR($A48="",$B48="",$C48=""),"",A48*'MPTO_working_3-way'!$I47)</f>
        <v>1.9577955919419334</v>
      </c>
      <c r="F48" s="21">
        <f>IF(OR($A48="",$B48="",$C48=""),"",B48*'MPTO_working_3-way'!$I47)</f>
        <v>3.8022451232977552</v>
      </c>
      <c r="G48" s="22">
        <f>IF(OR($A48="",$B48="",$C48=""),"",C48*'MPTO_working_3-way'!$I47)</f>
        <v>4.4204963628583656</v>
      </c>
      <c r="H48" s="17">
        <f>IF(OR($A48="",$B48="",$C48=""),"",'MPTO_working_3-way'!E47)</f>
        <v>1.9373229080851497</v>
      </c>
      <c r="I48" s="21">
        <f>IF(OR($A48="",$B48="",$C48=""),"",'MPTO_working_3-way'!F47)</f>
        <v>3.8334278609691785</v>
      </c>
      <c r="J48" s="22">
        <f>IF(OR($A48="",$B48="",$C48=""),"",'MPTO_working_3-way'!G47)</f>
        <v>4.4850962491966202</v>
      </c>
      <c r="K48" s="17">
        <f>IF(OR($A48="",$B48="",$C48=""),"",'OddsRatio_working_3-way'!H47)</f>
        <v>1.9451577600481718</v>
      </c>
      <c r="L48" s="21">
        <f>IF(OR($A48="",$B48="",$C48=""),"",'OddsRatio_working_3-way'!I47)</f>
        <v>3.8249715272550913</v>
      </c>
      <c r="M48" s="22">
        <f>IF(OR($A48="",$B48="",$C48=""),"",'OddsRatio_working_3-way'!J47)</f>
        <v>4.4550767006205394</v>
      </c>
      <c r="N48" s="23">
        <f t="shared" si="16"/>
        <v>51.077855324421385</v>
      </c>
      <c r="O48" s="24">
        <f t="shared" si="17"/>
        <v>26.30025070905166</v>
      </c>
      <c r="P48" s="24">
        <f t="shared" si="18"/>
        <v>22.621893966526955</v>
      </c>
      <c r="Q48" t="s">
        <v>89</v>
      </c>
      <c r="R48" t="s">
        <v>76</v>
      </c>
      <c r="S48" s="48" t="s">
        <v>401</v>
      </c>
      <c r="T48" s="35">
        <v>100</v>
      </c>
      <c r="U48" s="35">
        <f t="shared" si="19"/>
        <v>65.397923875432525</v>
      </c>
      <c r="V48" s="35">
        <f t="shared" si="20"/>
        <v>68.944099378881987</v>
      </c>
      <c r="W48" s="35">
        <f t="shared" si="21"/>
        <v>63.503649635036496</v>
      </c>
      <c r="X48" s="35">
        <f t="shared" si="22"/>
        <v>67.552250986081503</v>
      </c>
      <c r="Y48" s="35">
        <f t="shared" si="23"/>
        <v>71.098426489530979</v>
      </c>
      <c r="Z48" s="35">
        <f t="shared" si="24"/>
        <v>65.657976745685474</v>
      </c>
      <c r="AA48" s="35">
        <f t="shared" si="25"/>
        <v>-2.1543271106489783</v>
      </c>
      <c r="AB48" s="35">
        <f t="shared" si="26"/>
        <v>-2.1543271106489925</v>
      </c>
      <c r="AC48" s="35">
        <f t="shared" si="27"/>
        <v>-2.1543271106489783</v>
      </c>
      <c r="AF48">
        <v>1.96</v>
      </c>
      <c r="AG48">
        <v>1.94</v>
      </c>
      <c r="AJ48" t="s">
        <v>92</v>
      </c>
    </row>
    <row r="49" spans="1:36" ht="15" x14ac:dyDescent="0.25">
      <c r="A49">
        <v>2.89</v>
      </c>
      <c r="B49">
        <v>3.22</v>
      </c>
      <c r="C49">
        <v>2.74</v>
      </c>
      <c r="D49" s="20">
        <f t="shared" si="3"/>
        <v>2.1543271106489792E-2</v>
      </c>
      <c r="E49" s="17">
        <f>IF(OR($A49="",$B49="",$C49=""),"",A49*'MPTO_working_3-way'!$I48)</f>
        <v>2.9522600534977554</v>
      </c>
      <c r="F49" s="21">
        <f>IF(OR($A49="",$B49="",$C49=""),"",B49*'MPTO_working_3-way'!$I48)</f>
        <v>3.2893693329628975</v>
      </c>
      <c r="G49" s="22">
        <f>IF(OR($A49="",$B49="",$C49=""),"",C49*'MPTO_working_3-way'!$I48)</f>
        <v>2.7990285628317824</v>
      </c>
      <c r="H49" s="17">
        <f>IF(OR($A49="",$B49="",$C49=""),"",'MPTO_working_3-way'!E48)</f>
        <v>2.9512482921855439</v>
      </c>
      <c r="I49" s="21">
        <f>IF(OR($A49="",$B49="",$C49=""),"",'MPTO_working_3-way'!F48)</f>
        <v>3.2962188339366412</v>
      </c>
      <c r="J49" s="22">
        <f>IF(OR($A49="",$B49="",$C49=""),"",'MPTO_working_3-way'!G48)</f>
        <v>2.7949948428995341</v>
      </c>
      <c r="K49" s="17">
        <f>IF(OR($A49="",$B49="",$C49=""),"",'OddsRatio_working_3-way'!H48)</f>
        <v>2.9518818185197571</v>
      </c>
      <c r="L49" s="21">
        <f>IF(OR($A49="",$B49="",$C49=""),"",'OddsRatio_working_3-way'!I48)</f>
        <v>3.2926865804835241</v>
      </c>
      <c r="M49" s="22">
        <f>IF(OR($A49="",$B49="",$C49=""),"",'OddsRatio_working_3-way'!J48)</f>
        <v>2.7969705630816808</v>
      </c>
      <c r="N49" s="23">
        <f t="shared" si="16"/>
        <v>33.87235480205166</v>
      </c>
      <c r="O49" s="24">
        <f t="shared" si="17"/>
        <v>30.400964403083634</v>
      </c>
      <c r="P49" s="24">
        <f t="shared" si="18"/>
        <v>35.726680794864706</v>
      </c>
      <c r="Q49" t="s">
        <v>182</v>
      </c>
      <c r="R49" t="s">
        <v>183</v>
      </c>
      <c r="S49" s="48" t="s">
        <v>401</v>
      </c>
      <c r="T49" s="35">
        <v>100</v>
      </c>
      <c r="U49" s="35">
        <f t="shared" si="19"/>
        <v>80.079681274900395</v>
      </c>
      <c r="V49" s="35">
        <f t="shared" si="20"/>
        <v>75.550122249388764</v>
      </c>
      <c r="W49" s="35">
        <f t="shared" si="21"/>
        <v>41.860465116279073</v>
      </c>
      <c r="X49" s="35">
        <f t="shared" si="22"/>
        <v>82.589412634332177</v>
      </c>
      <c r="Y49" s="35">
        <f t="shared" si="23"/>
        <v>78.059853608820546</v>
      </c>
      <c r="Z49" s="35">
        <f t="shared" si="24"/>
        <v>44.370196475710856</v>
      </c>
      <c r="AA49" s="35">
        <f t="shared" si="25"/>
        <v>-2.5097313594317825</v>
      </c>
      <c r="AB49" s="35">
        <f t="shared" si="26"/>
        <v>-2.5097313594317825</v>
      </c>
      <c r="AC49" s="35">
        <f t="shared" si="27"/>
        <v>-2.5097313594317825</v>
      </c>
      <c r="AF49">
        <v>2.37</v>
      </c>
      <c r="AG49">
        <v>1.65</v>
      </c>
      <c r="AJ49" t="s">
        <v>407</v>
      </c>
    </row>
    <row r="50" spans="1:36" ht="15" x14ac:dyDescent="0.25">
      <c r="A50">
        <v>5.0199999999999996</v>
      </c>
      <c r="B50">
        <v>4.09</v>
      </c>
      <c r="C50">
        <v>1.72</v>
      </c>
      <c r="D50" s="20">
        <f t="shared" si="3"/>
        <v>2.5097313594317772E-2</v>
      </c>
      <c r="E50" s="17">
        <f>IF(OR($A50="",$B50="",$C50=""),"",A50*'MPTO_working_3-way'!$I49)</f>
        <v>5.1459885142434745</v>
      </c>
      <c r="F50" s="21">
        <f>IF(OR($A50="",$B50="",$C50=""),"",B50*'MPTO_working_3-way'!$I49)</f>
        <v>4.1926480126007597</v>
      </c>
      <c r="G50" s="22">
        <f>IF(OR($A50="",$B50="",$C50=""),"",C50*'MPTO_working_3-way'!$I49)</f>
        <v>1.7631673793822265</v>
      </c>
      <c r="H50" s="17">
        <f>IF(OR($A50="",$B50="",$C50=""),"",'MPTO_working_3-way'!E49)</f>
        <v>5.2400625657331927</v>
      </c>
      <c r="I50" s="21">
        <f>IF(OR($A50="",$B50="",$C50=""),"",'MPTO_working_3-way'!F49)</f>
        <v>4.2349014042349618</v>
      </c>
      <c r="J50" s="22">
        <f>IF(OR($A50="",$B50="",$C50=""),"",'MPTO_working_3-way'!G49)</f>
        <v>1.7451106173611941</v>
      </c>
      <c r="K50" s="17">
        <f>IF(OR($A50="",$B50="",$C50=""),"",'OddsRatio_working_3-way'!H49)</f>
        <v>5.196419867159829</v>
      </c>
      <c r="L50" s="21">
        <f>IF(OR($A50="",$B50="",$C50=""),"",'OddsRatio_working_3-way'!I49)</f>
        <v>4.2256063158019588</v>
      </c>
      <c r="M50" s="22">
        <f>IF(OR($A50="",$B50="",$C50=""),"",'OddsRatio_working_3-way'!J49)</f>
        <v>1.7515975881480295</v>
      </c>
      <c r="N50" s="23">
        <f t="shared" si="16"/>
        <v>19.432612358774623</v>
      </c>
      <c r="O50" s="24">
        <f t="shared" si="17"/>
        <v>23.851274826662248</v>
      </c>
      <c r="P50" s="24">
        <f t="shared" si="18"/>
        <v>56.716112814563132</v>
      </c>
      <c r="Q50" t="s">
        <v>184</v>
      </c>
      <c r="R50" t="s">
        <v>185</v>
      </c>
      <c r="S50" s="48" t="s">
        <v>401</v>
      </c>
      <c r="T50" s="35">
        <v>100</v>
      </c>
      <c r="U50" s="35">
        <f t="shared" si="19"/>
        <v>73.333333333333329</v>
      </c>
      <c r="V50" s="35">
        <f t="shared" si="20"/>
        <v>68.944099378881987</v>
      </c>
      <c r="W50" s="35">
        <f t="shared" si="21"/>
        <v>54.337899543379002</v>
      </c>
      <c r="X50" s="35">
        <f t="shared" si="22"/>
        <v>76.718001077739018</v>
      </c>
      <c r="Y50" s="35">
        <f t="shared" si="23"/>
        <v>72.328767123287676</v>
      </c>
      <c r="Z50" s="35">
        <f t="shared" si="24"/>
        <v>57.722567287784678</v>
      </c>
      <c r="AA50" s="35">
        <f t="shared" si="25"/>
        <v>-3.3846677444056894</v>
      </c>
      <c r="AB50" s="35">
        <f t="shared" si="26"/>
        <v>-3.3846677444056894</v>
      </c>
      <c r="AC50" s="35">
        <f t="shared" si="27"/>
        <v>-3.3846677444056752</v>
      </c>
      <c r="AF50">
        <v>1.79</v>
      </c>
      <c r="AG50">
        <v>2.12</v>
      </c>
      <c r="AJ50" t="s">
        <v>407</v>
      </c>
    </row>
    <row r="51" spans="1:36" ht="15" x14ac:dyDescent="0.25">
      <c r="A51">
        <v>3.75</v>
      </c>
      <c r="B51">
        <v>3.22</v>
      </c>
      <c r="C51">
        <v>2.19</v>
      </c>
      <c r="D51" s="20">
        <f t="shared" si="3"/>
        <v>3.3846677444056894E-2</v>
      </c>
      <c r="E51" s="17">
        <f>IF(OR($A51="",$B51="",$C51=""),"",A51*'MPTO_working_3-way'!$I50)</f>
        <v>3.8769250404152134</v>
      </c>
      <c r="F51" s="21">
        <f>IF(OR($A51="",$B51="",$C51=""),"",B51*'MPTO_working_3-way'!$I50)</f>
        <v>3.3289863013698633</v>
      </c>
      <c r="G51" s="22">
        <f>IF(OR($A51="",$B51="",$C51=""),"",C51*'MPTO_working_3-way'!$I50)</f>
        <v>2.2641242236024843</v>
      </c>
      <c r="H51" s="17">
        <f>IF(OR($A51="",$B51="",$C51=""),"",'MPTO_working_3-way'!E50)</f>
        <v>3.9156653266108434</v>
      </c>
      <c r="I51" s="21">
        <f>IF(OR($A51="",$B51="",$C51=""),"",'MPTO_working_3-way'!F50)</f>
        <v>3.3413885256155118</v>
      </c>
      <c r="J51" s="22">
        <f>IF(OR($A51="",$B51="",$C51=""),"",'MPTO_working_3-way'!G50)</f>
        <v>2.2454815248818636</v>
      </c>
      <c r="K51" s="17">
        <f>IF(OR($A51="",$B51="",$C51=""),"",'OddsRatio_working_3-way'!H50)</f>
        <v>3.8963759310909825</v>
      </c>
      <c r="L51" s="21">
        <f>IF(OR($A51="",$B51="",$C51=""),"",'OddsRatio_working_3-way'!I50)</f>
        <v>3.3381652970989024</v>
      </c>
      <c r="M51" s="22">
        <f>IF(OR($A51="",$B51="",$C51=""),"",'OddsRatio_working_3-way'!J50)</f>
        <v>2.253340857453916</v>
      </c>
      <c r="N51" s="23">
        <f t="shared" si="16"/>
        <v>25.793637730300333</v>
      </c>
      <c r="O51" s="24">
        <f t="shared" si="17"/>
        <v>30.03917437534977</v>
      </c>
      <c r="P51" s="24">
        <f t="shared" si="18"/>
        <v>44.167187894349894</v>
      </c>
      <c r="Q51" t="s">
        <v>186</v>
      </c>
      <c r="R51" t="s">
        <v>187</v>
      </c>
      <c r="S51" s="48" t="s">
        <v>401</v>
      </c>
      <c r="T51" s="35">
        <v>100</v>
      </c>
      <c r="U51" s="35">
        <f t="shared" si="19"/>
        <v>74.811083123425689</v>
      </c>
      <c r="V51" s="35">
        <f t="shared" si="20"/>
        <v>70.149253731343279</v>
      </c>
      <c r="W51" s="35">
        <f t="shared" si="21"/>
        <v>51.690821256038639</v>
      </c>
      <c r="X51" s="35">
        <f t="shared" si="22"/>
        <v>78.159925012618075</v>
      </c>
      <c r="Y51" s="35">
        <f t="shared" si="23"/>
        <v>73.498095620535665</v>
      </c>
      <c r="Z51" s="35">
        <f t="shared" si="24"/>
        <v>55.039663145231025</v>
      </c>
      <c r="AA51" s="35">
        <f t="shared" si="25"/>
        <v>-3.3488418891923857</v>
      </c>
      <c r="AB51" s="35">
        <f t="shared" si="26"/>
        <v>-3.3488418891923857</v>
      </c>
      <c r="AC51" s="35">
        <f t="shared" si="27"/>
        <v>-3.3488418891923857</v>
      </c>
      <c r="AF51">
        <v>2.0699999999999998</v>
      </c>
      <c r="AG51">
        <v>1.81</v>
      </c>
      <c r="AJ51" t="s">
        <v>416</v>
      </c>
    </row>
    <row r="52" spans="1:36" ht="15" x14ac:dyDescent="0.25">
      <c r="A52">
        <v>3.97</v>
      </c>
      <c r="B52">
        <v>3.35</v>
      </c>
      <c r="C52">
        <v>2.0699999999999998</v>
      </c>
      <c r="D52" s="20">
        <f t="shared" si="3"/>
        <v>3.3488418891923777E-2</v>
      </c>
      <c r="E52" s="17">
        <f>IF(OR($A52="",$B52="",$C52=""),"",A52*'MPTO_working_3-way'!$I51)</f>
        <v>4.1029490230009378</v>
      </c>
      <c r="F52" s="21">
        <f>IF(OR($A52="",$B52="",$C52=""),"",B52*'MPTO_working_3-way'!$I51)</f>
        <v>3.4621862032879447</v>
      </c>
      <c r="G52" s="22">
        <f>IF(OR($A52="",$B52="",$C52=""),"",C52*'MPTO_working_3-way'!$I51)</f>
        <v>2.1393210271062819</v>
      </c>
      <c r="H52" s="17">
        <f>IF(OR($A52="",$B52="",$C52=""),"",'MPTO_working_3-way'!E51)</f>
        <v>4.1540942576703594</v>
      </c>
      <c r="I52" s="21">
        <f>IF(OR($A52="",$B52="",$C52=""),"",'MPTO_working_3-way'!F51)</f>
        <v>3.4801412789988442</v>
      </c>
      <c r="J52" s="22">
        <f>IF(OR($A52="",$B52="",$C52=""),"",'MPTO_working_3-way'!G51)</f>
        <v>2.1189628947548349</v>
      </c>
      <c r="K52" s="17">
        <f>IF(OR($A52="",$B52="",$C52=""),"",'OddsRatio_working_3-way'!H51)</f>
        <v>4.1288798204570556</v>
      </c>
      <c r="L52" s="21">
        <f>IF(OR($A52="",$B52="",$C52=""),"",'OddsRatio_working_3-way'!I51)</f>
        <v>3.4757129892505327</v>
      </c>
      <c r="M52" s="22">
        <f>IF(OR($A52="",$B52="",$C52=""),"",'OddsRatio_working_3-way'!J51)</f>
        <v>2.1272395312757739</v>
      </c>
      <c r="N52" s="23">
        <f t="shared" si="16"/>
        <v>24.37271324586407</v>
      </c>
      <c r="O52" s="24">
        <f t="shared" si="17"/>
        <v>28.883484055546376</v>
      </c>
      <c r="P52" s="24">
        <f t="shared" si="18"/>
        <v>46.743802698589555</v>
      </c>
      <c r="Q52" t="s">
        <v>188</v>
      </c>
      <c r="R52" t="s">
        <v>189</v>
      </c>
      <c r="S52" s="48" t="s">
        <v>401</v>
      </c>
      <c r="T52" s="35">
        <v>100</v>
      </c>
      <c r="U52" s="35">
        <f t="shared" si="19"/>
        <v>62.962962962962962</v>
      </c>
      <c r="V52" s="35">
        <f t="shared" si="20"/>
        <v>65.277777777777771</v>
      </c>
      <c r="W52" s="35">
        <f t="shared" si="21"/>
        <v>68.35443037974683</v>
      </c>
      <c r="X52" s="35">
        <f t="shared" si="22"/>
        <v>66.367791842475384</v>
      </c>
      <c r="Y52" s="35">
        <f t="shared" si="23"/>
        <v>68.682606657290208</v>
      </c>
      <c r="Z52" s="35">
        <f t="shared" si="24"/>
        <v>71.759259259259252</v>
      </c>
      <c r="AA52" s="35">
        <f t="shared" si="25"/>
        <v>-3.4048288795124222</v>
      </c>
      <c r="AB52" s="35">
        <f t="shared" si="26"/>
        <v>-3.4048288795124364</v>
      </c>
      <c r="AC52" s="35">
        <f t="shared" si="27"/>
        <v>-3.4048288795124222</v>
      </c>
      <c r="AF52">
        <v>2.2599999999999998</v>
      </c>
      <c r="AG52">
        <v>1.68</v>
      </c>
      <c r="AJ52" t="s">
        <v>416</v>
      </c>
    </row>
    <row r="53" spans="1:36" s="35" customFormat="1" ht="15" x14ac:dyDescent="0.25">
      <c r="A53">
        <v>2.7</v>
      </c>
      <c r="B53">
        <v>2.88</v>
      </c>
      <c r="C53">
        <v>3.16</v>
      </c>
      <c r="D53" s="20">
        <f t="shared" si="3"/>
        <v>3.4048288795124115E-2</v>
      </c>
      <c r="E53" s="17">
        <f>IF(OR($A53="",$B53="",$C53=""),"",A53*'MPTO_working_3-way'!$I52)</f>
        <v>2.7919303797468351</v>
      </c>
      <c r="F53" s="21">
        <f>IF(OR($A53="",$B53="",$C53=""),"",B53*'MPTO_working_3-way'!$I52)</f>
        <v>2.9780590717299575</v>
      </c>
      <c r="G53" s="22">
        <f>IF(OR($A53="",$B53="",$C53=""),"",C53*'MPTO_working_3-way'!$I52)</f>
        <v>3.2675925925925924</v>
      </c>
      <c r="H53" s="17">
        <f>IF(OR($A53="",$B53="",$C53=""),"",'MPTO_working_3-way'!E52)</f>
        <v>2.7853528483595409</v>
      </c>
      <c r="I53" s="21">
        <f>IF(OR($A53="",$B53="",$C53=""),"",'MPTO_working_3-way'!F52)</f>
        <v>2.9773176689542864</v>
      </c>
      <c r="J53" s="22">
        <f>IF(OR($A53="",$B53="",$C53=""),"",'MPTO_working_3-way'!G52)</f>
        <v>3.2775465778859081</v>
      </c>
      <c r="K53" s="17">
        <f>IF(OR($A53="",$B53="",$C53=""),"",'OddsRatio_working_3-way'!H52)</f>
        <v>2.7885212175569363</v>
      </c>
      <c r="L53" s="21">
        <f>IF(OR($A53="",$B53="",$C53=""),"",'OddsRatio_working_3-way'!I52)</f>
        <v>2.9778940523570832</v>
      </c>
      <c r="M53" s="22">
        <f>IF(OR($A53="",$B53="",$C53=""),"",'OddsRatio_working_3-way'!J52)</f>
        <v>3.272474017601755</v>
      </c>
      <c r="N53" s="23">
        <f t="shared" si="16"/>
        <v>35.817512043071694</v>
      </c>
      <c r="O53" s="24">
        <f t="shared" si="17"/>
        <v>33.578917540379713</v>
      </c>
      <c r="P53" s="24">
        <f t="shared" si="18"/>
        <v>30.6035704165486</v>
      </c>
      <c r="Q53" t="s">
        <v>190</v>
      </c>
      <c r="R53" t="s">
        <v>191</v>
      </c>
      <c r="S53" s="48" t="s">
        <v>401</v>
      </c>
      <c r="T53" s="35">
        <v>100</v>
      </c>
      <c r="U53" s="35">
        <f t="shared" si="19"/>
        <v>61.538461538461533</v>
      </c>
      <c r="V53" s="35">
        <f t="shared" si="20"/>
        <v>68.152866242038215</v>
      </c>
      <c r="W53" s="35">
        <f t="shared" si="21"/>
        <v>66.996699669967001</v>
      </c>
      <c r="X53" s="35">
        <f t="shared" si="22"/>
        <v>64.850434087994785</v>
      </c>
      <c r="Y53" s="35">
        <f t="shared" si="23"/>
        <v>71.464838791571466</v>
      </c>
      <c r="Z53" s="35">
        <f t="shared" si="24"/>
        <v>70.308672219500238</v>
      </c>
      <c r="AA53" s="35">
        <f t="shared" si="25"/>
        <v>-3.3119725495332517</v>
      </c>
      <c r="AB53" s="35">
        <f t="shared" si="26"/>
        <v>-3.3119725495332517</v>
      </c>
      <c r="AC53" s="35">
        <f t="shared" si="27"/>
        <v>-3.3119725495332375</v>
      </c>
      <c r="AD53" s="36"/>
      <c r="AE53" s="36"/>
      <c r="AF53">
        <v>2.5</v>
      </c>
      <c r="AG53">
        <v>1.57</v>
      </c>
      <c r="AH53" s="36"/>
      <c r="AI53" s="36"/>
      <c r="AJ53" t="s">
        <v>416</v>
      </c>
    </row>
    <row r="54" spans="1:36" ht="15" x14ac:dyDescent="0.25">
      <c r="A54">
        <v>2.6</v>
      </c>
      <c r="B54">
        <v>3.14</v>
      </c>
      <c r="C54">
        <v>3.03</v>
      </c>
      <c r="D54" s="20">
        <f t="shared" si="3"/>
        <v>3.3119725495332375E-2</v>
      </c>
      <c r="E54" s="17">
        <f>IF(OR($A54="",$B54="",$C54=""),"",A54*'MPTO_working_3-way'!$I53)</f>
        <v>2.6861112862878644</v>
      </c>
      <c r="F54" s="21">
        <f>IF(OR($A54="",$B54="",$C54=""),"",B54*'MPTO_working_3-way'!$I53)</f>
        <v>3.2439959380553436</v>
      </c>
      <c r="G54" s="22">
        <f>IF(OR($A54="",$B54="",$C54=""),"",C54*'MPTO_working_3-way'!$I53)</f>
        <v>3.130352768250857</v>
      </c>
      <c r="H54" s="17">
        <f>IF(OR($A54="",$B54="",$C54=""),"",'MPTO_working_3-way'!E53)</f>
        <v>2.6768352419551484</v>
      </c>
      <c r="I54" s="21">
        <f>IF(OR($A54="",$B54="",$C54=""),"",'MPTO_working_3-way'!F53)</f>
        <v>3.2527578686041285</v>
      </c>
      <c r="J54" s="22">
        <f>IF(OR($A54="",$B54="",$C54=""),"",'MPTO_working_3-way'!G53)</f>
        <v>3.134864096732441</v>
      </c>
      <c r="K54" s="17">
        <f>IF(OR($A54="",$B54="",$C54=""),"",'OddsRatio_working_3-way'!H53)</f>
        <v>2.6811300519671883</v>
      </c>
      <c r="L54" s="21">
        <f>IF(OR($A54="",$B54="",$C54=""),"",'OddsRatio_working_3-way'!I53)</f>
        <v>3.2485114445061143</v>
      </c>
      <c r="M54" s="22">
        <f>IF(OR($A54="",$B54="",$C54=""),"",'OddsRatio_working_3-way'!J53)</f>
        <v>3.1329337534333703</v>
      </c>
      <c r="N54" s="23">
        <f t="shared" si="16"/>
        <v>37.228539454222457</v>
      </c>
      <c r="O54" s="24">
        <f t="shared" si="17"/>
        <v>30.826179165916688</v>
      </c>
      <c r="P54" s="24">
        <f t="shared" si="18"/>
        <v>31.945281379860862</v>
      </c>
      <c r="Q54" t="s">
        <v>192</v>
      </c>
      <c r="R54" t="s">
        <v>193</v>
      </c>
      <c r="S54" s="48" t="s">
        <v>401</v>
      </c>
      <c r="T54" s="35">
        <v>100</v>
      </c>
      <c r="U54" s="35">
        <f t="shared" si="19"/>
        <v>46.808510638297875</v>
      </c>
      <c r="V54" s="35">
        <f t="shared" si="20"/>
        <v>71.264367816091948</v>
      </c>
      <c r="W54" s="35">
        <f t="shared" si="21"/>
        <v>78.448275862068954</v>
      </c>
      <c r="X54" s="35">
        <f t="shared" si="22"/>
        <v>50.287356321839084</v>
      </c>
      <c r="Y54" s="35">
        <f t="shared" si="23"/>
        <v>74.743213499633171</v>
      </c>
      <c r="Z54" s="35">
        <f t="shared" si="24"/>
        <v>81.927121545610177</v>
      </c>
      <c r="AA54" s="35">
        <f t="shared" si="25"/>
        <v>-3.4788456835412092</v>
      </c>
      <c r="AB54" s="35">
        <f t="shared" si="26"/>
        <v>-3.4788456835412234</v>
      </c>
      <c r="AC54" s="35">
        <f t="shared" si="27"/>
        <v>-3.4788456835412234</v>
      </c>
      <c r="AF54">
        <v>2.3199999999999998</v>
      </c>
      <c r="AG54">
        <v>1.65</v>
      </c>
      <c r="AJ54" t="s">
        <v>416</v>
      </c>
    </row>
    <row r="55" spans="1:36" ht="15" x14ac:dyDescent="0.25">
      <c r="A55">
        <v>1.88</v>
      </c>
      <c r="B55">
        <v>3.48</v>
      </c>
      <c r="C55">
        <v>4.6399999999999997</v>
      </c>
      <c r="D55" s="20">
        <f t="shared" si="3"/>
        <v>3.4788456835411985E-2</v>
      </c>
      <c r="E55" s="17">
        <f>IF(OR($A55="",$B55="",$C55=""),"",A55*'MPTO_working_3-way'!$I54)</f>
        <v>1.9454022988505744</v>
      </c>
      <c r="F55" s="21">
        <f>IF(OR($A55="",$B55="",$C55=""),"",B55*'MPTO_working_3-way'!$I54)</f>
        <v>3.6010638297872335</v>
      </c>
      <c r="G55" s="22">
        <f>IF(OR($A55="",$B55="",$C55=""),"",C55*'MPTO_working_3-way'!$I54)</f>
        <v>4.8014184397163113</v>
      </c>
      <c r="H55" s="17">
        <f>IF(OR($A55="",$B55="",$C55=""),"",'MPTO_working_3-way'!E54)</f>
        <v>1.9218988680427713</v>
      </c>
      <c r="I55" s="21">
        <f>IF(OR($A55="",$B55="",$C55=""),"",'MPTO_working_3-way'!F54)</f>
        <v>3.6263395166654342</v>
      </c>
      <c r="J55" s="22">
        <f>IF(OR($A55="",$B55="",$C55=""),"",'MPTO_working_3-way'!G54)</f>
        <v>4.9038576853887657</v>
      </c>
      <c r="K55" s="17">
        <f>IF(OR($A55="",$B55="",$C55=""),"",'OddsRatio_working_3-way'!H54)</f>
        <v>1.9309549691035122</v>
      </c>
      <c r="L55" s="21">
        <f>IF(OR($A55="",$B55="",$C55=""),"",'OddsRatio_working_3-way'!I54)</f>
        <v>3.6236003674735344</v>
      </c>
      <c r="M55" s="22">
        <f>IF(OR($A55="",$B55="",$C55=""),"",'OddsRatio_working_3-way'!J54)</f>
        <v>4.8507682812917992</v>
      </c>
      <c r="N55" s="23">
        <f t="shared" si="16"/>
        <v>51.403249630723792</v>
      </c>
      <c r="O55" s="24">
        <f t="shared" si="17"/>
        <v>27.769571639586417</v>
      </c>
      <c r="P55" s="24">
        <f t="shared" si="18"/>
        <v>20.827178729689809</v>
      </c>
      <c r="Q55" t="s">
        <v>194</v>
      </c>
      <c r="R55" t="s">
        <v>195</v>
      </c>
      <c r="S55" s="48" t="s">
        <v>401</v>
      </c>
      <c r="T55" s="35">
        <v>100</v>
      </c>
      <c r="U55" s="35">
        <f t="shared" si="19"/>
        <v>66.21621621621621</v>
      </c>
      <c r="V55" s="35">
        <f t="shared" si="20"/>
        <v>66.777408637873762</v>
      </c>
      <c r="W55" s="35">
        <f t="shared" si="21"/>
        <v>63.768115942028999</v>
      </c>
      <c r="X55" s="35">
        <f t="shared" si="22"/>
        <v>69.454475420097268</v>
      </c>
      <c r="Y55" s="35">
        <f t="shared" si="23"/>
        <v>70.015667841754805</v>
      </c>
      <c r="Z55" s="35">
        <f t="shared" si="24"/>
        <v>67.006375145910042</v>
      </c>
      <c r="AA55" s="35">
        <f t="shared" si="25"/>
        <v>-3.2382592038810571</v>
      </c>
      <c r="AB55" s="35">
        <f t="shared" si="26"/>
        <v>-3.2382592038810429</v>
      </c>
      <c r="AC55" s="35">
        <f t="shared" si="27"/>
        <v>-3.2382592038810429</v>
      </c>
      <c r="AF55">
        <v>2.19</v>
      </c>
      <c r="AG55">
        <v>1.71</v>
      </c>
      <c r="AJ55" t="s">
        <v>416</v>
      </c>
    </row>
    <row r="56" spans="1:36" ht="15" x14ac:dyDescent="0.25">
      <c r="A56">
        <v>2.96</v>
      </c>
      <c r="B56">
        <v>3.01</v>
      </c>
      <c r="C56">
        <v>2.76</v>
      </c>
      <c r="D56" s="20">
        <f t="shared" si="3"/>
        <v>3.2382592038810554E-2</v>
      </c>
      <c r="E56" s="17">
        <f>IF(OR($A56="",$B56="",$C56=""),"",A56*'MPTO_working_3-way'!$I55)</f>
        <v>3.055852472434879</v>
      </c>
      <c r="F56" s="21">
        <f>IF(OR($A56="",$B56="",$C56=""),"",B56*'MPTO_working_3-way'!$I55)</f>
        <v>3.1074716020368194</v>
      </c>
      <c r="G56" s="22">
        <f>IF(OR($A56="",$B56="",$C56=""),"",C56*'MPTO_working_3-way'!$I55)</f>
        <v>2.8493759540271171</v>
      </c>
      <c r="H56" s="17">
        <f>IF(OR($A56="",$B56="",$C56=""),"",'MPTO_working_3-way'!E55)</f>
        <v>3.0576959041213443</v>
      </c>
      <c r="I56" s="21">
        <f>IF(OR($A56="",$B56="",$C56=""),"",'MPTO_working_3-way'!F55)</f>
        <v>3.1110806724015894</v>
      </c>
      <c r="J56" s="22">
        <f>IF(OR($A56="",$B56="",$C56=""),"",'MPTO_working_3-way'!G55)</f>
        <v>2.8447507713873748</v>
      </c>
      <c r="K56" s="17">
        <f>IF(OR($A56="",$B56="",$C56=""),"",'OddsRatio_working_3-way'!H55)</f>
        <v>3.0568461620960097</v>
      </c>
      <c r="L56" s="21">
        <f>IF(OR($A56="",$B56="",$C56=""),"",'OddsRatio_working_3-way'!I55)</f>
        <v>3.1093167274556022</v>
      </c>
      <c r="M56" s="22">
        <f>IF(OR($A56="",$B56="",$C56=""),"",'OddsRatio_working_3-way'!J55)</f>
        <v>2.8469639006576415</v>
      </c>
      <c r="N56" s="23">
        <f t="shared" si="16"/>
        <v>32.724092835646871</v>
      </c>
      <c r="O56" s="24">
        <f t="shared" si="17"/>
        <v>32.180503253659381</v>
      </c>
      <c r="P56" s="24">
        <f t="shared" si="18"/>
        <v>35.095403910693747</v>
      </c>
      <c r="Q56" t="s">
        <v>196</v>
      </c>
      <c r="R56" t="s">
        <v>197</v>
      </c>
      <c r="S56" s="48" t="s">
        <v>401</v>
      </c>
      <c r="T56" s="35">
        <v>100</v>
      </c>
      <c r="U56" s="35">
        <f t="shared" si="19"/>
        <v>76.958525345622121</v>
      </c>
      <c r="V56" s="35">
        <f t="shared" si="20"/>
        <v>68.454258675078862</v>
      </c>
      <c r="W56" s="35">
        <f t="shared" si="21"/>
        <v>50</v>
      </c>
      <c r="X56" s="35">
        <f t="shared" si="22"/>
        <v>81.545741324921138</v>
      </c>
      <c r="Y56" s="35">
        <f t="shared" si="23"/>
        <v>73.041474654377879</v>
      </c>
      <c r="Z56" s="35">
        <f t="shared" si="24"/>
        <v>54.58721597929901</v>
      </c>
      <c r="AA56" s="35">
        <f t="shared" si="25"/>
        <v>-4.5872159792990175</v>
      </c>
      <c r="AB56" s="35">
        <f t="shared" si="26"/>
        <v>-4.5872159792990175</v>
      </c>
      <c r="AC56" s="35">
        <f t="shared" si="27"/>
        <v>-4.5872159792990104</v>
      </c>
      <c r="AF56">
        <v>2.2400000000000002</v>
      </c>
      <c r="AG56">
        <v>1.69</v>
      </c>
      <c r="AJ56" t="s">
        <v>416</v>
      </c>
    </row>
    <row r="57" spans="1:36" ht="15" x14ac:dyDescent="0.25">
      <c r="A57">
        <v>4.34</v>
      </c>
      <c r="B57">
        <v>3.17</v>
      </c>
      <c r="C57">
        <v>2</v>
      </c>
      <c r="D57" s="20">
        <f t="shared" si="3"/>
        <v>4.5872159792990086E-2</v>
      </c>
      <c r="E57" s="17">
        <f>IF(OR($A57="",$B57="",$C57=""),"",A57*'MPTO_working_3-way'!$I56)</f>
        <v>4.5390851735015767</v>
      </c>
      <c r="F57" s="21">
        <f>IF(OR($A57="",$B57="",$C57=""),"",B57*'MPTO_working_3-way'!$I56)</f>
        <v>3.3154147465437784</v>
      </c>
      <c r="G57" s="22">
        <f>IF(OR($A57="",$B57="",$C57=""),"",C57*'MPTO_working_3-way'!$I56)</f>
        <v>2.0917443195859802</v>
      </c>
      <c r="H57" s="17">
        <f>IF(OR($A57="",$B57="",$C57=""),"",'MPTO_working_3-way'!E56)</f>
        <v>4.6484812307830916</v>
      </c>
      <c r="I57" s="21">
        <f>IF(OR($A57="",$B57="",$C57=""),"",'MPTO_working_3-way'!F56)</f>
        <v>3.3314822139172966</v>
      </c>
      <c r="J57" s="22">
        <f>IF(OR($A57="",$B57="",$C57=""),"",'MPTO_working_3-way'!G56)</f>
        <v>2.0630923341464391</v>
      </c>
      <c r="K57" s="17">
        <f>IF(OR($A57="",$B57="",$C57=""),"",'OddsRatio_working_3-way'!H56)</f>
        <v>4.5894825184153776</v>
      </c>
      <c r="L57" s="21">
        <f>IF(OR($A57="",$B57="",$C57=""),"",'OddsRatio_working_3-way'!I56)</f>
        <v>3.3320889416052011</v>
      </c>
      <c r="M57" s="22">
        <f>IF(OR($A57="",$B57="",$C57=""),"",'OddsRatio_working_3-way'!J56)</f>
        <v>2.0746953647950237</v>
      </c>
      <c r="N57" s="23">
        <f t="shared" si="16"/>
        <v>22.030871018632421</v>
      </c>
      <c r="O57" s="24">
        <f t="shared" si="17"/>
        <v>30.162138870935241</v>
      </c>
      <c r="P57" s="24">
        <f t="shared" si="18"/>
        <v>47.806990110432352</v>
      </c>
      <c r="Q57" t="s">
        <v>198</v>
      </c>
      <c r="R57" t="s">
        <v>199</v>
      </c>
      <c r="S57" s="48" t="s">
        <v>401</v>
      </c>
      <c r="T57" s="35">
        <v>100</v>
      </c>
      <c r="U57" s="35">
        <f t="shared" si="19"/>
        <v>61.089494163424128</v>
      </c>
      <c r="V57" s="35">
        <f t="shared" si="20"/>
        <v>66.21621621621621</v>
      </c>
      <c r="W57" s="35">
        <f t="shared" si="21"/>
        <v>69.325153374233125</v>
      </c>
      <c r="X57" s="35">
        <f t="shared" si="22"/>
        <v>64.458630409550651</v>
      </c>
      <c r="Y57" s="35">
        <f t="shared" si="23"/>
        <v>69.58535246234274</v>
      </c>
      <c r="Z57" s="35">
        <f t="shared" si="24"/>
        <v>72.694289620359669</v>
      </c>
      <c r="AA57" s="35">
        <f t="shared" si="25"/>
        <v>-3.3691362461265228</v>
      </c>
      <c r="AB57" s="35">
        <f t="shared" si="26"/>
        <v>-3.36913624612653</v>
      </c>
      <c r="AC57" s="35">
        <f t="shared" si="27"/>
        <v>-3.3691362461265442</v>
      </c>
      <c r="AF57">
        <v>2.4</v>
      </c>
      <c r="AG57">
        <v>1.59</v>
      </c>
      <c r="AJ57" t="s">
        <v>416</v>
      </c>
    </row>
    <row r="58" spans="1:36" ht="15" x14ac:dyDescent="0.25">
      <c r="A58">
        <v>2.57</v>
      </c>
      <c r="B58">
        <v>2.96</v>
      </c>
      <c r="C58">
        <v>3.26</v>
      </c>
      <c r="D58" s="20">
        <f t="shared" si="3"/>
        <v>3.3691362461265362E-2</v>
      </c>
      <c r="E58" s="17">
        <f>IF(OR($A58="",$B58="",$C58=""),"",A58*'MPTO_working_3-way'!$I57)</f>
        <v>2.6565868015254517</v>
      </c>
      <c r="F58" s="21">
        <f>IF(OR($A58="",$B58="",$C58=""),"",B58*'MPTO_working_3-way'!$I57)</f>
        <v>3.0597264328853453</v>
      </c>
      <c r="G58" s="22">
        <f>IF(OR($A58="",$B58="",$C58=""),"",C58*'MPTO_working_3-way'!$I57)</f>
        <v>3.3698338416237248</v>
      </c>
      <c r="H58" s="17">
        <f>IF(OR($A58="",$B58="",$C58=""),"",'MPTO_working_3-way'!E57)</f>
        <v>2.6463805422577633</v>
      </c>
      <c r="I58" s="21">
        <f>IF(OR($A58="",$B58="",$C58=""),"",'MPTO_working_3-way'!F57)</f>
        <v>3.0617801371179931</v>
      </c>
      <c r="J58" s="22">
        <f>IF(OR($A58="",$B58="",$C58=""),"",'MPTO_working_3-way'!G57)</f>
        <v>3.383888490859122</v>
      </c>
      <c r="K58" s="17">
        <f>IF(OR($A58="",$B58="",$C58=""),"",'OddsRatio_working_3-way'!H57)</f>
        <v>2.6511241092749653</v>
      </c>
      <c r="L58" s="21">
        <f>IF(OR($A58="",$B58="",$C58=""),"",'OddsRatio_working_3-way'!I57)</f>
        <v>3.0612759580757536</v>
      </c>
      <c r="M58" s="22">
        <f>IF(OR($A58="",$B58="",$C58=""),"",'OddsRatio_working_3-way'!J57)</f>
        <v>3.3767773802302057</v>
      </c>
      <c r="N58" s="23">
        <f t="shared" si="16"/>
        <v>37.64228593719524</v>
      </c>
      <c r="O58" s="24">
        <f t="shared" si="17"/>
        <v>32.68266042519992</v>
      </c>
      <c r="P58" s="24">
        <f t="shared" si="18"/>
        <v>29.675053637604837</v>
      </c>
      <c r="Q58" t="s">
        <v>200</v>
      </c>
      <c r="R58" t="s">
        <v>201</v>
      </c>
      <c r="S58" s="48" t="s">
        <v>401</v>
      </c>
      <c r="T58" s="35">
        <v>100</v>
      </c>
      <c r="U58" s="35">
        <f t="shared" si="19"/>
        <v>70.588235294117652</v>
      </c>
      <c r="V58" s="35">
        <f t="shared" si="20"/>
        <v>67.320261437908499</v>
      </c>
      <c r="W58" s="35">
        <f t="shared" si="21"/>
        <v>58.847736625514408</v>
      </c>
      <c r="X58" s="35">
        <f t="shared" si="22"/>
        <v>73.8320019365771</v>
      </c>
      <c r="Y58" s="35">
        <f t="shared" si="23"/>
        <v>70.564028080367947</v>
      </c>
      <c r="Z58" s="35">
        <f t="shared" si="24"/>
        <v>62.091503267973856</v>
      </c>
      <c r="AA58" s="35">
        <f t="shared" si="25"/>
        <v>-3.2437666424594482</v>
      </c>
      <c r="AB58" s="35">
        <f t="shared" si="26"/>
        <v>-3.2437666424594482</v>
      </c>
      <c r="AC58" s="35">
        <f t="shared" si="27"/>
        <v>-3.2437666424594482</v>
      </c>
      <c r="AF58">
        <v>2.73</v>
      </c>
      <c r="AG58">
        <v>1.49</v>
      </c>
      <c r="AJ58" t="s">
        <v>416</v>
      </c>
    </row>
    <row r="59" spans="1:36" ht="15" x14ac:dyDescent="0.25">
      <c r="A59">
        <v>3.4</v>
      </c>
      <c r="B59">
        <v>3.06</v>
      </c>
      <c r="C59">
        <v>2.4300000000000002</v>
      </c>
      <c r="D59" s="20">
        <f t="shared" si="3"/>
        <v>3.2437666424594447E-2</v>
      </c>
      <c r="E59" s="17">
        <f>IF(OR($A59="",$B59="",$C59=""),"",A59*'MPTO_working_3-way'!$I58)</f>
        <v>3.5102880658436209</v>
      </c>
      <c r="F59" s="21">
        <f>IF(OR($A59="",$B59="",$C59=""),"",B59*'MPTO_working_3-way'!$I58)</f>
        <v>3.159259259259259</v>
      </c>
      <c r="G59" s="22">
        <f>IF(OR($A59="",$B59="",$C59=""),"",C59*'MPTO_working_3-way'!$I58)</f>
        <v>2.5088235294117647</v>
      </c>
      <c r="H59" s="17">
        <f>IF(OR($A59="",$B59="",$C59=""),"",'MPTO_working_3-way'!E58)</f>
        <v>3.529763600113927</v>
      </c>
      <c r="I59" s="21">
        <f>IF(OR($A59="",$B59="",$C59=""),"",'MPTO_working_3-way'!F58)</f>
        <v>3.1647088866189987</v>
      </c>
      <c r="J59" s="22">
        <f>IF(OR($A59="",$B59="",$C59=""),"",'MPTO_working_3-way'!G58)</f>
        <v>2.4955698751510274</v>
      </c>
      <c r="K59" s="17">
        <f>IF(OR($A59="",$B59="",$C59=""),"",'OddsRatio_working_3-way'!H58)</f>
        <v>3.5200252237418406</v>
      </c>
      <c r="L59" s="21">
        <f>IF(OR($A59="",$B59="",$C59=""),"",'OddsRatio_working_3-way'!I58)</f>
        <v>3.1630216503784125</v>
      </c>
      <c r="M59" s="22">
        <f>IF(OR($A59="",$B59="",$C59=""),"",'OddsRatio_working_3-way'!J58)</f>
        <v>2.5015150291461801</v>
      </c>
      <c r="N59" s="23">
        <f t="shared" si="16"/>
        <v>28.48769050410317</v>
      </c>
      <c r="O59" s="24">
        <f t="shared" si="17"/>
        <v>31.65298944900352</v>
      </c>
      <c r="P59" s="24">
        <f t="shared" si="18"/>
        <v>39.859320046893323</v>
      </c>
      <c r="Q59" t="s">
        <v>202</v>
      </c>
      <c r="R59" t="s">
        <v>203</v>
      </c>
      <c r="S59" s="48" t="s">
        <v>401</v>
      </c>
      <c r="T59" s="35">
        <v>100</v>
      </c>
      <c r="U59" s="35">
        <f t="shared" si="19"/>
        <v>63.503649635036496</v>
      </c>
      <c r="V59" s="35">
        <f t="shared" si="20"/>
        <v>67.741935483870961</v>
      </c>
      <c r="W59" s="35">
        <f t="shared" si="21"/>
        <v>64.285714285714292</v>
      </c>
      <c r="X59" s="35">
        <f t="shared" si="22"/>
        <v>67.972350230414747</v>
      </c>
      <c r="Y59" s="35">
        <f t="shared" si="23"/>
        <v>72.210636079249227</v>
      </c>
      <c r="Z59" s="35">
        <f t="shared" si="24"/>
        <v>68.754414881092529</v>
      </c>
      <c r="AA59" s="35">
        <f t="shared" si="25"/>
        <v>-4.4687005953782517</v>
      </c>
      <c r="AB59" s="35">
        <f t="shared" si="26"/>
        <v>-4.4687005953782659</v>
      </c>
      <c r="AC59" s="35">
        <f t="shared" si="27"/>
        <v>-4.4687005953782375</v>
      </c>
      <c r="AF59">
        <v>2.42</v>
      </c>
      <c r="AG59">
        <v>1.6</v>
      </c>
      <c r="AJ59" t="s">
        <v>416</v>
      </c>
    </row>
    <row r="60" spans="1:36" s="35" customFormat="1" ht="15" x14ac:dyDescent="0.25">
      <c r="A60">
        <v>2.74</v>
      </c>
      <c r="B60">
        <v>3.1</v>
      </c>
      <c r="C60">
        <v>2.8</v>
      </c>
      <c r="D60" s="20">
        <f t="shared" si="3"/>
        <v>4.4687005953782499E-2</v>
      </c>
      <c r="E60" s="17">
        <f>IF(OR($A60="",$B60="",$C60=""),"",A60*'MPTO_working_3-way'!$I59)</f>
        <v>2.8624423963133641</v>
      </c>
      <c r="F60" s="21">
        <f>IF(OR($A60="",$B60="",$C60=""),"",B60*'MPTO_working_3-way'!$I59)</f>
        <v>3.2385297184567259</v>
      </c>
      <c r="G60" s="22">
        <f>IF(OR($A60="",$B60="",$C60=""),"",C60*'MPTO_working_3-way'!$I59)</f>
        <v>2.9251236166705907</v>
      </c>
      <c r="H60" s="17">
        <f>IF(OR($A60="",$B60="",$C60=""),"",'MPTO_working_3-way'!E59)</f>
        <v>2.8565892093589356</v>
      </c>
      <c r="I60" s="21">
        <f>IF(OR($A60="",$B60="",$C60=""),"",'MPTO_working_3-way'!F59)</f>
        <v>3.2500774374578651</v>
      </c>
      <c r="J60" s="22">
        <f>IF(OR($A60="",$B60="",$C60=""),"",'MPTO_working_3-way'!G59)</f>
        <v>2.9218647621543696</v>
      </c>
      <c r="K60" s="17">
        <f>IF(OR($A60="",$B60="",$C60=""),"",'OddsRatio_working_3-way'!H59)</f>
        <v>2.859481092462913</v>
      </c>
      <c r="L60" s="21">
        <f>IF(OR($A60="",$B60="",$C60=""),"",'OddsRatio_working_3-way'!I59)</f>
        <v>3.2442013184897225</v>
      </c>
      <c r="M60" s="22">
        <f>IF(OR($A60="",$B60="",$C60=""),"",'OddsRatio_working_3-way'!J59)</f>
        <v>2.9236011301340477</v>
      </c>
      <c r="N60" s="23">
        <f t="shared" si="16"/>
        <v>34.935200837156884</v>
      </c>
      <c r="O60" s="24">
        <f t="shared" si="17"/>
        <v>30.87820977219673</v>
      </c>
      <c r="P60" s="24">
        <f t="shared" si="18"/>
        <v>34.186589390646382</v>
      </c>
      <c r="Q60" t="s">
        <v>204</v>
      </c>
      <c r="R60" t="s">
        <v>205</v>
      </c>
      <c r="S60" s="48" t="s">
        <v>401</v>
      </c>
      <c r="T60" s="35">
        <v>100</v>
      </c>
      <c r="U60" s="35">
        <f t="shared" si="19"/>
        <v>53.917050691244242</v>
      </c>
      <c r="V60" s="35">
        <f t="shared" si="20"/>
        <v>69.040247678018574</v>
      </c>
      <c r="W60" s="35">
        <f t="shared" si="21"/>
        <v>72.527472527472526</v>
      </c>
      <c r="X60" s="35">
        <f t="shared" si="22"/>
        <v>58.432279794508887</v>
      </c>
      <c r="Y60" s="35">
        <f t="shared" si="23"/>
        <v>73.555476781283218</v>
      </c>
      <c r="Z60" s="35">
        <f t="shared" si="24"/>
        <v>77.042701630737184</v>
      </c>
      <c r="AA60" s="35">
        <f t="shared" si="25"/>
        <v>-4.5152291032646446</v>
      </c>
      <c r="AB60" s="35">
        <f t="shared" si="26"/>
        <v>-4.5152291032646446</v>
      </c>
      <c r="AC60" s="35">
        <f t="shared" si="27"/>
        <v>-4.5152291032646588</v>
      </c>
      <c r="AD60" s="36"/>
      <c r="AE60" s="36"/>
      <c r="AF60">
        <v>2.39</v>
      </c>
      <c r="AG60">
        <v>1.59</v>
      </c>
      <c r="AH60" s="36"/>
      <c r="AI60" s="36"/>
      <c r="AJ60" t="s">
        <v>417</v>
      </c>
    </row>
    <row r="61" spans="1:36" ht="15" x14ac:dyDescent="0.25">
      <c r="A61">
        <v>2.17</v>
      </c>
      <c r="B61">
        <v>3.23</v>
      </c>
      <c r="C61">
        <v>3.64</v>
      </c>
      <c r="D61" s="20">
        <f t="shared" si="3"/>
        <v>4.5152291032646508E-2</v>
      </c>
      <c r="E61" s="17">
        <f>IF(OR($A61="",$B61="",$C61=""),"",A61*'MPTO_working_3-way'!$I60)</f>
        <v>2.2679804715408429</v>
      </c>
      <c r="F61" s="21">
        <f>IF(OR($A61="",$B61="",$C61=""),"",B61*'MPTO_working_3-way'!$I60)</f>
        <v>3.3758419000354483</v>
      </c>
      <c r="G61" s="22">
        <f>IF(OR($A61="",$B61="",$C61=""),"",C61*'MPTO_working_3-way'!$I60)</f>
        <v>3.8043543393588335</v>
      </c>
      <c r="H61" s="17">
        <f>IF(OR($A61="",$B61="",$C61=""),"",'MPTO_working_3-way'!E60)</f>
        <v>2.2432654005800297</v>
      </c>
      <c r="I61" s="21">
        <f>IF(OR($A61="",$B61="",$C61=""),"",'MPTO_working_3-way'!F60)</f>
        <v>3.3950466864888629</v>
      </c>
      <c r="J61" s="22">
        <f>IF(OR($A61="",$B61="",$C61=""),"",'MPTO_working_3-way'!G60)</f>
        <v>3.8509748067503198</v>
      </c>
      <c r="K61" s="17">
        <f>IF(OR($A61="",$B61="",$C61=""),"",'OddsRatio_working_3-way'!H60)</f>
        <v>2.2535357132936289</v>
      </c>
      <c r="L61" s="21">
        <f>IF(OR($A61="",$B61="",$C61=""),"",'OddsRatio_working_3-way'!I60)</f>
        <v>3.389217641576745</v>
      </c>
      <c r="M61" s="22">
        <f>IF(OR($A61="",$B61="",$C61=""),"",'OddsRatio_working_3-way'!J60)</f>
        <v>3.8284908402522908</v>
      </c>
      <c r="N61" s="23">
        <f t="shared" si="16"/>
        <v>44.092090410311606</v>
      </c>
      <c r="O61" s="24">
        <f t="shared" si="17"/>
        <v>29.622240306618014</v>
      </c>
      <c r="P61" s="24">
        <f t="shared" si="18"/>
        <v>26.28566928307038</v>
      </c>
      <c r="Q61" t="s">
        <v>206</v>
      </c>
      <c r="R61" t="s">
        <v>207</v>
      </c>
      <c r="S61" s="48" t="s">
        <v>401</v>
      </c>
      <c r="T61" s="35">
        <v>100</v>
      </c>
      <c r="U61" s="35">
        <f t="shared" si="19"/>
        <v>70.930232558139537</v>
      </c>
      <c r="V61" s="35">
        <f t="shared" si="20"/>
        <v>69.969969969969966</v>
      </c>
      <c r="W61" s="35">
        <f t="shared" si="21"/>
        <v>54.545454545454554</v>
      </c>
      <c r="X61" s="35">
        <f t="shared" si="22"/>
        <v>75.484575484575473</v>
      </c>
      <c r="Y61" s="35">
        <f t="shared" si="23"/>
        <v>74.524312896405917</v>
      </c>
      <c r="Z61" s="35">
        <f t="shared" si="24"/>
        <v>59.09979747189049</v>
      </c>
      <c r="AA61" s="35">
        <f t="shared" si="25"/>
        <v>-4.5543429264359361</v>
      </c>
      <c r="AB61" s="35">
        <f t="shared" si="26"/>
        <v>-4.5543429264359503</v>
      </c>
      <c r="AC61" s="35">
        <f t="shared" si="27"/>
        <v>-4.5543429264359361</v>
      </c>
      <c r="AF61">
        <v>2.2000000000000002</v>
      </c>
      <c r="AG61">
        <v>1.68</v>
      </c>
      <c r="AJ61" t="s">
        <v>417</v>
      </c>
    </row>
    <row r="62" spans="1:36" ht="15" x14ac:dyDescent="0.25">
      <c r="A62">
        <v>3.44</v>
      </c>
      <c r="B62">
        <v>3.33</v>
      </c>
      <c r="C62">
        <v>2.2000000000000002</v>
      </c>
      <c r="D62" s="20">
        <f t="shared" si="3"/>
        <v>4.5543429264359503E-2</v>
      </c>
      <c r="E62" s="17">
        <f>IF(OR($A62="",$B62="",$C62=""),"",A62*'MPTO_working_3-way'!$I61)</f>
        <v>3.5966693966693968</v>
      </c>
      <c r="F62" s="21">
        <f>IF(OR($A62="",$B62="",$C62=""),"",B62*'MPTO_working_3-way'!$I61)</f>
        <v>3.4816596194503173</v>
      </c>
      <c r="G62" s="22">
        <f>IF(OR($A62="",$B62="",$C62=""),"",C62*'MPTO_working_3-way'!$I61)</f>
        <v>2.3001955443815909</v>
      </c>
      <c r="H62" s="17">
        <f>IF(OR($A62="",$B62="",$C62=""),"",'MPTO_working_3-way'!E61)</f>
        <v>3.6295462750309171</v>
      </c>
      <c r="I62" s="21">
        <f>IF(OR($A62="",$B62="",$C62=""),"",'MPTO_working_3-way'!F61)</f>
        <v>3.5073055412261138</v>
      </c>
      <c r="J62" s="22">
        <f>IF(OR($A62="",$B62="",$C62=""),"",'MPTO_working_3-way'!G61)</f>
        <v>2.2760155386382741</v>
      </c>
      <c r="K62" s="17">
        <f>IF(OR($A62="",$B62="",$C62=""),"",'OddsRatio_working_3-way'!H61)</f>
        <v>3.6150333321980757</v>
      </c>
      <c r="L62" s="21">
        <f>IF(OR($A62="",$B62="",$C62=""),"",'OddsRatio_working_3-way'!I61)</f>
        <v>3.4971424852547188</v>
      </c>
      <c r="M62" s="22">
        <f>IF(OR($A62="",$B62="",$C62=""),"",'OddsRatio_working_3-way'!J61)</f>
        <v>2.2860819666547911</v>
      </c>
      <c r="N62" s="23">
        <f t="shared" si="16"/>
        <v>27.803500675542331</v>
      </c>
      <c r="O62" s="24">
        <f t="shared" si="17"/>
        <v>28.721934631791473</v>
      </c>
      <c r="P62" s="24">
        <f t="shared" si="18"/>
        <v>43.474564692666192</v>
      </c>
      <c r="Q62" t="s">
        <v>208</v>
      </c>
      <c r="R62" t="s">
        <v>209</v>
      </c>
      <c r="S62" s="48" t="s">
        <v>401</v>
      </c>
      <c r="T62" s="35">
        <v>100</v>
      </c>
      <c r="U62" s="35">
        <f t="shared" si="19"/>
        <v>23.076923076923073</v>
      </c>
      <c r="V62" s="35">
        <f t="shared" si="20"/>
        <v>80.620155038759677</v>
      </c>
      <c r="W62" s="35">
        <f t="shared" si="21"/>
        <v>90.966576332429995</v>
      </c>
      <c r="X62" s="35">
        <f t="shared" si="22"/>
        <v>28.413268628810318</v>
      </c>
      <c r="Y62" s="35">
        <f t="shared" si="23"/>
        <v>85.956500590646925</v>
      </c>
      <c r="Z62" s="35">
        <f t="shared" si="24"/>
        <v>96.302921884317229</v>
      </c>
      <c r="AA62" s="35">
        <f t="shared" si="25"/>
        <v>-5.3363455518872449</v>
      </c>
      <c r="AB62" s="35">
        <f t="shared" si="26"/>
        <v>-5.3363455518872485</v>
      </c>
      <c r="AC62" s="35">
        <f t="shared" si="27"/>
        <v>-5.3363455518872343</v>
      </c>
      <c r="AF62">
        <v>2.34</v>
      </c>
      <c r="AG62">
        <v>1.61</v>
      </c>
      <c r="AJ62" t="s">
        <v>417</v>
      </c>
    </row>
    <row r="63" spans="1:36" s="35" customFormat="1" ht="15" x14ac:dyDescent="0.25">
      <c r="A63">
        <v>1.3</v>
      </c>
      <c r="B63">
        <v>5.16</v>
      </c>
      <c r="C63">
        <v>11.07</v>
      </c>
      <c r="D63" s="20">
        <f t="shared" si="3"/>
        <v>5.3363455518872449E-2</v>
      </c>
      <c r="E63" s="17">
        <f>IF(OR($A63="",$B63="",$C63=""),"",A63*'MPTO_working_3-way'!$I62)</f>
        <v>1.3693724921745343</v>
      </c>
      <c r="F63" s="21">
        <f>IF(OR($A63="",$B63="",$C63=""),"",B63*'MPTO_working_3-way'!$I62)</f>
        <v>5.4353554304773821</v>
      </c>
      <c r="G63" s="22">
        <f>IF(OR($A63="",$B63="",$C63=""),"",C63*'MPTO_working_3-way'!$I62)</f>
        <v>11.660733452593918</v>
      </c>
      <c r="H63" s="17">
        <f>IF(OR($A63="",$B63="",$C63=""),"",'MPTO_working_3-way'!E62)</f>
        <v>1.3307730134880948</v>
      </c>
      <c r="I63" s="21">
        <f>IF(OR($A63="",$B63="",$C63=""),"",'MPTO_working_3-way'!F62)</f>
        <v>5.6814749979342203</v>
      </c>
      <c r="J63" s="22">
        <f>IF(OR($A63="",$B63="",$C63=""),"",'MPTO_working_3-way'!G62)</f>
        <v>13.784278055807187</v>
      </c>
      <c r="K63" s="17">
        <f>IF(OR($A63="",$B63="",$C63=""),"",'OddsRatio_working_3-way'!H62)</f>
        <v>1.3415212357716961</v>
      </c>
      <c r="L63" s="21">
        <f>IF(OR($A63="",$B63="",$C63=""),"",'OddsRatio_working_3-way'!I62)</f>
        <v>5.735761136034184</v>
      </c>
      <c r="M63" s="22">
        <f>IF(OR($A63="",$B63="",$C63=""),"",'OddsRatio_working_3-way'!J62)</f>
        <v>12.463729480736596</v>
      </c>
      <c r="N63" s="23">
        <f t="shared" si="16"/>
        <v>73.026149255563126</v>
      </c>
      <c r="O63" s="24">
        <f t="shared" si="17"/>
        <v>18.398060858959706</v>
      </c>
      <c r="P63" s="24">
        <f t="shared" si="18"/>
        <v>8.5757898854771533</v>
      </c>
      <c r="Q63" t="s">
        <v>210</v>
      </c>
      <c r="R63" t="s">
        <v>211</v>
      </c>
      <c r="S63" s="48" t="s">
        <v>401</v>
      </c>
      <c r="T63" s="35">
        <v>100</v>
      </c>
      <c r="U63" s="35">
        <f t="shared" si="19"/>
        <v>65.397923875432525</v>
      </c>
      <c r="V63" s="35">
        <f t="shared" si="20"/>
        <v>71.098265895953759</v>
      </c>
      <c r="W63" s="35">
        <f t="shared" si="21"/>
        <v>61.389961389961393</v>
      </c>
      <c r="X63" s="35">
        <f t="shared" si="22"/>
        <v>67.511772714084856</v>
      </c>
      <c r="Y63" s="35">
        <f t="shared" si="23"/>
        <v>73.212114734606075</v>
      </c>
      <c r="Z63" s="35">
        <f t="shared" si="24"/>
        <v>63.503810228613709</v>
      </c>
      <c r="AA63" s="35">
        <f t="shared" si="25"/>
        <v>-2.1138488386523306</v>
      </c>
      <c r="AB63" s="35">
        <f t="shared" si="26"/>
        <v>-2.1138488386523164</v>
      </c>
      <c r="AC63" s="35">
        <f t="shared" si="27"/>
        <v>-2.1138488386523164</v>
      </c>
      <c r="AD63" s="36"/>
      <c r="AE63" s="36"/>
      <c r="AF63">
        <v>1.96</v>
      </c>
      <c r="AG63">
        <v>1.88</v>
      </c>
      <c r="AH63" s="36"/>
      <c r="AI63" s="36"/>
      <c r="AJ63" t="s">
        <v>417</v>
      </c>
    </row>
    <row r="64" spans="1:36" ht="15" x14ac:dyDescent="0.25">
      <c r="A64">
        <v>2.89</v>
      </c>
      <c r="B64">
        <v>3.46</v>
      </c>
      <c r="C64">
        <v>2.59</v>
      </c>
      <c r="D64" s="20">
        <f t="shared" si="3"/>
        <v>2.1138488386523324E-2</v>
      </c>
      <c r="E64" s="17">
        <f>IF(OR($A64="",$B64="",$C64=""),"",A64*'MPTO_working_3-way'!$I63)</f>
        <v>2.9510902314370524</v>
      </c>
      <c r="F64" s="21">
        <f>IF(OR($A64="",$B64="",$C64=""),"",B64*'MPTO_working_3-way'!$I63)</f>
        <v>3.5331391698173706</v>
      </c>
      <c r="G64" s="22">
        <f>IF(OR($A64="",$B64="",$C64=""),"",C64*'MPTO_working_3-way'!$I63)</f>
        <v>2.6447486849210953</v>
      </c>
      <c r="H64" s="17">
        <f>IF(OR($A64="",$B64="",$C64=""),"",'MPTO_working_3-way'!E63)</f>
        <v>2.9500735588215794</v>
      </c>
      <c r="I64" s="21">
        <f>IF(OR($A64="",$B64="",$C64=""),"",'MPTO_working_3-way'!F63)</f>
        <v>3.5464617562128198</v>
      </c>
      <c r="J64" s="22">
        <f>IF(OR($A64="",$B64="",$C64=""),"",'MPTO_working_3-way'!G63)</f>
        <v>2.6381449896039983</v>
      </c>
      <c r="K64" s="17">
        <f>IF(OR($A64="",$B64="",$C64=""),"",'OddsRatio_working_3-way'!H63)</f>
        <v>2.951003359712276</v>
      </c>
      <c r="L64" s="21">
        <f>IF(OR($A64="",$B64="",$C64=""),"",'OddsRatio_working_3-way'!I63)</f>
        <v>3.5394011983556606</v>
      </c>
      <c r="M64" s="22">
        <f>IF(OR($A64="",$B64="",$C64=""),"",'OddsRatio_working_3-way'!J63)</f>
        <v>2.6413202867420731</v>
      </c>
      <c r="N64" s="23">
        <f t="shared" si="16"/>
        <v>33.88578191704574</v>
      </c>
      <c r="O64" s="24">
        <f t="shared" si="17"/>
        <v>28.303442121463064</v>
      </c>
      <c r="P64" s="24">
        <f t="shared" si="18"/>
        <v>37.810775961491196</v>
      </c>
      <c r="Q64" t="s">
        <v>212</v>
      </c>
      <c r="R64" t="s">
        <v>213</v>
      </c>
      <c r="S64" s="48" t="s">
        <v>401</v>
      </c>
      <c r="T64" s="35">
        <v>100</v>
      </c>
      <c r="U64" s="35">
        <f t="shared" si="19"/>
        <v>55.156950672645742</v>
      </c>
      <c r="V64" s="35">
        <f t="shared" si="20"/>
        <v>71.181556195965413</v>
      </c>
      <c r="W64" s="35">
        <f t="shared" si="21"/>
        <v>71.346704871060169</v>
      </c>
      <c r="X64" s="35">
        <f t="shared" si="22"/>
        <v>57.471738932974418</v>
      </c>
      <c r="Y64" s="35">
        <f t="shared" si="23"/>
        <v>73.496344456294096</v>
      </c>
      <c r="Z64" s="35">
        <f t="shared" si="24"/>
        <v>73.661493131388838</v>
      </c>
      <c r="AA64" s="35">
        <f t="shared" si="25"/>
        <v>-2.314788260328676</v>
      </c>
      <c r="AB64" s="35">
        <f t="shared" si="26"/>
        <v>-2.3147882603286831</v>
      </c>
      <c r="AC64" s="35">
        <f t="shared" si="27"/>
        <v>-2.3147882603286689</v>
      </c>
      <c r="AF64">
        <v>1.75</v>
      </c>
      <c r="AG64">
        <v>2.19</v>
      </c>
      <c r="AJ64" t="s">
        <v>408</v>
      </c>
    </row>
    <row r="65" spans="1:36" ht="15" x14ac:dyDescent="0.25">
      <c r="A65">
        <v>2.23</v>
      </c>
      <c r="B65">
        <v>3.47</v>
      </c>
      <c r="C65">
        <v>3.49</v>
      </c>
      <c r="D65" s="20">
        <f t="shared" si="3"/>
        <v>2.3147882603286707E-2</v>
      </c>
      <c r="E65" s="17">
        <f>IF(OR($A65="",$B65="",$C65=""),"",A65*'MPTO_working_3-way'!$I64)</f>
        <v>2.2816197782053291</v>
      </c>
      <c r="F65" s="21">
        <f>IF(OR($A65="",$B65="",$C65=""),"",B65*'MPTO_working_3-way'!$I64)</f>
        <v>3.5503231526334051</v>
      </c>
      <c r="G65" s="22">
        <f>IF(OR($A65="",$B65="",$C65=""),"",C65*'MPTO_working_3-way'!$I64)</f>
        <v>3.570786110285471</v>
      </c>
      <c r="H65" s="17">
        <f>IF(OR($A65="",$B65="",$C65=""),"",'MPTO_working_3-way'!E64)</f>
        <v>2.269042490024511</v>
      </c>
      <c r="I65" s="21">
        <f>IF(OR($A65="",$B65="",$C65=""),"",'MPTO_working_3-way'!F64)</f>
        <v>3.5654630783503687</v>
      </c>
      <c r="J65" s="22">
        <f>IF(OR($A65="",$B65="",$C65=""),"",'MPTO_working_3-way'!G64)</f>
        <v>3.5865820030829823</v>
      </c>
      <c r="K65" s="17">
        <f>IF(OR($A65="",$B65="",$C65=""),"",'OddsRatio_working_3-way'!H64)</f>
        <v>2.2743612340395063</v>
      </c>
      <c r="L65" s="21">
        <f>IF(OR($A65="",$B65="",$C65=""),"",'OddsRatio_working_3-way'!I64)</f>
        <v>3.5590831285183584</v>
      </c>
      <c r="M65" s="22">
        <f>IF(OR($A65="",$B65="",$C65=""),"",'OddsRatio_working_3-way'!J64)</f>
        <v>3.5798044493970496</v>
      </c>
      <c r="N65" s="23">
        <f t="shared" si="16"/>
        <v>43.828512075161683</v>
      </c>
      <c r="O65" s="24">
        <f t="shared" si="17"/>
        <v>28.166450123230707</v>
      </c>
      <c r="P65" s="24">
        <f t="shared" si="18"/>
        <v>28.005037801607607</v>
      </c>
      <c r="Q65" t="s">
        <v>214</v>
      </c>
      <c r="R65" t="s">
        <v>215</v>
      </c>
      <c r="S65" s="48" t="s">
        <v>401</v>
      </c>
      <c r="T65" s="35">
        <v>100</v>
      </c>
      <c r="U65" s="35">
        <f t="shared" si="19"/>
        <v>71.264367816091948</v>
      </c>
      <c r="V65" s="35">
        <f t="shared" si="20"/>
        <v>73.753280839895012</v>
      </c>
      <c r="W65" s="35">
        <f t="shared" si="21"/>
        <v>52.606635071090047</v>
      </c>
      <c r="X65" s="35">
        <f t="shared" si="22"/>
        <v>73.640084089014948</v>
      </c>
      <c r="Y65" s="35">
        <f t="shared" si="23"/>
        <v>76.128997112817999</v>
      </c>
      <c r="Z65" s="35">
        <f t="shared" si="24"/>
        <v>54.98235134401304</v>
      </c>
      <c r="AA65" s="35">
        <f t="shared" si="25"/>
        <v>-2.3757162729230004</v>
      </c>
      <c r="AB65" s="35">
        <f t="shared" si="26"/>
        <v>-2.3757162729229861</v>
      </c>
      <c r="AC65" s="35">
        <f t="shared" si="27"/>
        <v>-2.3757162729229933</v>
      </c>
      <c r="AF65">
        <v>2.0299999999999998</v>
      </c>
      <c r="AG65">
        <v>1.88</v>
      </c>
      <c r="AJ65" t="s">
        <v>408</v>
      </c>
    </row>
    <row r="66" spans="1:36" ht="15" x14ac:dyDescent="0.25">
      <c r="A66">
        <v>3.48</v>
      </c>
      <c r="B66">
        <v>3.81</v>
      </c>
      <c r="C66">
        <v>2.11</v>
      </c>
      <c r="D66" s="20">
        <f t="shared" si="3"/>
        <v>2.3757162729229897E-2</v>
      </c>
      <c r="E66" s="17">
        <f>IF(OR($A66="",$B66="",$C66=""),"",A66*'MPTO_working_3-way'!$I65)</f>
        <v>3.5626749262977202</v>
      </c>
      <c r="F66" s="21">
        <f>IF(OR($A66="",$B66="",$C66=""),"",B66*'MPTO_working_3-way'!$I65)</f>
        <v>3.9005147899983661</v>
      </c>
      <c r="G66" s="22">
        <f>IF(OR($A66="",$B66="",$C66=""),"",C66*'MPTO_working_3-way'!$I65)</f>
        <v>2.1601276133586751</v>
      </c>
      <c r="H66" s="17">
        <f>IF(OR($A66="",$B66="",$C66=""),"",'MPTO_working_3-way'!E65)</f>
        <v>3.5786207351760577</v>
      </c>
      <c r="I66" s="21">
        <f>IF(OR($A66="",$B66="",$C66=""),"",'MPTO_working_3-way'!F65)</f>
        <v>3.9285300233554308</v>
      </c>
      <c r="J66" s="22">
        <f>IF(OR($A66="",$B66="",$C66=""),"",'MPTO_working_3-way'!G65)</f>
        <v>2.1458555389262894</v>
      </c>
      <c r="K66" s="17">
        <f>IF(OR($A66="",$B66="",$C66=""),"",'OddsRatio_working_3-way'!H65)</f>
        <v>3.5731817322277757</v>
      </c>
      <c r="L66" s="21">
        <f>IF(OR($A66="",$B66="",$C66=""),"",'OddsRatio_working_3-way'!I65)</f>
        <v>3.9155809143387299</v>
      </c>
      <c r="M66" s="22">
        <f>IF(OR($A66="",$B66="",$C66=""),"",'OddsRatio_working_3-way'!J65)</f>
        <v>2.1517063398277543</v>
      </c>
      <c r="N66" s="23">
        <f t="shared" si="16"/>
        <v>28.068797201185724</v>
      </c>
      <c r="O66" s="24">
        <f t="shared" si="17"/>
        <v>25.637641538090893</v>
      </c>
      <c r="P66" s="24">
        <f t="shared" si="18"/>
        <v>46.293561260723379</v>
      </c>
      <c r="Q66" t="s">
        <v>216</v>
      </c>
      <c r="R66" t="s">
        <v>217</v>
      </c>
      <c r="S66" s="48" t="s">
        <v>401</v>
      </c>
      <c r="T66" s="35">
        <v>100</v>
      </c>
      <c r="U66" s="35">
        <f t="shared" si="19"/>
        <v>18.032786885245901</v>
      </c>
      <c r="V66" s="35">
        <f t="shared" si="20"/>
        <v>85.250737463126839</v>
      </c>
      <c r="W66" s="35">
        <f t="shared" si="21"/>
        <v>93.642720915448194</v>
      </c>
      <c r="X66" s="35">
        <f t="shared" si="22"/>
        <v>21.106541621424967</v>
      </c>
      <c r="Y66" s="35">
        <f t="shared" si="23"/>
        <v>88.324492199305922</v>
      </c>
      <c r="Z66" s="35">
        <f t="shared" si="24"/>
        <v>96.716475651627249</v>
      </c>
      <c r="AA66" s="35">
        <f t="shared" si="25"/>
        <v>-3.0737547361790654</v>
      </c>
      <c r="AB66" s="35">
        <f t="shared" si="26"/>
        <v>-3.0737547361790831</v>
      </c>
      <c r="AC66" s="35">
        <f t="shared" si="27"/>
        <v>-3.0737547361790547</v>
      </c>
      <c r="AF66">
        <v>1.69</v>
      </c>
      <c r="AG66">
        <v>2.2799999999999998</v>
      </c>
      <c r="AJ66" t="s">
        <v>408</v>
      </c>
    </row>
    <row r="67" spans="1:36" ht="15" x14ac:dyDescent="0.25">
      <c r="A67">
        <v>1.22</v>
      </c>
      <c r="B67">
        <v>6.78</v>
      </c>
      <c r="C67">
        <v>15.73</v>
      </c>
      <c r="D67" s="20">
        <f t="shared" si="3"/>
        <v>3.0737547361790574E-2</v>
      </c>
      <c r="E67" s="17">
        <f>IF(OR($A67="",$B67="",$C67=""),"",A67*'MPTO_working_3-way'!$I66)</f>
        <v>1.2574998077813844</v>
      </c>
      <c r="F67" s="21">
        <f>IF(OR($A67="",$B67="",$C67=""),"",B67*'MPTO_working_3-way'!$I66)</f>
        <v>6.9884005711129404</v>
      </c>
      <c r="G67" s="22">
        <f>IF(OR($A67="",$B67="",$C67=""),"",C67*'MPTO_working_3-way'!$I66)</f>
        <v>16.213501620000965</v>
      </c>
      <c r="H67" s="17">
        <f>IF(OR($A67="",$B67="",$C67=""),"",'MPTO_working_3-way'!E66)</f>
        <v>1.2354429578143005</v>
      </c>
      <c r="I67" s="21">
        <f>IF(OR($A67="",$B67="",$C67=""),"",'MPTO_working_3-way'!F66)</f>
        <v>7.2861456373449123</v>
      </c>
      <c r="J67" s="22">
        <f>IF(OR($A67="",$B67="",$C67=""),"",'MPTO_working_3-way'!G66)</f>
        <v>18.752247319157068</v>
      </c>
      <c r="K67" s="17">
        <f>IF(OR($A67="",$B67="",$C67=""),"",'OddsRatio_working_3-way'!H66)</f>
        <v>1.24140430732837</v>
      </c>
      <c r="L67" s="21">
        <f>IF(OR($A67="",$B67="",$C67=""),"",'OddsRatio_working_3-way'!I66)</f>
        <v>7.3423495288999083</v>
      </c>
      <c r="M67" s="22">
        <f>IF(OR($A67="",$B67="",$C67=""),"",'OddsRatio_working_3-way'!J66)</f>
        <v>17.163115667940424</v>
      </c>
      <c r="N67" s="23">
        <f t="shared" si="16"/>
        <v>79.522874978749059</v>
      </c>
      <c r="O67" s="24">
        <f t="shared" si="17"/>
        <v>14.309425881131835</v>
      </c>
      <c r="P67" s="24">
        <f t="shared" si="18"/>
        <v>6.167699140119125</v>
      </c>
      <c r="Q67" t="s">
        <v>218</v>
      </c>
      <c r="R67" t="s">
        <v>219</v>
      </c>
      <c r="S67" s="48" t="s">
        <v>401</v>
      </c>
      <c r="T67" s="35">
        <v>100</v>
      </c>
      <c r="U67" s="35">
        <f t="shared" si="19"/>
        <v>64.664310954063609</v>
      </c>
      <c r="V67" s="35">
        <f t="shared" si="20"/>
        <v>67.845659163987136</v>
      </c>
      <c r="W67" s="35">
        <f t="shared" si="21"/>
        <v>64.788732394366207</v>
      </c>
      <c r="X67" s="35">
        <f t="shared" si="22"/>
        <v>67.365608441646671</v>
      </c>
      <c r="Y67" s="35">
        <f t="shared" si="23"/>
        <v>70.546956651570198</v>
      </c>
      <c r="Z67" s="35">
        <f t="shared" si="24"/>
        <v>67.490029881949255</v>
      </c>
      <c r="AA67" s="35">
        <f t="shared" si="25"/>
        <v>-2.7012974875830622</v>
      </c>
      <c r="AB67" s="35">
        <f t="shared" si="26"/>
        <v>-2.7012974875830622</v>
      </c>
      <c r="AC67" s="35">
        <f t="shared" si="27"/>
        <v>-2.701297487583048</v>
      </c>
      <c r="AF67">
        <v>1.6</v>
      </c>
      <c r="AG67">
        <v>2.46</v>
      </c>
      <c r="AJ67" t="s">
        <v>408</v>
      </c>
    </row>
    <row r="68" spans="1:36" ht="15" x14ac:dyDescent="0.25">
      <c r="A68">
        <v>2.83</v>
      </c>
      <c r="B68">
        <v>3.11</v>
      </c>
      <c r="C68">
        <v>2.84</v>
      </c>
      <c r="D68" s="20">
        <f t="shared" ref="D68:D131" si="28">IF(OR($A68="",$B68="",$C68=""),"",(1/A68)+(1/B68)+(1/C68)-1)</f>
        <v>2.7012974875830542E-2</v>
      </c>
      <c r="E68" s="17">
        <f>IF(OR($A68="",$B68="",$C68=""),"",A68*'MPTO_working_3-way'!$I67)</f>
        <v>2.9064467188986005</v>
      </c>
      <c r="F68" s="21">
        <f>IF(OR($A68="",$B68="",$C68=""),"",B68*'MPTO_working_3-way'!$I67)</f>
        <v>3.1940103518638328</v>
      </c>
      <c r="G68" s="22">
        <f>IF(OR($A68="",$B68="",$C68=""),"",C68*'MPTO_working_3-way'!$I67)</f>
        <v>2.9167168486473587</v>
      </c>
      <c r="H68" s="17">
        <f>IF(OR($A68="",$B68="",$C68=""),"",'MPTO_working_3-way'!E67)</f>
        <v>2.9040004349780606</v>
      </c>
      <c r="I68" s="21">
        <f>IF(OR($A68="",$B68="",$C68=""),"",'MPTO_working_3-way'!F67)</f>
        <v>3.1995998360157141</v>
      </c>
      <c r="J68" s="22">
        <f>IF(OR($A68="",$B68="",$C68=""),"",'MPTO_working_3-way'!G67)</f>
        <v>2.9145312167443254</v>
      </c>
      <c r="K68" s="17">
        <f>IF(OR($A68="",$B68="",$C68=""),"",'OddsRatio_working_3-way'!H67)</f>
        <v>2.9052391386899314</v>
      </c>
      <c r="L68" s="21">
        <f>IF(OR($A68="",$B68="",$C68=""),"",'OddsRatio_working_3-way'!I67)</f>
        <v>3.1967511380523255</v>
      </c>
      <c r="M68" s="22">
        <f>IF(OR($A68="",$B68="",$C68=""),"",'OddsRatio_working_3-way'!J67)</f>
        <v>2.9156502815243024</v>
      </c>
      <c r="N68" s="23">
        <f t="shared" si="16"/>
        <v>34.406273251035216</v>
      </c>
      <c r="O68" s="24">
        <f t="shared" si="17"/>
        <v>31.308602347405039</v>
      </c>
      <c r="P68" s="24">
        <f t="shared" si="18"/>
        <v>34.285124401559749</v>
      </c>
      <c r="Q68" t="s">
        <v>220</v>
      </c>
      <c r="R68" t="s">
        <v>221</v>
      </c>
      <c r="S68" s="48" t="s">
        <v>401</v>
      </c>
      <c r="T68" s="35">
        <v>100</v>
      </c>
      <c r="U68" s="35">
        <f t="shared" si="19"/>
        <v>51.456310679611654</v>
      </c>
      <c r="V68" s="35">
        <f t="shared" si="20"/>
        <v>70.845481049562679</v>
      </c>
      <c r="W68" s="35">
        <f t="shared" si="21"/>
        <v>74.937343358395992</v>
      </c>
      <c r="X68" s="35">
        <f t="shared" si="22"/>
        <v>54.217175592041322</v>
      </c>
      <c r="Y68" s="35">
        <f t="shared" si="23"/>
        <v>73.606345961992361</v>
      </c>
      <c r="Z68" s="35">
        <f t="shared" si="24"/>
        <v>77.69820827082566</v>
      </c>
      <c r="AA68" s="35">
        <f t="shared" si="25"/>
        <v>-2.7608649124296676</v>
      </c>
      <c r="AB68" s="35">
        <f t="shared" si="26"/>
        <v>-2.7608649124296818</v>
      </c>
      <c r="AC68" s="35">
        <f t="shared" si="27"/>
        <v>-2.7608649124296676</v>
      </c>
      <c r="AF68">
        <v>2.14</v>
      </c>
      <c r="AG68">
        <v>1.76</v>
      </c>
      <c r="AJ68" t="s">
        <v>418</v>
      </c>
    </row>
    <row r="69" spans="1:36" ht="15" x14ac:dyDescent="0.25">
      <c r="A69">
        <v>2.06</v>
      </c>
      <c r="B69">
        <v>3.43</v>
      </c>
      <c r="C69">
        <v>3.99</v>
      </c>
      <c r="D69" s="20">
        <f t="shared" si="28"/>
        <v>2.7608649124296836E-2</v>
      </c>
      <c r="E69" s="17">
        <f>IF(OR($A69="",$B69="",$C69=""),"",A69*'MPTO_working_3-way'!$I68)</f>
        <v>2.1168738171960517</v>
      </c>
      <c r="F69" s="21">
        <f>IF(OR($A69="",$B69="",$C69=""),"",B69*'MPTO_working_3-way'!$I68)</f>
        <v>3.5246976664963383</v>
      </c>
      <c r="G69" s="22">
        <f>IF(OR($A69="",$B69="",$C69=""),"",C69*'MPTO_working_3-way'!$I68)</f>
        <v>4.1001585100059446</v>
      </c>
      <c r="H69" s="17">
        <f>IF(OR($A69="",$B69="",$C69=""),"",'MPTO_working_3-way'!E68)</f>
        <v>2.0998080327334949</v>
      </c>
      <c r="I69" s="21">
        <f>IF(OR($A69="",$B69="",$C69=""),"",'MPTO_working_3-way'!F68)</f>
        <v>3.541800067186375</v>
      </c>
      <c r="J69" s="22">
        <f>IF(OR($A69="",$B69="",$C69=""),"",'MPTO_working_3-way'!G68)</f>
        <v>4.1420956967520812</v>
      </c>
      <c r="K69" s="17">
        <f>IF(OR($A69="",$B69="",$C69=""),"",'OddsRatio_working_3-way'!H68)</f>
        <v>2.1067235350844773</v>
      </c>
      <c r="L69" s="21">
        <f>IF(OR($A69="",$B69="",$C69=""),"",'OddsRatio_working_3-way'!I68)</f>
        <v>3.5371115002408309</v>
      </c>
      <c r="M69" s="22">
        <f>IF(OR($A69="",$B69="",$C69=""),"",'OddsRatio_working_3-way'!J68)</f>
        <v>4.1217956319835727</v>
      </c>
      <c r="N69" s="23">
        <f t="shared" ref="N69:N132" si="29">(1/E69)* 100</f>
        <v>47.239471331577541</v>
      </c>
      <c r="O69" s="24">
        <f t="shared" ref="O69:O132" si="30">(1/F69)* 100</f>
        <v>28.371227680189428</v>
      </c>
      <c r="P69" s="24">
        <f t="shared" ref="P69:P132" si="31">(1/G69)* 100</f>
        <v>24.389300988233018</v>
      </c>
      <c r="Q69" t="s">
        <v>222</v>
      </c>
      <c r="R69" t="s">
        <v>223</v>
      </c>
      <c r="S69" s="48" t="s">
        <v>401</v>
      </c>
      <c r="T69" s="35">
        <v>100</v>
      </c>
      <c r="U69" s="35">
        <f t="shared" ref="U69:U132" si="32">(1/A70)*((T69*A70)-T69)</f>
        <v>58.15899581589958</v>
      </c>
      <c r="V69" s="35">
        <f t="shared" ref="V69:V132" si="33">(1/B70)*((T69*B70)-T69)</f>
        <v>67.948717948717942</v>
      </c>
      <c r="W69" s="35">
        <f t="shared" ref="W69:W132" si="34">(1/C70)*((T69*C70)-T69)</f>
        <v>71.098265895953759</v>
      </c>
      <c r="X69" s="35">
        <f t="shared" ref="X69:X132" si="35">((1/B70)+(1/C70))*T69</f>
        <v>60.953016155328285</v>
      </c>
      <c r="Y69" s="35">
        <f t="shared" ref="Y69:Y132" si="36">((1/A70)+(1/C70))*T69</f>
        <v>70.742738288146654</v>
      </c>
      <c r="Z69" s="35">
        <f t="shared" ref="Z69:Z132" si="37">((1/A70)+(1/B70))*T69</f>
        <v>73.892286235382471</v>
      </c>
      <c r="AA69" s="35">
        <f t="shared" ref="AA69:AA132" si="38">U69-X69</f>
        <v>-2.7940203394287053</v>
      </c>
      <c r="AB69" s="35">
        <f t="shared" ref="AB69:AB132" si="39">V69-Y69</f>
        <v>-2.7940203394287124</v>
      </c>
      <c r="AC69" s="35">
        <f t="shared" ref="AC69:AC132" si="40">W69-Z69</f>
        <v>-2.7940203394287124</v>
      </c>
      <c r="AF69">
        <v>2.27</v>
      </c>
      <c r="AG69">
        <v>1.68</v>
      </c>
      <c r="AJ69" t="s">
        <v>418</v>
      </c>
    </row>
    <row r="70" spans="1:36" ht="15" x14ac:dyDescent="0.25">
      <c r="A70">
        <v>2.39</v>
      </c>
      <c r="B70">
        <v>3.12</v>
      </c>
      <c r="C70">
        <v>3.46</v>
      </c>
      <c r="D70" s="20">
        <f t="shared" si="28"/>
        <v>2.7940203394287044E-2</v>
      </c>
      <c r="E70" s="17">
        <f>IF(OR($A70="",$B70="",$C70=""),"",A70*'MPTO_working_3-way'!$I69)</f>
        <v>2.4567770861123464</v>
      </c>
      <c r="F70" s="21">
        <f>IF(OR($A70="",$B70="",$C70=""),"",B70*'MPTO_working_3-way'!$I69)</f>
        <v>3.2071734345901759</v>
      </c>
      <c r="G70" s="22">
        <f>IF(OR($A70="",$B70="",$C70=""),"",C70*'MPTO_working_3-way'!$I69)</f>
        <v>3.5566731037442332</v>
      </c>
      <c r="H70" s="17">
        <f>IF(OR($A70="",$B70="",$C70=""),"",'MPTO_working_3-way'!E69)</f>
        <v>2.4444101967337284</v>
      </c>
      <c r="I70" s="21">
        <f>IF(OR($A70="",$B70="",$C70=""),"",'MPTO_working_3-way'!F69)</f>
        <v>3.2133736045774772</v>
      </c>
      <c r="J70" s="22">
        <f>IF(OR($A70="",$B70="",$C70=""),"",'MPTO_working_3-way'!G69)</f>
        <v>3.5752088451997652</v>
      </c>
      <c r="K70" s="17">
        <f>IF(OR($A70="",$B70="",$C70=""),"",'OddsRatio_working_3-way'!H69)</f>
        <v>2.4499002167589037</v>
      </c>
      <c r="L70" s="21">
        <f>IF(OR($A70="",$B70="",$C70=""),"",'OddsRatio_working_3-way'!I69)</f>
        <v>3.2113586039776076</v>
      </c>
      <c r="M70" s="22">
        <f>IF(OR($A70="",$B70="",$C70=""),"",'OddsRatio_working_3-way'!J69)</f>
        <v>3.5660104555589216</v>
      </c>
      <c r="N70" s="23">
        <f t="shared" si="29"/>
        <v>40.703733588724575</v>
      </c>
      <c r="O70" s="24">
        <f t="shared" si="30"/>
        <v>31.180103614439659</v>
      </c>
      <c r="P70" s="24">
        <f t="shared" si="31"/>
        <v>28.116162796835763</v>
      </c>
      <c r="Q70" t="s">
        <v>224</v>
      </c>
      <c r="R70" t="s">
        <v>225</v>
      </c>
      <c r="S70" s="48" t="s">
        <v>401</v>
      </c>
      <c r="T70" s="35">
        <v>100</v>
      </c>
      <c r="U70" s="35">
        <f t="shared" si="32"/>
        <v>40.119760479041922</v>
      </c>
      <c r="V70" s="35">
        <f t="shared" si="33"/>
        <v>73.958333333333343</v>
      </c>
      <c r="W70" s="35">
        <f t="shared" si="34"/>
        <v>82.847341337907366</v>
      </c>
      <c r="X70" s="35">
        <f t="shared" si="35"/>
        <v>43.194325328759291</v>
      </c>
      <c r="Y70" s="35">
        <f t="shared" si="36"/>
        <v>77.032898183050719</v>
      </c>
      <c r="Z70" s="35">
        <f t="shared" si="37"/>
        <v>85.921906187624757</v>
      </c>
      <c r="AA70" s="35">
        <f t="shared" si="38"/>
        <v>-3.074564849717369</v>
      </c>
      <c r="AB70" s="35">
        <f t="shared" si="39"/>
        <v>-3.0745648497173761</v>
      </c>
      <c r="AC70" s="35">
        <f t="shared" si="40"/>
        <v>-3.0745648497173903</v>
      </c>
      <c r="AF70">
        <v>2.1800000000000002</v>
      </c>
      <c r="AG70">
        <v>1.74</v>
      </c>
      <c r="AJ70" t="s">
        <v>418</v>
      </c>
    </row>
    <row r="71" spans="1:36" ht="15" x14ac:dyDescent="0.25">
      <c r="A71">
        <v>1.67</v>
      </c>
      <c r="B71">
        <v>3.84</v>
      </c>
      <c r="C71">
        <v>5.83</v>
      </c>
      <c r="D71" s="20">
        <f t="shared" si="28"/>
        <v>3.0745648497173761E-2</v>
      </c>
      <c r="E71" s="17">
        <f>IF(OR($A71="",$B71="",$C71=""),"",A71*'MPTO_working_3-way'!$I70)</f>
        <v>1.7213452329902801</v>
      </c>
      <c r="F71" s="21">
        <f>IF(OR($A71="",$B71="",$C71=""),"",B71*'MPTO_working_3-way'!$I70)</f>
        <v>3.958063290229147</v>
      </c>
      <c r="G71" s="22">
        <f>IF(OR($A71="",$B71="",$C71=""),"",C71*'MPTO_working_3-way'!$I70)</f>
        <v>6.0092471307385233</v>
      </c>
      <c r="H71" s="17">
        <f>IF(OR($A71="",$B71="",$C71=""),"",'MPTO_working_3-way'!E70)</f>
        <v>1.6990798841740042</v>
      </c>
      <c r="I71" s="21">
        <f>IF(OR($A71="",$B71="",$C71=""),"",'MPTO_working_3-way'!F70)</f>
        <v>3.9973119329591289</v>
      </c>
      <c r="J71" s="22">
        <f>IF(OR($A71="",$B71="",$C71=""),"",'MPTO_working_3-way'!G70)</f>
        <v>6.2004722890095625</v>
      </c>
      <c r="K71" s="17">
        <f>IF(OR($A71="",$B71="",$C71=""),"",'OddsRatio_working_3-way'!H70)</f>
        <v>1.7070539803689242</v>
      </c>
      <c r="L71" s="21">
        <f>IF(OR($A71="",$B71="",$C71=""),"",'OddsRatio_working_3-way'!I70)</f>
        <v>3.9970646332055906</v>
      </c>
      <c r="M71" s="22">
        <f>IF(OR($A71="",$B71="",$C71=""),"",'OddsRatio_working_3-way'!J70)</f>
        <v>6.0971204853461272</v>
      </c>
      <c r="N71" s="23">
        <f t="shared" si="29"/>
        <v>58.094098780104886</v>
      </c>
      <c r="O71" s="24">
        <f t="shared" si="30"/>
        <v>25.264881500722701</v>
      </c>
      <c r="P71" s="24">
        <f t="shared" si="31"/>
        <v>16.641019719172412</v>
      </c>
      <c r="Q71" t="s">
        <v>226</v>
      </c>
      <c r="R71" t="s">
        <v>227</v>
      </c>
      <c r="S71" s="48" t="s">
        <v>401</v>
      </c>
      <c r="T71" s="35">
        <v>100</v>
      </c>
      <c r="U71" s="35">
        <f t="shared" si="32"/>
        <v>65.870307167235495</v>
      </c>
      <c r="V71" s="35">
        <f t="shared" si="33"/>
        <v>67.10526315789474</v>
      </c>
      <c r="W71" s="35">
        <f t="shared" si="34"/>
        <v>64.285714285714292</v>
      </c>
      <c r="X71" s="35">
        <f t="shared" si="35"/>
        <v>68.609022556390983</v>
      </c>
      <c r="Y71" s="35">
        <f t="shared" si="36"/>
        <v>69.843978547050227</v>
      </c>
      <c r="Z71" s="35">
        <f t="shared" si="37"/>
        <v>67.024429674869765</v>
      </c>
      <c r="AA71" s="35">
        <f t="shared" si="38"/>
        <v>-2.7387153891554874</v>
      </c>
      <c r="AB71" s="35">
        <f t="shared" si="39"/>
        <v>-2.7387153891554874</v>
      </c>
      <c r="AC71" s="35">
        <f t="shared" si="40"/>
        <v>-2.7387153891554732</v>
      </c>
      <c r="AF71">
        <v>2.12</v>
      </c>
      <c r="AG71">
        <v>1.78</v>
      </c>
      <c r="AJ71" t="s">
        <v>418</v>
      </c>
    </row>
    <row r="72" spans="1:36" ht="15" x14ac:dyDescent="0.25">
      <c r="A72">
        <v>2.93</v>
      </c>
      <c r="B72">
        <v>3.04</v>
      </c>
      <c r="C72">
        <v>2.8</v>
      </c>
      <c r="D72" s="20">
        <f t="shared" si="28"/>
        <v>2.7387153891554883E-2</v>
      </c>
      <c r="E72" s="17">
        <f>IF(OR($A72="",$B72="",$C72=""),"",A72*'MPTO_working_3-way'!$I71)</f>
        <v>3.0102443609022558</v>
      </c>
      <c r="F72" s="21">
        <f>IF(OR($A72="",$B72="",$C72=""),"",B72*'MPTO_working_3-way'!$I71)</f>
        <v>3.1232569478303267</v>
      </c>
      <c r="G72" s="22">
        <f>IF(OR($A72="",$B72="",$C72=""),"",C72*'MPTO_working_3-way'!$I71)</f>
        <v>2.8766840308963535</v>
      </c>
      <c r="H72" s="17">
        <f>IF(OR($A72="",$B72="",$C72=""),"",'MPTO_working_3-way'!E71)</f>
        <v>3.0105259091874772</v>
      </c>
      <c r="I72" s="21">
        <f>IF(OR($A72="",$B72="",$C72=""),"",'MPTO_working_3-way'!F71)</f>
        <v>3.1267752547540724</v>
      </c>
      <c r="J72" s="22">
        <f>IF(OR($A72="",$B72="",$C72=""),"",'MPTO_working_3-way'!G71)</f>
        <v>2.8734492229985067</v>
      </c>
      <c r="K72" s="17">
        <f>IF(OR($A72="",$B72="",$C72=""),"",'OddsRatio_working_3-way'!H71)</f>
        <v>3.0104348246049484</v>
      </c>
      <c r="L72" s="21">
        <f>IF(OR($A72="",$B72="",$C72=""),"",'OddsRatio_working_3-way'!I71)</f>
        <v>3.1250191928466808</v>
      </c>
      <c r="M72" s="22">
        <f>IF(OR($A72="",$B72="",$C72=""),"",'OddsRatio_working_3-way'!J71)</f>
        <v>2.8750169348647185</v>
      </c>
      <c r="N72" s="23">
        <f t="shared" si="29"/>
        <v>33.219894470635985</v>
      </c>
      <c r="O72" s="24">
        <f t="shared" si="30"/>
        <v>32.017858815448506</v>
      </c>
      <c r="P72" s="24">
        <f t="shared" si="31"/>
        <v>34.762246713915509</v>
      </c>
      <c r="Q72" t="s">
        <v>228</v>
      </c>
      <c r="R72" t="s">
        <v>229</v>
      </c>
      <c r="S72" s="48" t="s">
        <v>401</v>
      </c>
      <c r="T72" s="35">
        <v>100</v>
      </c>
      <c r="U72" s="35">
        <f t="shared" si="32"/>
        <v>48.717948717948723</v>
      </c>
      <c r="V72" s="35">
        <f t="shared" si="33"/>
        <v>71.181556195965413</v>
      </c>
      <c r="W72" s="35">
        <f t="shared" si="34"/>
        <v>77.27272727272728</v>
      </c>
      <c r="X72" s="35">
        <f t="shared" si="35"/>
        <v>51.545716531307306</v>
      </c>
      <c r="Y72" s="35">
        <f t="shared" si="36"/>
        <v>74.009324009324018</v>
      </c>
      <c r="Z72" s="35">
        <f t="shared" si="37"/>
        <v>80.100495086085871</v>
      </c>
      <c r="AA72" s="35">
        <f t="shared" si="38"/>
        <v>-2.8277678133585837</v>
      </c>
      <c r="AB72" s="35">
        <f t="shared" si="39"/>
        <v>-2.8277678133586051</v>
      </c>
      <c r="AC72" s="35">
        <f t="shared" si="40"/>
        <v>-2.8277678133585908</v>
      </c>
      <c r="AF72">
        <v>2.35</v>
      </c>
      <c r="AG72">
        <v>1.65</v>
      </c>
      <c r="AJ72" t="s">
        <v>418</v>
      </c>
    </row>
    <row r="73" spans="1:36" ht="15" x14ac:dyDescent="0.25">
      <c r="A73">
        <v>1.95</v>
      </c>
      <c r="B73">
        <v>3.47</v>
      </c>
      <c r="C73">
        <v>4.4000000000000004</v>
      </c>
      <c r="D73" s="20">
        <f t="shared" si="28"/>
        <v>2.8277678133586059E-2</v>
      </c>
      <c r="E73" s="17">
        <f>IF(OR($A73="",$B73="",$C73=""),"",A73*'MPTO_working_3-way'!$I72)</f>
        <v>2.0051414723604926</v>
      </c>
      <c r="F73" s="21">
        <f>IF(OR($A73="",$B73="",$C73=""),"",B73*'MPTO_working_3-way'!$I72)</f>
        <v>3.5681235431235439</v>
      </c>
      <c r="G73" s="22">
        <f>IF(OR($A73="",$B73="",$C73=""),"",C73*'MPTO_working_3-way'!$I72)</f>
        <v>4.5244217837877789</v>
      </c>
      <c r="H73" s="17">
        <f>IF(OR($A73="",$B73="",$C73=""),"",'MPTO_working_3-way'!E72)</f>
        <v>1.9865130854653141</v>
      </c>
      <c r="I73" s="21">
        <f>IF(OR($A73="",$B73="",$C73=""),"",'MPTO_working_3-way'!F72)</f>
        <v>3.58733397327507</v>
      </c>
      <c r="J73" s="22">
        <f>IF(OR($A73="",$B73="",$C73=""),"",'MPTO_working_3-way'!G72)</f>
        <v>4.5903811364197038</v>
      </c>
      <c r="K73" s="17">
        <f>IF(OR($A73="",$B73="",$C73=""),"",'OddsRatio_working_3-way'!H72)</f>
        <v>1.993857948563946</v>
      </c>
      <c r="L73" s="21">
        <f>IF(OR($A73="",$B73="",$C73=""),"",'OddsRatio_working_3-way'!I72)</f>
        <v>3.5840306662662615</v>
      </c>
      <c r="M73" s="22">
        <f>IF(OR($A73="",$B73="",$C73=""),"",'OddsRatio_working_3-way'!J72)</f>
        <v>4.556965289597283</v>
      </c>
      <c r="N73" s="23">
        <f t="shared" si="29"/>
        <v>49.871792777932022</v>
      </c>
      <c r="O73" s="24">
        <f t="shared" si="30"/>
        <v>28.025935422757186</v>
      </c>
      <c r="P73" s="24">
        <f t="shared" si="31"/>
        <v>22.102271799310781</v>
      </c>
      <c r="Q73" t="s">
        <v>230</v>
      </c>
      <c r="R73" t="s">
        <v>231</v>
      </c>
      <c r="S73" s="48" t="s">
        <v>401</v>
      </c>
      <c r="T73" s="35">
        <v>100</v>
      </c>
      <c r="U73" s="35">
        <f t="shared" si="32"/>
        <v>39.759036144578317</v>
      </c>
      <c r="V73" s="35">
        <f t="shared" si="33"/>
        <v>72.972972972972968</v>
      </c>
      <c r="W73" s="35">
        <f t="shared" si="34"/>
        <v>84.152139461172752</v>
      </c>
      <c r="X73" s="35">
        <f t="shared" si="35"/>
        <v>42.87488756585428</v>
      </c>
      <c r="Y73" s="35">
        <f t="shared" si="36"/>
        <v>76.088824394248959</v>
      </c>
      <c r="Z73" s="35">
        <f t="shared" si="37"/>
        <v>87.267990882448714</v>
      </c>
      <c r="AA73" s="35">
        <f t="shared" si="38"/>
        <v>-3.1158514212759627</v>
      </c>
      <c r="AB73" s="35">
        <f t="shared" si="39"/>
        <v>-3.1158514212759911</v>
      </c>
      <c r="AC73" s="35">
        <f t="shared" si="40"/>
        <v>-3.1158514212759627</v>
      </c>
      <c r="AF73">
        <v>1.89</v>
      </c>
      <c r="AG73">
        <v>2</v>
      </c>
      <c r="AJ73" t="s">
        <v>418</v>
      </c>
    </row>
    <row r="74" spans="1:36" ht="15" x14ac:dyDescent="0.25">
      <c r="A74">
        <v>1.66</v>
      </c>
      <c r="B74">
        <v>3.7</v>
      </c>
      <c r="C74">
        <v>6.31</v>
      </c>
      <c r="D74" s="20">
        <f t="shared" si="28"/>
        <v>3.1158514212759725E-2</v>
      </c>
      <c r="E74" s="17">
        <f>IF(OR($A74="",$B74="",$C74=""),"",A74*'MPTO_working_3-way'!$I73)</f>
        <v>1.7117231335931811</v>
      </c>
      <c r="F74" s="21">
        <f>IF(OR($A74="",$B74="",$C74=""),"",B74*'MPTO_working_3-way'!$I73)</f>
        <v>3.8152865025872114</v>
      </c>
      <c r="G74" s="22">
        <f>IF(OR($A74="",$B74="",$C74=""),"",C74*'MPTO_working_3-way'!$I73)</f>
        <v>6.5066102246825137</v>
      </c>
      <c r="H74" s="17">
        <f>IF(OR($A74="",$B74="",$C74=""),"",'MPTO_working_3-way'!E73)</f>
        <v>1.6891222316136549</v>
      </c>
      <c r="I74" s="21">
        <f>IF(OR($A74="",$B74="",$C74=""),"",'MPTO_working_3-way'!F73)</f>
        <v>3.8478691245959959</v>
      </c>
      <c r="J74" s="22">
        <f>IF(OR($A74="",$B74="",$C74=""),"",'MPTO_working_3-way'!G73)</f>
        <v>6.7525394316087066</v>
      </c>
      <c r="K74" s="17">
        <f>IF(OR($A74="",$B74="",$C74=""),"",'OddsRatio_working_3-way'!H73)</f>
        <v>1.6973252381625756</v>
      </c>
      <c r="L74" s="21">
        <f>IF(OR($A74="",$B74="",$C74=""),"",'OddsRatio_working_3-way'!I73)</f>
        <v>3.8526941561196297</v>
      </c>
      <c r="M74" s="22">
        <f>IF(OR($A74="",$B74="",$C74=""),"",'OddsRatio_working_3-way'!J73)</f>
        <v>6.6102985070352709</v>
      </c>
      <c r="N74" s="23">
        <f t="shared" si="29"/>
        <v>58.420662803150869</v>
      </c>
      <c r="O74" s="24">
        <f t="shared" si="30"/>
        <v>26.210351419792012</v>
      </c>
      <c r="P74" s="24">
        <f t="shared" si="31"/>
        <v>15.368985777057123</v>
      </c>
      <c r="Q74" t="s">
        <v>232</v>
      </c>
      <c r="R74" t="s">
        <v>233</v>
      </c>
      <c r="S74" s="48" t="s">
        <v>401</v>
      </c>
      <c r="T74" s="35">
        <v>100</v>
      </c>
      <c r="U74" s="35">
        <f t="shared" si="32"/>
        <v>64.285714285714292</v>
      </c>
      <c r="V74" s="35">
        <f t="shared" si="33"/>
        <v>70.149253731343279</v>
      </c>
      <c r="W74" s="35">
        <f t="shared" si="34"/>
        <v>62.825278810408925</v>
      </c>
      <c r="X74" s="35">
        <f t="shared" si="35"/>
        <v>67.025467458247803</v>
      </c>
      <c r="Y74" s="35">
        <f t="shared" si="36"/>
        <v>72.88900690387679</v>
      </c>
      <c r="Z74" s="35">
        <f t="shared" si="37"/>
        <v>65.565031982942429</v>
      </c>
      <c r="AA74" s="35">
        <f t="shared" si="38"/>
        <v>-2.7397531725335114</v>
      </c>
      <c r="AB74" s="35">
        <f t="shared" si="39"/>
        <v>-2.7397531725335114</v>
      </c>
      <c r="AC74" s="35">
        <f t="shared" si="40"/>
        <v>-2.7397531725335043</v>
      </c>
      <c r="AF74">
        <v>2.08</v>
      </c>
      <c r="AG74">
        <v>1.83</v>
      </c>
      <c r="AJ74" t="s">
        <v>418</v>
      </c>
    </row>
    <row r="75" spans="1:36" ht="15" x14ac:dyDescent="0.25">
      <c r="A75">
        <v>2.8</v>
      </c>
      <c r="B75">
        <v>3.35</v>
      </c>
      <c r="C75">
        <v>2.69</v>
      </c>
      <c r="D75" s="20">
        <f t="shared" si="28"/>
        <v>2.7397531725335211E-2</v>
      </c>
      <c r="E75" s="17">
        <f>IF(OR($A75="",$B75="",$C75=""),"",A75*'MPTO_working_3-way'!$I74)</f>
        <v>2.8767130888309382</v>
      </c>
      <c r="F75" s="21">
        <f>IF(OR($A75="",$B75="",$C75=""),"",B75*'MPTO_working_3-way'!$I74)</f>
        <v>3.4417817312798729</v>
      </c>
      <c r="G75" s="22">
        <f>IF(OR($A75="",$B75="",$C75=""),"",C75*'MPTO_working_3-way'!$I74)</f>
        <v>2.7636993603411515</v>
      </c>
      <c r="H75" s="17">
        <f>IF(OR($A75="",$B75="",$C75=""),"",'MPTO_working_3-way'!E74)</f>
        <v>2.8734777855385829</v>
      </c>
      <c r="I75" s="21">
        <f>IF(OR($A75="",$B75="",$C75=""),"",'MPTO_working_3-way'!F74)</f>
        <v>3.4557241140029316</v>
      </c>
      <c r="J75" s="22">
        <f>IF(OR($A75="",$B75="",$C75=""),"",'MPTO_working_3-way'!G74)</f>
        <v>2.7577480900734828</v>
      </c>
      <c r="K75" s="17">
        <f>IF(OR($A75="",$B75="",$C75=""),"",'OddsRatio_working_3-way'!H74)</f>
        <v>2.8753402758044362</v>
      </c>
      <c r="L75" s="21">
        <f>IF(OR($A75="",$B75="",$C75=""),"",'OddsRatio_working_3-way'!I74)</f>
        <v>3.4483609156335695</v>
      </c>
      <c r="M75" s="22">
        <f>IF(OR($A75="",$B75="",$C75=""),"",'OddsRatio_working_3-way'!J74)</f>
        <v>2.7607361478386094</v>
      </c>
      <c r="N75" s="23">
        <f t="shared" si="29"/>
        <v>34.761895577371881</v>
      </c>
      <c r="O75" s="24">
        <f t="shared" si="30"/>
        <v>29.054718691534703</v>
      </c>
      <c r="P75" s="24">
        <f t="shared" si="31"/>
        <v>36.183385731093409</v>
      </c>
      <c r="Q75" t="s">
        <v>234</v>
      </c>
      <c r="R75" t="s">
        <v>235</v>
      </c>
      <c r="S75" s="48" t="s">
        <v>401</v>
      </c>
      <c r="T75" s="35">
        <v>100</v>
      </c>
      <c r="U75" s="35">
        <f t="shared" si="32"/>
        <v>48.186528497409334</v>
      </c>
      <c r="V75" s="35">
        <f t="shared" si="33"/>
        <v>72.451790633608823</v>
      </c>
      <c r="W75" s="35">
        <f t="shared" si="34"/>
        <v>76.525821596244128</v>
      </c>
      <c r="X75" s="35">
        <f t="shared" si="35"/>
        <v>51.022387770147049</v>
      </c>
      <c r="Y75" s="35">
        <f t="shared" si="36"/>
        <v>75.287649906346559</v>
      </c>
      <c r="Z75" s="35">
        <f t="shared" si="37"/>
        <v>79.361680868981864</v>
      </c>
      <c r="AA75" s="35">
        <f t="shared" si="38"/>
        <v>-2.8358592727377143</v>
      </c>
      <c r="AB75" s="35">
        <f t="shared" si="39"/>
        <v>-2.8358592727377356</v>
      </c>
      <c r="AC75" s="35">
        <f t="shared" si="40"/>
        <v>-2.8358592727377356</v>
      </c>
      <c r="AF75">
        <v>2.13</v>
      </c>
      <c r="AG75">
        <v>1.78</v>
      </c>
      <c r="AJ75" t="s">
        <v>418</v>
      </c>
    </row>
    <row r="76" spans="1:36" ht="15" x14ac:dyDescent="0.25">
      <c r="A76">
        <v>1.93</v>
      </c>
      <c r="B76">
        <v>3.63</v>
      </c>
      <c r="C76">
        <v>4.26</v>
      </c>
      <c r="D76" s="20">
        <f t="shared" si="28"/>
        <v>2.8358592727377285E-2</v>
      </c>
      <c r="E76" s="17">
        <f>IF(OR($A76="",$B76="",$C76=""),"",A76*'MPTO_working_3-way'!$I75)</f>
        <v>1.984732083963838</v>
      </c>
      <c r="F76" s="21">
        <f>IF(OR($A76="",$B76="",$C76=""),"",B76*'MPTO_working_3-way'!$I75)</f>
        <v>3.7329416916003795</v>
      </c>
      <c r="G76" s="22">
        <f>IF(OR($A76="",$B76="",$C76=""),"",C76*'MPTO_working_3-way'!$I75)</f>
        <v>4.3808076050186271</v>
      </c>
      <c r="H76" s="17">
        <f>IF(OR($A76="",$B76="",$C76=""),"",'MPTO_working_3-way'!E75)</f>
        <v>1.9658653015826051</v>
      </c>
      <c r="I76" s="21">
        <f>IF(OR($A76="",$B76="",$C76=""),"",'MPTO_working_3-way'!F75)</f>
        <v>3.7589854399636864</v>
      </c>
      <c r="J76" s="22">
        <f>IF(OR($A76="",$B76="",$C76=""),"",'MPTO_working_3-way'!G75)</f>
        <v>4.4387447057294276</v>
      </c>
      <c r="K76" s="17">
        <f>IF(OR($A76="",$B76="",$C76=""),"",'OddsRatio_working_3-way'!H75)</f>
        <v>1.9731801720222037</v>
      </c>
      <c r="L76" s="21">
        <f>IF(OR($A76="",$B76="",$C76=""),"",'OddsRatio_working_3-way'!I75)</f>
        <v>3.7521116692670935</v>
      </c>
      <c r="M76" s="22">
        <f>IF(OR($A76="",$B76="",$C76=""),"",'OddsRatio_working_3-way'!J75)</f>
        <v>4.4113627535401996</v>
      </c>
      <c r="N76" s="23">
        <f t="shared" si="29"/>
        <v>50.384634182102538</v>
      </c>
      <c r="O76" s="24">
        <f t="shared" si="30"/>
        <v>26.788524510043498</v>
      </c>
      <c r="P76" s="24">
        <f t="shared" si="31"/>
        <v>22.826841307853964</v>
      </c>
      <c r="Q76" t="s">
        <v>236</v>
      </c>
      <c r="R76" t="s">
        <v>237</v>
      </c>
      <c r="S76" s="48" t="s">
        <v>401</v>
      </c>
      <c r="T76" s="35">
        <v>100</v>
      </c>
      <c r="U76" s="35">
        <f t="shared" si="32"/>
        <v>55.55555555555555</v>
      </c>
      <c r="V76" s="35">
        <f t="shared" si="33"/>
        <v>72.527472527472526</v>
      </c>
      <c r="W76" s="35">
        <f t="shared" si="34"/>
        <v>69.135802469135797</v>
      </c>
      <c r="X76" s="35">
        <f t="shared" si="35"/>
        <v>58.336725003391663</v>
      </c>
      <c r="Y76" s="35">
        <f t="shared" si="36"/>
        <v>75.308641975308646</v>
      </c>
      <c r="Z76" s="35">
        <f t="shared" si="37"/>
        <v>71.916971916971903</v>
      </c>
      <c r="AA76" s="35">
        <f t="shared" si="38"/>
        <v>-2.7811694478361133</v>
      </c>
      <c r="AB76" s="35">
        <f t="shared" si="39"/>
        <v>-2.7811694478361204</v>
      </c>
      <c r="AC76" s="35">
        <f t="shared" si="40"/>
        <v>-2.7811694478361062</v>
      </c>
      <c r="AF76">
        <v>2.0299999999999998</v>
      </c>
      <c r="AG76">
        <v>1.86</v>
      </c>
      <c r="AJ76" t="s">
        <v>409</v>
      </c>
    </row>
    <row r="77" spans="1:36" ht="15" x14ac:dyDescent="0.25">
      <c r="A77">
        <v>2.25</v>
      </c>
      <c r="B77">
        <v>3.64</v>
      </c>
      <c r="C77">
        <v>3.24</v>
      </c>
      <c r="D77" s="20">
        <f t="shared" si="28"/>
        <v>2.7811694478361071E-2</v>
      </c>
      <c r="E77" s="17">
        <f>IF(OR($A77="",$B77="",$C77=""),"",A77*'MPTO_working_3-way'!$I76)</f>
        <v>2.3125763125763124</v>
      </c>
      <c r="F77" s="21">
        <f>IF(OR($A77="",$B77="",$C77=""),"",B77*'MPTO_working_3-way'!$I76)</f>
        <v>3.7412345679012344</v>
      </c>
      <c r="G77" s="22">
        <f>IF(OR($A77="",$B77="",$C77=""),"",C77*'MPTO_working_3-way'!$I76)</f>
        <v>3.33010989010989</v>
      </c>
      <c r="H77" s="17">
        <f>IF(OR($A77="",$B77="",$C77=""),"",'MPTO_working_3-way'!E76)</f>
        <v>2.2979320378260417</v>
      </c>
      <c r="I77" s="21">
        <f>IF(OR($A77="",$B77="",$C77=""),"",'MPTO_working_3-way'!F76)</f>
        <v>3.7671209540034067</v>
      </c>
      <c r="J77" s="22">
        <f>IF(OR($A77="",$B77="",$C77=""),"",'MPTO_working_3-way'!G76)</f>
        <v>3.3403323262839879</v>
      </c>
      <c r="K77" s="17">
        <f>IF(OR($A77="",$B77="",$C77=""),"",'OddsRatio_working_3-way'!H76)</f>
        <v>2.3041965279121204</v>
      </c>
      <c r="L77" s="21">
        <f>IF(OR($A77="",$B77="",$C77=""),"",'OddsRatio_working_3-way'!I76)</f>
        <v>3.7544630669503976</v>
      </c>
      <c r="M77" s="22">
        <f>IF(OR($A77="",$B77="",$C77=""),"",'OddsRatio_working_3-way'!J76)</f>
        <v>3.3371201780185196</v>
      </c>
      <c r="N77" s="23">
        <f t="shared" si="29"/>
        <v>43.24181626187962</v>
      </c>
      <c r="O77" s="24">
        <f t="shared" si="30"/>
        <v>26.729144667370647</v>
      </c>
      <c r="P77" s="24">
        <f t="shared" si="31"/>
        <v>30.029039070749736</v>
      </c>
      <c r="Q77" t="s">
        <v>238</v>
      </c>
      <c r="R77" t="s">
        <v>239</v>
      </c>
      <c r="S77" s="48" t="s">
        <v>401</v>
      </c>
      <c r="T77" s="35">
        <v>100</v>
      </c>
      <c r="U77" s="35">
        <f t="shared" si="32"/>
        <v>75.429975429975428</v>
      </c>
      <c r="V77" s="35">
        <f t="shared" si="33"/>
        <v>76.415094339622627</v>
      </c>
      <c r="W77" s="35">
        <f t="shared" si="34"/>
        <v>45.355191256830594</v>
      </c>
      <c r="X77" s="35">
        <f t="shared" si="35"/>
        <v>78.229714403546751</v>
      </c>
      <c r="Y77" s="35">
        <f t="shared" si="36"/>
        <v>79.214833313193964</v>
      </c>
      <c r="Z77" s="35">
        <f t="shared" si="37"/>
        <v>48.154930230401924</v>
      </c>
      <c r="AA77" s="35">
        <f t="shared" si="38"/>
        <v>-2.7997389735713227</v>
      </c>
      <c r="AB77" s="35">
        <f t="shared" si="39"/>
        <v>-2.7997389735713369</v>
      </c>
      <c r="AC77" s="35">
        <f t="shared" si="40"/>
        <v>-2.7997389735713298</v>
      </c>
      <c r="AF77">
        <v>1.83</v>
      </c>
      <c r="AG77">
        <v>2.0499999999999998</v>
      </c>
      <c r="AJ77" t="s">
        <v>409</v>
      </c>
    </row>
    <row r="78" spans="1:36" ht="15" x14ac:dyDescent="0.25">
      <c r="A78">
        <v>4.07</v>
      </c>
      <c r="B78">
        <v>4.24</v>
      </c>
      <c r="C78">
        <v>1.83</v>
      </c>
      <c r="D78" s="20">
        <f t="shared" si="28"/>
        <v>2.7997389735713085E-2</v>
      </c>
      <c r="E78" s="17">
        <f>IF(OR($A78="",$B78="",$C78=""),"",A78*'MPTO_working_3-way'!$I77)</f>
        <v>4.1839493762243523</v>
      </c>
      <c r="F78" s="21">
        <f>IF(OR($A78="",$B78="",$C78=""),"",B78*'MPTO_working_3-way'!$I77)</f>
        <v>4.3587089324794235</v>
      </c>
      <c r="G78" s="22">
        <f>IF(OR($A78="",$B78="",$C78=""),"",C78*'MPTO_working_3-way'!$I77)</f>
        <v>1.8812352232163549</v>
      </c>
      <c r="H78" s="17">
        <f>IF(OR($A78="",$B78="",$C78=""),"",'MPTO_working_3-way'!E77)</f>
        <v>4.2306950194887394</v>
      </c>
      <c r="I78" s="21">
        <f>IF(OR($A78="",$B78="",$C78=""),"",'MPTO_working_3-way'!F77)</f>
        <v>4.4146876181259538</v>
      </c>
      <c r="J78" s="22">
        <f>IF(OR($A78="",$B78="",$C78=""),"",'MPTO_working_3-way'!G77)</f>
        <v>1.8617965200968654</v>
      </c>
      <c r="K78" s="17">
        <f>IF(OR($A78="",$B78="",$C78=""),"",'OddsRatio_working_3-way'!H77)</f>
        <v>4.2143043249681291</v>
      </c>
      <c r="L78" s="21">
        <f>IF(OR($A78="",$B78="",$C78=""),"",'OddsRatio_working_3-way'!I77)</f>
        <v>4.3922951182074064</v>
      </c>
      <c r="M78" s="22">
        <f>IF(OR($A78="",$B78="",$C78=""),"",'OddsRatio_working_3-way'!J77)</f>
        <v>1.8690138728741195</v>
      </c>
      <c r="N78" s="23">
        <f t="shared" si="29"/>
        <v>23.900862799215137</v>
      </c>
      <c r="O78" s="24">
        <f t="shared" si="30"/>
        <v>22.942573488869247</v>
      </c>
      <c r="P78" s="24">
        <f t="shared" si="31"/>
        <v>53.156563711915638</v>
      </c>
      <c r="Q78" t="s">
        <v>240</v>
      </c>
      <c r="R78" t="s">
        <v>241</v>
      </c>
      <c r="S78" s="48" t="s">
        <v>401</v>
      </c>
      <c r="T78" s="35">
        <v>100</v>
      </c>
      <c r="U78" s="35">
        <f t="shared" si="32"/>
        <v>49.494949494949495</v>
      </c>
      <c r="V78" s="35">
        <f t="shared" si="33"/>
        <v>69.969969969969966</v>
      </c>
      <c r="W78" s="35">
        <f t="shared" si="34"/>
        <v>77.528089887640448</v>
      </c>
      <c r="X78" s="35">
        <f t="shared" si="35"/>
        <v>52.501940142389579</v>
      </c>
      <c r="Y78" s="35">
        <f t="shared" si="36"/>
        <v>72.976960617410057</v>
      </c>
      <c r="Z78" s="35">
        <f t="shared" si="37"/>
        <v>80.535080535080539</v>
      </c>
      <c r="AA78" s="35">
        <f t="shared" si="38"/>
        <v>-3.0069906474400838</v>
      </c>
      <c r="AB78" s="35">
        <f t="shared" si="39"/>
        <v>-3.0069906474400909</v>
      </c>
      <c r="AC78" s="35">
        <f t="shared" si="40"/>
        <v>-3.0069906474400909</v>
      </c>
      <c r="AF78">
        <v>1.63</v>
      </c>
      <c r="AG78">
        <v>2.39</v>
      </c>
      <c r="AJ78" t="s">
        <v>409</v>
      </c>
    </row>
    <row r="79" spans="1:36" ht="15" x14ac:dyDescent="0.25">
      <c r="A79">
        <v>1.98</v>
      </c>
      <c r="B79">
        <v>3.33</v>
      </c>
      <c r="C79">
        <v>4.45</v>
      </c>
      <c r="D79" s="20">
        <f t="shared" si="28"/>
        <v>3.0069906474400998E-2</v>
      </c>
      <c r="E79" s="17">
        <f>IF(OR($A79="",$B79="",$C79=""),"",A79*'MPTO_working_3-way'!$I78)</f>
        <v>2.0395384148193139</v>
      </c>
      <c r="F79" s="21">
        <f>IF(OR($A79="",$B79="",$C79=""),"",B79*'MPTO_working_3-way'!$I78)</f>
        <v>3.4301327885597552</v>
      </c>
      <c r="G79" s="22">
        <f>IF(OR($A79="",$B79="",$C79=""),"",C79*'MPTO_working_3-way'!$I78)</f>
        <v>4.583811083811085</v>
      </c>
      <c r="H79" s="17">
        <f>IF(OR($A79="",$B79="",$C79=""),"",'MPTO_working_3-way'!E78)</f>
        <v>2.0200910054177759</v>
      </c>
      <c r="I79" s="21">
        <f>IF(OR($A79="",$B79="",$C79=""),"",'MPTO_working_3-way'!F78)</f>
        <v>3.4449853291862897</v>
      </c>
      <c r="J79" s="22">
        <f>IF(OR($A79="",$B79="",$C79=""),"",'MPTO_working_3-way'!G78)</f>
        <v>4.6577529919943625</v>
      </c>
      <c r="K79" s="17">
        <f>IF(OR($A79="",$B79="",$C79=""),"",'OddsRatio_working_3-way'!H78)</f>
        <v>2.0279086525345424</v>
      </c>
      <c r="L79" s="21">
        <f>IF(OR($A79="",$B79="",$C79=""),"",'OddsRatio_working_3-way'!I78)</f>
        <v>3.4439052657198812</v>
      </c>
      <c r="M79" s="22">
        <f>IF(OR($A79="",$B79="",$C79=""),"",'OddsRatio_working_3-way'!J78)</f>
        <v>4.618658011473646</v>
      </c>
      <c r="N79" s="23">
        <f t="shared" si="29"/>
        <v>49.030701884994485</v>
      </c>
      <c r="O79" s="24">
        <f t="shared" si="30"/>
        <v>29.15339030999672</v>
      </c>
      <c r="P79" s="24">
        <f t="shared" si="31"/>
        <v>21.815907805008781</v>
      </c>
      <c r="Q79" t="s">
        <v>242</v>
      </c>
      <c r="R79" t="s">
        <v>243</v>
      </c>
      <c r="S79" s="48" t="s">
        <v>401</v>
      </c>
      <c r="T79" s="35">
        <v>100</v>
      </c>
      <c r="U79" s="35">
        <f t="shared" si="32"/>
        <v>11.504424778761051</v>
      </c>
      <c r="V79" s="35">
        <f t="shared" si="33"/>
        <v>89.406779661016955</v>
      </c>
      <c r="W79" s="35">
        <f t="shared" si="34"/>
        <v>95.794785534062243</v>
      </c>
      <c r="X79" s="35">
        <f t="shared" si="35"/>
        <v>14.798434804920815</v>
      </c>
      <c r="Y79" s="35">
        <f t="shared" si="36"/>
        <v>92.700789687176709</v>
      </c>
      <c r="Z79" s="35">
        <f t="shared" si="37"/>
        <v>99.088795560221996</v>
      </c>
      <c r="AA79" s="35">
        <f t="shared" si="38"/>
        <v>-3.2940100261597642</v>
      </c>
      <c r="AB79" s="35">
        <f t="shared" si="39"/>
        <v>-3.2940100261597536</v>
      </c>
      <c r="AC79" s="35">
        <f t="shared" si="40"/>
        <v>-3.2940100261597536</v>
      </c>
      <c r="AF79">
        <v>2.25</v>
      </c>
      <c r="AG79">
        <v>1.69</v>
      </c>
      <c r="AJ79" t="s">
        <v>410</v>
      </c>
    </row>
    <row r="80" spans="1:36" ht="15" x14ac:dyDescent="0.25">
      <c r="A80">
        <v>1.1299999999999999</v>
      </c>
      <c r="B80">
        <v>9.44</v>
      </c>
      <c r="C80">
        <v>23.78</v>
      </c>
      <c r="D80" s="20">
        <f t="shared" si="28"/>
        <v>3.294010026159766E-2</v>
      </c>
      <c r="E80" s="17">
        <f>IF(OR($A80="",$B80="",$C80=""),"",A80*'MPTO_working_3-way'!$I79)</f>
        <v>1.1672223132956052</v>
      </c>
      <c r="F80" s="21">
        <f>IF(OR($A80="",$B80="",$C80=""),"",B80*'MPTO_working_3-way'!$I79)</f>
        <v>9.7509545464694813</v>
      </c>
      <c r="G80" s="22">
        <f>IF(OR($A80="",$B80="",$C80=""),"",C80*'MPTO_working_3-way'!$I79)</f>
        <v>24.563315584220792</v>
      </c>
      <c r="H80" s="17">
        <f>IF(OR($A80="",$B80="",$C80=""),"",'MPTO_working_3-way'!E79)</f>
        <v>1.1441965474536904</v>
      </c>
      <c r="I80" s="21">
        <f>IF(OR($A80="",$B80="",$C80=""),"",'MPTO_working_3-way'!F79)</f>
        <v>10.531618185485831</v>
      </c>
      <c r="J80" s="22">
        <f>IF(OR($A80="",$B80="",$C80=""),"",'MPTO_working_3-way'!G79)</f>
        <v>32.183200951914763</v>
      </c>
      <c r="K80" s="17">
        <f>IF(OR($A80="",$B80="",$C80=""),"",'OddsRatio_working_3-way'!H79)</f>
        <v>1.1495755154016236</v>
      </c>
      <c r="L80" s="21">
        <f>IF(OR($A80="",$B80="",$C80=""),"",'OddsRatio_working_3-way'!I79)</f>
        <v>10.710902692228483</v>
      </c>
      <c r="M80" s="22">
        <f>IF(OR($A80="",$B80="",$C80=""),"",'OddsRatio_working_3-way'!J79)</f>
        <v>27.210232621915274</v>
      </c>
      <c r="N80" s="23">
        <f t="shared" si="29"/>
        <v>85.673482130112831</v>
      </c>
      <c r="O80" s="24">
        <f t="shared" si="30"/>
        <v>10.255406229557998</v>
      </c>
      <c r="P80" s="24">
        <f t="shared" si="31"/>
        <v>4.0711116403291632</v>
      </c>
      <c r="Q80" t="s">
        <v>244</v>
      </c>
      <c r="R80" t="s">
        <v>245</v>
      </c>
      <c r="S80" s="48" t="s">
        <v>401</v>
      </c>
      <c r="T80" s="35">
        <v>100</v>
      </c>
      <c r="U80" s="35">
        <f t="shared" si="32"/>
        <v>25.925925925925924</v>
      </c>
      <c r="V80" s="35">
        <f t="shared" si="33"/>
        <v>81.238273921200744</v>
      </c>
      <c r="W80" s="35">
        <f t="shared" si="34"/>
        <v>89.495798319327733</v>
      </c>
      <c r="X80" s="35">
        <f t="shared" si="35"/>
        <v>29.265927759471516</v>
      </c>
      <c r="Y80" s="35">
        <f t="shared" si="36"/>
        <v>84.578275754746329</v>
      </c>
      <c r="Z80" s="35">
        <f t="shared" si="37"/>
        <v>92.835800152873318</v>
      </c>
      <c r="AA80" s="35">
        <f t="shared" si="38"/>
        <v>-3.3400018335455925</v>
      </c>
      <c r="AB80" s="35">
        <f t="shared" si="39"/>
        <v>-3.3400018335455854</v>
      </c>
      <c r="AC80" s="35">
        <f t="shared" si="40"/>
        <v>-3.3400018335455854</v>
      </c>
      <c r="AF80">
        <v>1.46</v>
      </c>
      <c r="AG80">
        <v>2.8</v>
      </c>
      <c r="AJ80" t="s">
        <v>410</v>
      </c>
    </row>
    <row r="81" spans="1:36" ht="15" x14ac:dyDescent="0.25">
      <c r="A81">
        <v>1.35</v>
      </c>
      <c r="B81">
        <v>5.33</v>
      </c>
      <c r="C81">
        <v>9.52</v>
      </c>
      <c r="D81" s="20">
        <f t="shared" si="28"/>
        <v>3.3400018335455917E-2</v>
      </c>
      <c r="E81" s="17">
        <f>IF(OR($A81="",$B81="",$C81=""),"",A81*'MPTO_working_3-way'!$I80)</f>
        <v>1.3950900247528655</v>
      </c>
      <c r="F81" s="21">
        <f>IF(OR($A81="",$B81="",$C81=""),"",B81*'MPTO_working_3-way'!$I80)</f>
        <v>5.5080220977279799</v>
      </c>
      <c r="G81" s="22">
        <f>IF(OR($A81="",$B81="",$C81=""),"",C81*'MPTO_working_3-way'!$I80)</f>
        <v>9.8379681745535397</v>
      </c>
      <c r="H81" s="17">
        <f>IF(OR($A81="",$B81="",$C81=""),"",'MPTO_working_3-way'!E80)</f>
        <v>1.3706001312819278</v>
      </c>
      <c r="I81" s="21">
        <f>IF(OR($A81="",$B81="",$C81=""),"",'MPTO_working_3-way'!F80)</f>
        <v>5.6662385581142187</v>
      </c>
      <c r="J81" s="22">
        <f>IF(OR($A81="",$B81="",$C81=""),"",'MPTO_working_3-way'!G80)</f>
        <v>10.648643214830535</v>
      </c>
      <c r="K81" s="17">
        <f>IF(OR($A81="",$B81="",$C81=""),"",'OddsRatio_working_3-way'!H80)</f>
        <v>1.377896247159845</v>
      </c>
      <c r="L81" s="21">
        <f>IF(OR($A81="",$B81="",$C81=""),"",'OddsRatio_working_3-way'!I80)</f>
        <v>5.6751164291489395</v>
      </c>
      <c r="M81" s="22">
        <f>IF(OR($A81="",$B81="",$C81=""),"",'OddsRatio_working_3-way'!J80)</f>
        <v>10.19907435943394</v>
      </c>
      <c r="N81" s="23">
        <f t="shared" si="29"/>
        <v>71.679962028052344</v>
      </c>
      <c r="O81" s="24">
        <f t="shared" si="30"/>
        <v>18.155337474272169</v>
      </c>
      <c r="P81" s="24">
        <f t="shared" si="31"/>
        <v>10.16470049767549</v>
      </c>
      <c r="Q81" t="s">
        <v>246</v>
      </c>
      <c r="R81" t="s">
        <v>247</v>
      </c>
      <c r="S81" s="48" t="s">
        <v>401</v>
      </c>
      <c r="T81" s="35">
        <v>100</v>
      </c>
      <c r="U81" s="35">
        <f t="shared" si="32"/>
        <v>9.0909090909091042</v>
      </c>
      <c r="V81" s="35">
        <f t="shared" si="33"/>
        <v>90.900818926296623</v>
      </c>
      <c r="W81" s="35">
        <f t="shared" si="34"/>
        <v>96.427295462665256</v>
      </c>
      <c r="X81" s="35">
        <f t="shared" si="35"/>
        <v>12.67188561103813</v>
      </c>
      <c r="Y81" s="35">
        <f t="shared" si="36"/>
        <v>94.481795446425664</v>
      </c>
      <c r="Z81" s="35">
        <f t="shared" si="37"/>
        <v>100.00827198279427</v>
      </c>
      <c r="AA81" s="35">
        <f t="shared" si="38"/>
        <v>-3.5809765201290258</v>
      </c>
      <c r="AB81" s="35">
        <f t="shared" si="39"/>
        <v>-3.5809765201290418</v>
      </c>
      <c r="AC81" s="35">
        <f t="shared" si="40"/>
        <v>-3.5809765201290134</v>
      </c>
      <c r="AF81">
        <v>1.73</v>
      </c>
      <c r="AG81">
        <v>2.2000000000000002</v>
      </c>
      <c r="AJ81" t="s">
        <v>410</v>
      </c>
    </row>
    <row r="82" spans="1:36" ht="15" x14ac:dyDescent="0.25">
      <c r="A82">
        <v>1.1000000000000001</v>
      </c>
      <c r="B82">
        <v>10.99</v>
      </c>
      <c r="C82">
        <v>27.99</v>
      </c>
      <c r="D82" s="20">
        <f t="shared" si="28"/>
        <v>3.5809765201290311E-2</v>
      </c>
      <c r="E82" s="17">
        <f>IF(OR($A82="",$B82="",$C82=""),"",A82*'MPTO_working_3-way'!$I81)</f>
        <v>1.1393907417214195</v>
      </c>
      <c r="F82" s="21">
        <f>IF(OR($A82="",$B82="",$C82=""),"",B82*'MPTO_working_3-way'!$I81)</f>
        <v>11.383549319562182</v>
      </c>
      <c r="G82" s="22">
        <f>IF(OR($A82="",$B82="",$C82=""),"",C82*'MPTO_working_3-way'!$I81)</f>
        <v>28.992315327984116</v>
      </c>
      <c r="H82" s="17">
        <f>IF(OR($A82="",$B82="",$C82=""),"",'MPTO_working_3-way'!E81)</f>
        <v>1.1146354388956938</v>
      </c>
      <c r="I82" s="21">
        <f>IF(OR($A82="",$B82="",$C82=""),"",'MPTO_working_3-way'!F81)</f>
        <v>12.64938571347218</v>
      </c>
      <c r="J82" s="22">
        <f>IF(OR($A82="",$B82="",$C82=""),"",'MPTO_working_3-way'!G81)</f>
        <v>42.033660855626934</v>
      </c>
      <c r="K82" s="17">
        <f>IF(OR($A82="",$B82="",$C82=""),"",'OddsRatio_working_3-way'!H81)</f>
        <v>1.119878811657337</v>
      </c>
      <c r="L82" s="21">
        <f>IF(OR($A82="",$B82="",$C82=""),"",'OddsRatio_working_3-way'!I81)</f>
        <v>12.975893284567963</v>
      </c>
      <c r="M82" s="22">
        <f>IF(OR($A82="",$B82="",$C82=""),"",'OddsRatio_working_3-way'!J81)</f>
        <v>33.355291266315241</v>
      </c>
      <c r="N82" s="23">
        <f t="shared" si="29"/>
        <v>87.766203759842341</v>
      </c>
      <c r="O82" s="24">
        <f t="shared" si="30"/>
        <v>8.7846063817858582</v>
      </c>
      <c r="P82" s="24">
        <f t="shared" si="31"/>
        <v>3.4491898583717964</v>
      </c>
      <c r="Q82" t="s">
        <v>248</v>
      </c>
      <c r="R82" t="s">
        <v>249</v>
      </c>
      <c r="S82" s="48" t="s">
        <v>401</v>
      </c>
      <c r="T82" s="35">
        <v>100</v>
      </c>
      <c r="U82" s="35">
        <f t="shared" si="32"/>
        <v>67.845659163987136</v>
      </c>
      <c r="V82" s="35">
        <f t="shared" si="33"/>
        <v>70.059880239520965</v>
      </c>
      <c r="W82" s="35">
        <f t="shared" si="34"/>
        <v>59.349593495934961</v>
      </c>
      <c r="X82" s="35">
        <f t="shared" si="35"/>
        <v>70.590526264544081</v>
      </c>
      <c r="Y82" s="35">
        <f t="shared" si="36"/>
        <v>72.804747340077896</v>
      </c>
      <c r="Z82" s="35">
        <f t="shared" si="37"/>
        <v>62.094460596491906</v>
      </c>
      <c r="AA82" s="35">
        <f t="shared" si="38"/>
        <v>-2.7448671005569452</v>
      </c>
      <c r="AB82" s="35">
        <f t="shared" si="39"/>
        <v>-2.744867100556931</v>
      </c>
      <c r="AC82" s="35">
        <f t="shared" si="40"/>
        <v>-2.7448671005569452</v>
      </c>
      <c r="AF82">
        <v>1.31</v>
      </c>
      <c r="AG82">
        <v>3.53</v>
      </c>
      <c r="AJ82" t="s">
        <v>411</v>
      </c>
    </row>
    <row r="83" spans="1:36" ht="15" x14ac:dyDescent="0.25">
      <c r="A83">
        <v>3.11</v>
      </c>
      <c r="B83">
        <v>3.34</v>
      </c>
      <c r="C83">
        <v>2.46</v>
      </c>
      <c r="D83" s="20">
        <f t="shared" si="28"/>
        <v>2.7448671005569469E-2</v>
      </c>
      <c r="E83" s="17">
        <f>IF(OR($A83="",$B83="",$C83=""),"",A83*'MPTO_working_3-way'!$I82)</f>
        <v>3.1953653668273208</v>
      </c>
      <c r="F83" s="21">
        <f>IF(OR($A83="",$B83="",$C83=""),"",B83*'MPTO_working_3-way'!$I82)</f>
        <v>3.431678561158602</v>
      </c>
      <c r="G83" s="22">
        <f>IF(OR($A83="",$B83="",$C83=""),"",C83*'MPTO_working_3-way'!$I82)</f>
        <v>2.5275237306737011</v>
      </c>
      <c r="H83" s="17">
        <f>IF(OR($A83="",$B83="",$C83=""),"",'MPTO_working_3-way'!E82)</f>
        <v>3.201087331431308</v>
      </c>
      <c r="I83" s="21">
        <f>IF(OR($A83="",$B83="",$C83=""),"",'MPTO_working_3-way'!F82)</f>
        <v>3.4452862968240936</v>
      </c>
      <c r="J83" s="22">
        <f>IF(OR($A83="",$B83="",$C83=""),"",'MPTO_working_3-way'!G82)</f>
        <v>2.5166444063656366</v>
      </c>
      <c r="K83" s="17">
        <f>IF(OR($A83="",$B83="",$C83=""),"",'OddsRatio_working_3-way'!H82)</f>
        <v>3.1989381573260132</v>
      </c>
      <c r="L83" s="21">
        <f>IF(OR($A83="",$B83="",$C83=""),"",'OddsRatio_working_3-way'!I82)</f>
        <v>3.4386328379824023</v>
      </c>
      <c r="M83" s="22">
        <f>IF(OR($A83="",$B83="",$C83=""),"",'OddsRatio_working_3-way'!J82)</f>
        <v>2.5215401467753451</v>
      </c>
      <c r="N83" s="23">
        <f t="shared" si="29"/>
        <v>31.295325735876656</v>
      </c>
      <c r="O83" s="24">
        <f t="shared" si="30"/>
        <v>29.140258394783348</v>
      </c>
      <c r="P83" s="24">
        <f t="shared" si="31"/>
        <v>39.564415869339989</v>
      </c>
      <c r="Q83" t="s">
        <v>250</v>
      </c>
      <c r="R83" t="s">
        <v>251</v>
      </c>
      <c r="S83" s="48" t="s">
        <v>401</v>
      </c>
      <c r="T83" s="35">
        <v>100</v>
      </c>
      <c r="U83" s="35">
        <f t="shared" si="32"/>
        <v>47.368421052631575</v>
      </c>
      <c r="V83" s="35">
        <f t="shared" si="33"/>
        <v>72.752043596730246</v>
      </c>
      <c r="W83" s="35">
        <f t="shared" si="34"/>
        <v>75.186104218362274</v>
      </c>
      <c r="X83" s="35">
        <f t="shared" si="35"/>
        <v>52.061852184907472</v>
      </c>
      <c r="Y83" s="35">
        <f t="shared" si="36"/>
        <v>77.445474729006136</v>
      </c>
      <c r="Z83" s="35">
        <f t="shared" si="37"/>
        <v>79.879535350638179</v>
      </c>
      <c r="AA83" s="35">
        <f t="shared" si="38"/>
        <v>-4.6934311322758973</v>
      </c>
      <c r="AB83" s="35">
        <f t="shared" si="39"/>
        <v>-4.6934311322758901</v>
      </c>
      <c r="AC83" s="35">
        <f t="shared" si="40"/>
        <v>-4.6934311322759044</v>
      </c>
      <c r="AF83">
        <v>2.23</v>
      </c>
      <c r="AG83">
        <v>1.71</v>
      </c>
      <c r="AJ83" t="s">
        <v>411</v>
      </c>
    </row>
    <row r="84" spans="1:36" ht="15" x14ac:dyDescent="0.25">
      <c r="A84">
        <v>1.9</v>
      </c>
      <c r="B84">
        <v>3.67</v>
      </c>
      <c r="C84">
        <v>4.03</v>
      </c>
      <c r="D84" s="20">
        <f t="shared" si="28"/>
        <v>4.6934311322758937E-2</v>
      </c>
      <c r="E84" s="17">
        <f>IF(OR($A84="",$B84="",$C84=""),"",A84*'MPTO_working_3-way'!$I83)</f>
        <v>1.9891751915132418</v>
      </c>
      <c r="F84" s="21">
        <f>IF(OR($A84="",$B84="",$C84=""),"",B84*'MPTO_working_3-way'!$I83)</f>
        <v>3.8422489225545253</v>
      </c>
      <c r="G84" s="22">
        <f>IF(OR($A84="",$B84="",$C84=""),"",C84*'MPTO_working_3-way'!$I83)</f>
        <v>4.2191452746307192</v>
      </c>
      <c r="H84" s="17">
        <f>IF(OR($A84="",$B84="",$C84=""),"",'MPTO_working_3-way'!E83)</f>
        <v>1.9582078534514216</v>
      </c>
      <c r="I84" s="21">
        <f>IF(OR($A84="",$B84="",$C84=""),"",'MPTO_working_3-way'!F83)</f>
        <v>3.89355346296824</v>
      </c>
      <c r="J84" s="22">
        <f>IF(OR($A84="",$B84="",$C84=""),"",'MPTO_working_3-way'!G83)</f>
        <v>4.3011828006912216</v>
      </c>
      <c r="K84" s="17">
        <f>IF(OR($A84="",$B84="",$C84=""),"",'OddsRatio_working_3-way'!H83)</f>
        <v>1.9698925119956641</v>
      </c>
      <c r="L84" s="21">
        <f>IF(OR($A84="",$B84="",$C84=""),"",'OddsRatio_working_3-way'!I83)</f>
        <v>3.8773477855871361</v>
      </c>
      <c r="M84" s="22">
        <f>IF(OR($A84="",$B84="",$C84=""),"",'OddsRatio_working_3-way'!J83)</f>
        <v>4.265304790385402</v>
      </c>
      <c r="N84" s="23">
        <f t="shared" si="29"/>
        <v>50.272092888875299</v>
      </c>
      <c r="O84" s="24">
        <f t="shared" si="30"/>
        <v>26.026424111406826</v>
      </c>
      <c r="P84" s="24">
        <f t="shared" si="31"/>
        <v>23.701482999717875</v>
      </c>
      <c r="Q84" t="s">
        <v>252</v>
      </c>
      <c r="R84" t="s">
        <v>253</v>
      </c>
      <c r="S84" s="48" t="s">
        <v>401</v>
      </c>
      <c r="T84" s="35">
        <v>100</v>
      </c>
      <c r="U84" s="35">
        <f t="shared" si="32"/>
        <v>55.947136563876647</v>
      </c>
      <c r="V84" s="35">
        <f t="shared" si="33"/>
        <v>69.6048632218845</v>
      </c>
      <c r="W84" s="35">
        <f t="shared" si="34"/>
        <v>70.059880239520965</v>
      </c>
      <c r="X84" s="35">
        <f t="shared" si="35"/>
        <v>60.33525653859455</v>
      </c>
      <c r="Y84" s="35">
        <f t="shared" si="36"/>
        <v>73.992983196602395</v>
      </c>
      <c r="Z84" s="35">
        <f t="shared" si="37"/>
        <v>74.448000214238846</v>
      </c>
      <c r="AA84" s="35">
        <f t="shared" si="38"/>
        <v>-4.3881199747179025</v>
      </c>
      <c r="AB84" s="35">
        <f t="shared" si="39"/>
        <v>-4.3881199747178954</v>
      </c>
      <c r="AC84" s="35">
        <f t="shared" si="40"/>
        <v>-4.3881199747178812</v>
      </c>
      <c r="AF84">
        <v>1.96</v>
      </c>
      <c r="AG84">
        <v>1.88</v>
      </c>
      <c r="AJ84" t="s">
        <v>412</v>
      </c>
    </row>
    <row r="85" spans="1:36" ht="15" x14ac:dyDescent="0.25">
      <c r="A85">
        <v>2.27</v>
      </c>
      <c r="B85">
        <v>3.29</v>
      </c>
      <c r="C85">
        <v>3.34</v>
      </c>
      <c r="D85" s="20">
        <f t="shared" si="28"/>
        <v>4.3881199747179078E-2</v>
      </c>
      <c r="E85" s="17">
        <f>IF(OR($A85="",$B85="",$C85=""),"",A85*'MPTO_working_3-way'!$I84)</f>
        <v>2.3696103234260963</v>
      </c>
      <c r="F85" s="21">
        <f>IF(OR($A85="",$B85="",$C85=""),"",B85*'MPTO_working_3-way'!$I84)</f>
        <v>3.4343691471682192</v>
      </c>
      <c r="G85" s="22">
        <f>IF(OR($A85="",$B85="",$C85=""),"",C85*'MPTO_working_3-way'!$I84)</f>
        <v>3.4865632071555779</v>
      </c>
      <c r="H85" s="17">
        <f>IF(OR($A85="",$B85="",$C85=""),"",'MPTO_working_3-way'!E84)</f>
        <v>2.3479603637413091</v>
      </c>
      <c r="I85" s="21">
        <f>IF(OR($A85="",$B85="",$C85=""),"",'MPTO_working_3-way'!F84)</f>
        <v>3.4563290945720224</v>
      </c>
      <c r="J85" s="22">
        <f>IF(OR($A85="",$B85="",$C85=""),"",'MPTO_working_3-way'!G84)</f>
        <v>3.511554916908342</v>
      </c>
      <c r="K85" s="17">
        <f>IF(OR($A85="",$B85="",$C85=""),"",'OddsRatio_working_3-way'!H84)</f>
        <v>2.3571575192183589</v>
      </c>
      <c r="L85" s="21">
        <f>IF(OR($A85="",$B85="",$C85=""),"",'OddsRatio_working_3-way'!I84)</f>
        <v>3.4471580464646006</v>
      </c>
      <c r="M85" s="22">
        <f>IF(OR($A85="",$B85="",$C85=""),"",'OddsRatio_working_3-way'!J84)</f>
        <v>3.5005894448590236</v>
      </c>
      <c r="N85" s="23">
        <f t="shared" si="29"/>
        <v>42.20103154151321</v>
      </c>
      <c r="O85" s="24">
        <f t="shared" si="30"/>
        <v>29.11742905751823</v>
      </c>
      <c r="P85" s="24">
        <f t="shared" si="31"/>
        <v>28.681539400968553</v>
      </c>
      <c r="Q85" t="s">
        <v>254</v>
      </c>
      <c r="R85" t="s">
        <v>255</v>
      </c>
      <c r="S85" s="48" t="s">
        <v>401</v>
      </c>
      <c r="T85" s="35">
        <v>100</v>
      </c>
      <c r="U85" s="35">
        <f t="shared" si="32"/>
        <v>61.685823754789276</v>
      </c>
      <c r="V85" s="35">
        <f t="shared" si="33"/>
        <v>70.588235294117652</v>
      </c>
      <c r="W85" s="35">
        <f t="shared" si="34"/>
        <v>63.369963369963365</v>
      </c>
      <c r="X85" s="35">
        <f t="shared" si="35"/>
        <v>66.041801335918976</v>
      </c>
      <c r="Y85" s="35">
        <f t="shared" si="36"/>
        <v>74.944212875247345</v>
      </c>
      <c r="Z85" s="35">
        <f t="shared" si="37"/>
        <v>67.725940951093079</v>
      </c>
      <c r="AA85" s="35">
        <f t="shared" si="38"/>
        <v>-4.3559775811297001</v>
      </c>
      <c r="AB85" s="35">
        <f t="shared" si="39"/>
        <v>-4.355977581129693</v>
      </c>
      <c r="AC85" s="35">
        <f t="shared" si="40"/>
        <v>-4.3559775811297143</v>
      </c>
      <c r="AF85">
        <v>2.17</v>
      </c>
      <c r="AG85">
        <v>1.7</v>
      </c>
      <c r="AJ85" t="s">
        <v>412</v>
      </c>
    </row>
    <row r="86" spans="1:36" ht="15" x14ac:dyDescent="0.25">
      <c r="A86">
        <v>2.61</v>
      </c>
      <c r="B86">
        <v>3.4</v>
      </c>
      <c r="C86">
        <v>2.73</v>
      </c>
      <c r="D86" s="20">
        <f t="shared" si="28"/>
        <v>4.3559775811297108E-2</v>
      </c>
      <c r="E86" s="17">
        <f>IF(OR($A86="",$B86="",$C86=""),"",A86*'MPTO_working_3-way'!$I85)</f>
        <v>2.7236910148674851</v>
      </c>
      <c r="F86" s="21">
        <f>IF(OR($A86="",$B86="",$C86=""),"",B86*'MPTO_working_3-way'!$I85)</f>
        <v>3.5481032377584101</v>
      </c>
      <c r="G86" s="22">
        <f>IF(OR($A86="",$B86="",$C86=""),"",C86*'MPTO_working_3-way'!$I85)</f>
        <v>2.8489181879648409</v>
      </c>
      <c r="H86" s="17">
        <f>IF(OR($A86="",$B86="",$C86=""),"",'MPTO_working_3-way'!E85)</f>
        <v>2.7128072705772741</v>
      </c>
      <c r="I86" s="21">
        <f>IF(OR($A86="",$B86="",$C86=""),"",'MPTO_working_3-way'!F85)</f>
        <v>3.5765670535643102</v>
      </c>
      <c r="J86" s="22">
        <f>IF(OR($A86="",$B86="",$C86=""),"",'MPTO_working_3-way'!G85)</f>
        <v>2.8426822056173022</v>
      </c>
      <c r="K86" s="17">
        <f>IF(OR($A86="",$B86="",$C86=""),"",'OddsRatio_working_3-way'!H85)</f>
        <v>2.7182652927423034</v>
      </c>
      <c r="L86" s="21">
        <f>IF(OR($A86="",$B86="",$C86=""),"",'OddsRatio_working_3-way'!I85)</f>
        <v>3.5613892562618181</v>
      </c>
      <c r="M86" s="22">
        <f>IF(OR($A86="",$B86="",$C86=""),"",'OddsRatio_working_3-way'!J85)</f>
        <v>2.8463347555553939</v>
      </c>
      <c r="N86" s="23">
        <f t="shared" si="29"/>
        <v>36.714884123838573</v>
      </c>
      <c r="O86" s="24">
        <f t="shared" si="30"/>
        <v>28.184072812711374</v>
      </c>
      <c r="P86" s="24">
        <f t="shared" si="31"/>
        <v>35.101043063450064</v>
      </c>
      <c r="Q86" t="s">
        <v>256</v>
      </c>
      <c r="R86" t="s">
        <v>257</v>
      </c>
      <c r="S86" s="48" t="s">
        <v>401</v>
      </c>
      <c r="T86" s="35">
        <v>100</v>
      </c>
      <c r="U86" s="35">
        <f t="shared" si="32"/>
        <v>49.494949494949495</v>
      </c>
      <c r="V86" s="35">
        <f t="shared" si="33"/>
        <v>73.753280839895012</v>
      </c>
      <c r="W86" s="35">
        <f t="shared" si="34"/>
        <v>72.222222222222229</v>
      </c>
      <c r="X86" s="35">
        <f t="shared" si="35"/>
        <v>54.024496937882759</v>
      </c>
      <c r="Y86" s="35">
        <f t="shared" si="36"/>
        <v>78.282828282828291</v>
      </c>
      <c r="Z86" s="35">
        <f t="shared" si="37"/>
        <v>76.751769665155493</v>
      </c>
      <c r="AA86" s="35">
        <f t="shared" si="38"/>
        <v>-4.5295474429332643</v>
      </c>
      <c r="AB86" s="35">
        <f t="shared" si="39"/>
        <v>-4.5295474429332785</v>
      </c>
      <c r="AC86" s="35">
        <f t="shared" si="40"/>
        <v>-4.5295474429332643</v>
      </c>
      <c r="AF86">
        <v>1.86</v>
      </c>
      <c r="AG86">
        <v>1.97</v>
      </c>
      <c r="AJ86" t="s">
        <v>412</v>
      </c>
    </row>
    <row r="87" spans="1:36" ht="15" x14ac:dyDescent="0.25">
      <c r="A87">
        <v>1.98</v>
      </c>
      <c r="B87">
        <v>3.81</v>
      </c>
      <c r="C87">
        <v>3.6</v>
      </c>
      <c r="D87" s="20">
        <f t="shared" si="28"/>
        <v>4.5295474429332572E-2</v>
      </c>
      <c r="E87" s="17">
        <f>IF(OR($A87="",$B87="",$C87=""),"",A87*'MPTO_working_3-way'!$I86)</f>
        <v>2.0696850393700785</v>
      </c>
      <c r="F87" s="21">
        <f>IF(OR($A87="",$B87="",$C87=""),"",B87*'MPTO_working_3-way'!$I86)</f>
        <v>3.982575757575757</v>
      </c>
      <c r="G87" s="22">
        <f>IF(OR($A87="",$B87="",$C87=""),"",C87*'MPTO_working_3-way'!$I86)</f>
        <v>3.7630637079455975</v>
      </c>
      <c r="H87" s="17">
        <f>IF(OR($A87="",$B87="",$C87=""),"",'MPTO_working_3-way'!E86)</f>
        <v>2.041016206271475</v>
      </c>
      <c r="I87" s="21">
        <f>IF(OR($A87="",$B87="",$C87=""),"",'MPTO_working_3-way'!F86)</f>
        <v>4.042548630834359</v>
      </c>
      <c r="J87" s="22">
        <f>IF(OR($A87="",$B87="",$C87=""),"",'MPTO_working_3-way'!G86)</f>
        <v>3.8069236980218006</v>
      </c>
      <c r="K87" s="17">
        <f>IF(OR($A87="",$B87="",$C87=""),"",'OddsRatio_working_3-way'!H86)</f>
        <v>2.0521447307455372</v>
      </c>
      <c r="L87" s="21">
        <f>IF(OR($A87="",$B87="",$C87=""),"",'OddsRatio_working_3-way'!I86)</f>
        <v>4.0168639728520015</v>
      </c>
      <c r="M87" s="22">
        <f>IF(OR($A87="",$B87="",$C87=""),"",'OddsRatio_working_3-way'!J86)</f>
        <v>3.7914043876922423</v>
      </c>
      <c r="N87" s="23">
        <f t="shared" si="29"/>
        <v>48.316530340498389</v>
      </c>
      <c r="O87" s="24">
        <f t="shared" si="30"/>
        <v>25.109377972227509</v>
      </c>
      <c r="P87" s="24">
        <f t="shared" si="31"/>
        <v>26.574091687274109</v>
      </c>
      <c r="Q87" t="s">
        <v>258</v>
      </c>
      <c r="R87" t="s">
        <v>259</v>
      </c>
      <c r="S87" s="48" t="s">
        <v>401</v>
      </c>
      <c r="T87" s="35">
        <v>100</v>
      </c>
      <c r="U87" s="35">
        <f t="shared" si="32"/>
        <v>75.609756097560975</v>
      </c>
      <c r="V87" s="35">
        <f t="shared" si="33"/>
        <v>73.544973544973558</v>
      </c>
      <c r="W87" s="35">
        <f t="shared" si="34"/>
        <v>44.134078212290497</v>
      </c>
      <c r="X87" s="35">
        <f t="shared" si="35"/>
        <v>82.320948242735952</v>
      </c>
      <c r="Y87" s="35">
        <f t="shared" si="36"/>
        <v>80.256165690148521</v>
      </c>
      <c r="Z87" s="35">
        <f t="shared" si="37"/>
        <v>50.845270357465488</v>
      </c>
      <c r="AA87" s="35">
        <f t="shared" si="38"/>
        <v>-6.7111921451749765</v>
      </c>
      <c r="AB87" s="35">
        <f t="shared" si="39"/>
        <v>-6.7111921451749623</v>
      </c>
      <c r="AC87" s="35">
        <f t="shared" si="40"/>
        <v>-6.7111921451749907</v>
      </c>
      <c r="AF87">
        <v>1.92</v>
      </c>
      <c r="AG87">
        <v>1.92</v>
      </c>
      <c r="AJ87" t="s">
        <v>412</v>
      </c>
    </row>
    <row r="88" spans="1:36" ht="15" x14ac:dyDescent="0.25">
      <c r="A88">
        <v>4.0999999999999996</v>
      </c>
      <c r="B88">
        <v>3.78</v>
      </c>
      <c r="C88">
        <v>1.79</v>
      </c>
      <c r="D88" s="20">
        <f t="shared" si="28"/>
        <v>6.7111921451749712E-2</v>
      </c>
      <c r="E88" s="17">
        <f>IF(OR($A88="",$B88="",$C88=""),"",A88*'MPTO_working_3-way'!$I87)</f>
        <v>4.3751588779521731</v>
      </c>
      <c r="F88" s="21">
        <f>IF(OR($A88="",$B88="",$C88=""),"",B88*'MPTO_working_3-way'!$I87)</f>
        <v>4.0336830630876133</v>
      </c>
      <c r="G88" s="22">
        <f>IF(OR($A88="",$B88="",$C88=""),"",C88*'MPTO_working_3-way'!$I87)</f>
        <v>1.910130339398632</v>
      </c>
      <c r="H88" s="17">
        <f>IF(OR($A88="",$B88="",$C88=""),"",'MPTO_working_3-way'!E87)</f>
        <v>4.5140246528414325</v>
      </c>
      <c r="I88" s="21">
        <f>IF(OR($A88="",$B88="",$C88=""),"",'MPTO_working_3-way'!F87)</f>
        <v>4.1291665384947418</v>
      </c>
      <c r="J88" s="22">
        <f>IF(OR($A88="",$B88="",$C88=""),"",'MPTO_working_3-way'!G87)</f>
        <v>1.8646677221074819</v>
      </c>
      <c r="K88" s="17">
        <f>IF(OR($A88="",$B88="",$C88=""),"",'OddsRatio_working_3-way'!H87)</f>
        <v>4.4564211035853818</v>
      </c>
      <c r="L88" s="21">
        <f>IF(OR($A88="",$B88="",$C88=""),"",'OddsRatio_working_3-way'!I87)</f>
        <v>4.0996292477314062</v>
      </c>
      <c r="M88" s="22">
        <f>IF(OR($A88="",$B88="",$C88=""),"",'OddsRatio_working_3-way'!J87)</f>
        <v>1.880829894139501</v>
      </c>
      <c r="N88" s="23">
        <f t="shared" si="29"/>
        <v>22.856312831045297</v>
      </c>
      <c r="O88" s="24">
        <f t="shared" si="30"/>
        <v>24.791238784996221</v>
      </c>
      <c r="P88" s="24">
        <f t="shared" si="31"/>
        <v>52.352448383958496</v>
      </c>
      <c r="Q88" t="s">
        <v>260</v>
      </c>
      <c r="R88" t="s">
        <v>261</v>
      </c>
      <c r="S88" s="48" t="s">
        <v>401</v>
      </c>
      <c r="T88" s="35">
        <v>100</v>
      </c>
      <c r="U88" s="35">
        <f t="shared" si="32"/>
        <v>59.514170040485837</v>
      </c>
      <c r="V88" s="35">
        <f t="shared" si="33"/>
        <v>71.590909090909093</v>
      </c>
      <c r="W88" s="35">
        <f t="shared" si="34"/>
        <v>62.406015037593981</v>
      </c>
      <c r="X88" s="35">
        <f t="shared" si="35"/>
        <v>66.003075871496918</v>
      </c>
      <c r="Y88" s="35">
        <f t="shared" si="36"/>
        <v>78.079814921920175</v>
      </c>
      <c r="Z88" s="35">
        <f t="shared" si="37"/>
        <v>68.894920868605084</v>
      </c>
      <c r="AA88" s="35">
        <f t="shared" si="38"/>
        <v>-6.4889058310110812</v>
      </c>
      <c r="AB88" s="35">
        <f t="shared" si="39"/>
        <v>-6.4889058310110812</v>
      </c>
      <c r="AC88" s="35">
        <f t="shared" si="40"/>
        <v>-6.4889058310111025</v>
      </c>
      <c r="AF88">
        <v>1.74</v>
      </c>
      <c r="AG88">
        <v>2.08</v>
      </c>
      <c r="AJ88" t="s">
        <v>419</v>
      </c>
    </row>
    <row r="89" spans="1:36" ht="15" x14ac:dyDescent="0.25">
      <c r="A89">
        <v>2.4700000000000002</v>
      </c>
      <c r="B89">
        <v>3.52</v>
      </c>
      <c r="C89">
        <v>2.66</v>
      </c>
      <c r="D89" s="20">
        <f t="shared" si="28"/>
        <v>6.4889058310110936E-2</v>
      </c>
      <c r="E89" s="17">
        <f>IF(OR($A89="",$B89="",$C89=""),"",A89*'MPTO_working_3-way'!$I88)</f>
        <v>2.6302759740259742</v>
      </c>
      <c r="F89" s="21">
        <f>IF(OR($A89="",$B89="",$C89=""),"",B89*'MPTO_working_3-way'!$I88)</f>
        <v>3.7484094852515906</v>
      </c>
      <c r="G89" s="22">
        <f>IF(OR($A89="",$B89="",$C89=""),"",C89*'MPTO_working_3-way'!$I88)</f>
        <v>2.8326048951048954</v>
      </c>
      <c r="H89" s="17">
        <f>IF(OR($A89="",$B89="",$C89=""),"",'MPTO_working_3-way'!E88)</f>
        <v>2.6094084961155226</v>
      </c>
      <c r="I89" s="21">
        <f>IF(OR($A89="",$B89="",$C89=""),"",'MPTO_working_3-way'!F88)</f>
        <v>3.8100866429608855</v>
      </c>
      <c r="J89" s="22">
        <f>IF(OR($A89="",$B89="",$C89=""),"",'MPTO_working_3-way'!G88)</f>
        <v>2.822385872488824</v>
      </c>
      <c r="K89" s="17">
        <f>IF(OR($A89="",$B89="",$C89=""),"",'OddsRatio_working_3-way'!H88)</f>
        <v>2.6196636483809224</v>
      </c>
      <c r="L89" s="21">
        <f>IF(OR($A89="",$B89="",$C89=""),"",'OddsRatio_working_3-way'!I88)</f>
        <v>3.7765662543672947</v>
      </c>
      <c r="M89" s="22">
        <f>IF(OR($A89="",$B89="",$C89=""),"",'OddsRatio_working_3-way'!J88)</f>
        <v>2.8290079294641712</v>
      </c>
      <c r="N89" s="23">
        <f t="shared" si="29"/>
        <v>38.018824255516122</v>
      </c>
      <c r="O89" s="24">
        <f t="shared" si="30"/>
        <v>26.677981792933185</v>
      </c>
      <c r="P89" s="24">
        <f t="shared" si="31"/>
        <v>35.303193951550682</v>
      </c>
      <c r="Q89" t="s">
        <v>262</v>
      </c>
      <c r="R89" t="s">
        <v>263</v>
      </c>
      <c r="S89" s="48" t="s">
        <v>401</v>
      </c>
      <c r="T89" s="35">
        <v>100</v>
      </c>
      <c r="U89" s="35">
        <f t="shared" si="32"/>
        <v>64.912280701754383</v>
      </c>
      <c r="V89" s="35">
        <f t="shared" si="33"/>
        <v>72.375690607734811</v>
      </c>
      <c r="W89" s="35">
        <f t="shared" si="34"/>
        <v>56.331877729257641</v>
      </c>
      <c r="X89" s="35">
        <f t="shared" si="35"/>
        <v>71.292431663007562</v>
      </c>
      <c r="Y89" s="35">
        <f t="shared" si="36"/>
        <v>78.755841568987975</v>
      </c>
      <c r="Z89" s="35">
        <f t="shared" si="37"/>
        <v>62.712028690510799</v>
      </c>
      <c r="AA89" s="35">
        <f t="shared" si="38"/>
        <v>-6.3801509612531788</v>
      </c>
      <c r="AB89" s="35">
        <f t="shared" si="39"/>
        <v>-6.3801509612531646</v>
      </c>
      <c r="AC89" s="35">
        <f t="shared" si="40"/>
        <v>-6.3801509612531575</v>
      </c>
      <c r="AF89">
        <v>1.85</v>
      </c>
      <c r="AG89">
        <v>1.96</v>
      </c>
      <c r="AJ89" t="s">
        <v>419</v>
      </c>
    </row>
    <row r="90" spans="1:36" ht="15" x14ac:dyDescent="0.25">
      <c r="A90">
        <v>2.85</v>
      </c>
      <c r="B90">
        <v>3.62</v>
      </c>
      <c r="C90">
        <v>2.29</v>
      </c>
      <c r="D90" s="20">
        <f t="shared" si="28"/>
        <v>6.3801509612531504E-2</v>
      </c>
      <c r="E90" s="17">
        <f>IF(OR($A90="",$B90="",$C90=""),"",A90*'MPTO_working_3-way'!$I89)</f>
        <v>3.0318343023957151</v>
      </c>
      <c r="F90" s="21">
        <f>IF(OR($A90="",$B90="",$C90=""),"",B90*'MPTO_working_3-way'!$I89)</f>
        <v>3.850961464797364</v>
      </c>
      <c r="G90" s="22">
        <f>IF(OR($A90="",$B90="",$C90=""),"",C90*'MPTO_working_3-way'!$I89)</f>
        <v>2.436105457012697</v>
      </c>
      <c r="H90" s="17">
        <f>IF(OR($A90="",$B90="",$C90=""),"",'MPTO_working_3-way'!E89)</f>
        <v>3.0338883222048767</v>
      </c>
      <c r="I90" s="21">
        <f>IF(OR($A90="",$B90="",$C90=""),"",'MPTO_working_3-way'!F89)</f>
        <v>3.9219389192087473</v>
      </c>
      <c r="J90" s="22">
        <f>IF(OR($A90="",$B90="",$C90=""),"",'MPTO_working_3-way'!G89)</f>
        <v>2.4072368114936911</v>
      </c>
      <c r="K90" s="17">
        <f>IF(OR($A90="",$B90="",$C90=""),"",'OddsRatio_working_3-way'!H89)</f>
        <v>3.0365003445956913</v>
      </c>
      <c r="L90" s="21">
        <f>IF(OR($A90="",$B90="",$C90=""),"",'OddsRatio_working_3-way'!I89)</f>
        <v>3.8841248123463301</v>
      </c>
      <c r="M90" s="22">
        <f>IF(OR($A90="",$B90="",$C90=""),"",'OddsRatio_working_3-way'!J89)</f>
        <v>2.4200461862315903</v>
      </c>
      <c r="N90" s="23">
        <f t="shared" si="29"/>
        <v>32.983332869141741</v>
      </c>
      <c r="O90" s="24">
        <f t="shared" si="30"/>
        <v>25.967541071009382</v>
      </c>
      <c r="P90" s="24">
        <f t="shared" si="31"/>
        <v>41.049126059848895</v>
      </c>
      <c r="Q90" t="s">
        <v>264</v>
      </c>
      <c r="R90" t="s">
        <v>265</v>
      </c>
      <c r="S90" s="48" t="s">
        <v>401</v>
      </c>
      <c r="T90" s="35">
        <v>100</v>
      </c>
      <c r="U90" s="35">
        <f t="shared" si="32"/>
        <v>54.954954954954964</v>
      </c>
      <c r="V90" s="35">
        <f t="shared" si="33"/>
        <v>71.83098591549296</v>
      </c>
      <c r="W90" s="35">
        <f t="shared" si="34"/>
        <v>66.666666666666657</v>
      </c>
      <c r="X90" s="35">
        <f t="shared" si="35"/>
        <v>61.502347417840376</v>
      </c>
      <c r="Y90" s="35">
        <f t="shared" si="36"/>
        <v>78.378378378378372</v>
      </c>
      <c r="Z90" s="35">
        <f t="shared" si="37"/>
        <v>73.214059129552084</v>
      </c>
      <c r="AA90" s="35">
        <f t="shared" si="38"/>
        <v>-6.5473924628854121</v>
      </c>
      <c r="AB90" s="35">
        <f t="shared" si="39"/>
        <v>-6.5473924628854121</v>
      </c>
      <c r="AC90" s="35">
        <f t="shared" si="40"/>
        <v>-6.5473924628854263</v>
      </c>
      <c r="AF90">
        <v>1.78</v>
      </c>
      <c r="AG90">
        <v>2.0299999999999998</v>
      </c>
      <c r="AJ90" t="s">
        <v>419</v>
      </c>
    </row>
    <row r="91" spans="1:36" ht="15" x14ac:dyDescent="0.25">
      <c r="A91">
        <v>2.2200000000000002</v>
      </c>
      <c r="B91">
        <v>3.55</v>
      </c>
      <c r="C91">
        <v>3</v>
      </c>
      <c r="D91" s="20">
        <f t="shared" si="28"/>
        <v>6.5473924628854041E-2</v>
      </c>
      <c r="E91" s="17">
        <f>IF(OR($A91="",$B91="",$C91=""),"",A91*'MPTO_working_3-way'!$I90)</f>
        <v>2.3653521126760562</v>
      </c>
      <c r="F91" s="21">
        <f>IF(OR($A91="",$B91="",$C91=""),"",B91*'MPTO_working_3-way'!$I90)</f>
        <v>3.7824324324324317</v>
      </c>
      <c r="G91" s="22">
        <f>IF(OR($A91="",$B91="",$C91=""),"",C91*'MPTO_working_3-way'!$I90)</f>
        <v>3.1964217738865619</v>
      </c>
      <c r="H91" s="17">
        <f>IF(OR($A91="",$B91="",$C91=""),"",'MPTO_working_3-way'!E90)</f>
        <v>2.3330373001776197</v>
      </c>
      <c r="I91" s="21">
        <f>IF(OR($A91="",$B91="",$C91=""),"",'MPTO_working_3-way'!F90)</f>
        <v>3.8481445312499987</v>
      </c>
      <c r="J91" s="22">
        <f>IF(OR($A91="",$B91="",$C91=""),"",'MPTO_working_3-way'!G90)</f>
        <v>3.2101832993890014</v>
      </c>
      <c r="K91" s="17">
        <f>IF(OR($A91="",$B91="",$C91=""),"",'OddsRatio_working_3-way'!H90)</f>
        <v>2.3467309404164016</v>
      </c>
      <c r="L91" s="21">
        <f>IF(OR($A91="",$B91="",$C91=""),"",'OddsRatio_working_3-way'!I90)</f>
        <v>3.8148884410342818</v>
      </c>
      <c r="M91" s="22">
        <f>IF(OR($A91="",$B91="",$C91=""),"",'OddsRatio_working_3-way'!J90)</f>
        <v>3.2077556400268876</v>
      </c>
      <c r="N91" s="23">
        <f t="shared" si="29"/>
        <v>42.27700369179469</v>
      </c>
      <c r="O91" s="24">
        <f t="shared" si="30"/>
        <v>26.438013576277246</v>
      </c>
      <c r="P91" s="24">
        <f t="shared" si="31"/>
        <v>31.284982731928078</v>
      </c>
      <c r="Q91" t="s">
        <v>266</v>
      </c>
      <c r="R91" t="s">
        <v>267</v>
      </c>
      <c r="S91" s="48" t="s">
        <v>401</v>
      </c>
      <c r="T91" s="35">
        <v>100</v>
      </c>
      <c r="U91" s="35">
        <f t="shared" si="32"/>
        <v>28.057553956834536</v>
      </c>
      <c r="V91" s="35">
        <f t="shared" si="33"/>
        <v>79.338842975206617</v>
      </c>
      <c r="W91" s="35">
        <f t="shared" si="34"/>
        <v>86.130374479889042</v>
      </c>
      <c r="X91" s="35">
        <f t="shared" si="35"/>
        <v>34.530782544904348</v>
      </c>
      <c r="Y91" s="35">
        <f t="shared" si="36"/>
        <v>85.812071563276433</v>
      </c>
      <c r="Z91" s="35">
        <f t="shared" si="37"/>
        <v>92.603603067958858</v>
      </c>
      <c r="AA91" s="35">
        <f t="shared" si="38"/>
        <v>-6.4732285880698122</v>
      </c>
      <c r="AB91" s="35">
        <f t="shared" si="39"/>
        <v>-6.4732285880698157</v>
      </c>
      <c r="AC91" s="35">
        <f t="shared" si="40"/>
        <v>-6.4732285880698157</v>
      </c>
      <c r="AF91">
        <v>1.82</v>
      </c>
      <c r="AG91">
        <v>2.0099999999999998</v>
      </c>
      <c r="AJ91" t="s">
        <v>419</v>
      </c>
    </row>
    <row r="92" spans="1:36" ht="15" x14ac:dyDescent="0.25">
      <c r="A92">
        <v>1.39</v>
      </c>
      <c r="B92">
        <v>4.84</v>
      </c>
      <c r="C92">
        <v>7.21</v>
      </c>
      <c r="D92" s="20">
        <f t="shared" si="28"/>
        <v>6.4732285880698237E-2</v>
      </c>
      <c r="E92" s="17">
        <f>IF(OR($A92="",$B92="",$C92=""),"",A92*'MPTO_working_3-way'!$I91)</f>
        <v>1.4799778773741705</v>
      </c>
      <c r="F92" s="21">
        <f>IF(OR($A92="",$B92="",$C92=""),"",B92*'MPTO_working_3-way'!$I91)</f>
        <v>5.1533042636625792</v>
      </c>
      <c r="G92" s="22">
        <f>IF(OR($A92="",$B92="",$C92=""),"",C92*'MPTO_working_3-way'!$I91)</f>
        <v>7.676719781199834</v>
      </c>
      <c r="H92" s="17">
        <f>IF(OR($A92="",$B92="",$C92=""),"",'MPTO_working_3-way'!E91)</f>
        <v>1.4329787968200194</v>
      </c>
      <c r="I92" s="21">
        <f>IF(OR($A92="",$B92="",$C92=""),"",'MPTO_working_3-way'!F91)</f>
        <v>5.4044080256717395</v>
      </c>
      <c r="J92" s="22">
        <f>IF(OR($A92="",$B92="",$C92=""),"",'MPTO_working_3-way'!G91)</f>
        <v>8.5383369117549055</v>
      </c>
      <c r="K92" s="17">
        <f>IF(OR($A92="",$B92="",$C92=""),"",'OddsRatio_working_3-way'!H91)</f>
        <v>1.4464485984140572</v>
      </c>
      <c r="L92" s="21">
        <f>IF(OR($A92="",$B92="",$C92=""),"",'OddsRatio_working_3-way'!I91)</f>
        <v>5.3958015843845608</v>
      </c>
      <c r="M92" s="22">
        <f>IF(OR($A92="",$B92="",$C92=""),"",'OddsRatio_working_3-way'!J91)</f>
        <v>8.1088353747469064</v>
      </c>
      <c r="N92" s="23">
        <f t="shared" si="29"/>
        <v>67.568577563756264</v>
      </c>
      <c r="O92" s="24">
        <f t="shared" si="30"/>
        <v>19.405025374715127</v>
      </c>
      <c r="P92" s="24">
        <f t="shared" si="31"/>
        <v>13.0263970615286</v>
      </c>
      <c r="Q92" t="s">
        <v>268</v>
      </c>
      <c r="R92" t="s">
        <v>269</v>
      </c>
      <c r="S92" s="48" t="s">
        <v>401</v>
      </c>
      <c r="T92" s="35">
        <v>100</v>
      </c>
      <c r="U92" s="35">
        <f t="shared" si="32"/>
        <v>74.874371859296474</v>
      </c>
      <c r="V92" s="35">
        <f t="shared" si="33"/>
        <v>72.826086956521735</v>
      </c>
      <c r="W92" s="35">
        <f t="shared" si="34"/>
        <v>45.945945945945937</v>
      </c>
      <c r="X92" s="35">
        <f t="shared" si="35"/>
        <v>81.2279670975323</v>
      </c>
      <c r="Y92" s="35">
        <f t="shared" si="36"/>
        <v>79.179682194757561</v>
      </c>
      <c r="Z92" s="35">
        <f t="shared" si="37"/>
        <v>52.299541184181777</v>
      </c>
      <c r="AA92" s="35">
        <f t="shared" si="38"/>
        <v>-6.3535952382358261</v>
      </c>
      <c r="AB92" s="35">
        <f t="shared" si="39"/>
        <v>-6.3535952382358261</v>
      </c>
      <c r="AC92" s="35">
        <f t="shared" si="40"/>
        <v>-6.3535952382358403</v>
      </c>
      <c r="AF92">
        <v>1.65</v>
      </c>
      <c r="AG92">
        <v>2.2200000000000002</v>
      </c>
      <c r="AJ92" t="s">
        <v>419</v>
      </c>
    </row>
    <row r="93" spans="1:36" ht="15" x14ac:dyDescent="0.25">
      <c r="A93">
        <v>3.98</v>
      </c>
      <c r="B93">
        <v>3.68</v>
      </c>
      <c r="C93">
        <v>1.85</v>
      </c>
      <c r="D93" s="20">
        <f t="shared" si="28"/>
        <v>6.3535952382358207E-2</v>
      </c>
      <c r="E93" s="17">
        <f>IF(OR($A93="",$B93="",$C93=""),"",A93*'MPTO_working_3-way'!$I92)</f>
        <v>4.2328730904817853</v>
      </c>
      <c r="F93" s="21">
        <f>IF(OR($A93="",$B93="",$C93=""),"",B93*'MPTO_working_3-way'!$I92)</f>
        <v>3.9138123047670783</v>
      </c>
      <c r="G93" s="22">
        <f>IF(OR($A93="",$B93="",$C93=""),"",C93*'MPTO_working_3-way'!$I92)</f>
        <v>1.9675415119073627</v>
      </c>
      <c r="H93" s="17">
        <f>IF(OR($A93="",$B93="",$C93=""),"",'MPTO_working_3-way'!E92)</f>
        <v>4.3463590846969691</v>
      </c>
      <c r="I93" s="21">
        <f>IF(OR($A93="",$B93="",$C93=""),"",'MPTO_working_3-way'!F92)</f>
        <v>3.9910523855722659</v>
      </c>
      <c r="J93" s="22">
        <f>IF(OR($A93="",$B93="",$C93=""),"",'MPTO_working_3-way'!G92)</f>
        <v>1.9254396977187738</v>
      </c>
      <c r="K93" s="17">
        <f>IF(OR($A93="",$B93="",$C93=""),"",'OddsRatio_working_3-way'!H92)</f>
        <v>4.2984660981382268</v>
      </c>
      <c r="L93" s="21">
        <f>IF(OR($A93="",$B93="",$C93=""),"",'OddsRatio_working_3-way'!I92)</f>
        <v>3.9664057526880692</v>
      </c>
      <c r="M93" s="22">
        <f>IF(OR($A93="",$B93="",$C93=""),"",'OddsRatio_working_3-way'!J92)</f>
        <v>1.9408376454421117</v>
      </c>
      <c r="N93" s="23">
        <f t="shared" si="29"/>
        <v>23.624615683580064</v>
      </c>
      <c r="O93" s="24">
        <f t="shared" si="30"/>
        <v>25.550535440393652</v>
      </c>
      <c r="P93" s="24">
        <f t="shared" si="31"/>
        <v>50.824848876026294</v>
      </c>
      <c r="Q93" t="s">
        <v>270</v>
      </c>
      <c r="R93" t="s">
        <v>271</v>
      </c>
      <c r="S93" s="48" t="s">
        <v>401</v>
      </c>
      <c r="T93" s="35">
        <v>100</v>
      </c>
      <c r="U93" s="35">
        <f t="shared" si="32"/>
        <v>54.751131221719454</v>
      </c>
      <c r="V93" s="35">
        <f t="shared" si="33"/>
        <v>72.527472527472526</v>
      </c>
      <c r="W93" s="35">
        <f t="shared" si="34"/>
        <v>66.329966329966325</v>
      </c>
      <c r="X93" s="35">
        <f t="shared" si="35"/>
        <v>61.142561142561135</v>
      </c>
      <c r="Y93" s="35">
        <f t="shared" si="36"/>
        <v>78.918902448314213</v>
      </c>
      <c r="Z93" s="35">
        <f t="shared" si="37"/>
        <v>72.721396250808013</v>
      </c>
      <c r="AA93" s="35">
        <f t="shared" si="38"/>
        <v>-6.3914299208416807</v>
      </c>
      <c r="AB93" s="35">
        <f t="shared" si="39"/>
        <v>-6.3914299208416878</v>
      </c>
      <c r="AC93" s="35">
        <f t="shared" si="40"/>
        <v>-6.3914299208416878</v>
      </c>
      <c r="AF93">
        <v>1.86</v>
      </c>
      <c r="AG93">
        <v>1.96</v>
      </c>
      <c r="AJ93" t="s">
        <v>420</v>
      </c>
    </row>
    <row r="94" spans="1:36" ht="15" x14ac:dyDescent="0.25">
      <c r="A94">
        <v>2.21</v>
      </c>
      <c r="B94">
        <v>3.64</v>
      </c>
      <c r="C94">
        <v>2.97</v>
      </c>
      <c r="D94" s="20">
        <f t="shared" si="28"/>
        <v>6.3914299208416736E-2</v>
      </c>
      <c r="E94" s="17">
        <f>IF(OR($A94="",$B94="",$C94=""),"",A94*'MPTO_working_3-way'!$I93)</f>
        <v>2.3512506012506011</v>
      </c>
      <c r="F94" s="21">
        <f>IF(OR($A94="",$B94="",$C94=""),"",B94*'MPTO_working_3-way'!$I93)</f>
        <v>3.872648049118637</v>
      </c>
      <c r="G94" s="22">
        <f>IF(OR($A94="",$B94="",$C94=""),"",C94*'MPTO_working_3-way'!$I93)</f>
        <v>3.1598254686489979</v>
      </c>
      <c r="H94" s="17">
        <f>IF(OR($A94="",$B94="",$C94=""),"",'MPTO_working_3-way'!E93)</f>
        <v>2.3191959403298483</v>
      </c>
      <c r="I94" s="21">
        <f>IF(OR($A94="",$B94="",$C94=""),"",'MPTO_working_3-way'!F93)</f>
        <v>3.9460105522617503</v>
      </c>
      <c r="J94" s="22">
        <f>IF(OR($A94="",$B94="",$C94=""),"",'MPTO_working_3-way'!G93)</f>
        <v>3.1706215754921399</v>
      </c>
      <c r="K94" s="17">
        <f>IF(OR($A94="",$B94="",$C94=""),"",'OddsRatio_working_3-way'!H93)</f>
        <v>2.332848824449322</v>
      </c>
      <c r="L94" s="21">
        <f>IF(OR($A94="",$B94="",$C94=""),"",'OddsRatio_working_3-way'!I93)</f>
        <v>3.9080337987985216</v>
      </c>
      <c r="M94" s="22">
        <f>IF(OR($A94="",$B94="",$C94=""),"",'OddsRatio_working_3-way'!J93)</f>
        <v>3.1700100695579874</v>
      </c>
      <c r="N94" s="23">
        <f t="shared" si="29"/>
        <v>42.530557970643898</v>
      </c>
      <c r="O94" s="24">
        <f t="shared" si="30"/>
        <v>25.822124482176651</v>
      </c>
      <c r="P94" s="24">
        <f t="shared" si="31"/>
        <v>31.647317547179458</v>
      </c>
      <c r="Q94" t="s">
        <v>272</v>
      </c>
      <c r="R94" t="s">
        <v>273</v>
      </c>
      <c r="S94" s="48" t="s">
        <v>401</v>
      </c>
      <c r="T94" s="35">
        <v>100</v>
      </c>
      <c r="U94" s="35">
        <f t="shared" si="32"/>
        <v>52.606635071090047</v>
      </c>
      <c r="V94" s="35">
        <f t="shared" si="33"/>
        <v>72.826086956521735</v>
      </c>
      <c r="W94" s="35">
        <f t="shared" si="34"/>
        <v>68.152866242038215</v>
      </c>
      <c r="X94" s="35">
        <f t="shared" si="35"/>
        <v>59.02104680144005</v>
      </c>
      <c r="Y94" s="35">
        <f t="shared" si="36"/>
        <v>79.240498686871732</v>
      </c>
      <c r="Z94" s="35">
        <f t="shared" si="37"/>
        <v>74.567277972388212</v>
      </c>
      <c r="AA94" s="35">
        <f t="shared" si="38"/>
        <v>-6.4144117303500039</v>
      </c>
      <c r="AB94" s="35">
        <f t="shared" si="39"/>
        <v>-6.4144117303499968</v>
      </c>
      <c r="AC94" s="35">
        <f t="shared" si="40"/>
        <v>-6.4144117303499968</v>
      </c>
      <c r="AF94">
        <v>1.69</v>
      </c>
      <c r="AG94">
        <v>2.14</v>
      </c>
      <c r="AJ94" t="s">
        <v>420</v>
      </c>
    </row>
    <row r="95" spans="1:36" ht="15" x14ac:dyDescent="0.25">
      <c r="A95">
        <v>2.11</v>
      </c>
      <c r="B95">
        <v>3.68</v>
      </c>
      <c r="C95">
        <v>3.14</v>
      </c>
      <c r="D95" s="20">
        <f t="shared" si="28"/>
        <v>6.4144117303500003E-2</v>
      </c>
      <c r="E95" s="17">
        <f>IF(OR($A95="",$B95="",$C95=""),"",A95*'MPTO_working_3-way'!$I94)</f>
        <v>2.2453440875103849</v>
      </c>
      <c r="F95" s="21">
        <f>IF(OR($A95="",$B95="",$C95=""),"",B95*'MPTO_working_3-way'!$I94)</f>
        <v>3.9160503516768803</v>
      </c>
      <c r="G95" s="22">
        <f>IF(OR($A95="",$B95="",$C95=""),"",C95*'MPTO_working_3-way'!$I94)</f>
        <v>3.3414125283329903</v>
      </c>
      <c r="H95" s="17">
        <f>IF(OR($A95="",$B95="",$C95=""),"",'MPTO_working_3-way'!E94)</f>
        <v>2.2096894682540507</v>
      </c>
      <c r="I95" s="21">
        <f>IF(OR($A95="",$B95="",$C95=""),"",'MPTO_working_3-way'!F94)</f>
        <v>3.9942840517004123</v>
      </c>
      <c r="J95" s="22">
        <f>IF(OR($A95="",$B95="",$C95=""),"",'MPTO_working_3-way'!G94)</f>
        <v>3.3659837669425685</v>
      </c>
      <c r="K95" s="17">
        <f>IF(OR($A95="",$B95="",$C95=""),"",'OddsRatio_working_3-way'!H94)</f>
        <v>2.2242037745774983</v>
      </c>
      <c r="L95" s="21">
        <f>IF(OR($A95="",$B95="",$C95=""),"",'OddsRatio_working_3-way'!I94)</f>
        <v>3.9557352395204468</v>
      </c>
      <c r="M95" s="22">
        <f>IF(OR($A95="",$B95="",$C95=""),"",'OddsRatio_working_3-way'!J94)</f>
        <v>3.3601766464827443</v>
      </c>
      <c r="N95" s="23">
        <f t="shared" si="29"/>
        <v>44.536603791038104</v>
      </c>
      <c r="O95" s="24">
        <f t="shared" si="30"/>
        <v>25.535933151926738</v>
      </c>
      <c r="P95" s="24">
        <f t="shared" si="31"/>
        <v>29.927463057035155</v>
      </c>
      <c r="Q95" t="s">
        <v>274</v>
      </c>
      <c r="R95" t="s">
        <v>275</v>
      </c>
      <c r="S95" s="48" t="s">
        <v>401</v>
      </c>
      <c r="T95" s="35">
        <v>100</v>
      </c>
      <c r="U95" s="35">
        <f t="shared" si="32"/>
        <v>52.606635071090047</v>
      </c>
      <c r="V95" s="35">
        <f t="shared" si="33"/>
        <v>70.326409495548958</v>
      </c>
      <c r="W95" s="35">
        <f t="shared" si="34"/>
        <v>66.442953020134226</v>
      </c>
      <c r="X95" s="35">
        <f t="shared" si="35"/>
        <v>63.230637484316809</v>
      </c>
      <c r="Y95" s="35">
        <f t="shared" si="36"/>
        <v>80.95041190877572</v>
      </c>
      <c r="Z95" s="35">
        <f t="shared" si="37"/>
        <v>77.066955433360988</v>
      </c>
      <c r="AA95" s="35">
        <f t="shared" si="38"/>
        <v>-10.624002413226762</v>
      </c>
      <c r="AB95" s="35">
        <f t="shared" si="39"/>
        <v>-10.624002413226762</v>
      </c>
      <c r="AC95" s="35">
        <f t="shared" si="40"/>
        <v>-10.624002413226762</v>
      </c>
      <c r="AF95">
        <v>1.71</v>
      </c>
      <c r="AG95">
        <v>2.12</v>
      </c>
      <c r="AJ95" t="s">
        <v>420</v>
      </c>
    </row>
    <row r="96" spans="1:36" ht="15" x14ac:dyDescent="0.25">
      <c r="A96">
        <v>2.11</v>
      </c>
      <c r="B96">
        <v>3.37</v>
      </c>
      <c r="C96">
        <v>2.98</v>
      </c>
      <c r="D96" s="20">
        <f t="shared" si="28"/>
        <v>0.10624002413226763</v>
      </c>
      <c r="E96" s="17">
        <f>IF(OR($A96="",$B96="",$C96=""),"",A96*'MPTO_working_3-way'!$I95)</f>
        <v>2.3341664509190845</v>
      </c>
      <c r="F96" s="21">
        <f>IF(OR($A96="",$B96="",$C96=""),"",B96*'MPTO_working_3-way'!$I95)</f>
        <v>3.7280288813257418</v>
      </c>
      <c r="G96" s="22">
        <f>IF(OR($A96="",$B96="",$C96=""),"",C96*'MPTO_working_3-way'!$I95)</f>
        <v>3.2965952719141574</v>
      </c>
      <c r="H96" s="17">
        <f>IF(OR($A96="",$B96="",$C96=""),"",'MPTO_working_3-way'!E95)</f>
        <v>2.2803961001537276</v>
      </c>
      <c r="I96" s="21">
        <f>IF(OR($A96="",$B96="",$C96=""),"",'MPTO_working_3-way'!F95)</f>
        <v>3.8266883118212132</v>
      </c>
      <c r="J96" s="22">
        <f>IF(OR($A96="",$B96="",$C96=""),"",'MPTO_working_3-way'!G95)</f>
        <v>3.3315883759276166</v>
      </c>
      <c r="K96" s="17">
        <f>IF(OR($A96="",$B96="",$C96=""),"",'OddsRatio_working_3-way'!H95)</f>
        <v>2.301876574495402</v>
      </c>
      <c r="L96" s="21">
        <f>IF(OR($A96="",$B96="",$C96=""),"",'OddsRatio_working_3-way'!I95)</f>
        <v>3.7796824158145075</v>
      </c>
      <c r="M96" s="22">
        <f>IF(OR($A96="",$B96="",$C96=""),"",'OddsRatio_working_3-way'!J95)</f>
        <v>3.3222663220728785</v>
      </c>
      <c r="N96" s="23">
        <f t="shared" si="29"/>
        <v>42.841846159096633</v>
      </c>
      <c r="O96" s="24">
        <f t="shared" si="30"/>
        <v>26.823826526912132</v>
      </c>
      <c r="P96" s="24">
        <f t="shared" si="31"/>
        <v>30.334327313991238</v>
      </c>
      <c r="Q96" t="s">
        <v>276</v>
      </c>
      <c r="R96" t="s">
        <v>277</v>
      </c>
      <c r="S96" s="48" t="s">
        <v>401</v>
      </c>
      <c r="T96" s="35">
        <v>100</v>
      </c>
      <c r="U96" s="35">
        <f t="shared" si="32"/>
        <v>50.980392156862742</v>
      </c>
      <c r="V96" s="35">
        <f t="shared" si="33"/>
        <v>73.262032085561486</v>
      </c>
      <c r="W96" s="35">
        <f t="shared" si="34"/>
        <v>69.230769230769241</v>
      </c>
      <c r="X96" s="35">
        <f t="shared" si="35"/>
        <v>57.507198683669273</v>
      </c>
      <c r="Y96" s="35">
        <f t="shared" si="36"/>
        <v>79.788838612368025</v>
      </c>
      <c r="Z96" s="35">
        <f t="shared" si="37"/>
        <v>75.757575757575751</v>
      </c>
      <c r="AA96" s="35">
        <f t="shared" si="38"/>
        <v>-6.5268065268065314</v>
      </c>
      <c r="AB96" s="35">
        <f t="shared" si="39"/>
        <v>-6.5268065268065385</v>
      </c>
      <c r="AC96" s="35">
        <f t="shared" si="40"/>
        <v>-6.5268065268065101</v>
      </c>
      <c r="AF96">
        <v>1.72</v>
      </c>
      <c r="AG96">
        <v>2</v>
      </c>
      <c r="AJ96" t="s">
        <v>420</v>
      </c>
    </row>
    <row r="97" spans="1:36" ht="15" x14ac:dyDescent="0.25">
      <c r="A97">
        <v>2.04</v>
      </c>
      <c r="B97">
        <v>3.74</v>
      </c>
      <c r="C97">
        <v>3.25</v>
      </c>
      <c r="D97" s="20">
        <f t="shared" si="28"/>
        <v>6.5268065268065278E-2</v>
      </c>
      <c r="E97" s="17">
        <f>IF(OR($A97="",$B97="",$C97=""),"",A97*'MPTO_working_3-way'!$I96)</f>
        <v>2.1731468531468532</v>
      </c>
      <c r="F97" s="21">
        <f>IF(OR($A97="",$B97="",$C97=""),"",B97*'MPTO_working_3-way'!$I96)</f>
        <v>3.9841025641025642</v>
      </c>
      <c r="G97" s="22">
        <f>IF(OR($A97="",$B97="",$C97=""),"",C97*'MPTO_working_3-way'!$I96)</f>
        <v>3.4621212121212119</v>
      </c>
      <c r="H97" s="17">
        <f>IF(OR($A97="",$B97="",$C97=""),"",'MPTO_working_3-way'!E96)</f>
        <v>2.1347448531564055</v>
      </c>
      <c r="I97" s="21">
        <f>IF(OR($A97="",$B97="",$C97=""),"",'MPTO_working_3-way'!F96)</f>
        <v>4.0712690733159658</v>
      </c>
      <c r="J97" s="22">
        <f>IF(OR($A97="",$B97="",$C97=""),"",'MPTO_working_3-way'!G96)</f>
        <v>3.4972826086956519</v>
      </c>
      <c r="K97" s="17">
        <f>IF(OR($A97="",$B97="",$C97=""),"",'OddsRatio_working_3-way'!H96)</f>
        <v>2.1499387272903081</v>
      </c>
      <c r="L97" s="21">
        <f>IF(OR($A97="",$B97="",$C97=""),"",'OddsRatio_working_3-way'!I96)</f>
        <v>4.0296462622840821</v>
      </c>
      <c r="M97" s="22">
        <f>IF(OR($A97="",$B97="",$C97=""),"",'OddsRatio_working_3-way'!J96)</f>
        <v>3.4878482080799937</v>
      </c>
      <c r="N97" s="23">
        <f t="shared" si="29"/>
        <v>46.016218303513966</v>
      </c>
      <c r="O97" s="24">
        <f t="shared" si="30"/>
        <v>25.099755438280347</v>
      </c>
      <c r="P97" s="24">
        <f t="shared" si="31"/>
        <v>28.88402625820569</v>
      </c>
      <c r="Q97" t="s">
        <v>278</v>
      </c>
      <c r="R97" t="s">
        <v>279</v>
      </c>
      <c r="S97" s="48" t="s">
        <v>401</v>
      </c>
      <c r="T97" s="35">
        <v>100</v>
      </c>
      <c r="U97" s="35">
        <f t="shared" si="32"/>
        <v>55.357142857142868</v>
      </c>
      <c r="V97" s="35">
        <f t="shared" si="33"/>
        <v>67.741935483870961</v>
      </c>
      <c r="W97" s="35">
        <f t="shared" si="34"/>
        <v>74.619289340101517</v>
      </c>
      <c r="X97" s="35">
        <f t="shared" si="35"/>
        <v>57.638775176027515</v>
      </c>
      <c r="Y97" s="35">
        <f t="shared" si="36"/>
        <v>70.023567802755622</v>
      </c>
      <c r="Z97" s="35">
        <f t="shared" si="37"/>
        <v>76.900921658986164</v>
      </c>
      <c r="AA97" s="35">
        <f t="shared" si="38"/>
        <v>-2.2816323188846468</v>
      </c>
      <c r="AB97" s="35">
        <f t="shared" si="39"/>
        <v>-2.281632318884661</v>
      </c>
      <c r="AC97" s="35">
        <f t="shared" si="40"/>
        <v>-2.2816323188846468</v>
      </c>
      <c r="AF97">
        <v>1.68</v>
      </c>
      <c r="AG97">
        <v>2.17</v>
      </c>
      <c r="AJ97" t="s">
        <v>420</v>
      </c>
    </row>
    <row r="98" spans="1:36" ht="15" x14ac:dyDescent="0.25">
      <c r="A98">
        <v>2.2400000000000002</v>
      </c>
      <c r="B98">
        <v>3.1</v>
      </c>
      <c r="C98">
        <v>3.94</v>
      </c>
      <c r="D98" s="20">
        <f t="shared" si="28"/>
        <v>2.2816323188846521E-2</v>
      </c>
      <c r="E98" s="17">
        <f>IF(OR($A98="",$B98="",$C98=""),"",A98*'MPTO_working_3-way'!$I97)</f>
        <v>2.2911085639430162</v>
      </c>
      <c r="F98" s="21">
        <f>IF(OR($A98="",$B98="",$C98=""),"",B98*'MPTO_working_3-way'!$I97)</f>
        <v>3.1707306018854244</v>
      </c>
      <c r="G98" s="22">
        <f>IF(OR($A98="",$B98="",$C98=""),"",C98*'MPTO_working_3-way'!$I97)</f>
        <v>4.0298963133640555</v>
      </c>
      <c r="H98" s="17">
        <f>IF(OR($A98="",$B98="",$C98=""),"",'MPTO_working_3-way'!E97)</f>
        <v>2.2788224475925212</v>
      </c>
      <c r="I98" s="21">
        <f>IF(OR($A98="",$B98="",$C98=""),"",'MPTO_working_3-way'!F97)</f>
        <v>3.1748530899841256</v>
      </c>
      <c r="J98" s="22">
        <f>IF(OR($A98="",$B98="",$C98=""),"",'MPTO_working_3-way'!G97)</f>
        <v>4.0617109466858272</v>
      </c>
      <c r="K98" s="17">
        <f>IF(OR($A98="",$B98="",$C98=""),"",'OddsRatio_working_3-way'!H97)</f>
        <v>2.2841926205508716</v>
      </c>
      <c r="L98" s="21">
        <f>IF(OR($A98="",$B98="",$C98=""),"",'OddsRatio_working_3-way'!I97)</f>
        <v>3.1748423412555082</v>
      </c>
      <c r="M98" s="22">
        <f>IF(OR($A98="",$B98="",$C98=""),"",'OddsRatio_working_3-way'!J97)</f>
        <v>4.0447792777577121</v>
      </c>
      <c r="N98" s="23">
        <f t="shared" si="29"/>
        <v>43.646993238897068</v>
      </c>
      <c r="O98" s="24">
        <f t="shared" si="30"/>
        <v>31.538472533912721</v>
      </c>
      <c r="P98" s="24">
        <f t="shared" si="31"/>
        <v>24.814534227190212</v>
      </c>
      <c r="Q98" t="s">
        <v>280</v>
      </c>
      <c r="R98" t="s">
        <v>281</v>
      </c>
      <c r="S98" s="48" t="s">
        <v>401</v>
      </c>
      <c r="T98" s="35">
        <v>100</v>
      </c>
      <c r="U98" s="35">
        <f t="shared" si="32"/>
        <v>45.355191256830594</v>
      </c>
      <c r="V98" s="35">
        <f t="shared" si="33"/>
        <v>74.025974025974023</v>
      </c>
      <c r="W98" s="35">
        <f t="shared" si="34"/>
        <v>78.354978354978357</v>
      </c>
      <c r="X98" s="35">
        <f t="shared" si="35"/>
        <v>47.619047619047613</v>
      </c>
      <c r="Y98" s="35">
        <f t="shared" si="36"/>
        <v>76.289830388191035</v>
      </c>
      <c r="Z98" s="35">
        <f t="shared" si="37"/>
        <v>80.618834717195369</v>
      </c>
      <c r="AA98" s="35">
        <f t="shared" si="38"/>
        <v>-2.2638563622170196</v>
      </c>
      <c r="AB98" s="35">
        <f t="shared" si="39"/>
        <v>-2.2638563622170125</v>
      </c>
      <c r="AC98" s="35">
        <f t="shared" si="40"/>
        <v>-2.2638563622170125</v>
      </c>
      <c r="AF98">
        <v>2.83</v>
      </c>
      <c r="AG98">
        <v>1.48</v>
      </c>
      <c r="AJ98" t="s">
        <v>413</v>
      </c>
    </row>
    <row r="99" spans="1:36" ht="15" x14ac:dyDescent="0.25">
      <c r="A99">
        <v>1.83</v>
      </c>
      <c r="B99">
        <v>3.85</v>
      </c>
      <c r="C99">
        <v>4.62</v>
      </c>
      <c r="D99" s="20">
        <f t="shared" si="28"/>
        <v>2.2638563622169983E-2</v>
      </c>
      <c r="E99" s="17">
        <f>IF(OR($A99="",$B99="",$C99=""),"",A99*'MPTO_working_3-way'!$I98)</f>
        <v>1.8714285714285712</v>
      </c>
      <c r="F99" s="21">
        <f>IF(OR($A99="",$B99="",$C99=""),"",B99*'MPTO_working_3-way'!$I98)</f>
        <v>3.9371584699453543</v>
      </c>
      <c r="G99" s="22">
        <f>IF(OR($A99="",$B99="",$C99=""),"",C99*'MPTO_working_3-way'!$I98)</f>
        <v>4.7245901639344252</v>
      </c>
      <c r="H99" s="17">
        <f>IF(OR($A99="",$B99="",$C99=""),"",'MPTO_working_3-way'!E98)</f>
        <v>1.8556253017865763</v>
      </c>
      <c r="I99" s="21">
        <f>IF(OR($A99="",$B99="",$C99=""),"",'MPTO_working_3-way'!F98)</f>
        <v>3.9652002626395264</v>
      </c>
      <c r="J99" s="22">
        <f>IF(OR($A99="",$B99="",$C99=""),"",'MPTO_working_3-way'!G98)</f>
        <v>4.7868871022534236</v>
      </c>
      <c r="K99" s="17">
        <f>IF(OR($A99="",$B99="",$C99=""),"",'OddsRatio_working_3-way'!H98)</f>
        <v>1.8615615932483363</v>
      </c>
      <c r="L99" s="21">
        <f>IF(OR($A99="",$B99="",$C99=""),"",'OddsRatio_working_3-way'!I98)</f>
        <v>3.9583741454912755</v>
      </c>
      <c r="M99" s="22">
        <f>IF(OR($A99="",$B99="",$C99=""),"",'OddsRatio_working_3-way'!J98)</f>
        <v>4.7576541777818999</v>
      </c>
      <c r="N99" s="23">
        <f t="shared" si="29"/>
        <v>53.435114503816806</v>
      </c>
      <c r="O99" s="24">
        <f t="shared" si="30"/>
        <v>25.399028452463572</v>
      </c>
      <c r="P99" s="24">
        <f t="shared" si="31"/>
        <v>21.165857043719644</v>
      </c>
      <c r="Q99" t="s">
        <v>282</v>
      </c>
      <c r="R99" t="s">
        <v>283</v>
      </c>
      <c r="S99" s="48" t="s">
        <v>401</v>
      </c>
      <c r="T99" s="35">
        <v>100</v>
      </c>
      <c r="U99" s="35">
        <f t="shared" si="32"/>
        <v>54.337899543379002</v>
      </c>
      <c r="V99" s="35">
        <f t="shared" si="33"/>
        <v>70.238095238095241</v>
      </c>
      <c r="W99" s="35">
        <f t="shared" si="34"/>
        <v>73.190348525469176</v>
      </c>
      <c r="X99" s="35">
        <f t="shared" si="35"/>
        <v>56.571556236435597</v>
      </c>
      <c r="Y99" s="35">
        <f t="shared" si="36"/>
        <v>72.471751931151843</v>
      </c>
      <c r="Z99" s="35">
        <f t="shared" si="37"/>
        <v>75.424005218525764</v>
      </c>
      <c r="AA99" s="35">
        <f t="shared" si="38"/>
        <v>-2.2336566930565951</v>
      </c>
      <c r="AB99" s="35">
        <f t="shared" si="39"/>
        <v>-2.2336566930566022</v>
      </c>
      <c r="AC99" s="35">
        <f t="shared" si="40"/>
        <v>-2.233656693056588</v>
      </c>
      <c r="AF99">
        <v>1.99</v>
      </c>
      <c r="AG99">
        <v>1.92</v>
      </c>
      <c r="AJ99" t="s">
        <v>413</v>
      </c>
    </row>
    <row r="100" spans="1:36" ht="15" x14ac:dyDescent="0.25">
      <c r="A100">
        <v>2.19</v>
      </c>
      <c r="B100">
        <v>3.36</v>
      </c>
      <c r="C100">
        <v>3.73</v>
      </c>
      <c r="D100" s="20">
        <f t="shared" si="28"/>
        <v>2.233656693056596E-2</v>
      </c>
      <c r="E100" s="17">
        <f>IF(OR($A100="",$B100="",$C100=""),"",A100*'MPTO_working_3-way'!$I99)</f>
        <v>2.2389170815779393</v>
      </c>
      <c r="F100" s="21">
        <f>IF(OR($A100="",$B100="",$C100=""),"",B100*'MPTO_working_3-way'!$I99)</f>
        <v>3.4350508648867013</v>
      </c>
      <c r="G100" s="22">
        <f>IF(OR($A100="",$B100="",$C100=""),"",C100*'MPTO_working_3-way'!$I99)</f>
        <v>3.8133153946510112</v>
      </c>
      <c r="H100" s="17">
        <f>IF(OR($A100="",$B100="",$C100=""),"",'MPTO_working_3-way'!E99)</f>
        <v>2.2263013888857346</v>
      </c>
      <c r="I100" s="21">
        <f>IF(OR($A100="",$B100="",$C100=""),"",'MPTO_working_3-way'!F99)</f>
        <v>3.4462137747942578</v>
      </c>
      <c r="J100" s="22">
        <f>IF(OR($A100="",$B100="",$C100=""),"",'MPTO_working_3-way'!G99)</f>
        <v>3.8365478322470481</v>
      </c>
      <c r="K100" s="17">
        <f>IF(OR($A100="",$B100="",$C100=""),"",'OddsRatio_working_3-way'!H99)</f>
        <v>2.2316069226999287</v>
      </c>
      <c r="L100" s="21">
        <f>IF(OR($A100="",$B100="",$C100=""),"",'OddsRatio_working_3-way'!I99)</f>
        <v>3.442514569388095</v>
      </c>
      <c r="M100" s="22">
        <f>IF(OR($A100="",$B100="",$C100=""),"",'OddsRatio_working_3-way'!J99)</f>
        <v>3.8254511756057195</v>
      </c>
      <c r="N100" s="23">
        <f t="shared" si="29"/>
        <v>44.664449980220887</v>
      </c>
      <c r="O100" s="24">
        <f t="shared" si="30"/>
        <v>29.11165043353683</v>
      </c>
      <c r="P100" s="24">
        <f t="shared" si="31"/>
        <v>26.22389958624229</v>
      </c>
      <c r="Q100" t="s">
        <v>284</v>
      </c>
      <c r="R100" t="s">
        <v>285</v>
      </c>
      <c r="S100" s="48" t="s">
        <v>401</v>
      </c>
      <c r="T100" s="35">
        <v>100</v>
      </c>
      <c r="U100" s="35">
        <f t="shared" si="32"/>
        <v>9.0909090909091042</v>
      </c>
      <c r="V100" s="35">
        <f t="shared" si="33"/>
        <v>91.496598639455783</v>
      </c>
      <c r="W100" s="35">
        <f t="shared" si="34"/>
        <v>96.606718696979982</v>
      </c>
      <c r="X100" s="35">
        <f t="shared" si="35"/>
        <v>11.896682663564237</v>
      </c>
      <c r="Y100" s="35">
        <f t="shared" si="36"/>
        <v>94.302372212110924</v>
      </c>
      <c r="Z100" s="35">
        <f t="shared" si="37"/>
        <v>99.412492269635123</v>
      </c>
      <c r="AA100" s="35">
        <f t="shared" si="38"/>
        <v>-2.8057735726551325</v>
      </c>
      <c r="AB100" s="35">
        <f t="shared" si="39"/>
        <v>-2.8057735726551414</v>
      </c>
      <c r="AC100" s="35">
        <f t="shared" si="40"/>
        <v>-2.8057735726551414</v>
      </c>
      <c r="AF100">
        <v>2.31</v>
      </c>
      <c r="AG100">
        <v>1.68</v>
      </c>
      <c r="AJ100" t="s">
        <v>413</v>
      </c>
    </row>
    <row r="101" spans="1:36" ht="15" x14ac:dyDescent="0.25">
      <c r="A101">
        <v>1.1000000000000001</v>
      </c>
      <c r="B101">
        <v>11.76</v>
      </c>
      <c r="C101">
        <v>29.47</v>
      </c>
      <c r="D101" s="20">
        <f t="shared" si="28"/>
        <v>2.8057735726551458E-2</v>
      </c>
      <c r="E101" s="17">
        <f>IF(OR($A101="",$B101="",$C101=""),"",A101*'MPTO_working_3-way'!$I100)</f>
        <v>1.1308635092992068</v>
      </c>
      <c r="F101" s="21">
        <f>IF(OR($A101="",$B101="",$C101=""),"",B101*'MPTO_working_3-way'!$I100)</f>
        <v>12.089958972144245</v>
      </c>
      <c r="G101" s="22">
        <f>IF(OR($A101="",$B101="",$C101=""),"",C101*'MPTO_working_3-way'!$I100)</f>
        <v>30.296861471861469</v>
      </c>
      <c r="H101" s="17">
        <f>IF(OR($A101="",$B101="",$C101=""),"",'MPTO_working_3-way'!E100)</f>
        <v>1.1114342538093001</v>
      </c>
      <c r="I101" s="21">
        <f>IF(OR($A101="",$B101="",$C101=""),"",'MPTO_working_3-way'!F100)</f>
        <v>13.213280107659061</v>
      </c>
      <c r="J101" s="22">
        <f>IF(OR($A101="",$B101="",$C101=""),"",'MPTO_working_3-way'!G100)</f>
        <v>40.683094453131993</v>
      </c>
      <c r="K101" s="17">
        <f>IF(OR($A101="",$B101="",$C101=""),"",'OddsRatio_working_3-way'!H100)</f>
        <v>1.1157701782859493</v>
      </c>
      <c r="L101" s="21">
        <f>IF(OR($A101="",$B101="",$C101=""),"",'OddsRatio_working_3-way'!I100)</f>
        <v>13.456871183568149</v>
      </c>
      <c r="M101" s="22">
        <f>IF(OR($A101="",$B101="",$C101=""),"",'OddsRatio_working_3-way'!J100)</f>
        <v>33.959769758009777</v>
      </c>
      <c r="N101" s="23">
        <f t="shared" si="29"/>
        <v>88.428001414573671</v>
      </c>
      <c r="O101" s="24">
        <f t="shared" si="30"/>
        <v>8.2713266629278106</v>
      </c>
      <c r="P101" s="24">
        <f t="shared" si="31"/>
        <v>3.300671922498509</v>
      </c>
      <c r="Q101" t="s">
        <v>286</v>
      </c>
      <c r="R101" t="s">
        <v>287</v>
      </c>
      <c r="S101" s="48" t="s">
        <v>401</v>
      </c>
      <c r="T101" s="35">
        <v>100</v>
      </c>
      <c r="U101" s="35">
        <f t="shared" si="32"/>
        <v>60.474308300395251</v>
      </c>
      <c r="V101" s="35">
        <f t="shared" si="33"/>
        <v>66.21621621621621</v>
      </c>
      <c r="W101" s="35">
        <f t="shared" si="34"/>
        <v>70.059880239520965</v>
      </c>
      <c r="X101" s="35">
        <f t="shared" si="35"/>
        <v>63.723903544262825</v>
      </c>
      <c r="Y101" s="35">
        <f t="shared" si="36"/>
        <v>69.465811460083799</v>
      </c>
      <c r="Z101" s="35">
        <f t="shared" si="37"/>
        <v>73.309475483388525</v>
      </c>
      <c r="AA101" s="35">
        <f t="shared" si="38"/>
        <v>-3.2495952438675744</v>
      </c>
      <c r="AB101" s="35">
        <f t="shared" si="39"/>
        <v>-3.2495952438675886</v>
      </c>
      <c r="AC101" s="35">
        <f t="shared" si="40"/>
        <v>-3.2495952438675602</v>
      </c>
      <c r="AF101">
        <v>1.31</v>
      </c>
      <c r="AG101">
        <v>3.38</v>
      </c>
      <c r="AJ101" t="s">
        <v>413</v>
      </c>
    </row>
    <row r="102" spans="1:36" ht="15" x14ac:dyDescent="0.25">
      <c r="A102">
        <v>2.5299999999999998</v>
      </c>
      <c r="B102">
        <v>2.96</v>
      </c>
      <c r="C102">
        <v>3.34</v>
      </c>
      <c r="D102" s="20">
        <f t="shared" si="28"/>
        <v>3.2495952438675868E-2</v>
      </c>
      <c r="E102" s="17">
        <f>IF(OR($A102="",$B102="",$C102=""),"",A102*'MPTO_working_3-way'!$I101)</f>
        <v>2.61221475966985</v>
      </c>
      <c r="F102" s="21">
        <f>IF(OR($A102="",$B102="",$C102=""),"",B102*'MPTO_working_3-way'!$I101)</f>
        <v>3.0561880192184807</v>
      </c>
      <c r="G102" s="22">
        <f>IF(OR($A102="",$B102="",$C102=""),"",C102*'MPTO_working_3-way'!$I101)</f>
        <v>3.4485364811451773</v>
      </c>
      <c r="H102" s="17">
        <f>IF(OR($A102="",$B102="",$C102=""),"",'MPTO_working_3-way'!E101)</f>
        <v>2.601288091765515</v>
      </c>
      <c r="I102" s="21">
        <f>IF(OR($A102="",$B102="",$C102=""),"",'MPTO_working_3-way'!F101)</f>
        <v>3.058049232791606</v>
      </c>
      <c r="J102" s="22">
        <f>IF(OR($A102="",$B102="",$C102=""),"",'MPTO_working_3-way'!G101)</f>
        <v>3.4653731353209212</v>
      </c>
      <c r="K102" s="17">
        <f>IF(OR($A102="",$B102="",$C102=""),"",'OddsRatio_working_3-way'!H101)</f>
        <v>2.6063435504312831</v>
      </c>
      <c r="L102" s="21">
        <f>IF(OR($A102="",$B102="",$C102=""),"",'OddsRatio_working_3-way'!I101)</f>
        <v>3.0577995809446503</v>
      </c>
      <c r="M102" s="22">
        <f>IF(OR($A102="",$B102="",$C102=""),"",'OddsRatio_working_3-way'!J101)</f>
        <v>3.4567607241890204</v>
      </c>
      <c r="N102" s="23">
        <f t="shared" si="29"/>
        <v>38.281691667892844</v>
      </c>
      <c r="O102" s="24">
        <f t="shared" si="30"/>
        <v>32.720499972894892</v>
      </c>
      <c r="P102" s="24">
        <f t="shared" si="31"/>
        <v>28.997808359212247</v>
      </c>
      <c r="Q102" t="s">
        <v>106</v>
      </c>
      <c r="R102" t="s">
        <v>110</v>
      </c>
      <c r="S102" s="48" t="s">
        <v>401</v>
      </c>
      <c r="T102" s="35">
        <v>100</v>
      </c>
      <c r="U102" s="35">
        <f t="shared" si="32"/>
        <v>53.917050691244242</v>
      </c>
      <c r="V102" s="35">
        <f t="shared" si="33"/>
        <v>67.637540453074436</v>
      </c>
      <c r="W102" s="35">
        <f t="shared" si="34"/>
        <v>74.937343358395992</v>
      </c>
      <c r="X102" s="35">
        <f t="shared" si="35"/>
        <v>57.425116188529579</v>
      </c>
      <c r="Y102" s="35">
        <f t="shared" si="36"/>
        <v>71.145605950359766</v>
      </c>
      <c r="Z102" s="35">
        <f t="shared" si="37"/>
        <v>78.445408855681336</v>
      </c>
      <c r="AA102" s="35">
        <f t="shared" si="38"/>
        <v>-3.5080654972853367</v>
      </c>
      <c r="AB102" s="35">
        <f t="shared" si="39"/>
        <v>-3.5080654972853296</v>
      </c>
      <c r="AC102" s="35">
        <f t="shared" si="40"/>
        <v>-3.5080654972853438</v>
      </c>
      <c r="AF102">
        <v>2.82</v>
      </c>
      <c r="AG102">
        <v>1.45</v>
      </c>
      <c r="AJ102" t="s">
        <v>115</v>
      </c>
    </row>
    <row r="103" spans="1:36" ht="15" x14ac:dyDescent="0.25">
      <c r="A103">
        <v>2.17</v>
      </c>
      <c r="B103">
        <v>3.09</v>
      </c>
      <c r="C103">
        <v>3.99</v>
      </c>
      <c r="D103" s="20">
        <f t="shared" si="28"/>
        <v>3.5080654972853509E-2</v>
      </c>
      <c r="E103" s="17">
        <f>IF(OR($A103="",$B103="",$C103=""),"",A103*'MPTO_working_3-way'!$I102)</f>
        <v>2.2461250212910921</v>
      </c>
      <c r="F103" s="21">
        <f>IF(OR($A103="",$B103="",$C103=""),"",B103*'MPTO_working_3-way'!$I102)</f>
        <v>3.1983992238661174</v>
      </c>
      <c r="G103" s="22">
        <f>IF(OR($A103="",$B103="",$C103=""),"",C103*'MPTO_working_3-way'!$I102)</f>
        <v>4.1299718133416858</v>
      </c>
      <c r="H103" s="17">
        <f>IF(OR($A103="",$B103="",$C103=""),"",'MPTO_working_3-way'!E102)</f>
        <v>2.2264973869965581</v>
      </c>
      <c r="I103" s="21">
        <f>IF(OR($A103="",$B103="",$C103=""),"",'MPTO_working_3-way'!F102)</f>
        <v>3.2058367380832355</v>
      </c>
      <c r="J103" s="22">
        <f>IF(OR($A103="",$B103="",$C103=""),"",'MPTO_working_3-way'!G102)</f>
        <v>4.1852734374572265</v>
      </c>
      <c r="K103" s="17">
        <f>IF(OR($A103="",$B103="",$C103=""),"",'OddsRatio_working_3-way'!H102)</f>
        <v>2.2348873203510657</v>
      </c>
      <c r="L103" s="21">
        <f>IF(OR($A103="",$B103="",$C103=""),"",'OddsRatio_working_3-way'!I102)</f>
        <v>3.2059098286613055</v>
      </c>
      <c r="M103" s="22">
        <f>IF(OR($A103="",$B103="",$C103=""),"",'OddsRatio_working_3-way'!J102)</f>
        <v>4.1558231520082787</v>
      </c>
      <c r="N103" s="23">
        <f t="shared" si="29"/>
        <v>44.521119284143467</v>
      </c>
      <c r="O103" s="24">
        <f t="shared" si="30"/>
        <v>31.265640403427614</v>
      </c>
      <c r="P103" s="24">
        <f t="shared" si="31"/>
        <v>24.213240312428901</v>
      </c>
      <c r="Q103" t="s">
        <v>96</v>
      </c>
      <c r="R103" t="s">
        <v>103</v>
      </c>
      <c r="S103" s="48" t="s">
        <v>401</v>
      </c>
      <c r="T103" s="35">
        <v>100</v>
      </c>
      <c r="U103" s="35">
        <f t="shared" si="32"/>
        <v>46.808510638297875</v>
      </c>
      <c r="V103" s="35">
        <f t="shared" si="33"/>
        <v>70.414201183431956</v>
      </c>
      <c r="W103" s="35">
        <f t="shared" si="34"/>
        <v>79.338842975206617</v>
      </c>
      <c r="X103" s="35">
        <f t="shared" si="35"/>
        <v>50.246955841361441</v>
      </c>
      <c r="Y103" s="35">
        <f t="shared" si="36"/>
        <v>73.852646386495508</v>
      </c>
      <c r="Z103" s="35">
        <f t="shared" si="37"/>
        <v>82.777288178270169</v>
      </c>
      <c r="AA103" s="35">
        <f t="shared" si="38"/>
        <v>-3.4384452030635657</v>
      </c>
      <c r="AB103" s="35">
        <f t="shared" si="39"/>
        <v>-3.4384452030635515</v>
      </c>
      <c r="AC103" s="35">
        <f t="shared" si="40"/>
        <v>-3.4384452030635515</v>
      </c>
      <c r="AF103">
        <v>2.59</v>
      </c>
      <c r="AG103">
        <v>1.53</v>
      </c>
      <c r="AJ103" t="s">
        <v>115</v>
      </c>
    </row>
    <row r="104" spans="1:36" ht="15" x14ac:dyDescent="0.25">
      <c r="A104">
        <v>1.88</v>
      </c>
      <c r="B104">
        <v>3.38</v>
      </c>
      <c r="C104">
        <v>4.84</v>
      </c>
      <c r="D104" s="20">
        <f t="shared" si="28"/>
        <v>3.4384452030635559E-2</v>
      </c>
      <c r="E104" s="17">
        <f>IF(OR($A104="",$B104="",$C104=""),"",A104*'MPTO_working_3-way'!$I103)</f>
        <v>1.9446427698175948</v>
      </c>
      <c r="F104" s="21">
        <f>IF(OR($A104="",$B104="",$C104=""),"",B104*'MPTO_working_3-way'!$I103)</f>
        <v>3.496219447863548</v>
      </c>
      <c r="G104" s="22">
        <f>IF(OR($A104="",$B104="",$C104=""),"",C104*'MPTO_working_3-way'!$I103)</f>
        <v>5.0064207478282761</v>
      </c>
      <c r="H104" s="17">
        <f>IF(OR($A104="",$B104="",$C104=""),"",'MPTO_working_3-way'!E103)</f>
        <v>1.9214015732080165</v>
      </c>
      <c r="I104" s="21">
        <f>IF(OR($A104="",$B104="",$C104=""),"",'MPTO_working_3-way'!F103)</f>
        <v>3.5162176235940596</v>
      </c>
      <c r="J104" s="22">
        <f>IF(OR($A104="",$B104="",$C104=""),"",'MPTO_working_3-way'!G103)</f>
        <v>5.1242611227025039</v>
      </c>
      <c r="K104" s="17">
        <f>IF(OR($A104="",$B104="",$C104=""),"",'OddsRatio_working_3-way'!H103)</f>
        <v>1.9304726356011095</v>
      </c>
      <c r="L104" s="21">
        <f>IF(OR($A104="",$B104="",$C104=""),"",'OddsRatio_working_3-way'!I103)</f>
        <v>3.5165055371939076</v>
      </c>
      <c r="M104" s="22">
        <f>IF(OR($A104="",$B104="",$C104=""),"",'OddsRatio_working_3-way'!J103)</f>
        <v>5.0602442280775666</v>
      </c>
      <c r="N104" s="23">
        <f t="shared" si="29"/>
        <v>51.423326459789777</v>
      </c>
      <c r="O104" s="24">
        <f t="shared" si="30"/>
        <v>28.602323593019165</v>
      </c>
      <c r="P104" s="24">
        <f t="shared" si="31"/>
        <v>19.974349947191069</v>
      </c>
      <c r="Q104" t="s">
        <v>100</v>
      </c>
      <c r="R104" t="s">
        <v>95</v>
      </c>
      <c r="S104" s="48" t="s">
        <v>401</v>
      </c>
      <c r="T104" s="35">
        <v>100</v>
      </c>
      <c r="U104" s="35">
        <f t="shared" si="32"/>
        <v>41.860465116279073</v>
      </c>
      <c r="V104" s="35">
        <f t="shared" si="33"/>
        <v>71.83098591549296</v>
      </c>
      <c r="W104" s="35">
        <f t="shared" si="34"/>
        <v>82.486865148861654</v>
      </c>
      <c r="X104" s="35">
        <f t="shared" si="35"/>
        <v>45.682148935645394</v>
      </c>
      <c r="Y104" s="35">
        <f t="shared" si="36"/>
        <v>75.652669734859288</v>
      </c>
      <c r="Z104" s="35">
        <f t="shared" si="37"/>
        <v>86.308548968227967</v>
      </c>
      <c r="AA104" s="35">
        <f t="shared" si="38"/>
        <v>-3.8216838193663207</v>
      </c>
      <c r="AB104" s="35">
        <f t="shared" si="39"/>
        <v>-3.8216838193663278</v>
      </c>
      <c r="AC104" s="35">
        <f t="shared" si="40"/>
        <v>-3.8216838193663136</v>
      </c>
      <c r="AF104">
        <v>2.3199999999999998</v>
      </c>
      <c r="AG104">
        <v>1.65</v>
      </c>
      <c r="AJ104" t="s">
        <v>115</v>
      </c>
    </row>
    <row r="105" spans="1:36" ht="15" x14ac:dyDescent="0.25">
      <c r="A105">
        <v>1.72</v>
      </c>
      <c r="B105">
        <v>3.55</v>
      </c>
      <c r="C105">
        <v>5.71</v>
      </c>
      <c r="D105" s="20">
        <f t="shared" si="28"/>
        <v>3.8216838193663172E-2</v>
      </c>
      <c r="E105" s="17">
        <f>IF(OR($A105="",$B105="",$C105=""),"",A105*'MPTO_working_3-way'!$I104)</f>
        <v>1.7857329616931006</v>
      </c>
      <c r="F105" s="21">
        <f>IF(OR($A105="",$B105="",$C105=""),"",B105*'MPTO_working_3-way'!$I104)</f>
        <v>3.6856697755875039</v>
      </c>
      <c r="G105" s="22">
        <f>IF(OR($A105="",$B105="",$C105=""),"",C105*'MPTO_working_3-way'!$I104)</f>
        <v>5.9282181460858165</v>
      </c>
      <c r="H105" s="17">
        <f>IF(OR($A105="",$B105="",$C105=""),"",'MPTO_working_3-way'!E104)</f>
        <v>1.7585311536530672</v>
      </c>
      <c r="I105" s="21">
        <f>IF(OR($A105="",$B105="",$C105=""),"",'MPTO_working_3-way'!F104)</f>
        <v>3.7181467099117129</v>
      </c>
      <c r="J105" s="22">
        <f>IF(OR($A105="",$B105="",$C105=""),"",'MPTO_working_3-way'!G104)</f>
        <v>6.1579235538893018</v>
      </c>
      <c r="K105" s="17">
        <f>IF(OR($A105="",$B105="",$C105=""),"",'OddsRatio_working_3-way'!H104)</f>
        <v>1.7685699160504154</v>
      </c>
      <c r="L105" s="21">
        <f>IF(OR($A105="",$B105="",$C105=""),"",'OddsRatio_working_3-way'!I104)</f>
        <v>3.7220184526785549</v>
      </c>
      <c r="M105" s="22">
        <f>IF(OR($A105="",$B105="",$C105=""),"",'OddsRatio_working_3-way'!J104)</f>
        <v>6.0277282008298005</v>
      </c>
      <c r="N105" s="23">
        <f t="shared" si="29"/>
        <v>55.999414327429655</v>
      </c>
      <c r="O105" s="24">
        <f t="shared" si="30"/>
        <v>27.132110603712395</v>
      </c>
      <c r="P105" s="24">
        <f t="shared" si="31"/>
        <v>16.868475068857968</v>
      </c>
      <c r="Q105" t="s">
        <v>109</v>
      </c>
      <c r="R105" t="s">
        <v>104</v>
      </c>
      <c r="S105" s="48" t="s">
        <v>401</v>
      </c>
      <c r="T105" s="35">
        <v>100</v>
      </c>
      <c r="U105" s="35">
        <f t="shared" si="32"/>
        <v>47.643979057591622</v>
      </c>
      <c r="V105" s="35">
        <f t="shared" si="33"/>
        <v>72.826086956521735</v>
      </c>
      <c r="W105" s="35">
        <f t="shared" si="34"/>
        <v>76.580796252927385</v>
      </c>
      <c r="X105" s="35">
        <f t="shared" si="35"/>
        <v>50.593116790550866</v>
      </c>
      <c r="Y105" s="35">
        <f t="shared" si="36"/>
        <v>75.775224689480979</v>
      </c>
      <c r="Z105" s="35">
        <f t="shared" si="37"/>
        <v>79.529933985886629</v>
      </c>
      <c r="AA105" s="35">
        <f t="shared" si="38"/>
        <v>-2.9491377329592439</v>
      </c>
      <c r="AB105" s="35">
        <f t="shared" si="39"/>
        <v>-2.9491377329592439</v>
      </c>
      <c r="AC105" s="35">
        <f t="shared" si="40"/>
        <v>-2.9491377329592439</v>
      </c>
      <c r="AF105">
        <v>2.35</v>
      </c>
      <c r="AG105">
        <v>1.63</v>
      </c>
      <c r="AJ105" t="s">
        <v>115</v>
      </c>
    </row>
    <row r="106" spans="1:36" ht="15" x14ac:dyDescent="0.25">
      <c r="A106">
        <v>1.91</v>
      </c>
      <c r="B106">
        <v>3.68</v>
      </c>
      <c r="C106">
        <v>4.2699999999999996</v>
      </c>
      <c r="D106" s="20">
        <f t="shared" si="28"/>
        <v>2.9491377329592394E-2</v>
      </c>
      <c r="E106" s="17">
        <f>IF(OR($A106="",$B106="",$C106=""),"",A106*'MPTO_working_3-way'!$I105)</f>
        <v>1.9663285306995213</v>
      </c>
      <c r="F106" s="21">
        <f>IF(OR($A106="",$B106="",$C106=""),"",B106*'MPTO_working_3-way'!$I105)</f>
        <v>3.7885282685729003</v>
      </c>
      <c r="G106" s="22">
        <f>IF(OR($A106="",$B106="",$C106=""),"",C106*'MPTO_working_3-way'!$I105)</f>
        <v>4.395928181197359</v>
      </c>
      <c r="H106" s="17">
        <f>IF(OR($A106="",$B106="",$C106=""),"",'MPTO_working_3-way'!E105)</f>
        <v>1.9465487435531152</v>
      </c>
      <c r="I106" s="21">
        <f>IF(OR($A106="",$B106="",$C106=""),"",'MPTO_working_3-way'!F105)</f>
        <v>3.8181248255023248</v>
      </c>
      <c r="J106" s="22">
        <f>IF(OR($A106="",$B106="",$C106=""),"",'MPTO_working_3-way'!G105)</f>
        <v>4.4570911263229114</v>
      </c>
      <c r="K106" s="17">
        <f>IF(OR($A106="",$B106="",$C106=""),"",'OddsRatio_working_3-way'!H105)</f>
        <v>1.9541491835532143</v>
      </c>
      <c r="L106" s="21">
        <f>IF(OR($A106="",$B106="",$C106=""),"",'OddsRatio_working_3-way'!I105)</f>
        <v>3.8100217713435334</v>
      </c>
      <c r="M106" s="22">
        <f>IF(OR($A106="",$B106="",$C106=""),"",'OddsRatio_working_3-way'!J105)</f>
        <v>4.4286459672736385</v>
      </c>
      <c r="N106" s="23">
        <f t="shared" si="29"/>
        <v>50.856201514008958</v>
      </c>
      <c r="O106" s="24">
        <f t="shared" si="30"/>
        <v>26.395474155368774</v>
      </c>
      <c r="P106" s="24">
        <f t="shared" si="31"/>
        <v>22.748324330622275</v>
      </c>
      <c r="Q106" t="s">
        <v>288</v>
      </c>
      <c r="R106" t="s">
        <v>289</v>
      </c>
      <c r="S106" s="48" t="s">
        <v>401</v>
      </c>
      <c r="T106" s="35">
        <v>100</v>
      </c>
      <c r="U106" s="35">
        <f t="shared" si="32"/>
        <v>53.271028037383175</v>
      </c>
      <c r="V106" s="35">
        <f t="shared" si="33"/>
        <v>73.262032085561486</v>
      </c>
      <c r="W106" s="35">
        <f t="shared" si="34"/>
        <v>70.501474926253692</v>
      </c>
      <c r="X106" s="35">
        <f t="shared" si="35"/>
        <v>56.236492988184807</v>
      </c>
      <c r="Y106" s="35">
        <f t="shared" si="36"/>
        <v>76.227497036363133</v>
      </c>
      <c r="Z106" s="35">
        <f t="shared" si="37"/>
        <v>73.466939877055324</v>
      </c>
      <c r="AA106" s="35">
        <f t="shared" si="38"/>
        <v>-2.965464950801632</v>
      </c>
      <c r="AB106" s="35">
        <f t="shared" si="39"/>
        <v>-2.9654649508016462</v>
      </c>
      <c r="AC106" s="35">
        <f t="shared" si="40"/>
        <v>-2.965464950801632</v>
      </c>
      <c r="AF106">
        <v>2</v>
      </c>
      <c r="AG106">
        <v>1.88</v>
      </c>
      <c r="AJ106" t="s">
        <v>414</v>
      </c>
    </row>
    <row r="107" spans="1:36" ht="15" x14ac:dyDescent="0.25">
      <c r="A107">
        <v>2.14</v>
      </c>
      <c r="B107">
        <v>3.74</v>
      </c>
      <c r="C107">
        <v>3.39</v>
      </c>
      <c r="D107" s="20">
        <f t="shared" si="28"/>
        <v>2.9654649508016329E-2</v>
      </c>
      <c r="E107" s="17">
        <f>IF(OR($A107="",$B107="",$C107=""),"",A107*'MPTO_working_3-way'!$I106)</f>
        <v>2.2034609499471549</v>
      </c>
      <c r="F107" s="21">
        <f>IF(OR($A107="",$B107="",$C107=""),"",B107*'MPTO_working_3-way'!$I106)</f>
        <v>3.8509083891599811</v>
      </c>
      <c r="G107" s="22">
        <f>IF(OR($A107="",$B107="",$C107=""),"",C107*'MPTO_working_3-way'!$I106)</f>
        <v>3.4905292618321755</v>
      </c>
      <c r="H107" s="17">
        <f>IF(OR($A107="",$B107="",$C107=""),"",'MPTO_working_3-way'!E106)</f>
        <v>2.1862471060565216</v>
      </c>
      <c r="I107" s="21">
        <f>IF(OR($A107="",$B107="",$C107=""),"",'MPTO_working_3-way'!F106)</f>
        <v>3.8835736318993792</v>
      </c>
      <c r="J107" s="22">
        <f>IF(OR($A107="",$B107="",$C107=""),"",'MPTO_working_3-way'!G106)</f>
        <v>3.5075366914812949</v>
      </c>
      <c r="K107" s="17">
        <f>IF(OR($A107="",$B107="",$C107=""),"",'OddsRatio_working_3-way'!H106)</f>
        <v>2.1933564280055124</v>
      </c>
      <c r="L107" s="21">
        <f>IF(OR($A107="",$B107="",$C107=""),"",'OddsRatio_working_3-way'!I106)</f>
        <v>3.8682426427500931</v>
      </c>
      <c r="M107" s="22">
        <f>IF(OR($A107="",$B107="",$C107=""),"",'OddsRatio_working_3-way'!J106)</f>
        <v>3.5018612832747151</v>
      </c>
      <c r="N107" s="23">
        <f t="shared" si="29"/>
        <v>45.38315053978981</v>
      </c>
      <c r="O107" s="24">
        <f t="shared" si="30"/>
        <v>25.96789897196529</v>
      </c>
      <c r="P107" s="24">
        <f t="shared" si="31"/>
        <v>28.648950488244896</v>
      </c>
      <c r="Q107" t="s">
        <v>290</v>
      </c>
      <c r="R107" t="s">
        <v>291</v>
      </c>
      <c r="S107" s="48" t="s">
        <v>401</v>
      </c>
      <c r="T107" s="35">
        <v>100</v>
      </c>
      <c r="U107" s="35">
        <f t="shared" si="32"/>
        <v>65.03496503496504</v>
      </c>
      <c r="V107" s="35">
        <f t="shared" si="33"/>
        <v>72.29916897506925</v>
      </c>
      <c r="W107" s="35">
        <f t="shared" si="34"/>
        <v>59.183673469387763</v>
      </c>
      <c r="X107" s="35">
        <f t="shared" si="35"/>
        <v>68.517157555542994</v>
      </c>
      <c r="Y107" s="35">
        <f t="shared" si="36"/>
        <v>75.781361495647204</v>
      </c>
      <c r="Z107" s="35">
        <f t="shared" si="37"/>
        <v>62.665865989965717</v>
      </c>
      <c r="AA107" s="35">
        <f t="shared" si="38"/>
        <v>-3.4821925205779536</v>
      </c>
      <c r="AB107" s="35">
        <f t="shared" si="39"/>
        <v>-3.4821925205779536</v>
      </c>
      <c r="AC107" s="35">
        <f t="shared" si="40"/>
        <v>-3.4821925205779536</v>
      </c>
      <c r="AF107">
        <v>1.78</v>
      </c>
      <c r="AG107">
        <v>2.13</v>
      </c>
      <c r="AJ107" t="s">
        <v>414</v>
      </c>
    </row>
    <row r="108" spans="1:36" s="35" customFormat="1" ht="15" x14ac:dyDescent="0.25">
      <c r="A108">
        <v>2.86</v>
      </c>
      <c r="B108">
        <v>3.61</v>
      </c>
      <c r="C108">
        <v>2.4500000000000002</v>
      </c>
      <c r="D108" s="20">
        <f t="shared" si="28"/>
        <v>3.4821925205779536E-2</v>
      </c>
      <c r="E108" s="17">
        <f>IF(OR($A108="",$B108="",$C108=""),"",A108*'MPTO_working_3-way'!$I107)</f>
        <v>2.9595907060885294</v>
      </c>
      <c r="F108" s="21">
        <f>IF(OR($A108="",$B108="",$C108=""),"",B108*'MPTO_working_3-way'!$I107)</f>
        <v>3.735707149992864</v>
      </c>
      <c r="G108" s="22">
        <f>IF(OR($A108="",$B108="",$C108=""),"",C108*'MPTO_working_3-way'!$I107)</f>
        <v>2.53531371675416</v>
      </c>
      <c r="H108" s="17">
        <f>IF(OR($A108="",$B108="",$C108=""),"",'MPTO_working_3-way'!E107)</f>
        <v>2.9582031811893263</v>
      </c>
      <c r="I108" s="21">
        <f>IF(OR($A108="",$B108="",$C108=""),"",'MPTO_working_3-way'!F107)</f>
        <v>3.7678832899622989</v>
      </c>
      <c r="J108" s="22">
        <f>IF(OR($A108="",$B108="",$C108=""),"",'MPTO_working_3-way'!G107)</f>
        <v>2.5217122138492809</v>
      </c>
      <c r="K108" s="17">
        <f>IF(OR($A108="",$B108="",$C108=""),"",'OddsRatio_working_3-way'!H107)</f>
        <v>2.9601724413055841</v>
      </c>
      <c r="L108" s="21">
        <f>IF(OR($A108="",$B108="",$C108=""),"",'OddsRatio_working_3-way'!I107)</f>
        <v>3.7505645547352553</v>
      </c>
      <c r="M108" s="22">
        <f>IF(OR($A108="",$B108="",$C108=""),"",'OddsRatio_working_3-way'!J107)</f>
        <v>2.5280914192973647</v>
      </c>
      <c r="N108" s="23">
        <f t="shared" si="29"/>
        <v>33.788455881510238</v>
      </c>
      <c r="O108" s="24">
        <f t="shared" si="30"/>
        <v>26.76869357925742</v>
      </c>
      <c r="P108" s="24">
        <f t="shared" si="31"/>
        <v>39.442850539232353</v>
      </c>
      <c r="Q108" t="s">
        <v>292</v>
      </c>
      <c r="R108" t="s">
        <v>293</v>
      </c>
      <c r="S108" s="48" t="s">
        <v>402</v>
      </c>
      <c r="T108" s="35">
        <v>100</v>
      </c>
      <c r="U108" s="35">
        <f t="shared" si="32"/>
        <v>35.897435897435898</v>
      </c>
      <c r="V108" s="35">
        <f t="shared" si="33"/>
        <v>76.635514018691595</v>
      </c>
      <c r="W108" s="35">
        <f t="shared" si="34"/>
        <v>82.486865148861654</v>
      </c>
      <c r="X108" s="35">
        <f t="shared" si="35"/>
        <v>40.877620832446766</v>
      </c>
      <c r="Y108" s="35">
        <f t="shared" si="36"/>
        <v>81.615698953702449</v>
      </c>
      <c r="Z108" s="35">
        <f t="shared" si="37"/>
        <v>87.467050083872508</v>
      </c>
      <c r="AA108" s="35">
        <f t="shared" si="38"/>
        <v>-4.9801849350108682</v>
      </c>
      <c r="AB108" s="35">
        <f t="shared" si="39"/>
        <v>-4.980184935010854</v>
      </c>
      <c r="AC108" s="35">
        <f t="shared" si="40"/>
        <v>-4.980184935010854</v>
      </c>
      <c r="AD108" s="36"/>
      <c r="AE108" s="36"/>
      <c r="AF108">
        <v>1.81</v>
      </c>
      <c r="AG108">
        <v>2.06</v>
      </c>
      <c r="AH108" s="36"/>
      <c r="AI108" s="36"/>
      <c r="AJ108" t="s">
        <v>404</v>
      </c>
    </row>
    <row r="109" spans="1:36" ht="15" x14ac:dyDescent="0.25">
      <c r="A109">
        <v>1.56</v>
      </c>
      <c r="B109">
        <v>4.28</v>
      </c>
      <c r="C109">
        <v>5.71</v>
      </c>
      <c r="D109" s="20">
        <f t="shared" si="28"/>
        <v>4.9801849350108673E-2</v>
      </c>
      <c r="E109" s="17">
        <f>IF(OR($A109="",$B109="",$C109=""),"",A109*'MPTO_working_3-way'!$I108)</f>
        <v>1.6376908849861695</v>
      </c>
      <c r="F109" s="21">
        <f>IF(OR($A109="",$B109="",$C109=""),"",B109*'MPTO_working_3-way'!$I108)</f>
        <v>4.4931519152184656</v>
      </c>
      <c r="G109" s="22">
        <f>IF(OR($A109="",$B109="",$C109=""),"",C109*'MPTO_working_3-way'!$I108)</f>
        <v>5.9943685597891205</v>
      </c>
      <c r="H109" s="17">
        <f>IF(OR($A109="",$B109="",$C109=""),"",'MPTO_working_3-way'!E108)</f>
        <v>1.6014732924575814</v>
      </c>
      <c r="I109" s="21">
        <f>IF(OR($A109="",$B109="",$C109=""),"",'MPTO_working_3-way'!F108)</f>
        <v>4.6073555534357542</v>
      </c>
      <c r="J109" s="22">
        <f>IF(OR($A109="",$B109="",$C109=""),"",'MPTO_working_3-way'!G108)</f>
        <v>6.3079252016134371</v>
      </c>
      <c r="K109" s="17">
        <f>IF(OR($A109="",$B109="",$C109=""),"",'OddsRatio_working_3-way'!H108)</f>
        <v>1.6132903326177273</v>
      </c>
      <c r="L109" s="21">
        <f>IF(OR($A109="",$B109="",$C109=""),"",'OddsRatio_working_3-way'!I108)</f>
        <v>4.5921290910466857</v>
      </c>
      <c r="M109" s="22">
        <f>IF(OR($A109="",$B109="",$C109=""),"",'OddsRatio_working_3-way'!J108)</f>
        <v>6.1582097618383811</v>
      </c>
      <c r="N109" s="23">
        <f t="shared" si="29"/>
        <v>61.061584281116957</v>
      </c>
      <c r="O109" s="24">
        <f t="shared" si="30"/>
        <v>22.256091466949169</v>
      </c>
      <c r="P109" s="24">
        <f t="shared" si="31"/>
        <v>16.682324251933878</v>
      </c>
      <c r="Q109" t="s">
        <v>294</v>
      </c>
      <c r="R109" t="s">
        <v>295</v>
      </c>
      <c r="S109" s="48" t="s">
        <v>402</v>
      </c>
      <c r="T109" s="35">
        <v>100</v>
      </c>
      <c r="U109" s="35">
        <f t="shared" si="32"/>
        <v>54.545454545454554</v>
      </c>
      <c r="V109" s="35">
        <f t="shared" si="33"/>
        <v>71.671388101982998</v>
      </c>
      <c r="W109" s="35">
        <f t="shared" si="34"/>
        <v>69.230769230769241</v>
      </c>
      <c r="X109" s="35">
        <f t="shared" si="35"/>
        <v>59.097842667247768</v>
      </c>
      <c r="Y109" s="35">
        <f t="shared" si="36"/>
        <v>76.223776223776227</v>
      </c>
      <c r="Z109" s="35">
        <f t="shared" si="37"/>
        <v>73.783157352562441</v>
      </c>
      <c r="AA109" s="35">
        <f t="shared" si="38"/>
        <v>-4.5523881217932143</v>
      </c>
      <c r="AB109" s="35">
        <f t="shared" si="39"/>
        <v>-4.5523881217932285</v>
      </c>
      <c r="AC109" s="35">
        <f t="shared" si="40"/>
        <v>-4.5523881217932001</v>
      </c>
      <c r="AF109">
        <v>1.73</v>
      </c>
      <c r="AG109">
        <v>2.13</v>
      </c>
      <c r="AJ109" t="s">
        <v>404</v>
      </c>
    </row>
    <row r="110" spans="1:36" ht="15" x14ac:dyDescent="0.25">
      <c r="A110">
        <v>2.2000000000000002</v>
      </c>
      <c r="B110">
        <v>3.53</v>
      </c>
      <c r="C110">
        <v>3.25</v>
      </c>
      <c r="D110" s="20">
        <f t="shared" si="28"/>
        <v>4.5523881217932161E-2</v>
      </c>
      <c r="E110" s="17">
        <f>IF(OR($A110="",$B110="",$C110=""),"",A110*'MPTO_working_3-way'!$I109)</f>
        <v>2.300152538679451</v>
      </c>
      <c r="F110" s="21">
        <f>IF(OR($A110="",$B110="",$C110=""),"",B110*'MPTO_working_3-way'!$I109)</f>
        <v>3.6906993006993005</v>
      </c>
      <c r="G110" s="22">
        <f>IF(OR($A110="",$B110="",$C110=""),"",C110*'MPTO_working_3-way'!$I109)</f>
        <v>3.3979526139582794</v>
      </c>
      <c r="H110" s="17">
        <f>IF(OR($A110="",$B110="",$C110=""),"",'MPTO_working_3-way'!E109)</f>
        <v>2.2759817845709907</v>
      </c>
      <c r="I110" s="21">
        <f>IF(OR($A110="",$B110="",$C110=""),"",'MPTO_working_3-way'!F109)</f>
        <v>3.7297916358800061</v>
      </c>
      <c r="J110" s="22">
        <f>IF(OR($A110="",$B110="",$C110=""),"",'MPTO_working_3-way'!G109)</f>
        <v>3.4185967763781657</v>
      </c>
      <c r="K110" s="17">
        <f>IF(OR($A110="",$B110="",$C110=""),"",'OddsRatio_working_3-way'!H109)</f>
        <v>2.286077434597753</v>
      </c>
      <c r="L110" s="21">
        <f>IF(OR($A110="",$B110="",$C110=""),"",'OddsRatio_working_3-way'!I109)</f>
        <v>3.7114799246102641</v>
      </c>
      <c r="M110" s="22">
        <f>IF(OR($A110="",$B110="",$C110=""),"",'OddsRatio_working_3-way'!J109)</f>
        <v>3.4113951898707868</v>
      </c>
      <c r="N110" s="23">
        <f t="shared" si="29"/>
        <v>43.475377531879417</v>
      </c>
      <c r="O110" s="24">
        <f t="shared" si="30"/>
        <v>27.095136138848364</v>
      </c>
      <c r="P110" s="24">
        <f t="shared" si="31"/>
        <v>29.429486329272226</v>
      </c>
      <c r="Q110" t="s">
        <v>296</v>
      </c>
      <c r="R110" t="s">
        <v>297</v>
      </c>
      <c r="S110" s="48" t="s">
        <v>402</v>
      </c>
      <c r="T110" s="35">
        <v>100</v>
      </c>
      <c r="U110" s="35">
        <f t="shared" si="32"/>
        <v>54.954954954954964</v>
      </c>
      <c r="V110" s="35">
        <f t="shared" si="33"/>
        <v>71.751412429378533</v>
      </c>
      <c r="W110" s="35">
        <f t="shared" si="34"/>
        <v>68.944099378881987</v>
      </c>
      <c r="X110" s="35">
        <f t="shared" si="35"/>
        <v>59.30448819173948</v>
      </c>
      <c r="Y110" s="35">
        <f t="shared" si="36"/>
        <v>76.100945666163057</v>
      </c>
      <c r="Z110" s="35">
        <f t="shared" si="37"/>
        <v>73.29363261566651</v>
      </c>
      <c r="AA110" s="35">
        <f t="shared" si="38"/>
        <v>-4.3495332367845165</v>
      </c>
      <c r="AB110" s="35">
        <f t="shared" si="39"/>
        <v>-4.3495332367845236</v>
      </c>
      <c r="AC110" s="35">
        <f t="shared" si="40"/>
        <v>-4.3495332367845236</v>
      </c>
      <c r="AF110">
        <v>1.79</v>
      </c>
      <c r="AG110">
        <v>2.04</v>
      </c>
      <c r="AJ110" t="s">
        <v>404</v>
      </c>
    </row>
    <row r="111" spans="1:36" ht="15" x14ac:dyDescent="0.25">
      <c r="A111">
        <v>2.2200000000000002</v>
      </c>
      <c r="B111">
        <v>3.54</v>
      </c>
      <c r="C111">
        <v>3.22</v>
      </c>
      <c r="D111" s="20">
        <f t="shared" si="28"/>
        <v>4.3495332367845085E-2</v>
      </c>
      <c r="E111" s="17">
        <f>IF(OR($A111="",$B111="",$C111=""),"",A111*'MPTO_working_3-way'!$I110)</f>
        <v>2.3165596378566162</v>
      </c>
      <c r="F111" s="21">
        <f>IF(OR($A111="",$B111="",$C111=""),"",B111*'MPTO_working_3-way'!$I110)</f>
        <v>3.6939734765821717</v>
      </c>
      <c r="G111" s="22">
        <f>IF(OR($A111="",$B111="",$C111=""),"",C111*'MPTO_working_3-way'!$I110)</f>
        <v>3.3600549702244615</v>
      </c>
      <c r="H111" s="17">
        <f>IF(OR($A111="",$B111="",$C111=""),"",'MPTO_working_3-way'!E110)</f>
        <v>2.2938304801561142</v>
      </c>
      <c r="I111" s="21">
        <f>IF(OR($A111="",$B111="",$C111=""),"",'MPTO_working_3-way'!F110)</f>
        <v>3.7315182808789542</v>
      </c>
      <c r="J111" s="22">
        <f>IF(OR($A111="",$B111="",$C111=""),"",'MPTO_working_3-way'!G110)</f>
        <v>3.3776872979821433</v>
      </c>
      <c r="K111" s="17">
        <f>IF(OR($A111="",$B111="",$C111=""),"",'OddsRatio_working_3-way'!H110)</f>
        <v>2.3033993174556953</v>
      </c>
      <c r="L111" s="21">
        <f>IF(OR($A111="",$B111="",$C111=""),"",'OddsRatio_working_3-way'!I110)</f>
        <v>3.7136346445389061</v>
      </c>
      <c r="M111" s="22">
        <f>IF(OR($A111="",$B111="",$C111=""),"",'OddsRatio_working_3-way'!J110)</f>
        <v>3.3717594137308553</v>
      </c>
      <c r="N111" s="23">
        <f t="shared" si="29"/>
        <v>43.16746194046808</v>
      </c>
      <c r="O111" s="24">
        <f t="shared" si="30"/>
        <v>27.071120199954564</v>
      </c>
      <c r="P111" s="24">
        <f t="shared" si="31"/>
        <v>29.761417859577371</v>
      </c>
      <c r="Q111" t="s">
        <v>298</v>
      </c>
      <c r="R111" t="s">
        <v>299</v>
      </c>
      <c r="S111" s="48" t="s">
        <v>402</v>
      </c>
      <c r="T111" s="35">
        <v>100</v>
      </c>
      <c r="U111" s="35">
        <f t="shared" si="32"/>
        <v>54.545454545454554</v>
      </c>
      <c r="V111" s="35">
        <f t="shared" si="33"/>
        <v>71.264367816091948</v>
      </c>
      <c r="W111" s="35">
        <f t="shared" si="34"/>
        <v>71.988795518207283</v>
      </c>
      <c r="X111" s="35">
        <f t="shared" si="35"/>
        <v>56.746836665700762</v>
      </c>
      <c r="Y111" s="35">
        <f t="shared" si="36"/>
        <v>73.46574993633817</v>
      </c>
      <c r="Z111" s="35">
        <f t="shared" si="37"/>
        <v>74.190177638453505</v>
      </c>
      <c r="AA111" s="35">
        <f t="shared" si="38"/>
        <v>-2.2013821202462083</v>
      </c>
      <c r="AB111" s="35">
        <f t="shared" si="39"/>
        <v>-2.2013821202462225</v>
      </c>
      <c r="AC111" s="35">
        <f t="shared" si="40"/>
        <v>-2.2013821202462225</v>
      </c>
      <c r="AF111">
        <v>1.69</v>
      </c>
      <c r="AG111">
        <v>2.19</v>
      </c>
      <c r="AJ111" t="s">
        <v>404</v>
      </c>
    </row>
    <row r="112" spans="1:36" ht="15" x14ac:dyDescent="0.25">
      <c r="A112">
        <v>2.2000000000000002</v>
      </c>
      <c r="B112">
        <v>3.48</v>
      </c>
      <c r="C112">
        <v>3.57</v>
      </c>
      <c r="D112" s="20">
        <f t="shared" si="28"/>
        <v>2.2013821202462314E-2</v>
      </c>
      <c r="E112" s="17">
        <f>IF(OR($A112="",$B112="",$C112=""),"",A112*'MPTO_working_3-way'!$I111)</f>
        <v>2.2484304066454173</v>
      </c>
      <c r="F112" s="21">
        <f>IF(OR($A112="",$B112="",$C112=""),"",B112*'MPTO_working_3-way'!$I111)</f>
        <v>3.5566080977845687</v>
      </c>
      <c r="G112" s="22">
        <f>IF(OR($A112="",$B112="",$C112=""),"",C112*'MPTO_working_3-way'!$I111)</f>
        <v>3.6485893416927904</v>
      </c>
      <c r="H112" s="17">
        <f>IF(OR($A112="",$B112="",$C112=""),"",'MPTO_working_3-way'!E111)</f>
        <v>2.2360983846898974</v>
      </c>
      <c r="I112" s="21">
        <f>IF(OR($A112="",$B112="",$C112=""),"",'MPTO_working_3-way'!F111)</f>
        <v>3.571194129698541</v>
      </c>
      <c r="J112" s="22">
        <f>IF(OR($A112="",$B112="",$C112=""),"",'MPTO_working_3-way'!G111)</f>
        <v>3.6660371487128867</v>
      </c>
      <c r="K112" s="17">
        <f>IF(OR($A112="",$B112="",$C112=""),"",'OddsRatio_working_3-way'!H111)</f>
        <v>2.241274090918167</v>
      </c>
      <c r="L112" s="21">
        <f>IF(OR($A112="",$B112="",$C112=""),"",'OddsRatio_working_3-way'!I111)</f>
        <v>3.5652997878975459</v>
      </c>
      <c r="M112" s="22">
        <f>IF(OR($A112="",$B112="",$C112=""),"",'OddsRatio_working_3-way'!J111)</f>
        <v>3.6583953447164075</v>
      </c>
      <c r="N112" s="23">
        <f t="shared" si="29"/>
        <v>44.47547040123721</v>
      </c>
      <c r="O112" s="24">
        <f t="shared" si="30"/>
        <v>28.11667669043732</v>
      </c>
      <c r="P112" s="24">
        <f t="shared" si="31"/>
        <v>27.407852908325452</v>
      </c>
      <c r="Q112" t="s">
        <v>300</v>
      </c>
      <c r="R112" t="s">
        <v>301</v>
      </c>
      <c r="S112" s="48" t="s">
        <v>402</v>
      </c>
      <c r="T112" s="35">
        <v>100</v>
      </c>
      <c r="U112" s="35">
        <f t="shared" si="32"/>
        <v>41.860465116279073</v>
      </c>
      <c r="V112" s="35">
        <f t="shared" si="33"/>
        <v>75.369458128078819</v>
      </c>
      <c r="W112" s="35">
        <f t="shared" si="34"/>
        <v>80.392156862745097</v>
      </c>
      <c r="X112" s="35">
        <f t="shared" si="35"/>
        <v>44.238385009176092</v>
      </c>
      <c r="Y112" s="35">
        <f t="shared" si="36"/>
        <v>77.747378020975844</v>
      </c>
      <c r="Z112" s="35">
        <f t="shared" si="37"/>
        <v>82.770076755642123</v>
      </c>
      <c r="AA112" s="35">
        <f t="shared" si="38"/>
        <v>-2.3779198928970189</v>
      </c>
      <c r="AB112" s="35">
        <f t="shared" si="39"/>
        <v>-2.377919892897026</v>
      </c>
      <c r="AC112" s="35">
        <f t="shared" si="40"/>
        <v>-2.377919892897026</v>
      </c>
      <c r="AF112">
        <v>2.0099999999999998</v>
      </c>
      <c r="AG112">
        <v>1.89</v>
      </c>
      <c r="AJ112" t="s">
        <v>405</v>
      </c>
    </row>
    <row r="113" spans="1:36" s="35" customFormat="1" ht="15" x14ac:dyDescent="0.25">
      <c r="A113">
        <v>1.72</v>
      </c>
      <c r="B113">
        <v>4.0599999999999996</v>
      </c>
      <c r="C113">
        <v>5.0999999999999996</v>
      </c>
      <c r="D113" s="20">
        <f t="shared" si="28"/>
        <v>2.377919892897018E-2</v>
      </c>
      <c r="E113" s="17">
        <f>IF(OR($A113="",$B113="",$C113=""),"",A113*'MPTO_working_3-way'!$I112)</f>
        <v>1.7609002221578287</v>
      </c>
      <c r="F113" s="21">
        <f>IF(OR($A113="",$B113="",$C113=""),"",B113*'MPTO_working_3-way'!$I112)</f>
        <v>4.1565435476516184</v>
      </c>
      <c r="G113" s="22">
        <f>IF(OR($A113="",$B113="",$C113=""),"",C113*'MPTO_working_3-way'!$I112)</f>
        <v>5.2212739145377478</v>
      </c>
      <c r="H113" s="17">
        <f>IF(OR($A113="",$B113="",$C113=""),"",'MPTO_working_3-way'!E112)</f>
        <v>1.743773575544237</v>
      </c>
      <c r="I113" s="21">
        <f>IF(OR($A113="",$B113="",$C113=""),"",'MPTO_working_3-way'!F112)</f>
        <v>4.1950000628211734</v>
      </c>
      <c r="J113" s="22">
        <f>IF(OR($A113="",$B113="",$C113=""),"",'MPTO_working_3-way'!G112)</f>
        <v>5.3148509256458825</v>
      </c>
      <c r="K113" s="17">
        <f>IF(OR($A113="",$B113="",$C113=""),"",'OddsRatio_working_3-way'!H112)</f>
        <v>1.7499455513010156</v>
      </c>
      <c r="L113" s="21">
        <f>IF(OR($A113="",$B113="",$C113=""),"",'OddsRatio_working_3-way'!I112)</f>
        <v>4.187268593029315</v>
      </c>
      <c r="M113" s="22">
        <f>IF(OR($A113="",$B113="",$C113=""),"",'OddsRatio_working_3-way'!J112)</f>
        <v>5.2705232782418925</v>
      </c>
      <c r="N113" s="23">
        <f t="shared" si="29"/>
        <v>56.789134751461823</v>
      </c>
      <c r="O113" s="24">
        <f t="shared" si="30"/>
        <v>24.058451175496145</v>
      </c>
      <c r="P113" s="24">
        <f t="shared" si="31"/>
        <v>19.152414073042028</v>
      </c>
      <c r="Q113" t="s">
        <v>302</v>
      </c>
      <c r="R113" t="s">
        <v>303</v>
      </c>
      <c r="S113" s="48" t="s">
        <v>402</v>
      </c>
      <c r="T113" s="35">
        <v>100</v>
      </c>
      <c r="U113" s="35">
        <f t="shared" si="32"/>
        <v>64.02877697841727</v>
      </c>
      <c r="V113" s="35">
        <f t="shared" si="33"/>
        <v>70.501474926253692</v>
      </c>
      <c r="W113" s="35">
        <f t="shared" si="34"/>
        <v>62.686567164179095</v>
      </c>
      <c r="X113" s="35">
        <f t="shared" si="35"/>
        <v>66.811957909567198</v>
      </c>
      <c r="Y113" s="35">
        <f t="shared" si="36"/>
        <v>73.284655857403621</v>
      </c>
      <c r="Z113" s="35">
        <f t="shared" si="37"/>
        <v>65.469748095329052</v>
      </c>
      <c r="AA113" s="35">
        <f t="shared" si="38"/>
        <v>-2.7831809311499285</v>
      </c>
      <c r="AB113" s="35">
        <f t="shared" si="39"/>
        <v>-2.7831809311499285</v>
      </c>
      <c r="AC113" s="35">
        <f t="shared" si="40"/>
        <v>-2.7831809311499569</v>
      </c>
      <c r="AD113" s="36"/>
      <c r="AE113" s="36"/>
      <c r="AF113">
        <v>1.74</v>
      </c>
      <c r="AG113">
        <v>2.2000000000000002</v>
      </c>
      <c r="AH113" s="36"/>
      <c r="AI113" s="36"/>
      <c r="AJ113" t="s">
        <v>405</v>
      </c>
    </row>
    <row r="114" spans="1:36" ht="15" x14ac:dyDescent="0.25">
      <c r="A114">
        <v>2.78</v>
      </c>
      <c r="B114">
        <v>3.39</v>
      </c>
      <c r="C114">
        <v>2.68</v>
      </c>
      <c r="D114" s="20">
        <f t="shared" si="28"/>
        <v>2.7831809311499534E-2</v>
      </c>
      <c r="E114" s="17">
        <f>IF(OR($A114="",$B114="",$C114=""),"",A114*'MPTO_working_3-way'!$I113)</f>
        <v>2.8573724298859684</v>
      </c>
      <c r="F114" s="21">
        <f>IF(OR($A114="",$B114="",$C114=""),"",B114*'MPTO_working_3-way'!$I113)</f>
        <v>3.4843498335659837</v>
      </c>
      <c r="G114" s="22">
        <f>IF(OR($A114="",$B114="",$C114=""),"",C114*'MPTO_working_3-way'!$I113)</f>
        <v>2.7545892489548187</v>
      </c>
      <c r="H114" s="17">
        <f>IF(OR($A114="",$B114="",$C114=""),"",'MPTO_working_3-way'!E113)</f>
        <v>2.8535965667615324</v>
      </c>
      <c r="I114" s="21">
        <f>IF(OR($A114="",$B114="",$C114=""),"",'MPTO_working_3-way'!F113)</f>
        <v>3.5000772348590119</v>
      </c>
      <c r="J114" s="22">
        <f>IF(OR($A114="",$B114="",$C114=""),"",'MPTO_working_3-way'!G113)</f>
        <v>2.7483320067540928</v>
      </c>
      <c r="K114" s="17">
        <f>IF(OR($A114="",$B114="",$C114=""),"",'OddsRatio_working_3-way'!H113)</f>
        <v>2.8557563286548415</v>
      </c>
      <c r="L114" s="21">
        <f>IF(OR($A114="",$B114="",$C114=""),"",'OddsRatio_working_3-way'!I113)</f>
        <v>3.491717767126445</v>
      </c>
      <c r="M114" s="22">
        <f>IF(OR($A114="",$B114="",$C114=""),"",'OddsRatio_working_3-way'!J113)</f>
        <v>2.7515003551349073</v>
      </c>
      <c r="N114" s="23">
        <f t="shared" si="29"/>
        <v>34.997187959845604</v>
      </c>
      <c r="O114" s="24">
        <f t="shared" si="30"/>
        <v>28.699758857926483</v>
      </c>
      <c r="P114" s="24">
        <f t="shared" si="31"/>
        <v>36.303053182227899</v>
      </c>
      <c r="Q114" t="s">
        <v>304</v>
      </c>
      <c r="R114" t="s">
        <v>305</v>
      </c>
      <c r="S114" s="48" t="s">
        <v>402</v>
      </c>
      <c r="T114" s="35">
        <v>100</v>
      </c>
      <c r="U114" s="35">
        <f t="shared" si="32"/>
        <v>31.03448275862069</v>
      </c>
      <c r="V114" s="35">
        <f t="shared" si="33"/>
        <v>78.768577494692153</v>
      </c>
      <c r="W114" s="35">
        <f t="shared" si="34"/>
        <v>87.029831387808045</v>
      </c>
      <c r="X114" s="35">
        <f t="shared" si="35"/>
        <v>34.201591117499817</v>
      </c>
      <c r="Y114" s="35">
        <f t="shared" si="36"/>
        <v>81.935685853571272</v>
      </c>
      <c r="Z114" s="35">
        <f t="shared" si="37"/>
        <v>90.196939746687164</v>
      </c>
      <c r="AA114" s="35">
        <f t="shared" si="38"/>
        <v>-3.1671083588791262</v>
      </c>
      <c r="AB114" s="35">
        <f t="shared" si="39"/>
        <v>-3.1671083588791191</v>
      </c>
      <c r="AC114" s="35">
        <f t="shared" si="40"/>
        <v>-3.1671083588791191</v>
      </c>
      <c r="AF114">
        <v>1.89</v>
      </c>
      <c r="AG114">
        <v>2</v>
      </c>
      <c r="AJ114" t="s">
        <v>406</v>
      </c>
    </row>
    <row r="115" spans="1:36" ht="15" x14ac:dyDescent="0.25">
      <c r="A115">
        <v>1.45</v>
      </c>
      <c r="B115">
        <v>4.71</v>
      </c>
      <c r="C115">
        <v>7.71</v>
      </c>
      <c r="D115" s="20">
        <f t="shared" si="28"/>
        <v>3.1671083588791227E-2</v>
      </c>
      <c r="E115" s="17">
        <f>IF(OR($A115="",$B115="",$C115=""),"",A115*'MPTO_working_3-way'!$I114)</f>
        <v>1.4959230712037472</v>
      </c>
      <c r="F115" s="21">
        <f>IF(OR($A115="",$B115="",$C115=""),"",B115*'MPTO_working_3-way'!$I114)</f>
        <v>4.8591708037032069</v>
      </c>
      <c r="G115" s="22">
        <f>IF(OR($A115="",$B115="",$C115=""),"",C115*'MPTO_working_3-way'!$I114)</f>
        <v>7.9541840544695805</v>
      </c>
      <c r="H115" s="17">
        <f>IF(OR($A115="",$B115="",$C115=""),"",'MPTO_working_3-way'!E114)</f>
        <v>1.4725412048671891</v>
      </c>
      <c r="I115" s="21">
        <f>IF(OR($A115="",$B115="",$C115=""),"",'MPTO_working_3-way'!F114)</f>
        <v>4.9564526764194676</v>
      </c>
      <c r="J115" s="22">
        <f>IF(OR($A115="",$B115="",$C115=""),"",'MPTO_working_3-way'!G114)</f>
        <v>8.3931584899615288</v>
      </c>
      <c r="K115" s="17">
        <f>IF(OR($A115="",$B115="",$C115=""),"",'OddsRatio_working_3-way'!H114)</f>
        <v>1.4799863329460432</v>
      </c>
      <c r="L115" s="21">
        <f>IF(OR($A115="",$B115="",$C115=""),"",'OddsRatio_working_3-way'!I114)</f>
        <v>4.9572206560662675</v>
      </c>
      <c r="M115" s="22">
        <f>IF(OR($A115="",$B115="",$C115=""),"",'OddsRatio_working_3-way'!J114)</f>
        <v>8.1571295423732213</v>
      </c>
      <c r="N115" s="23">
        <f t="shared" si="29"/>
        <v>66.848357328650238</v>
      </c>
      <c r="O115" s="24">
        <f t="shared" si="30"/>
        <v>20.579642914340308</v>
      </c>
      <c r="P115" s="24">
        <f t="shared" si="31"/>
        <v>12.571999757009451</v>
      </c>
      <c r="Q115" t="s">
        <v>306</v>
      </c>
      <c r="R115" t="s">
        <v>307</v>
      </c>
      <c r="S115" s="48" t="s">
        <v>402</v>
      </c>
      <c r="T115" s="35">
        <v>100</v>
      </c>
      <c r="U115" s="35">
        <f t="shared" si="32"/>
        <v>47.916666666666671</v>
      </c>
      <c r="V115" s="35">
        <f t="shared" si="33"/>
        <v>73.333333333333329</v>
      </c>
      <c r="W115" s="35">
        <f t="shared" si="34"/>
        <v>75.845410628019309</v>
      </c>
      <c r="X115" s="35">
        <f t="shared" si="35"/>
        <v>50.821256038647341</v>
      </c>
      <c r="Y115" s="35">
        <f t="shared" si="36"/>
        <v>76.23792270531402</v>
      </c>
      <c r="Z115" s="35">
        <f t="shared" si="37"/>
        <v>78.750000000000014</v>
      </c>
      <c r="AA115" s="35">
        <f t="shared" si="38"/>
        <v>-2.9045893719806699</v>
      </c>
      <c r="AB115" s="35">
        <f t="shared" si="39"/>
        <v>-2.9045893719806912</v>
      </c>
      <c r="AC115" s="35">
        <f t="shared" si="40"/>
        <v>-2.9045893719807054</v>
      </c>
      <c r="AF115">
        <v>1.59</v>
      </c>
      <c r="AG115">
        <v>2.4700000000000002</v>
      </c>
      <c r="AJ115" t="s">
        <v>406</v>
      </c>
    </row>
    <row r="116" spans="1:36" ht="15" x14ac:dyDescent="0.25">
      <c r="A116">
        <v>1.92</v>
      </c>
      <c r="B116">
        <v>3.75</v>
      </c>
      <c r="C116">
        <v>4.1399999999999997</v>
      </c>
      <c r="D116" s="20">
        <f t="shared" si="28"/>
        <v>2.9045893719806815E-2</v>
      </c>
      <c r="E116" s="17">
        <f>IF(OR($A116="",$B116="",$C116=""),"",A116*'MPTO_working_3-way'!$I115)</f>
        <v>1.9757681159420291</v>
      </c>
      <c r="F116" s="21">
        <f>IF(OR($A116="",$B116="",$C116=""),"",B116*'MPTO_working_3-way'!$I115)</f>
        <v>3.8589221014492754</v>
      </c>
      <c r="G116" s="22">
        <f>IF(OR($A116="",$B116="",$C116=""),"",C116*'MPTO_working_3-way'!$I115)</f>
        <v>4.2602500000000001</v>
      </c>
      <c r="H116" s="17">
        <f>IF(OR($A116="",$B116="",$C116=""),"",'MPTO_working_3-way'!E115)</f>
        <v>1.9563676459006063</v>
      </c>
      <c r="I116" s="21">
        <f>IF(OR($A116="",$B116="",$C116=""),"",'MPTO_working_3-way'!F115)</f>
        <v>3.8912822119526904</v>
      </c>
      <c r="J116" s="22">
        <f>IF(OR($A116="",$B116="",$C116=""),"",'MPTO_working_3-way'!G115)</f>
        <v>4.3128743814567239</v>
      </c>
      <c r="K116" s="17">
        <f>IF(OR($A116="",$B116="",$C116=""),"",'OddsRatio_working_3-way'!H115)</f>
        <v>1.9638237902475408</v>
      </c>
      <c r="L116" s="21">
        <f>IF(OR($A116="",$B116="",$C116=""),"",'OddsRatio_working_3-way'!I115)</f>
        <v>3.8809950251964547</v>
      </c>
      <c r="M116" s="22">
        <f>IF(OR($A116="",$B116="",$C116=""),"",'OddsRatio_working_3-way'!J115)</f>
        <v>4.2895725014970418</v>
      </c>
      <c r="N116" s="23">
        <f t="shared" si="29"/>
        <v>50.613226923302626</v>
      </c>
      <c r="O116" s="24">
        <f t="shared" si="30"/>
        <v>25.913972184730945</v>
      </c>
      <c r="P116" s="24">
        <f t="shared" si="31"/>
        <v>23.472800891966433</v>
      </c>
      <c r="Q116" t="s">
        <v>308</v>
      </c>
      <c r="R116" t="s">
        <v>309</v>
      </c>
      <c r="S116" s="48" t="s">
        <v>402</v>
      </c>
      <c r="T116" s="35">
        <v>100</v>
      </c>
      <c r="U116" s="35">
        <f t="shared" si="32"/>
        <v>63.235294117647051</v>
      </c>
      <c r="V116" s="35">
        <f t="shared" si="33"/>
        <v>71.428571428571431</v>
      </c>
      <c r="W116" s="35">
        <f t="shared" si="34"/>
        <v>63.099630996309962</v>
      </c>
      <c r="X116" s="35">
        <f t="shared" si="35"/>
        <v>65.4717975751186</v>
      </c>
      <c r="Y116" s="35">
        <f t="shared" si="36"/>
        <v>73.665074886042973</v>
      </c>
      <c r="Z116" s="35">
        <f t="shared" si="37"/>
        <v>65.336134453781497</v>
      </c>
      <c r="AA116" s="35">
        <f t="shared" si="38"/>
        <v>-2.2365034574715494</v>
      </c>
      <c r="AB116" s="35">
        <f t="shared" si="39"/>
        <v>-2.2365034574715423</v>
      </c>
      <c r="AC116" s="35">
        <f t="shared" si="40"/>
        <v>-2.2365034574715352</v>
      </c>
      <c r="AF116">
        <v>1.65</v>
      </c>
      <c r="AG116">
        <v>2.33</v>
      </c>
      <c r="AJ116" t="s">
        <v>406</v>
      </c>
    </row>
    <row r="117" spans="1:36" ht="15" x14ac:dyDescent="0.25">
      <c r="A117">
        <v>2.72</v>
      </c>
      <c r="B117">
        <v>3.5</v>
      </c>
      <c r="C117">
        <v>2.71</v>
      </c>
      <c r="D117" s="20">
        <f t="shared" si="28"/>
        <v>2.2365034574715281E-2</v>
      </c>
      <c r="E117" s="17">
        <f>IF(OR($A117="",$B117="",$C117=""),"",A117*'MPTO_working_3-way'!$I116)</f>
        <v>2.7808328940432259</v>
      </c>
      <c r="F117" s="21">
        <f>IF(OR($A117="",$B117="",$C117=""),"",B117*'MPTO_working_3-way'!$I116)</f>
        <v>3.5782776210115035</v>
      </c>
      <c r="G117" s="22">
        <f>IF(OR($A117="",$B117="",$C117=""),"",C117*'MPTO_working_3-way'!$I116)</f>
        <v>2.7706092436974785</v>
      </c>
      <c r="H117" s="17">
        <f>IF(OR($A117="",$B117="",$C117=""),"",'MPTO_working_3-way'!E116)</f>
        <v>2.7762967214290835</v>
      </c>
      <c r="I117" s="21">
        <f>IF(OR($A117="",$B117="",$C117=""),"",'MPTO_working_3-way'!F116)</f>
        <v>3.5937706044593845</v>
      </c>
      <c r="J117" s="22">
        <f>IF(OR($A117="",$B117="",$C117=""),"",'MPTO_working_3-way'!G116)</f>
        <v>2.7658792838509085</v>
      </c>
      <c r="K117" s="17">
        <f>IF(OR($A117="",$B117="",$C117=""),"",'OddsRatio_working_3-way'!H116)</f>
        <v>2.7787551501187542</v>
      </c>
      <c r="L117" s="21">
        <f>IF(OR($A117="",$B117="",$C117=""),"",'OddsRatio_working_3-way'!I116)</f>
        <v>3.5853999274981891</v>
      </c>
      <c r="M117" s="22">
        <f>IF(OR($A117="",$B117="",$C117=""),"",'OddsRatio_working_3-way'!J116)</f>
        <v>2.768413550408761</v>
      </c>
      <c r="N117" s="23">
        <f t="shared" si="29"/>
        <v>35.96044919283294</v>
      </c>
      <c r="O117" s="24">
        <f t="shared" si="30"/>
        <v>27.946406229858745</v>
      </c>
      <c r="P117" s="24">
        <f t="shared" si="31"/>
        <v>36.093144577308337</v>
      </c>
      <c r="Q117" t="s">
        <v>310</v>
      </c>
      <c r="R117" t="s">
        <v>311</v>
      </c>
      <c r="S117" s="48" t="s">
        <v>402</v>
      </c>
      <c r="T117" s="35">
        <v>100</v>
      </c>
      <c r="U117" s="35">
        <f t="shared" si="32"/>
        <v>70.414201183431956</v>
      </c>
      <c r="V117" s="35">
        <f t="shared" si="33"/>
        <v>72.451790633608823</v>
      </c>
      <c r="W117" s="35">
        <f t="shared" si="34"/>
        <v>54.954954954954964</v>
      </c>
      <c r="X117" s="35">
        <f t="shared" si="35"/>
        <v>72.59325441143622</v>
      </c>
      <c r="Y117" s="35">
        <f t="shared" si="36"/>
        <v>74.630843861613101</v>
      </c>
      <c r="Z117" s="35">
        <f t="shared" si="37"/>
        <v>57.134008182959242</v>
      </c>
      <c r="AA117" s="35">
        <f t="shared" si="38"/>
        <v>-2.179053228004264</v>
      </c>
      <c r="AB117" s="35">
        <f t="shared" si="39"/>
        <v>-2.1790532280042783</v>
      </c>
      <c r="AC117" s="35">
        <f t="shared" si="40"/>
        <v>-2.1790532280042783</v>
      </c>
      <c r="AF117">
        <v>1.93</v>
      </c>
      <c r="AG117">
        <v>1.98</v>
      </c>
      <c r="AJ117" t="s">
        <v>415</v>
      </c>
    </row>
    <row r="118" spans="1:36" ht="15" x14ac:dyDescent="0.25">
      <c r="A118">
        <v>3.38</v>
      </c>
      <c r="B118">
        <v>3.63</v>
      </c>
      <c r="C118">
        <v>2.2200000000000002</v>
      </c>
      <c r="D118" s="20">
        <f t="shared" si="28"/>
        <v>2.1790532280042907E-2</v>
      </c>
      <c r="E118" s="17">
        <f>IF(OR($A118="",$B118="",$C118=""),"",A118*'MPTO_working_3-way'!$I117)</f>
        <v>3.4536519991065449</v>
      </c>
      <c r="F118" s="21">
        <f>IF(OR($A118="",$B118="",$C118=""),"",B118*'MPTO_working_3-way'!$I117)</f>
        <v>3.7090996321765557</v>
      </c>
      <c r="G118" s="22">
        <f>IF(OR($A118="",$B118="",$C118=""),"",C118*'MPTO_working_3-way'!$I117)</f>
        <v>2.2683749816616956</v>
      </c>
      <c r="H118" s="17">
        <f>IF(OR($A118="",$B118="",$C118=""),"",'MPTO_working_3-way'!E117)</f>
        <v>3.4650697719150685</v>
      </c>
      <c r="I118" s="21">
        <f>IF(OR($A118="",$B118="",$C118=""),"",'MPTO_working_3-way'!F117)</f>
        <v>3.7283024508346578</v>
      </c>
      <c r="J118" s="22">
        <f>IF(OR($A118="",$B118="",$C118=""),"",'MPTO_working_3-way'!G117)</f>
        <v>2.2563841811279346</v>
      </c>
      <c r="K118" s="17">
        <f>IF(OR($A118="",$B118="",$C118=""),"",'OddsRatio_working_3-way'!H117)</f>
        <v>3.4608742393692191</v>
      </c>
      <c r="L118" s="21">
        <f>IF(OR($A118="",$B118="",$C118=""),"",'OddsRatio_working_3-way'!I117)</f>
        <v>3.7193694325802715</v>
      </c>
      <c r="M118" s="22">
        <f>IF(OR($A118="",$B118="",$C118=""),"",'OddsRatio_working_3-way'!J117)</f>
        <v>2.2614565428699369</v>
      </c>
      <c r="N118" s="23">
        <f t="shared" si="29"/>
        <v>28.954857068943213</v>
      </c>
      <c r="O118" s="24">
        <f t="shared" si="30"/>
        <v>26.960720907170266</v>
      </c>
      <c r="P118" s="24">
        <f t="shared" si="31"/>
        <v>44.084422023886503</v>
      </c>
      <c r="Q118" t="s">
        <v>312</v>
      </c>
      <c r="R118" t="s">
        <v>313</v>
      </c>
      <c r="S118" s="48" t="s">
        <v>402</v>
      </c>
      <c r="T118" s="35">
        <v>100</v>
      </c>
      <c r="U118" s="35">
        <f t="shared" si="32"/>
        <v>76.30331753554502</v>
      </c>
      <c r="V118" s="35">
        <f t="shared" si="33"/>
        <v>73.045822102425873</v>
      </c>
      <c r="W118" s="35">
        <f t="shared" si="34"/>
        <v>48.186528497409334</v>
      </c>
      <c r="X118" s="35">
        <f t="shared" si="35"/>
        <v>78.767649400164814</v>
      </c>
      <c r="Y118" s="35">
        <f t="shared" si="36"/>
        <v>75.510153967045653</v>
      </c>
      <c r="Z118" s="35">
        <f t="shared" si="37"/>
        <v>50.650860362029107</v>
      </c>
      <c r="AA118" s="35">
        <f t="shared" si="38"/>
        <v>-2.464331864619794</v>
      </c>
      <c r="AB118" s="35">
        <f t="shared" si="39"/>
        <v>-2.4643318646197798</v>
      </c>
      <c r="AC118" s="35">
        <f t="shared" si="40"/>
        <v>-2.4643318646197727</v>
      </c>
      <c r="AF118">
        <v>1.94</v>
      </c>
      <c r="AG118">
        <v>1.96</v>
      </c>
      <c r="AJ118" t="s">
        <v>415</v>
      </c>
    </row>
    <row r="119" spans="1:36" ht="15" x14ac:dyDescent="0.25">
      <c r="A119">
        <v>4.22</v>
      </c>
      <c r="B119">
        <v>3.71</v>
      </c>
      <c r="C119">
        <v>1.93</v>
      </c>
      <c r="D119" s="20">
        <f t="shared" si="28"/>
        <v>2.4643318646197843E-2</v>
      </c>
      <c r="E119" s="17">
        <f>IF(OR($A119="",$B119="",$C119=""),"",A119*'MPTO_working_3-way'!$I118)</f>
        <v>4.3239948046869543</v>
      </c>
      <c r="F119" s="21">
        <f>IF(OR($A119="",$B119="",$C119=""),"",B119*'MPTO_working_3-way'!$I118)</f>
        <v>3.8014267121773941</v>
      </c>
      <c r="G119" s="22">
        <f>IF(OR($A119="",$B119="",$C119=""),"",C119*'MPTO_working_3-way'!$I118)</f>
        <v>1.9775616049871618</v>
      </c>
      <c r="H119" s="17">
        <f>IF(OR($A119="",$B119="",$C119=""),"",'MPTO_working_3-way'!E118)</f>
        <v>4.371539118952275</v>
      </c>
      <c r="I119" s="21">
        <f>IF(OR($A119="",$B119="",$C119=""),"",'MPTO_working_3-way'!F118)</f>
        <v>3.8266183790514199</v>
      </c>
      <c r="J119" s="22">
        <f>IF(OR($A119="",$B119="",$C119=""),"",'MPTO_working_3-way'!G118)</f>
        <v>1.9610908765379413</v>
      </c>
      <c r="K119" s="17">
        <f>IF(OR($A119="",$B119="",$C119=""),"",'OddsRatio_working_3-way'!H118)</f>
        <v>4.3497449889336623</v>
      </c>
      <c r="L119" s="21">
        <f>IF(OR($A119="",$B119="",$C119=""),"",'OddsRatio_working_3-way'!I118)</f>
        <v>3.8191953167733623</v>
      </c>
      <c r="M119" s="22">
        <f>IF(OR($A119="",$B119="",$C119=""),"",'OddsRatio_working_3-way'!J118)</f>
        <v>1.9674729315864303</v>
      </c>
      <c r="N119" s="23">
        <f t="shared" si="29"/>
        <v>23.126762292037427</v>
      </c>
      <c r="O119" s="24">
        <f t="shared" si="30"/>
        <v>26.305912903611301</v>
      </c>
      <c r="P119" s="24">
        <f t="shared" si="31"/>
        <v>50.567324804351266</v>
      </c>
      <c r="Q119" t="s">
        <v>314</v>
      </c>
      <c r="R119" t="s">
        <v>315</v>
      </c>
      <c r="S119" s="48" t="s">
        <v>402</v>
      </c>
      <c r="T119" s="35">
        <v>100</v>
      </c>
      <c r="U119" s="35">
        <f t="shared" si="32"/>
        <v>48.717948717948723</v>
      </c>
      <c r="V119" s="35">
        <f t="shared" si="33"/>
        <v>71.910112359550567</v>
      </c>
      <c r="W119" s="35">
        <f t="shared" si="34"/>
        <v>76.958525345622121</v>
      </c>
      <c r="X119" s="35">
        <f t="shared" si="35"/>
        <v>51.131362294827319</v>
      </c>
      <c r="Y119" s="35">
        <f t="shared" si="36"/>
        <v>74.323525936429164</v>
      </c>
      <c r="Z119" s="35">
        <f t="shared" si="37"/>
        <v>79.371938922500732</v>
      </c>
      <c r="AA119" s="35">
        <f t="shared" si="38"/>
        <v>-2.4134135768785967</v>
      </c>
      <c r="AB119" s="35">
        <f t="shared" si="39"/>
        <v>-2.4134135768785967</v>
      </c>
      <c r="AC119" s="35">
        <f t="shared" si="40"/>
        <v>-2.4134135768786109</v>
      </c>
      <c r="AF119">
        <v>1.97</v>
      </c>
      <c r="AG119">
        <v>1.93</v>
      </c>
      <c r="AJ119" t="s">
        <v>415</v>
      </c>
    </row>
    <row r="120" spans="1:36" ht="15" x14ac:dyDescent="0.25">
      <c r="A120">
        <v>1.95</v>
      </c>
      <c r="B120">
        <v>3.56</v>
      </c>
      <c r="C120">
        <v>4.34</v>
      </c>
      <c r="D120" s="20">
        <f t="shared" si="28"/>
        <v>2.4134135768786091E-2</v>
      </c>
      <c r="E120" s="17">
        <f>IF(OR($A120="",$B120="",$C120=""),"",A120*'MPTO_working_3-way'!$I119)</f>
        <v>1.9970615647491328</v>
      </c>
      <c r="F120" s="21">
        <f>IF(OR($A120="",$B120="",$C120=""),"",B120*'MPTO_working_3-way'!$I119)</f>
        <v>3.6459175233368786</v>
      </c>
      <c r="G120" s="22">
        <f>IF(OR($A120="",$B120="",$C120=""),"",C120*'MPTO_working_3-way'!$I119)</f>
        <v>4.4447421492365313</v>
      </c>
      <c r="H120" s="17">
        <f>IF(OR($A120="",$B120="",$C120=""),"",'MPTO_working_3-way'!E119)</f>
        <v>1.9810775362484023</v>
      </c>
      <c r="I120" s="21">
        <f>IF(OR($A120="",$B120="",$C120=""),"",'MPTO_working_3-way'!F119)</f>
        <v>3.6649614709016509</v>
      </c>
      <c r="J120" s="22">
        <f>IF(OR($A120="",$B120="",$C120=""),"",'MPTO_working_3-way'!G119)</f>
        <v>4.4970087885494117</v>
      </c>
      <c r="K120" s="17">
        <f>IF(OR($A120="",$B120="",$C120=""),"",'OddsRatio_working_3-way'!H119)</f>
        <v>1.987359748826816</v>
      </c>
      <c r="L120" s="21">
        <f>IF(OR($A120="",$B120="",$C120=""),"",'OddsRatio_working_3-way'!I119)</f>
        <v>3.6606746915754202</v>
      </c>
      <c r="M120" s="22">
        <f>IF(OR($A120="",$B120="",$C120=""),"",'OddsRatio_working_3-way'!J119)</f>
        <v>4.4713490116648069</v>
      </c>
      <c r="N120" s="23">
        <f t="shared" si="29"/>
        <v>50.073568970099238</v>
      </c>
      <c r="O120" s="24">
        <f t="shared" si="30"/>
        <v>27.42793805946447</v>
      </c>
      <c r="P120" s="24">
        <f t="shared" si="31"/>
        <v>22.498492970436292</v>
      </c>
      <c r="Q120" t="s">
        <v>316</v>
      </c>
      <c r="R120" t="s">
        <v>317</v>
      </c>
      <c r="S120" s="48" t="s">
        <v>402</v>
      </c>
      <c r="T120" s="35">
        <v>100</v>
      </c>
      <c r="U120" s="35">
        <f t="shared" si="32"/>
        <v>69.969969969969966</v>
      </c>
      <c r="V120" s="35">
        <f t="shared" si="33"/>
        <v>73.40425531914893</v>
      </c>
      <c r="W120" s="35">
        <f t="shared" si="34"/>
        <v>54.337899543379002</v>
      </c>
      <c r="X120" s="35">
        <f t="shared" si="35"/>
        <v>72.25784513747206</v>
      </c>
      <c r="Y120" s="35">
        <f t="shared" si="36"/>
        <v>75.692130486651038</v>
      </c>
      <c r="Z120" s="35">
        <f t="shared" si="37"/>
        <v>56.625774710881096</v>
      </c>
      <c r="AA120" s="35">
        <f t="shared" si="38"/>
        <v>-2.2878751675020936</v>
      </c>
      <c r="AB120" s="35">
        <f t="shared" si="39"/>
        <v>-2.2878751675021078</v>
      </c>
      <c r="AC120" s="35">
        <f t="shared" si="40"/>
        <v>-2.2878751675020936</v>
      </c>
      <c r="AF120">
        <v>2.15</v>
      </c>
      <c r="AG120">
        <v>1.78</v>
      </c>
      <c r="AJ120" t="s">
        <v>415</v>
      </c>
    </row>
    <row r="121" spans="1:36" ht="15" x14ac:dyDescent="0.25">
      <c r="A121">
        <v>3.33</v>
      </c>
      <c r="B121">
        <v>3.76</v>
      </c>
      <c r="C121">
        <v>2.19</v>
      </c>
      <c r="D121" s="20">
        <f t="shared" si="28"/>
        <v>2.287875167502107E-2</v>
      </c>
      <c r="E121" s="17">
        <f>IF(OR($A121="",$B121="",$C121=""),"",A121*'MPTO_working_3-way'!$I120)</f>
        <v>3.40618624307782</v>
      </c>
      <c r="F121" s="21">
        <f>IF(OR($A121="",$B121="",$C121=""),"",B121*'MPTO_working_3-way'!$I120)</f>
        <v>3.8460241062980791</v>
      </c>
      <c r="G121" s="22">
        <f>IF(OR($A121="",$B121="",$C121=""),"",C121*'MPTO_working_3-way'!$I120)</f>
        <v>2.2401044661682961</v>
      </c>
      <c r="H121" s="17">
        <f>IF(OR($A121="",$B121="",$C121=""),"",'MPTO_working_3-way'!E120)</f>
        <v>3.4167702974748311</v>
      </c>
      <c r="I121" s="21">
        <f>IF(OR($A121="",$B121="",$C121=""),"",'MPTO_working_3-way'!F120)</f>
        <v>3.8709997650906662</v>
      </c>
      <c r="J121" s="22">
        <f>IF(OR($A121="",$B121="",$C121=""),"",'MPTO_working_3-way'!G120)</f>
        <v>2.2271975141662184</v>
      </c>
      <c r="K121" s="17">
        <f>IF(OR($A121="",$B121="",$C121=""),"",'OddsRatio_working_3-way'!H120)</f>
        <v>3.413477762796691</v>
      </c>
      <c r="L121" s="21">
        <f>IF(OR($A121="",$B121="",$C121=""),"",'OddsRatio_working_3-way'!I120)</f>
        <v>3.8588835301797704</v>
      </c>
      <c r="M121" s="22">
        <f>IF(OR($A121="",$B121="",$C121=""),"",'OddsRatio_working_3-way'!J120)</f>
        <v>2.232634565548524</v>
      </c>
      <c r="N121" s="23">
        <f t="shared" si="29"/>
        <v>29.358347683783808</v>
      </c>
      <c r="O121" s="24">
        <f t="shared" si="30"/>
        <v>26.000877071010663</v>
      </c>
      <c r="P121" s="24">
        <f t="shared" si="31"/>
        <v>44.640775245205525</v>
      </c>
      <c r="Q121" t="s">
        <v>318</v>
      </c>
      <c r="R121" t="s">
        <v>319</v>
      </c>
      <c r="S121" s="48" t="s">
        <v>402</v>
      </c>
      <c r="T121" s="35">
        <v>100</v>
      </c>
      <c r="U121" s="35">
        <f t="shared" si="32"/>
        <v>90.458015267175568</v>
      </c>
      <c r="V121" s="35">
        <f t="shared" si="33"/>
        <v>84.848484848484844</v>
      </c>
      <c r="W121" s="35">
        <f t="shared" si="34"/>
        <v>21.259842519685037</v>
      </c>
      <c r="X121" s="35">
        <f t="shared" si="35"/>
        <v>93.891672631830104</v>
      </c>
      <c r="Y121" s="35">
        <f t="shared" si="36"/>
        <v>88.28214221313938</v>
      </c>
      <c r="Z121" s="35">
        <f t="shared" si="37"/>
        <v>24.69349988433958</v>
      </c>
      <c r="AA121" s="35">
        <f t="shared" si="38"/>
        <v>-3.4336573646545361</v>
      </c>
      <c r="AB121" s="35">
        <f t="shared" si="39"/>
        <v>-3.4336573646545361</v>
      </c>
      <c r="AC121" s="35">
        <f t="shared" si="40"/>
        <v>-3.4336573646545432</v>
      </c>
      <c r="AF121">
        <v>1.73</v>
      </c>
      <c r="AG121">
        <v>2.2200000000000002</v>
      </c>
      <c r="AJ121" t="s">
        <v>415</v>
      </c>
    </row>
    <row r="122" spans="1:36" ht="15" x14ac:dyDescent="0.25">
      <c r="A122">
        <v>10.48</v>
      </c>
      <c r="B122">
        <v>6.6</v>
      </c>
      <c r="C122">
        <v>1.27</v>
      </c>
      <c r="D122" s="20">
        <f t="shared" si="28"/>
        <v>3.4336573646545299E-2</v>
      </c>
      <c r="E122" s="17">
        <f>IF(OR($A122="",$B122="",$C122=""),"",A122*'MPTO_working_3-way'!$I121)</f>
        <v>10.839847291815795</v>
      </c>
      <c r="F122" s="21">
        <f>IF(OR($A122="",$B122="",$C122=""),"",B122*'MPTO_working_3-way'!$I121)</f>
        <v>6.8266213860671989</v>
      </c>
      <c r="G122" s="22">
        <f>IF(OR($A122="",$B122="",$C122=""),"",C122*'MPTO_working_3-way'!$I121)</f>
        <v>1.3136074485311124</v>
      </c>
      <c r="H122" s="17">
        <f>IF(OR($A122="",$B122="",$C122=""),"",'MPTO_working_3-way'!E121)</f>
        <v>11.908402079371847</v>
      </c>
      <c r="I122" s="21">
        <f>IF(OR($A122="",$B122="",$C122=""),"",'MPTO_working_3-way'!F121)</f>
        <v>7.1393065124716326</v>
      </c>
      <c r="J122" s="22">
        <f>IF(OR($A122="",$B122="",$C122=""),"",'MPTO_working_3-way'!G121)</f>
        <v>1.2887327828325763</v>
      </c>
      <c r="K122" s="17">
        <f>IF(OR($A122="",$B122="",$C122=""),"",'OddsRatio_working_3-way'!H121)</f>
        <v>11.377716982349067</v>
      </c>
      <c r="L122" s="21">
        <f>IF(OR($A122="",$B122="",$C122=""),"",'OddsRatio_working_3-way'!I121)</f>
        <v>7.1302969515986065</v>
      </c>
      <c r="M122" s="22">
        <f>IF(OR($A122="",$B122="",$C122=""),"",'OddsRatio_working_3-way'!J121)</f>
        <v>1.2955678887377902</v>
      </c>
      <c r="N122" s="23">
        <f t="shared" si="29"/>
        <v>9.2252222109716531</v>
      </c>
      <c r="O122" s="24">
        <f t="shared" si="30"/>
        <v>14.648534662270141</v>
      </c>
      <c r="P122" s="24">
        <f t="shared" si="31"/>
        <v>76.126243126758226</v>
      </c>
      <c r="Q122" t="s">
        <v>320</v>
      </c>
      <c r="R122" t="s">
        <v>321</v>
      </c>
      <c r="S122" s="48" t="s">
        <v>402</v>
      </c>
      <c r="T122" s="35">
        <v>100</v>
      </c>
      <c r="U122" s="35">
        <f t="shared" si="32"/>
        <v>59.349593495934961</v>
      </c>
      <c r="V122" s="35">
        <f t="shared" si="33"/>
        <v>71.671388101982998</v>
      </c>
      <c r="W122" s="35">
        <f t="shared" si="34"/>
        <v>66.777408637873762</v>
      </c>
      <c r="X122" s="35">
        <f t="shared" si="35"/>
        <v>61.551203260143254</v>
      </c>
      <c r="Y122" s="35">
        <f t="shared" si="36"/>
        <v>73.872997866191284</v>
      </c>
      <c r="Z122" s="35">
        <f t="shared" si="37"/>
        <v>68.979018402082033</v>
      </c>
      <c r="AA122" s="35">
        <f t="shared" si="38"/>
        <v>-2.2016097642082926</v>
      </c>
      <c r="AB122" s="35">
        <f t="shared" si="39"/>
        <v>-2.2016097642082855</v>
      </c>
      <c r="AC122" s="35">
        <f t="shared" si="40"/>
        <v>-2.2016097642082713</v>
      </c>
      <c r="AF122">
        <v>1.4</v>
      </c>
      <c r="AG122">
        <v>3.11</v>
      </c>
      <c r="AJ122" t="s">
        <v>407</v>
      </c>
    </row>
    <row r="123" spans="1:36" ht="15" x14ac:dyDescent="0.25">
      <c r="A123">
        <v>2.46</v>
      </c>
      <c r="B123">
        <v>3.53</v>
      </c>
      <c r="C123">
        <v>3.01</v>
      </c>
      <c r="D123" s="20">
        <f t="shared" si="28"/>
        <v>2.2016097642082899E-2</v>
      </c>
      <c r="E123" s="17">
        <f>IF(OR($A123="",$B123="",$C123=""),"",A123*'MPTO_working_3-way'!$I122)</f>
        <v>2.5141596001995241</v>
      </c>
      <c r="F123" s="21">
        <f>IF(OR($A123="",$B123="",$C123=""),"",B123*'MPTO_working_3-way'!$I122)</f>
        <v>3.6077168246765523</v>
      </c>
      <c r="G123" s="22">
        <f>IF(OR($A123="",$B123="",$C123=""),"",C123*'MPTO_working_3-way'!$I122)</f>
        <v>3.0762684539026695</v>
      </c>
      <c r="H123" s="17">
        <f>IF(OR($A123="",$B123="",$C123=""),"",'MPTO_working_3-way'!E122)</f>
        <v>2.5052273709396657</v>
      </c>
      <c r="I123" s="21">
        <f>IF(OR($A123="",$B123="",$C123=""),"",'MPTO_working_3-way'!F122)</f>
        <v>3.6238787840360014</v>
      </c>
      <c r="J123" s="22">
        <f>IF(OR($A123="",$B123="",$C123=""),"",'MPTO_working_3-way'!G122)</f>
        <v>3.0779912402047769</v>
      </c>
      <c r="K123" s="17">
        <f>IF(OR($A123="",$B123="",$C123=""),"",'OddsRatio_working_3-way'!H122)</f>
        <v>2.5093218317526786</v>
      </c>
      <c r="L123" s="21">
        <f>IF(OR($A123="",$B123="",$C123=""),"",'OddsRatio_working_3-way'!I122)</f>
        <v>3.6154686536536129</v>
      </c>
      <c r="M123" s="22">
        <f>IF(OR($A123="",$B123="",$C123=""),"",'OddsRatio_working_3-way'!J122)</f>
        <v>3.0779019738512901</v>
      </c>
      <c r="N123" s="23">
        <f t="shared" si="29"/>
        <v>39.774722333484313</v>
      </c>
      <c r="O123" s="24">
        <f t="shared" si="30"/>
        <v>27.718361739481988</v>
      </c>
      <c r="P123" s="24">
        <f t="shared" si="31"/>
        <v>32.506915927033688</v>
      </c>
      <c r="Q123" t="s">
        <v>322</v>
      </c>
      <c r="R123" t="s">
        <v>323</v>
      </c>
      <c r="S123" s="48" t="s">
        <v>402</v>
      </c>
      <c r="T123" s="35">
        <v>100</v>
      </c>
      <c r="U123" s="35">
        <f t="shared" si="32"/>
        <v>45.945945945945937</v>
      </c>
      <c r="V123" s="35">
        <f t="shared" si="33"/>
        <v>73.821989528795811</v>
      </c>
      <c r="W123" s="35">
        <f t="shared" si="34"/>
        <v>77.628635346756155</v>
      </c>
      <c r="X123" s="35">
        <f t="shared" si="35"/>
        <v>48.549375124448034</v>
      </c>
      <c r="Y123" s="35">
        <f t="shared" si="36"/>
        <v>76.425418707297894</v>
      </c>
      <c r="Z123" s="35">
        <f t="shared" si="37"/>
        <v>80.232064525258238</v>
      </c>
      <c r="AA123" s="35">
        <f t="shared" si="38"/>
        <v>-2.6034291785020969</v>
      </c>
      <c r="AB123" s="35">
        <f t="shared" si="39"/>
        <v>-2.6034291785020827</v>
      </c>
      <c r="AC123" s="35">
        <f t="shared" si="40"/>
        <v>-2.6034291785020827</v>
      </c>
      <c r="AF123">
        <v>1.85</v>
      </c>
      <c r="AG123">
        <v>2.06</v>
      </c>
      <c r="AJ123" t="s">
        <v>407</v>
      </c>
    </row>
    <row r="124" spans="1:36" ht="15" x14ac:dyDescent="0.25">
      <c r="A124">
        <v>1.85</v>
      </c>
      <c r="B124">
        <v>3.82</v>
      </c>
      <c r="C124">
        <v>4.47</v>
      </c>
      <c r="D124" s="20">
        <f t="shared" si="28"/>
        <v>2.6034291785020924E-2</v>
      </c>
      <c r="E124" s="17">
        <f>IF(OR($A124="",$B124="",$C124=""),"",A124*'MPTO_working_3-way'!$I123)</f>
        <v>1.8981634398022889</v>
      </c>
      <c r="F124" s="21">
        <f>IF(OR($A124="",$B124="",$C124=""),"",B124*'MPTO_working_3-way'!$I123)</f>
        <v>3.9194509946187797</v>
      </c>
      <c r="G124" s="22">
        <f>IF(OR($A124="",$B124="",$C124=""),"",C124*'MPTO_working_3-way'!$I123)</f>
        <v>4.586373284279043</v>
      </c>
      <c r="H124" s="17">
        <f>IF(OR($A124="",$B124="",$C124=""),"",'MPTO_working_3-way'!E123)</f>
        <v>1.8801853987567205</v>
      </c>
      <c r="I124" s="21">
        <f>IF(OR($A124="",$B124="",$C124=""),"",'MPTO_working_3-way'!F123)</f>
        <v>3.9509761699384933</v>
      </c>
      <c r="J124" s="22">
        <f>IF(OR($A124="",$B124="",$C124=""),"",'MPTO_working_3-way'!G123)</f>
        <v>4.650393869251995</v>
      </c>
      <c r="K124" s="17">
        <f>IF(OR($A124="",$B124="",$C124=""),"",'OddsRatio_working_3-way'!H123)</f>
        <v>1.8869602741049867</v>
      </c>
      <c r="L124" s="21">
        <f>IF(OR($A124="",$B124="",$C124=""),"",'OddsRatio_working_3-way'!I123)</f>
        <v>3.9426211446777186</v>
      </c>
      <c r="M124" s="22">
        <f>IF(OR($A124="",$B124="",$C124=""),"",'OddsRatio_working_3-way'!J123)</f>
        <v>4.620884883699178</v>
      </c>
      <c r="N124" s="23">
        <f t="shared" si="29"/>
        <v>52.682502414236744</v>
      </c>
      <c r="O124" s="24">
        <f t="shared" si="30"/>
        <v>25.513777347208901</v>
      </c>
      <c r="P124" s="24">
        <f t="shared" si="31"/>
        <v>21.803720238554362</v>
      </c>
      <c r="Q124" t="s">
        <v>324</v>
      </c>
      <c r="R124" t="s">
        <v>325</v>
      </c>
      <c r="S124" s="48" t="s">
        <v>402</v>
      </c>
      <c r="T124" s="35">
        <v>100</v>
      </c>
      <c r="U124" s="35">
        <f t="shared" si="32"/>
        <v>53.051643192488264</v>
      </c>
      <c r="V124" s="35">
        <f t="shared" si="33"/>
        <v>71.751412429378533</v>
      </c>
      <c r="W124" s="35">
        <f t="shared" si="34"/>
        <v>72.899728997289984</v>
      </c>
      <c r="X124" s="35">
        <f t="shared" si="35"/>
        <v>55.348858573331498</v>
      </c>
      <c r="Y124" s="35">
        <f t="shared" si="36"/>
        <v>74.048627810221774</v>
      </c>
      <c r="Z124" s="35">
        <f t="shared" si="37"/>
        <v>75.196944378133196</v>
      </c>
      <c r="AA124" s="35">
        <f t="shared" si="38"/>
        <v>-2.2972153808432338</v>
      </c>
      <c r="AB124" s="35">
        <f t="shared" si="39"/>
        <v>-2.297215380843241</v>
      </c>
      <c r="AC124" s="35">
        <f t="shared" si="40"/>
        <v>-2.2972153808432125</v>
      </c>
      <c r="AF124">
        <v>1.98</v>
      </c>
      <c r="AG124">
        <v>1.93</v>
      </c>
      <c r="AJ124" t="s">
        <v>407</v>
      </c>
    </row>
    <row r="125" spans="1:36" ht="15" x14ac:dyDescent="0.25">
      <c r="A125">
        <v>2.13</v>
      </c>
      <c r="B125">
        <v>3.54</v>
      </c>
      <c r="C125">
        <v>3.69</v>
      </c>
      <c r="D125" s="20">
        <f t="shared" si="28"/>
        <v>2.2972153808432427E-2</v>
      </c>
      <c r="E125" s="17">
        <f>IF(OR($A125="",$B125="",$C125=""),"",A125*'MPTO_working_3-way'!$I124)</f>
        <v>2.178930687611961</v>
      </c>
      <c r="F125" s="21">
        <f>IF(OR($A125="",$B125="",$C125=""),"",B125*'MPTO_working_3-way'!$I124)</f>
        <v>3.621321424481851</v>
      </c>
      <c r="G125" s="22">
        <f>IF(OR($A125="",$B125="",$C125=""),"",C125*'MPTO_working_3-way'!$I124)</f>
        <v>3.7747672475531155</v>
      </c>
      <c r="H125" s="17">
        <f>IF(OR($A125="",$B125="",$C125=""),"",'MPTO_working_3-way'!E124)</f>
        <v>2.1653168135278866</v>
      </c>
      <c r="I125" s="21">
        <f>IF(OR($A125="",$B125="",$C125=""),"",'MPTO_working_3-way'!F124)</f>
        <v>3.6386329378919866</v>
      </c>
      <c r="J125" s="22">
        <f>IF(OR($A125="",$B125="",$C125=""),"",'MPTO_working_3-way'!G124)</f>
        <v>3.7972954271690509</v>
      </c>
      <c r="K125" s="17">
        <f>IF(OR($A125="",$B125="",$C125=""),"",'OddsRatio_working_3-way'!H124)</f>
        <v>2.1709176996788546</v>
      </c>
      <c r="L125" s="21">
        <f>IF(OR($A125="",$B125="",$C125=""),"",'OddsRatio_working_3-way'!I124)</f>
        <v>3.6319742983931764</v>
      </c>
      <c r="M125" s="22">
        <f>IF(OR($A125="",$B125="",$C125=""),"",'OddsRatio_working_3-way'!J124)</f>
        <v>3.7874058514478923</v>
      </c>
      <c r="N125" s="23">
        <f t="shared" si="29"/>
        <v>45.894071146245061</v>
      </c>
      <c r="O125" s="24">
        <f t="shared" si="30"/>
        <v>27.614229249011853</v>
      </c>
      <c r="P125" s="24">
        <f t="shared" si="31"/>
        <v>26.491699604743079</v>
      </c>
      <c r="Q125" t="s">
        <v>326</v>
      </c>
      <c r="R125" t="s">
        <v>327</v>
      </c>
      <c r="S125" s="48" t="s">
        <v>402</v>
      </c>
      <c r="T125" s="35">
        <v>100</v>
      </c>
      <c r="U125" s="35">
        <f t="shared" si="32"/>
        <v>68.944099378881987</v>
      </c>
      <c r="V125" s="35">
        <f t="shared" si="33"/>
        <v>74.489795918367349</v>
      </c>
      <c r="W125" s="35">
        <f t="shared" si="34"/>
        <v>54.337899543379002</v>
      </c>
      <c r="X125" s="35">
        <f t="shared" si="35"/>
        <v>71.172304538253655</v>
      </c>
      <c r="Y125" s="35">
        <f t="shared" si="36"/>
        <v>76.718001077739018</v>
      </c>
      <c r="Z125" s="35">
        <f t="shared" si="37"/>
        <v>56.566104702750664</v>
      </c>
      <c r="AA125" s="35">
        <f t="shared" si="38"/>
        <v>-2.2282051593716687</v>
      </c>
      <c r="AB125" s="35">
        <f t="shared" si="39"/>
        <v>-2.2282051593716687</v>
      </c>
      <c r="AC125" s="35">
        <f t="shared" si="40"/>
        <v>-2.2282051593716616</v>
      </c>
      <c r="AF125">
        <v>1.97</v>
      </c>
      <c r="AG125">
        <v>1.93</v>
      </c>
      <c r="AJ125" t="s">
        <v>407</v>
      </c>
    </row>
    <row r="126" spans="1:36" ht="15" x14ac:dyDescent="0.25">
      <c r="A126">
        <v>3.22</v>
      </c>
      <c r="B126">
        <v>3.92</v>
      </c>
      <c r="C126">
        <v>2.19</v>
      </c>
      <c r="D126" s="20">
        <f t="shared" si="28"/>
        <v>2.2282051593716767E-2</v>
      </c>
      <c r="E126" s="17">
        <f>IF(OR($A126="",$B126="",$C126=""),"",A126*'MPTO_working_3-way'!$I125)</f>
        <v>3.2917482061317682</v>
      </c>
      <c r="F126" s="21">
        <f>IF(OR($A126="",$B126="",$C126=""),"",B126*'MPTO_working_3-way'!$I125)</f>
        <v>4.0073456422473699</v>
      </c>
      <c r="G126" s="22">
        <f>IF(OR($A126="",$B126="",$C126=""),"",C126*'MPTO_working_3-way'!$I125)</f>
        <v>2.2387976929902398</v>
      </c>
      <c r="H126" s="17">
        <f>IF(OR($A126="",$B126="",$C126=""),"",'MPTO_working_3-way'!E125)</f>
        <v>3.2988966386797984</v>
      </c>
      <c r="I126" s="21">
        <f>IF(OR($A126="",$B126="",$C126=""),"",'MPTO_working_3-way'!F125)</f>
        <v>4.0375542565489564</v>
      </c>
      <c r="J126" s="22">
        <f>IF(OR($A126="",$B126="",$C126=""),"",'MPTO_working_3-way'!G125)</f>
        <v>2.2262113255993303</v>
      </c>
      <c r="K126" s="17">
        <f>IF(OR($A126="",$B126="",$C126=""),"",'OddsRatio_working_3-way'!H125)</f>
        <v>3.2975602769381269</v>
      </c>
      <c r="L126" s="21">
        <f>IF(OR($A126="",$B126="",$C126=""),"",'OddsRatio_working_3-way'!I125)</f>
        <v>4.0220162201168153</v>
      </c>
      <c r="M126" s="22">
        <f>IF(OR($A126="",$B126="",$C126=""),"",'OddsRatio_working_3-way'!J125)</f>
        <v>2.2315751034037703</v>
      </c>
      <c r="N126" s="23">
        <f t="shared" si="29"/>
        <v>30.378994302700018</v>
      </c>
      <c r="O126" s="24">
        <f t="shared" si="30"/>
        <v>24.95417389150359</v>
      </c>
      <c r="P126" s="24">
        <f t="shared" si="31"/>
        <v>44.666831805796377</v>
      </c>
      <c r="Q126" t="s">
        <v>328</v>
      </c>
      <c r="R126" t="s">
        <v>329</v>
      </c>
      <c r="S126" s="48" t="s">
        <v>402</v>
      </c>
      <c r="T126" s="35">
        <v>100</v>
      </c>
      <c r="U126" s="35">
        <f t="shared" si="32"/>
        <v>59.349593495934961</v>
      </c>
      <c r="V126" s="35">
        <f t="shared" si="33"/>
        <v>72.602739726027394</v>
      </c>
      <c r="W126" s="35">
        <f t="shared" si="34"/>
        <v>65.870307167235495</v>
      </c>
      <c r="X126" s="35">
        <f t="shared" si="35"/>
        <v>61.526953106737103</v>
      </c>
      <c r="Y126" s="35">
        <f t="shared" si="36"/>
        <v>74.780099336829537</v>
      </c>
      <c r="Z126" s="35">
        <f t="shared" si="37"/>
        <v>68.047666778037637</v>
      </c>
      <c r="AA126" s="35">
        <f t="shared" si="38"/>
        <v>-2.1773596108021422</v>
      </c>
      <c r="AB126" s="35">
        <f t="shared" si="39"/>
        <v>-2.1773596108021422</v>
      </c>
      <c r="AC126" s="35">
        <f t="shared" si="40"/>
        <v>-2.1773596108021422</v>
      </c>
      <c r="AF126">
        <v>1.6</v>
      </c>
      <c r="AG126">
        <v>2.4700000000000002</v>
      </c>
      <c r="AJ126" t="s">
        <v>407</v>
      </c>
    </row>
    <row r="127" spans="1:36" ht="15" x14ac:dyDescent="0.25">
      <c r="A127">
        <v>2.46</v>
      </c>
      <c r="B127">
        <v>3.65</v>
      </c>
      <c r="C127">
        <v>2.93</v>
      </c>
      <c r="D127" s="20">
        <f t="shared" si="28"/>
        <v>2.1773596108021431E-2</v>
      </c>
      <c r="E127" s="17">
        <f>IF(OR($A127="",$B127="",$C127=""),"",A127*'MPTO_working_3-way'!$I126)</f>
        <v>2.5135630464257326</v>
      </c>
      <c r="F127" s="21">
        <f>IF(OR($A127="",$B127="",$C127=""),"",B127*'MPTO_working_3-way'!$I126)</f>
        <v>3.7294736257942782</v>
      </c>
      <c r="G127" s="22">
        <f>IF(OR($A127="",$B127="",$C127=""),"",C127*'MPTO_working_3-way'!$I126)</f>
        <v>2.9937966365965027</v>
      </c>
      <c r="H127" s="17">
        <f>IF(OR($A127="",$B127="",$C127=""),"",'MPTO_working_3-way'!E126)</f>
        <v>2.5047201471755436</v>
      </c>
      <c r="I127" s="21">
        <f>IF(OR($A127="",$B127="",$C127=""),"",'MPTO_working_3-way'!F126)</f>
        <v>3.7493241275651914</v>
      </c>
      <c r="J127" s="22">
        <f>IF(OR($A127="",$B127="",$C127=""),"",'MPTO_working_3-way'!G126)</f>
        <v>2.9936618524307801</v>
      </c>
      <c r="K127" s="17">
        <f>IF(OR($A127="",$B127="",$C127=""),"",'OddsRatio_working_3-way'!H126)</f>
        <v>2.5088527472481967</v>
      </c>
      <c r="L127" s="21">
        <f>IF(OR($A127="",$B127="",$C127=""),"",'OddsRatio_working_3-way'!I126)</f>
        <v>3.7386710823340557</v>
      </c>
      <c r="M127" s="22">
        <f>IF(OR($A127="",$B127="",$C127=""),"",'OddsRatio_working_3-way'!J126)</f>
        <v>2.9945793165678216</v>
      </c>
      <c r="N127" s="23">
        <f t="shared" si="29"/>
        <v>39.784162224297191</v>
      </c>
      <c r="O127" s="24">
        <f t="shared" si="30"/>
        <v>26.813435362129066</v>
      </c>
      <c r="P127" s="24">
        <f t="shared" si="31"/>
        <v>33.402402413573753</v>
      </c>
      <c r="Q127" t="s">
        <v>330</v>
      </c>
      <c r="R127" t="s">
        <v>331</v>
      </c>
      <c r="S127" s="48" t="s">
        <v>402</v>
      </c>
      <c r="T127" s="35">
        <v>100</v>
      </c>
      <c r="U127" s="35">
        <f t="shared" si="32"/>
        <v>56.140350877192972</v>
      </c>
      <c r="V127" s="35">
        <f t="shared" si="33"/>
        <v>72.14484679665739</v>
      </c>
      <c r="W127" s="35">
        <f t="shared" si="34"/>
        <v>69.418960244648318</v>
      </c>
      <c r="X127" s="35">
        <f t="shared" si="35"/>
        <v>58.436192958694299</v>
      </c>
      <c r="Y127" s="35">
        <f t="shared" si="36"/>
        <v>74.440688878158696</v>
      </c>
      <c r="Z127" s="35">
        <f t="shared" si="37"/>
        <v>71.714802326149638</v>
      </c>
      <c r="AA127" s="35">
        <f t="shared" si="38"/>
        <v>-2.295842081501327</v>
      </c>
      <c r="AB127" s="35">
        <f t="shared" si="39"/>
        <v>-2.2958420815013056</v>
      </c>
      <c r="AC127" s="35">
        <f t="shared" si="40"/>
        <v>-2.2958420815013199</v>
      </c>
      <c r="AF127">
        <v>1.75</v>
      </c>
      <c r="AG127">
        <v>2.19</v>
      </c>
      <c r="AJ127" t="s">
        <v>407</v>
      </c>
    </row>
    <row r="128" spans="1:36" ht="15" x14ac:dyDescent="0.25">
      <c r="A128">
        <v>2.2799999999999998</v>
      </c>
      <c r="B128">
        <v>3.59</v>
      </c>
      <c r="C128">
        <v>3.27</v>
      </c>
      <c r="D128" s="20">
        <f t="shared" si="28"/>
        <v>2.2958420815013092E-2</v>
      </c>
      <c r="E128" s="17">
        <f>IF(OR($A128="",$B128="",$C128=""),"",A128*'MPTO_working_3-way'!$I127)</f>
        <v>2.3323451994582296</v>
      </c>
      <c r="F128" s="21">
        <f>IF(OR($A128="",$B128="",$C128=""),"",B128*'MPTO_working_3-way'!$I127)</f>
        <v>3.6724207307258969</v>
      </c>
      <c r="G128" s="22">
        <f>IF(OR($A128="",$B128="",$C128=""),"",C128*'MPTO_working_3-way'!$I127)</f>
        <v>3.345074036065093</v>
      </c>
      <c r="H128" s="17">
        <f>IF(OR($A128="",$B128="",$C128=""),"",'MPTO_working_3-way'!E127)</f>
        <v>2.3204888166493673</v>
      </c>
      <c r="I128" s="21">
        <f>IF(OR($A128="",$B128="",$C128=""),"",'MPTO_working_3-way'!F127)</f>
        <v>3.6914164127165559</v>
      </c>
      <c r="J128" s="22">
        <f>IF(OR($A128="",$B128="",$C128=""),"",'MPTO_working_3-way'!G127)</f>
        <v>3.3539310467888197</v>
      </c>
      <c r="K128" s="17">
        <f>IF(OR($A128="",$B128="",$C128=""),"",'OddsRatio_working_3-way'!H127)</f>
        <v>2.3255966175661085</v>
      </c>
      <c r="L128" s="21">
        <f>IF(OR($A128="",$B128="",$C128=""),"",'OddsRatio_working_3-way'!I127)</f>
        <v>3.6822619058564228</v>
      </c>
      <c r="M128" s="22">
        <f>IF(OR($A128="",$B128="",$C128=""),"",'OddsRatio_working_3-way'!J127)</f>
        <v>3.3508627514648963</v>
      </c>
      <c r="N128" s="23">
        <f t="shared" si="29"/>
        <v>42.875299944120009</v>
      </c>
      <c r="O128" s="24">
        <f t="shared" si="30"/>
        <v>27.229995507686244</v>
      </c>
      <c r="P128" s="24">
        <f t="shared" si="31"/>
        <v>29.894704548193761</v>
      </c>
      <c r="Q128" t="s">
        <v>332</v>
      </c>
      <c r="R128" t="s">
        <v>333</v>
      </c>
      <c r="S128" s="48" t="s">
        <v>402</v>
      </c>
      <c r="T128" s="35">
        <v>100</v>
      </c>
      <c r="U128" s="35">
        <f t="shared" si="32"/>
        <v>48.717948717948723</v>
      </c>
      <c r="V128" s="35">
        <f t="shared" si="33"/>
        <v>69.879518072289159</v>
      </c>
      <c r="W128" s="35">
        <f t="shared" si="34"/>
        <v>76.798143851508115</v>
      </c>
      <c r="X128" s="35">
        <f t="shared" si="35"/>
        <v>53.322338076202726</v>
      </c>
      <c r="Y128" s="35">
        <f t="shared" si="36"/>
        <v>74.483907430543169</v>
      </c>
      <c r="Z128" s="35">
        <f t="shared" si="37"/>
        <v>81.40253320976214</v>
      </c>
      <c r="AA128" s="35">
        <f t="shared" si="38"/>
        <v>-4.6043893582540036</v>
      </c>
      <c r="AB128" s="35">
        <f t="shared" si="39"/>
        <v>-4.6043893582540107</v>
      </c>
      <c r="AC128" s="35">
        <f t="shared" si="40"/>
        <v>-4.604389358254025</v>
      </c>
      <c r="AF128">
        <v>1.78</v>
      </c>
      <c r="AG128">
        <v>2.15</v>
      </c>
      <c r="AJ128" t="s">
        <v>407</v>
      </c>
    </row>
    <row r="129" spans="1:36" ht="15" x14ac:dyDescent="0.25">
      <c r="A129">
        <v>1.95</v>
      </c>
      <c r="B129">
        <v>3.32</v>
      </c>
      <c r="C129">
        <v>4.3099999999999996</v>
      </c>
      <c r="D129" s="20">
        <f t="shared" si="28"/>
        <v>4.6043893582540241E-2</v>
      </c>
      <c r="E129" s="17">
        <f>IF(OR($A129="",$B129="",$C129=""),"",A129*'MPTO_working_3-way'!$I128)</f>
        <v>2.0397855924859534</v>
      </c>
      <c r="F129" s="21">
        <f>IF(OR($A129="",$B129="",$C129=""),"",B129*'MPTO_working_3-way'!$I128)</f>
        <v>3.4728657266940335</v>
      </c>
      <c r="G129" s="22">
        <f>IF(OR($A129="",$B129="",$C129=""),"",C129*'MPTO_working_3-way'!$I128)</f>
        <v>4.5084491813407483</v>
      </c>
      <c r="H129" s="17">
        <f>IF(OR($A129="",$B129="",$C129=""),"",'MPTO_working_3-way'!E128)</f>
        <v>2.0101611705637756</v>
      </c>
      <c r="I129" s="21">
        <f>IF(OR($A129="",$B129="",$C129=""),"",'MPTO_working_3-way'!F128)</f>
        <v>3.4982544003570606</v>
      </c>
      <c r="J129" s="22">
        <f>IF(OR($A129="",$B129="",$C129=""),"",'MPTO_working_3-way'!G128)</f>
        <v>4.6153008947337089</v>
      </c>
      <c r="K129" s="17">
        <f>IF(OR($A129="",$B129="",$C129=""),"",'OddsRatio_working_3-way'!H128)</f>
        <v>2.0217901230347728</v>
      </c>
      <c r="L129" s="21">
        <f>IF(OR($A129="",$B129="",$C129=""),"",'OddsRatio_working_3-way'!I128)</f>
        <v>3.4953190373059715</v>
      </c>
      <c r="M129" s="22">
        <f>IF(OR($A129="",$B129="",$C129=""),"",'OddsRatio_working_3-way'!J128)</f>
        <v>4.5601319023632607</v>
      </c>
      <c r="N129" s="23">
        <f t="shared" si="29"/>
        <v>49.024760429907111</v>
      </c>
      <c r="O129" s="24">
        <f t="shared" si="30"/>
        <v>28.794663505517732</v>
      </c>
      <c r="P129" s="24">
        <f t="shared" si="31"/>
        <v>22.180576064575142</v>
      </c>
      <c r="Q129" t="s">
        <v>334</v>
      </c>
      <c r="R129" t="s">
        <v>335</v>
      </c>
      <c r="S129" s="48" t="s">
        <v>402</v>
      </c>
      <c r="T129" s="35">
        <v>100</v>
      </c>
      <c r="U129" s="35">
        <f t="shared" si="32"/>
        <v>55.156950672645742</v>
      </c>
      <c r="V129" s="35">
        <f t="shared" si="33"/>
        <v>68.55345911949685</v>
      </c>
      <c r="W129" s="35">
        <f t="shared" si="34"/>
        <v>70.674486803519059</v>
      </c>
      <c r="X129" s="35">
        <f t="shared" si="35"/>
        <v>60.77205407698407</v>
      </c>
      <c r="Y129" s="35">
        <f t="shared" si="36"/>
        <v>74.168562523835192</v>
      </c>
      <c r="Z129" s="35">
        <f t="shared" si="37"/>
        <v>76.289590207857401</v>
      </c>
      <c r="AA129" s="35">
        <f t="shared" si="38"/>
        <v>-5.6151034043383277</v>
      </c>
      <c r="AB129" s="35">
        <f t="shared" si="39"/>
        <v>-5.6151034043383419</v>
      </c>
      <c r="AC129" s="35">
        <f t="shared" si="40"/>
        <v>-5.6151034043383419</v>
      </c>
      <c r="AF129">
        <v>2.2599999999999998</v>
      </c>
      <c r="AG129">
        <v>1.65</v>
      </c>
      <c r="AJ129" t="s">
        <v>417</v>
      </c>
    </row>
    <row r="130" spans="1:36" ht="15" x14ac:dyDescent="0.25">
      <c r="A130">
        <v>2.23</v>
      </c>
      <c r="B130">
        <v>3.18</v>
      </c>
      <c r="C130">
        <v>3.41</v>
      </c>
      <c r="D130" s="20">
        <f t="shared" si="28"/>
        <v>5.6151034043383508E-2</v>
      </c>
      <c r="E130" s="17">
        <f>IF(OR($A130="",$B130="",$C130=""),"",A130*'MPTO_working_3-way'!$I129)</f>
        <v>2.3552168059167453</v>
      </c>
      <c r="F130" s="21">
        <f>IF(OR($A130="",$B130="",$C130=""),"",B130*'MPTO_working_3-way'!$I129)</f>
        <v>3.3585602882579599</v>
      </c>
      <c r="G130" s="22">
        <f>IF(OR($A130="",$B130="",$C130=""),"",C130*'MPTO_working_3-way'!$I129)</f>
        <v>3.6014750260879378</v>
      </c>
      <c r="H130" s="17">
        <f>IF(OR($A130="",$B130="",$C130=""),"",'MPTO_working_3-way'!E129)</f>
        <v>2.3271320125180384</v>
      </c>
      <c r="I130" s="21">
        <f>IF(OR($A130="",$B130="",$C130=""),"",'MPTO_working_3-way'!F129)</f>
        <v>3.3812524720259653</v>
      </c>
      <c r="J130" s="22">
        <f>IF(OR($A130="",$B130="",$C130=""),"",'MPTO_working_3-way'!G129)</f>
        <v>3.6424814075092184</v>
      </c>
      <c r="K130" s="17">
        <f>IF(OR($A130="",$B130="",$C130=""),"",'OddsRatio_working_3-way'!H129)</f>
        <v>2.3389173527953777</v>
      </c>
      <c r="L130" s="21">
        <f>IF(OR($A130="",$B130="",$C130=""),"",'OddsRatio_working_3-way'!I129)</f>
        <v>3.3730405114584747</v>
      </c>
      <c r="M130" s="22">
        <f>IF(OR($A130="",$B130="",$C130=""),"",'OddsRatio_working_3-way'!J129)</f>
        <v>3.6234071709242781</v>
      </c>
      <c r="N130" s="23">
        <f t="shared" si="29"/>
        <v>42.458936157716479</v>
      </c>
      <c r="O130" s="24">
        <f t="shared" si="30"/>
        <v>29.774662777266581</v>
      </c>
      <c r="P130" s="24">
        <f t="shared" si="31"/>
        <v>27.766401065016932</v>
      </c>
      <c r="Q130" t="s">
        <v>336</v>
      </c>
      <c r="R130" t="s">
        <v>337</v>
      </c>
      <c r="S130" s="48" t="s">
        <v>402</v>
      </c>
      <c r="T130" s="35">
        <v>100</v>
      </c>
      <c r="U130" s="35">
        <f t="shared" si="32"/>
        <v>82.486865148861654</v>
      </c>
      <c r="V130" s="35">
        <f t="shared" si="33"/>
        <v>73.958333333333343</v>
      </c>
      <c r="W130" s="35">
        <f t="shared" si="34"/>
        <v>37.5</v>
      </c>
      <c r="X130" s="35">
        <f t="shared" si="35"/>
        <v>88.541666666666671</v>
      </c>
      <c r="Y130" s="35">
        <f t="shared" si="36"/>
        <v>80.013134851138361</v>
      </c>
      <c r="Z130" s="35">
        <f t="shared" si="37"/>
        <v>43.554801517805018</v>
      </c>
      <c r="AA130" s="35">
        <f t="shared" si="38"/>
        <v>-6.0548015178050179</v>
      </c>
      <c r="AB130" s="35">
        <f t="shared" si="39"/>
        <v>-6.0548015178050179</v>
      </c>
      <c r="AC130" s="35">
        <f t="shared" si="40"/>
        <v>-6.0548015178050179</v>
      </c>
      <c r="AF130">
        <v>2.33</v>
      </c>
      <c r="AG130">
        <v>1.6</v>
      </c>
      <c r="AJ130" t="s">
        <v>417</v>
      </c>
    </row>
    <row r="131" spans="1:36" s="35" customFormat="1" ht="15" x14ac:dyDescent="0.25">
      <c r="A131">
        <v>5.71</v>
      </c>
      <c r="B131">
        <v>3.84</v>
      </c>
      <c r="C131">
        <v>1.6</v>
      </c>
      <c r="D131" s="20">
        <f t="shared" si="28"/>
        <v>6.0548015178050196E-2</v>
      </c>
      <c r="E131" s="17">
        <f>IF(OR($A131="",$B131="",$C131=""),"",A131*'MPTO_working_3-way'!$I130)</f>
        <v>6.0557291666666666</v>
      </c>
      <c r="F131" s="21">
        <f>IF(OR($A131="",$B131="",$C131=""),"",B131*'MPTO_working_3-way'!$I130)</f>
        <v>4.0725043782837123</v>
      </c>
      <c r="G131" s="22">
        <f>IF(OR($A131="",$B131="",$C131=""),"",C131*'MPTO_working_3-way'!$I130)</f>
        <v>1.6968768242848804</v>
      </c>
      <c r="H131" s="17">
        <f>IF(OR($A131="",$B131="",$C131=""),"",'MPTO_working_3-way'!E130)</f>
        <v>6.4537498528315211</v>
      </c>
      <c r="I131" s="21">
        <f>IF(OR($A131="",$B131="",$C131=""),"",'MPTO_working_3-way'!F130)</f>
        <v>4.1626082114109249</v>
      </c>
      <c r="J131" s="22">
        <f>IF(OR($A131="",$B131="",$C131=""),"",'MPTO_working_3-way'!G130)</f>
        <v>1.6533917817033814</v>
      </c>
      <c r="K131" s="17">
        <f>IF(OR($A131="",$B131="",$C131=""),"",'OddsRatio_working_3-way'!H130)</f>
        <v>6.2433864644444004</v>
      </c>
      <c r="L131" s="21">
        <f>IF(OR($A131="",$B131="",$C131=""),"",'OddsRatio_working_3-way'!I130)</f>
        <v>4.1616173161405721</v>
      </c>
      <c r="M131" s="22">
        <f>IF(OR($A131="",$B131="",$C131=""),"",'OddsRatio_working_3-way'!J130)</f>
        <v>1.6679473203113886</v>
      </c>
      <c r="N131" s="23">
        <f t="shared" si="29"/>
        <v>16.513288036466843</v>
      </c>
      <c r="O131" s="24">
        <f t="shared" si="30"/>
        <v>24.554915283392106</v>
      </c>
      <c r="P131" s="24">
        <f t="shared" si="31"/>
        <v>58.931796680141048</v>
      </c>
      <c r="Q131" t="s">
        <v>338</v>
      </c>
      <c r="R131" t="s">
        <v>339</v>
      </c>
      <c r="S131" s="48" t="s">
        <v>402</v>
      </c>
      <c r="T131" s="35">
        <v>100</v>
      </c>
      <c r="U131" s="35">
        <f t="shared" si="32"/>
        <v>68.55345911949685</v>
      </c>
      <c r="V131" s="35">
        <f t="shared" si="33"/>
        <v>68.152866242038215</v>
      </c>
      <c r="W131" s="35">
        <f t="shared" si="34"/>
        <v>61.089494163424128</v>
      </c>
      <c r="X131" s="35">
        <f t="shared" si="35"/>
        <v>70.757639594537665</v>
      </c>
      <c r="Y131" s="35">
        <f t="shared" si="36"/>
        <v>70.357046717079015</v>
      </c>
      <c r="Z131" s="35">
        <f t="shared" si="37"/>
        <v>63.293674638464928</v>
      </c>
      <c r="AA131" s="35">
        <f t="shared" si="38"/>
        <v>-2.2041804750408147</v>
      </c>
      <c r="AB131" s="35">
        <f t="shared" si="39"/>
        <v>-2.2041804750408005</v>
      </c>
      <c r="AC131" s="35">
        <f t="shared" si="40"/>
        <v>-2.2041804750408005</v>
      </c>
      <c r="AD131" s="36"/>
      <c r="AE131" s="36"/>
      <c r="AF131">
        <v>2.04</v>
      </c>
      <c r="AG131">
        <v>1.76</v>
      </c>
      <c r="AH131" s="36"/>
      <c r="AI131" s="36"/>
      <c r="AJ131" t="s">
        <v>417</v>
      </c>
    </row>
    <row r="132" spans="1:36" ht="15" x14ac:dyDescent="0.25">
      <c r="A132">
        <v>3.18</v>
      </c>
      <c r="B132">
        <v>3.14</v>
      </c>
      <c r="C132">
        <v>2.57</v>
      </c>
      <c r="D132" s="20">
        <f t="shared" ref="D132:D167" si="41">IF(OR($A132="",$B132="",$C132=""),"",(1/A132)+(1/B132)+(1/C132)-1)</f>
        <v>2.2041804750408067E-2</v>
      </c>
      <c r="E132" s="17">
        <f>IF(OR($A132="",$B132="",$C132=""),"",A132*'MPTO_working_3-way'!$I131)</f>
        <v>3.2500929391062976</v>
      </c>
      <c r="F132" s="21">
        <f>IF(OR($A132="",$B132="",$C132=""),"",B132*'MPTO_working_3-way'!$I131)</f>
        <v>3.2092112669162813</v>
      </c>
      <c r="G132" s="22">
        <f>IF(OR($A132="",$B132="",$C132=""),"",C132*'MPTO_working_3-way'!$I131)</f>
        <v>2.6266474382085487</v>
      </c>
      <c r="H132" s="17">
        <f>IF(OR($A132="",$B132="",$C132=""),"",'MPTO_working_3-way'!E131)</f>
        <v>3.2560759784271238</v>
      </c>
      <c r="I132" s="21">
        <f>IF(OR($A132="",$B132="",$C132=""),"",'MPTO_working_3-way'!F131)</f>
        <v>3.2141518403097105</v>
      </c>
      <c r="J132" s="22">
        <f>IF(OR($A132="",$B132="",$C132=""),"",'MPTO_working_3-way'!G131)</f>
        <v>2.6194619360540896</v>
      </c>
      <c r="K132" s="17">
        <f>IF(OR($A132="",$B132="",$C132=""),"",'OddsRatio_working_3-way'!H131)</f>
        <v>3.2532677773292682</v>
      </c>
      <c r="L132" s="21">
        <f>IF(OR($A132="",$B132="",$C132=""),"",'OddsRatio_working_3-way'!I131)</f>
        <v>3.2119234144424924</v>
      </c>
      <c r="M132" s="22">
        <f>IF(OR($A132="",$B132="",$C132=""),"",'OddsRatio_working_3-way'!J131)</f>
        <v>2.6227662433059402</v>
      </c>
      <c r="N132" s="23">
        <f t="shared" si="29"/>
        <v>30.768350897527796</v>
      </c>
      <c r="O132" s="24">
        <f t="shared" si="30"/>
        <v>31.160304412145983</v>
      </c>
      <c r="P132" s="24">
        <f t="shared" si="31"/>
        <v>38.071344690326221</v>
      </c>
      <c r="Q132" t="s">
        <v>340</v>
      </c>
      <c r="R132" t="s">
        <v>341</v>
      </c>
      <c r="S132" s="48" t="s">
        <v>402</v>
      </c>
      <c r="T132" s="35">
        <v>100</v>
      </c>
      <c r="U132" s="35">
        <f t="shared" si="32"/>
        <v>55.55555555555555</v>
      </c>
      <c r="V132" s="35">
        <f t="shared" si="33"/>
        <v>70.930232558139537</v>
      </c>
      <c r="W132" s="35">
        <f t="shared" si="34"/>
        <v>71.181556195965413</v>
      </c>
      <c r="X132" s="35">
        <f t="shared" si="35"/>
        <v>57.88821124589505</v>
      </c>
      <c r="Y132" s="35">
        <f t="shared" si="36"/>
        <v>73.262888248479015</v>
      </c>
      <c r="Z132" s="35">
        <f t="shared" si="37"/>
        <v>73.514211886304921</v>
      </c>
      <c r="AA132" s="35">
        <f t="shared" si="38"/>
        <v>-2.3326556903395002</v>
      </c>
      <c r="AB132" s="35">
        <f t="shared" si="39"/>
        <v>-2.3326556903394788</v>
      </c>
      <c r="AC132" s="35">
        <f t="shared" si="40"/>
        <v>-2.3326556903395073</v>
      </c>
      <c r="AF132">
        <v>2.34</v>
      </c>
      <c r="AG132">
        <v>1.66</v>
      </c>
      <c r="AJ132" t="s">
        <v>408</v>
      </c>
    </row>
    <row r="133" spans="1:36" ht="15" x14ac:dyDescent="0.25">
      <c r="A133">
        <v>2.25</v>
      </c>
      <c r="B133">
        <v>3.44</v>
      </c>
      <c r="C133">
        <v>3.47</v>
      </c>
      <c r="D133" s="20">
        <f t="shared" si="41"/>
        <v>2.3326556903394913E-2</v>
      </c>
      <c r="E133" s="17">
        <f>IF(OR($A133="",$B133="",$C133=""),"",A133*'MPTO_working_3-way'!$I132)</f>
        <v>2.3024847530326387</v>
      </c>
      <c r="F133" s="21">
        <f>IF(OR($A133="",$B133="",$C133=""),"",B133*'MPTO_working_3-way'!$I132)</f>
        <v>3.5202433557476787</v>
      </c>
      <c r="G133" s="22">
        <f>IF(OR($A133="",$B133="",$C133=""),"",C133*'MPTO_working_3-way'!$I132)</f>
        <v>3.5509431524547805</v>
      </c>
      <c r="H133" s="17">
        <f>IF(OR($A133="",$B133="",$C133=""),"",'MPTO_working_3-way'!E132)</f>
        <v>2.290064489723993</v>
      </c>
      <c r="I133" s="21">
        <f>IF(OR($A133="",$B133="",$C133=""),"",'MPTO_working_3-way'!F132)</f>
        <v>3.5345411475697492</v>
      </c>
      <c r="J133" s="22">
        <f>IF(OR($A133="",$B133="",$C133=""),"",'MPTO_working_3-way'!G132)</f>
        <v>3.5662203731161619</v>
      </c>
      <c r="K133" s="17">
        <f>IF(OR($A133="",$B133="",$C133=""),"",'OddsRatio_working_3-way'!H132)</f>
        <v>2.2953452558003895</v>
      </c>
      <c r="L133" s="21">
        <f>IF(OR($A133="",$B133="",$C133=""),"",'OddsRatio_working_3-way'!I132)</f>
        <v>3.5285139393223597</v>
      </c>
      <c r="M133" s="22">
        <f>IF(OR($A133="",$B133="",$C133=""),"",'OddsRatio_working_3-way'!J132)</f>
        <v>3.5596022254615685</v>
      </c>
      <c r="N133" s="23">
        <f t="shared" ref="N133:N167" si="42">(1/E133)* 100</f>
        <v>43.431340801839596</v>
      </c>
      <c r="O133" s="24">
        <f t="shared" ref="O133:O167" si="43">(1/F133)* 100</f>
        <v>28.40712697794741</v>
      </c>
      <c r="P133" s="24">
        <f t="shared" ref="P133:P167" si="44">(1/G133)* 100</f>
        <v>28.161532220212994</v>
      </c>
      <c r="Q133" t="s">
        <v>342</v>
      </c>
      <c r="R133" t="s">
        <v>343</v>
      </c>
      <c r="S133" s="48" t="s">
        <v>402</v>
      </c>
      <c r="T133" s="35">
        <v>100</v>
      </c>
      <c r="U133" s="35">
        <f t="shared" ref="U133:U167" si="45">(1/A134)*((T133*A134)-T133)</f>
        <v>76.689976689976689</v>
      </c>
      <c r="V133" s="35">
        <f t="shared" ref="V133:V167" si="46">(1/B134)*((T133*B134)-T133)</f>
        <v>71.751412429378533</v>
      </c>
      <c r="W133" s="35">
        <f t="shared" ref="W133:W167" si="47">(1/C134)*((T133*C134)-T133)</f>
        <v>49.238578680203041</v>
      </c>
      <c r="X133" s="35">
        <f t="shared" ref="X133:X167" si="48">((1/B134)+(1/C134))*T133</f>
        <v>79.010008890418419</v>
      </c>
      <c r="Y133" s="35">
        <f t="shared" ref="Y133:Y167" si="49">((1/A134)+(1/C134))*T133</f>
        <v>74.071444629820263</v>
      </c>
      <c r="Z133" s="35">
        <f t="shared" ref="Z133:Z167" si="50">((1/A134)+(1/B134))*T133</f>
        <v>51.558610880644771</v>
      </c>
      <c r="AA133" s="35">
        <f t="shared" ref="AA133:AA167" si="51">U133-X133</f>
        <v>-2.3200322004417302</v>
      </c>
      <c r="AB133" s="35">
        <f t="shared" ref="AB133:AB167" si="52">V133-Y133</f>
        <v>-2.3200322004417302</v>
      </c>
      <c r="AC133" s="35">
        <f t="shared" ref="AC133:AC167" si="53">W133-Z133</f>
        <v>-2.3200322004417302</v>
      </c>
      <c r="AF133">
        <v>1.91</v>
      </c>
      <c r="AG133">
        <v>1.99</v>
      </c>
      <c r="AJ133" t="s">
        <v>408</v>
      </c>
    </row>
    <row r="134" spans="1:36" s="35" customFormat="1" ht="15" x14ac:dyDescent="0.25">
      <c r="A134">
        <v>4.29</v>
      </c>
      <c r="B134">
        <v>3.54</v>
      </c>
      <c r="C134">
        <v>1.97</v>
      </c>
      <c r="D134" s="20">
        <f t="shared" si="41"/>
        <v>2.320032200441724E-2</v>
      </c>
      <c r="E134" s="17">
        <f>IF(OR($A134="",$B134="",$C134=""),"",A134*'MPTO_working_3-way'!$I133)</f>
        <v>4.3895293813989502</v>
      </c>
      <c r="F134" s="21">
        <f>IF(OR($A134="",$B134="",$C134=""),"",B134*'MPTO_working_3-way'!$I133)</f>
        <v>3.622129139895637</v>
      </c>
      <c r="G134" s="22">
        <f>IF(OR($A134="",$B134="",$C134=""),"",C134*'MPTO_working_3-way'!$I133)</f>
        <v>2.015704634348702</v>
      </c>
      <c r="H134" s="17">
        <f>IF(OR($A134="",$B134="",$C134=""),"",'MPTO_working_3-way'!E133)</f>
        <v>4.4372109537890916</v>
      </c>
      <c r="I134" s="21">
        <f>IF(OR($A134="",$B134="",$C134=""),"",'MPTO_working_3-way'!F133)</f>
        <v>3.6396401722933542</v>
      </c>
      <c r="J134" s="22">
        <f>IF(OR($A134="",$B134="",$C134=""),"",'MPTO_working_3-way'!G133)</f>
        <v>2.000477023629319</v>
      </c>
      <c r="K134" s="17">
        <f>IF(OR($A134="",$B134="",$C134=""),"",'OddsRatio_working_3-way'!H133)</f>
        <v>4.4138095779283111</v>
      </c>
      <c r="L134" s="21">
        <f>IF(OR($A134="",$B134="",$C134=""),"",'OddsRatio_working_3-way'!I133)</f>
        <v>3.6355855100115217</v>
      </c>
      <c r="M134" s="22">
        <f>IF(OR($A134="",$B134="",$C134=""),"",'OddsRatio_working_3-way'!J133)</f>
        <v>2.0065031278390464</v>
      </c>
      <c r="N134" s="23">
        <f t="shared" si="42"/>
        <v>22.781485510442089</v>
      </c>
      <c r="O134" s="24">
        <f t="shared" si="43"/>
        <v>27.608071423671344</v>
      </c>
      <c r="P134" s="24">
        <f t="shared" si="44"/>
        <v>49.610443065886578</v>
      </c>
      <c r="Q134" t="s">
        <v>344</v>
      </c>
      <c r="R134" t="s">
        <v>345</v>
      </c>
      <c r="S134" s="48" t="s">
        <v>402</v>
      </c>
      <c r="T134" s="35">
        <v>100</v>
      </c>
      <c r="U134" s="35">
        <f t="shared" si="45"/>
        <v>51.690821256038639</v>
      </c>
      <c r="V134" s="35">
        <f t="shared" si="46"/>
        <v>71.590909090909093</v>
      </c>
      <c r="W134" s="35">
        <f t="shared" si="47"/>
        <v>74.424552429667528</v>
      </c>
      <c r="X134" s="35">
        <f t="shared" si="48"/>
        <v>53.984538479423392</v>
      </c>
      <c r="Y134" s="35">
        <f t="shared" si="49"/>
        <v>73.88462631429384</v>
      </c>
      <c r="Z134" s="35">
        <f t="shared" si="50"/>
        <v>76.718269653052261</v>
      </c>
      <c r="AA134" s="35">
        <f t="shared" si="51"/>
        <v>-2.2937172233847534</v>
      </c>
      <c r="AB134" s="35">
        <f t="shared" si="52"/>
        <v>-2.2937172233847463</v>
      </c>
      <c r="AC134" s="35">
        <f t="shared" si="53"/>
        <v>-2.2937172233847321</v>
      </c>
      <c r="AD134" s="36"/>
      <c r="AE134" s="36"/>
      <c r="AF134">
        <v>2.09</v>
      </c>
      <c r="AG134">
        <v>1.83</v>
      </c>
      <c r="AH134" s="36"/>
      <c r="AI134" s="36"/>
      <c r="AJ134" t="s">
        <v>408</v>
      </c>
    </row>
    <row r="135" spans="1:36" ht="15" x14ac:dyDescent="0.25">
      <c r="A135">
        <v>2.0699999999999998</v>
      </c>
      <c r="B135">
        <v>3.52</v>
      </c>
      <c r="C135">
        <v>3.91</v>
      </c>
      <c r="D135" s="20">
        <f t="shared" si="41"/>
        <v>2.2937172233847392E-2</v>
      </c>
      <c r="E135" s="17">
        <f>IF(OR($A135="",$B135="",$C135=""),"",A135*'MPTO_working_3-way'!$I134)</f>
        <v>2.1174799465240639</v>
      </c>
      <c r="F135" s="21">
        <f>IF(OR($A135="",$B135="",$C135=""),"",B135*'MPTO_working_3-way'!$I134)</f>
        <v>3.6007388462631429</v>
      </c>
      <c r="G135" s="22">
        <f>IF(OR($A135="",$B135="",$C135=""),"",C135*'MPTO_working_3-way'!$I134)</f>
        <v>3.9996843434343434</v>
      </c>
      <c r="H135" s="17">
        <f>IF(OR($A135="",$B135="",$C135=""),"",'MPTO_working_3-way'!E134)</f>
        <v>2.1032880005976944</v>
      </c>
      <c r="I135" s="21">
        <f>IF(OR($A135="",$B135="",$C135=""),"",'MPTO_working_3-way'!F134)</f>
        <v>3.6173536535032045</v>
      </c>
      <c r="J135" s="22">
        <f>IF(OR($A135="",$B135="",$C135=""),"",'MPTO_working_3-way'!G134)</f>
        <v>4.0304906354529564</v>
      </c>
      <c r="K135" s="17">
        <f>IF(OR($A135="",$B135="",$C135=""),"",'OddsRatio_working_3-way'!H134)</f>
        <v>2.1090430109109435</v>
      </c>
      <c r="L135" s="21">
        <f>IF(OR($A135="",$B135="",$C135=""),"",'OddsRatio_working_3-way'!I134)</f>
        <v>3.61195176401456</v>
      </c>
      <c r="M135" s="22">
        <f>IF(OR($A135="",$B135="",$C135=""),"",'OddsRatio_working_3-way'!J134)</f>
        <v>4.0161823941596699</v>
      </c>
      <c r="N135" s="23">
        <f t="shared" si="42"/>
        <v>47.225949017441408</v>
      </c>
      <c r="O135" s="24">
        <f t="shared" si="43"/>
        <v>27.772077973324915</v>
      </c>
      <c r="P135" s="24">
        <f t="shared" si="44"/>
        <v>25.001973009233687</v>
      </c>
      <c r="Q135" t="s">
        <v>346</v>
      </c>
      <c r="R135" t="s">
        <v>347</v>
      </c>
      <c r="S135" s="48" t="s">
        <v>402</v>
      </c>
      <c r="T135" s="35">
        <v>100</v>
      </c>
      <c r="U135" s="35">
        <f t="shared" si="45"/>
        <v>68.652037617554868</v>
      </c>
      <c r="V135" s="35">
        <f t="shared" si="46"/>
        <v>70.059880239520965</v>
      </c>
      <c r="W135" s="35">
        <f t="shared" si="47"/>
        <v>59.016393442622956</v>
      </c>
      <c r="X135" s="35">
        <f t="shared" si="48"/>
        <v>70.923726317856094</v>
      </c>
      <c r="Y135" s="35">
        <f t="shared" si="49"/>
        <v>72.331568939822205</v>
      </c>
      <c r="Z135" s="35">
        <f t="shared" si="50"/>
        <v>61.288082142924182</v>
      </c>
      <c r="AA135" s="35">
        <f t="shared" si="51"/>
        <v>-2.271688700301226</v>
      </c>
      <c r="AB135" s="35">
        <f t="shared" si="52"/>
        <v>-2.2716887003012403</v>
      </c>
      <c r="AC135" s="35">
        <f t="shared" si="53"/>
        <v>-2.271688700301226</v>
      </c>
      <c r="AF135">
        <v>1.97</v>
      </c>
      <c r="AG135">
        <v>1.93</v>
      </c>
      <c r="AJ135" t="s">
        <v>408</v>
      </c>
    </row>
    <row r="136" spans="1:36" ht="15" x14ac:dyDescent="0.25">
      <c r="A136">
        <v>3.19</v>
      </c>
      <c r="B136">
        <v>3.34</v>
      </c>
      <c r="C136">
        <v>2.44</v>
      </c>
      <c r="D136" s="20">
        <f t="shared" si="41"/>
        <v>2.2716887003012332E-2</v>
      </c>
      <c r="E136" s="17">
        <f>IF(OR($A136="",$B136="",$C136=""),"",A136*'MPTO_working_3-way'!$I135)</f>
        <v>3.2624668695396091</v>
      </c>
      <c r="F136" s="21">
        <f>IF(OR($A136="",$B136="",$C136=""),"",B136*'MPTO_working_3-way'!$I135)</f>
        <v>3.4158744025900609</v>
      </c>
      <c r="G136" s="22">
        <f>IF(OR($A136="",$B136="",$C136=""),"",C136*'MPTO_working_3-way'!$I135)</f>
        <v>2.4954292042873498</v>
      </c>
      <c r="H136" s="17">
        <f>IF(OR($A136="",$B136="",$C136=""),"",'MPTO_working_3-way'!E135)</f>
        <v>3.2689638591707411</v>
      </c>
      <c r="I136" s="21">
        <f>IF(OR($A136="",$B136="",$C136=""),"",'MPTO_working_3-way'!F135)</f>
        <v>3.4266653966147254</v>
      </c>
      <c r="J136" s="22">
        <f>IF(OR($A136="",$B136="",$C136=""),"",'MPTO_working_3-way'!G135)</f>
        <v>2.4859310601932401</v>
      </c>
      <c r="K136" s="17">
        <f>IF(OR($A136="",$B136="",$C136=""),"",'OddsRatio_working_3-way'!H135)</f>
        <v>3.2663106289492285</v>
      </c>
      <c r="L136" s="21">
        <f>IF(OR($A136="",$B136="",$C136=""),"",'OddsRatio_working_3-way'!I135)</f>
        <v>3.4215373843567103</v>
      </c>
      <c r="M136" s="22">
        <f>IF(OR($A136="",$B136="",$C136=""),"",'OddsRatio_working_3-way'!J135)</f>
        <v>2.490176851911821</v>
      </c>
      <c r="N136" s="23">
        <f t="shared" si="42"/>
        <v>30.651652261563576</v>
      </c>
      <c r="O136" s="24">
        <f t="shared" si="43"/>
        <v>29.27508105221192</v>
      </c>
      <c r="P136" s="24">
        <f t="shared" si="44"/>
        <v>40.073266686224514</v>
      </c>
      <c r="Q136" t="s">
        <v>348</v>
      </c>
      <c r="R136" t="s">
        <v>349</v>
      </c>
      <c r="S136" s="48" t="s">
        <v>402</v>
      </c>
      <c r="T136" s="35">
        <v>100</v>
      </c>
      <c r="U136" s="35">
        <f t="shared" si="45"/>
        <v>63.63636363636364</v>
      </c>
      <c r="V136" s="35">
        <f t="shared" si="46"/>
        <v>70.326409495548958</v>
      </c>
      <c r="W136" s="35">
        <f t="shared" si="47"/>
        <v>63.369963369963365</v>
      </c>
      <c r="X136" s="35">
        <f t="shared" si="48"/>
        <v>66.30362713448767</v>
      </c>
      <c r="Y136" s="35">
        <f t="shared" si="49"/>
        <v>72.993672993672988</v>
      </c>
      <c r="Z136" s="35">
        <f t="shared" si="50"/>
        <v>66.037226868087401</v>
      </c>
      <c r="AA136" s="35">
        <f t="shared" si="51"/>
        <v>-2.6672634981240293</v>
      </c>
      <c r="AB136" s="35">
        <f t="shared" si="52"/>
        <v>-2.6672634981240293</v>
      </c>
      <c r="AC136" s="35">
        <f t="shared" si="53"/>
        <v>-2.6672634981240364</v>
      </c>
      <c r="AF136">
        <v>2.02</v>
      </c>
      <c r="AG136">
        <v>1.89</v>
      </c>
      <c r="AJ136" t="s">
        <v>408</v>
      </c>
    </row>
    <row r="137" spans="1:36" ht="15" x14ac:dyDescent="0.25">
      <c r="A137">
        <v>2.75</v>
      </c>
      <c r="B137">
        <v>3.37</v>
      </c>
      <c r="C137">
        <v>2.73</v>
      </c>
      <c r="D137" s="20">
        <f t="shared" si="41"/>
        <v>2.6672634981240284E-2</v>
      </c>
      <c r="E137" s="17">
        <f>IF(OR($A137="",$B137="",$C137=""),"",A137*'MPTO_working_3-way'!$I136)</f>
        <v>2.8233497461984109</v>
      </c>
      <c r="F137" s="21">
        <f>IF(OR($A137="",$B137="",$C137=""),"",B137*'MPTO_working_3-way'!$I136)</f>
        <v>3.4598867798867801</v>
      </c>
      <c r="G137" s="22">
        <f>IF(OR($A137="",$B137="",$C137=""),"",C137*'MPTO_working_3-way'!$I136)</f>
        <v>2.8028162934987861</v>
      </c>
      <c r="H137" s="17">
        <f>IF(OR($A137="",$B137="",$C137=""),"",'MPTO_working_3-way'!E136)</f>
        <v>2.8189224145535037</v>
      </c>
      <c r="I137" s="21">
        <f>IF(OR($A137="",$B137="",$C137=""),"",'MPTO_working_3-way'!F136)</f>
        <v>3.4740916367531098</v>
      </c>
      <c r="J137" s="22">
        <f>IF(OR($A137="",$B137="",$C137=""),"",'MPTO_working_3-way'!G136)</f>
        <v>2.7979111737367837</v>
      </c>
      <c r="K137" s="17">
        <f>IF(OR($A137="",$B137="",$C137=""),"",'OddsRatio_working_3-way'!H136)</f>
        <v>2.8212941985253557</v>
      </c>
      <c r="L137" s="21">
        <f>IF(OR($A137="",$B137="",$C137=""),"",'OddsRatio_working_3-way'!I136)</f>
        <v>3.4665527145743389</v>
      </c>
      <c r="M137" s="22">
        <f>IF(OR($A137="",$B137="",$C137=""),"",'OddsRatio_working_3-way'!J136)</f>
        <v>2.8004794076850659</v>
      </c>
      <c r="N137" s="23">
        <f t="shared" si="42"/>
        <v>35.418920427640316</v>
      </c>
      <c r="O137" s="24">
        <f t="shared" si="43"/>
        <v>28.9026798741872</v>
      </c>
      <c r="P137" s="24">
        <f t="shared" si="44"/>
        <v>35.678399698172484</v>
      </c>
      <c r="Q137" t="s">
        <v>350</v>
      </c>
      <c r="R137" t="s">
        <v>351</v>
      </c>
      <c r="S137" s="48" t="s">
        <v>402</v>
      </c>
      <c r="T137" s="35">
        <v>100</v>
      </c>
      <c r="U137" s="35">
        <f t="shared" si="45"/>
        <v>41.520467836257311</v>
      </c>
      <c r="V137" s="35">
        <f t="shared" si="46"/>
        <v>76.24703087885986</v>
      </c>
      <c r="W137" s="35">
        <f t="shared" si="47"/>
        <v>79.253112033195009</v>
      </c>
      <c r="X137" s="35">
        <f t="shared" si="48"/>
        <v>44.499857087945124</v>
      </c>
      <c r="Y137" s="35">
        <f t="shared" si="49"/>
        <v>79.226420130547666</v>
      </c>
      <c r="Z137" s="35">
        <f t="shared" si="50"/>
        <v>82.232501284882829</v>
      </c>
      <c r="AA137" s="35">
        <f t="shared" si="51"/>
        <v>-2.9793892516878131</v>
      </c>
      <c r="AB137" s="35">
        <f t="shared" si="52"/>
        <v>-2.979389251687806</v>
      </c>
      <c r="AC137" s="35">
        <f t="shared" si="53"/>
        <v>-2.9793892516878202</v>
      </c>
      <c r="AF137">
        <v>1.88</v>
      </c>
      <c r="AG137">
        <v>2.0099999999999998</v>
      </c>
      <c r="AJ137" t="s">
        <v>418</v>
      </c>
    </row>
    <row r="138" spans="1:36" ht="15" x14ac:dyDescent="0.25">
      <c r="A138">
        <v>1.71</v>
      </c>
      <c r="B138">
        <v>4.21</v>
      </c>
      <c r="C138">
        <v>4.82</v>
      </c>
      <c r="D138" s="20">
        <f t="shared" si="41"/>
        <v>2.979389251687814E-2</v>
      </c>
      <c r="E138" s="17">
        <f>IF(OR($A138="",$B138="",$C138=""),"",A138*'MPTO_working_3-way'!$I137)</f>
        <v>1.7609475562038617</v>
      </c>
      <c r="F138" s="21">
        <f>IF(OR($A138="",$B138="",$C138=""),"",B138*'MPTO_working_3-way'!$I137)</f>
        <v>4.3354322874960571</v>
      </c>
      <c r="G138" s="22">
        <f>IF(OR($A138="",$B138="",$C138=""),"",C138*'MPTO_working_3-way'!$I137)</f>
        <v>4.9636065619313525</v>
      </c>
      <c r="H138" s="17">
        <f>IF(OR($A138="",$B138="",$C138=""),"",'MPTO_working_3-way'!E137)</f>
        <v>1.7395418012290274</v>
      </c>
      <c r="I138" s="21">
        <f>IF(OR($A138="",$B138="",$C138=""),"",'MPTO_working_3-way'!F137)</f>
        <v>4.3937041194268529</v>
      </c>
      <c r="J138" s="22">
        <f>IF(OR($A138="",$B138="",$C138=""),"",'MPTO_working_3-way'!G137)</f>
        <v>5.0623278317629596</v>
      </c>
      <c r="K138" s="17">
        <f>IF(OR($A138="",$B138="",$C138=""),"",'OddsRatio_working_3-way'!H137)</f>
        <v>1.7471315279293922</v>
      </c>
      <c r="L138" s="21">
        <f>IF(OR($A138="",$B138="",$C138=""),"",'OddsRatio_working_3-way'!I137)</f>
        <v>4.3778763445821802</v>
      </c>
      <c r="M138" s="22">
        <f>IF(OR($A138="",$B138="",$C138=""),"",'OddsRatio_working_3-way'!J137)</f>
        <v>5.0197780798454623</v>
      </c>
      <c r="N138" s="23">
        <f t="shared" si="42"/>
        <v>56.787608266752486</v>
      </c>
      <c r="O138" s="24">
        <f t="shared" si="43"/>
        <v>23.065750626163123</v>
      </c>
      <c r="P138" s="24">
        <f t="shared" si="44"/>
        <v>20.146641107084388</v>
      </c>
      <c r="Q138" t="s">
        <v>352</v>
      </c>
      <c r="R138" t="s">
        <v>353</v>
      </c>
      <c r="S138" s="48" t="s">
        <v>402</v>
      </c>
      <c r="T138" s="35">
        <v>100</v>
      </c>
      <c r="U138" s="35">
        <f t="shared" si="45"/>
        <v>28.571428571428573</v>
      </c>
      <c r="V138" s="35">
        <f t="shared" si="46"/>
        <v>80.732177263969163</v>
      </c>
      <c r="W138" s="35">
        <f t="shared" si="47"/>
        <v>87.714987714987714</v>
      </c>
      <c r="X138" s="35">
        <f t="shared" si="48"/>
        <v>31.552835021043112</v>
      </c>
      <c r="Y138" s="35">
        <f t="shared" si="49"/>
        <v>83.713583713583716</v>
      </c>
      <c r="Z138" s="35">
        <f t="shared" si="50"/>
        <v>90.696394164602253</v>
      </c>
      <c r="AA138" s="35">
        <f t="shared" si="51"/>
        <v>-2.9814064496145392</v>
      </c>
      <c r="AB138" s="35">
        <f t="shared" si="52"/>
        <v>-2.9814064496145534</v>
      </c>
      <c r="AC138" s="35">
        <f t="shared" si="53"/>
        <v>-2.9814064496145392</v>
      </c>
      <c r="AF138">
        <v>1.74</v>
      </c>
      <c r="AG138">
        <v>2.1800000000000002</v>
      </c>
      <c r="AJ138" t="s">
        <v>409</v>
      </c>
    </row>
    <row r="139" spans="1:36" ht="15" x14ac:dyDescent="0.25">
      <c r="A139">
        <v>1.4</v>
      </c>
      <c r="B139">
        <v>5.19</v>
      </c>
      <c r="C139">
        <v>8.14</v>
      </c>
      <c r="D139" s="20">
        <f t="shared" si="41"/>
        <v>2.9814064496145321E-2</v>
      </c>
      <c r="E139" s="17">
        <f>IF(OR($A139="",$B139="",$C139=""),"",A139*'MPTO_working_3-way'!$I138)</f>
        <v>1.4417396902946034</v>
      </c>
      <c r="F139" s="21">
        <f>IF(OR($A139="",$B139="",$C139=""),"",B139*'MPTO_working_3-way'!$I138)</f>
        <v>5.3447349947349947</v>
      </c>
      <c r="G139" s="22">
        <f>IF(OR($A139="",$B139="",$C139=""),"",C139*'MPTO_working_3-way'!$I138)</f>
        <v>8.382686484998624</v>
      </c>
      <c r="H139" s="17">
        <f>IF(OR($A139="",$B139="",$C139=""),"",'MPTO_working_3-way'!E138)</f>
        <v>1.4197533551123713</v>
      </c>
      <c r="I139" s="21">
        <f>IF(OR($A139="",$B139="",$C139=""),"",'MPTO_working_3-way'!F138)</f>
        <v>5.4722494991463275</v>
      </c>
      <c r="J139" s="22">
        <f>IF(OR($A139="",$B139="",$C139=""),"",'MPTO_working_3-way'!G138)</f>
        <v>8.856446634429167</v>
      </c>
      <c r="K139" s="17">
        <f>IF(OR($A139="",$B139="",$C139=""),"",'OddsRatio_working_3-way'!H138)</f>
        <v>1.4265145254333123</v>
      </c>
      <c r="L139" s="21">
        <f>IF(OR($A139="",$B139="",$C139=""),"",'OddsRatio_working_3-way'!I138)</f>
        <v>5.4677396539139478</v>
      </c>
      <c r="M139" s="22">
        <f>IF(OR($A139="",$B139="",$C139=""),"",'OddsRatio_working_3-way'!J138)</f>
        <v>8.6132842789846276</v>
      </c>
      <c r="N139" s="23">
        <f t="shared" si="42"/>
        <v>69.36064857836169</v>
      </c>
      <c r="O139" s="24">
        <f t="shared" si="43"/>
        <v>18.71000154329602</v>
      </c>
      <c r="P139" s="24">
        <f t="shared" si="44"/>
        <v>11.929349878342304</v>
      </c>
      <c r="Q139" t="s">
        <v>354</v>
      </c>
      <c r="R139" t="s">
        <v>355</v>
      </c>
      <c r="S139" s="48" t="s">
        <v>402</v>
      </c>
      <c r="T139" s="35">
        <v>100</v>
      </c>
      <c r="U139" s="35">
        <f t="shared" si="45"/>
        <v>85.422740524781332</v>
      </c>
      <c r="V139" s="35">
        <f t="shared" si="46"/>
        <v>82.57839721254355</v>
      </c>
      <c r="W139" s="35">
        <f t="shared" si="47"/>
        <v>28.571428571428573</v>
      </c>
      <c r="X139" s="35">
        <f t="shared" si="48"/>
        <v>88.850174216027881</v>
      </c>
      <c r="Y139" s="35">
        <f t="shared" si="49"/>
        <v>86.005830903790084</v>
      </c>
      <c r="Z139" s="35">
        <f t="shared" si="50"/>
        <v>31.998862262675097</v>
      </c>
      <c r="AA139" s="35">
        <f t="shared" si="51"/>
        <v>-3.4274336912465486</v>
      </c>
      <c r="AB139" s="35">
        <f t="shared" si="52"/>
        <v>-3.4274336912465344</v>
      </c>
      <c r="AC139" s="35">
        <f t="shared" si="53"/>
        <v>-3.4274336912465238</v>
      </c>
      <c r="AF139">
        <v>1.63</v>
      </c>
      <c r="AG139">
        <v>2.37</v>
      </c>
      <c r="AJ139" t="s">
        <v>409</v>
      </c>
    </row>
    <row r="140" spans="1:36" ht="15" x14ac:dyDescent="0.25">
      <c r="A140">
        <v>6.86</v>
      </c>
      <c r="B140">
        <v>5.74</v>
      </c>
      <c r="C140">
        <v>1.4</v>
      </c>
      <c r="D140" s="20">
        <f t="shared" si="41"/>
        <v>3.4274336912465397E-2</v>
      </c>
      <c r="E140" s="17">
        <f>IF(OR($A140="",$B140="",$C140=""),"",A140*'MPTO_working_3-way'!$I139)</f>
        <v>7.0951219512195127</v>
      </c>
      <c r="F140" s="21">
        <f>IF(OR($A140="",$B140="",$C140=""),"",B140*'MPTO_working_3-way'!$I139)</f>
        <v>5.9367346938775514</v>
      </c>
      <c r="G140" s="22">
        <f>IF(OR($A140="",$B140="",$C140=""),"",C140*'MPTO_working_3-way'!$I139)</f>
        <v>1.4479840716774515</v>
      </c>
      <c r="H140" s="17">
        <f>IF(OR($A140="",$B140="",$C140=""),"",'MPTO_working_3-way'!E139)</f>
        <v>7.443366266760763</v>
      </c>
      <c r="I140" s="21">
        <f>IF(OR($A140="",$B140="",$C140=""),"",'MPTO_working_3-way'!F139)</f>
        <v>6.142836342457775</v>
      </c>
      <c r="J140" s="22">
        <f>IF(OR($A140="",$B140="",$C140=""),"",'MPTO_working_3-way'!G139)</f>
        <v>1.4227565507705795</v>
      </c>
      <c r="K140" s="17">
        <f>IF(OR($A140="",$B140="",$C140=""),"",'OddsRatio_working_3-way'!H139)</f>
        <v>7.3042619400593667</v>
      </c>
      <c r="L140" s="21">
        <f>IF(OR($A140="",$B140="",$C140=""),"",'OddsRatio_working_3-way'!I139)</f>
        <v>6.0993518081708862</v>
      </c>
      <c r="M140" s="22">
        <f>IF(OR($A140="",$B140="",$C140=""),"",'OddsRatio_working_3-way'!J139)</f>
        <v>1.4303250471030284</v>
      </c>
      <c r="N140" s="23">
        <f t="shared" si="42"/>
        <v>14.094190443451357</v>
      </c>
      <c r="O140" s="24">
        <f t="shared" si="43"/>
        <v>16.844276383636988</v>
      </c>
      <c r="P140" s="24">
        <f t="shared" si="44"/>
        <v>69.061533172911652</v>
      </c>
      <c r="Q140" t="s">
        <v>356</v>
      </c>
      <c r="R140" t="s">
        <v>357</v>
      </c>
      <c r="S140" s="48" t="s">
        <v>402</v>
      </c>
      <c r="T140" s="35">
        <v>100</v>
      </c>
      <c r="U140" s="35">
        <f t="shared" si="45"/>
        <v>44.134078212290497</v>
      </c>
      <c r="V140" s="35">
        <f t="shared" si="46"/>
        <v>76.798143851508115</v>
      </c>
      <c r="W140" s="35">
        <f t="shared" si="47"/>
        <v>76.019184652278184</v>
      </c>
      <c r="X140" s="35">
        <f t="shared" si="48"/>
        <v>47.1826714962137</v>
      </c>
      <c r="Y140" s="35">
        <f t="shared" si="49"/>
        <v>79.846737135431312</v>
      </c>
      <c r="Z140" s="35">
        <f t="shared" si="50"/>
        <v>79.067777936201381</v>
      </c>
      <c r="AA140" s="35">
        <f t="shared" si="51"/>
        <v>-3.0485932839232035</v>
      </c>
      <c r="AB140" s="35">
        <f t="shared" si="52"/>
        <v>-3.0485932839231964</v>
      </c>
      <c r="AC140" s="35">
        <f t="shared" si="53"/>
        <v>-3.0485932839231964</v>
      </c>
      <c r="AF140">
        <v>1.37</v>
      </c>
      <c r="AG140">
        <v>3.22</v>
      </c>
      <c r="AJ140" t="s">
        <v>409</v>
      </c>
    </row>
    <row r="141" spans="1:36" ht="15" x14ac:dyDescent="0.25">
      <c r="A141">
        <v>1.79</v>
      </c>
      <c r="B141">
        <v>4.3099999999999996</v>
      </c>
      <c r="C141">
        <v>4.17</v>
      </c>
      <c r="D141" s="20">
        <f t="shared" si="41"/>
        <v>3.0485932839231955E-2</v>
      </c>
      <c r="E141" s="17">
        <f>IF(OR($A141="",$B141="",$C141=""),"",A141*'MPTO_working_3-way'!$I140)</f>
        <v>1.8445698197822253</v>
      </c>
      <c r="F141" s="21">
        <f>IF(OR($A141="",$B141="",$C141=""),"",B141*'MPTO_working_3-way'!$I140)</f>
        <v>4.4413943705370897</v>
      </c>
      <c r="G141" s="22">
        <f>IF(OR($A141="",$B141="",$C141=""),"",C141*'MPTO_working_3-way'!$I140)</f>
        <v>4.2971263399395969</v>
      </c>
      <c r="H141" s="17">
        <f>IF(OR($A141="",$B141="",$C141=""),"",'MPTO_working_3-way'!E140)</f>
        <v>1.8231632296247338</v>
      </c>
      <c r="I141" s="21">
        <f>IF(OR($A141="",$B141="",$C141=""),"",'MPTO_working_3-way'!F140)</f>
        <v>4.5074163793023327</v>
      </c>
      <c r="J141" s="22">
        <f>IF(OR($A141="",$B141="",$C141=""),"",'MPTO_working_3-way'!G140)</f>
        <v>4.3545249392334835</v>
      </c>
      <c r="K141" s="17">
        <f>IF(OR($A141="",$B141="",$C141=""),"",'OddsRatio_working_3-way'!H140)</f>
        <v>1.8309738297658484</v>
      </c>
      <c r="L141" s="21">
        <f>IF(OR($A141="",$B141="",$C141=""),"",'OddsRatio_working_3-way'!I140)</f>
        <v>4.4816751601581757</v>
      </c>
      <c r="M141" s="22">
        <f>IF(OR($A141="",$B141="",$C141=""),"",'OddsRatio_working_3-way'!J140)</f>
        <v>4.3344139751363793</v>
      </c>
      <c r="N141" s="23">
        <f t="shared" si="42"/>
        <v>54.213182351539423</v>
      </c>
      <c r="O141" s="24">
        <f t="shared" si="43"/>
        <v>22.51545160307554</v>
      </c>
      <c r="P141" s="24">
        <f t="shared" si="44"/>
        <v>23.271366045385033</v>
      </c>
      <c r="Q141" t="s">
        <v>358</v>
      </c>
      <c r="R141" t="s">
        <v>359</v>
      </c>
      <c r="S141" s="48" t="s">
        <v>402</v>
      </c>
      <c r="T141" s="35">
        <v>100</v>
      </c>
      <c r="U141" s="35">
        <f t="shared" si="45"/>
        <v>75.845410628019309</v>
      </c>
      <c r="V141" s="35">
        <f t="shared" si="46"/>
        <v>75.550122249388764</v>
      </c>
      <c r="W141" s="35">
        <f t="shared" si="47"/>
        <v>45.652173913043477</v>
      </c>
      <c r="X141" s="35">
        <f t="shared" si="48"/>
        <v>78.797703837567767</v>
      </c>
      <c r="Y141" s="35">
        <f t="shared" si="49"/>
        <v>78.502415458937193</v>
      </c>
      <c r="Z141" s="35">
        <f t="shared" si="50"/>
        <v>48.604467122591927</v>
      </c>
      <c r="AA141" s="35">
        <f t="shared" si="51"/>
        <v>-2.9522932095484578</v>
      </c>
      <c r="AB141" s="35">
        <f t="shared" si="52"/>
        <v>-2.9522932095484293</v>
      </c>
      <c r="AC141" s="35">
        <f t="shared" si="53"/>
        <v>-2.9522932095484506</v>
      </c>
      <c r="AF141">
        <v>1.47</v>
      </c>
      <c r="AG141">
        <v>2.79</v>
      </c>
      <c r="AJ141" t="s">
        <v>409</v>
      </c>
    </row>
    <row r="142" spans="1:36" ht="15" x14ac:dyDescent="0.25">
      <c r="A142">
        <v>4.1399999999999997</v>
      </c>
      <c r="B142">
        <v>4.09</v>
      </c>
      <c r="C142">
        <v>1.84</v>
      </c>
      <c r="D142" s="20">
        <f t="shared" si="41"/>
        <v>2.95229320954844E-2</v>
      </c>
      <c r="E142" s="17">
        <f>IF(OR($A142="",$B142="",$C142=""),"",A142*'MPTO_working_3-way'!$I141)</f>
        <v>4.2622249388753053</v>
      </c>
      <c r="F142" s="21">
        <f>IF(OR($A142="",$B142="",$C142=""),"",B142*'MPTO_working_3-way'!$I141)</f>
        <v>4.2107487922705307</v>
      </c>
      <c r="G142" s="22">
        <f>IF(OR($A142="",$B142="",$C142=""),"",C142*'MPTO_working_3-way'!$I141)</f>
        <v>1.8943221950556914</v>
      </c>
      <c r="H142" s="17">
        <f>IF(OR($A142="",$B142="",$C142=""),"",'MPTO_working_3-way'!E141)</f>
        <v>4.3158341900238737</v>
      </c>
      <c r="I142" s="21">
        <f>IF(OR($A142="",$B142="",$C142=""),"",'MPTO_working_3-way'!F141)</f>
        <v>4.2615246516388279</v>
      </c>
      <c r="J142" s="22">
        <f>IF(OR($A142="",$B142="",$C142=""),"",'MPTO_working_3-way'!G141)</f>
        <v>1.8739320338207734</v>
      </c>
      <c r="K142" s="17">
        <f>IF(OR($A142="",$B142="",$C142=""),"",'OddsRatio_working_3-way'!H141)</f>
        <v>4.2952055108127354</v>
      </c>
      <c r="L142" s="21">
        <f>IF(OR($A142="",$B142="",$C142=""),"",'OddsRatio_working_3-way'!I141)</f>
        <v>4.242734085481322</v>
      </c>
      <c r="M142" s="22">
        <f>IF(OR($A142="",$B142="",$C142=""),"",'OddsRatio_working_3-way'!J141)</f>
        <v>1.8815199455677383</v>
      </c>
      <c r="N142" s="23">
        <f t="shared" si="42"/>
        <v>23.461924566183853</v>
      </c>
      <c r="O142" s="24">
        <f t="shared" si="43"/>
        <v>23.748745159902484</v>
      </c>
      <c r="P142" s="24">
        <f t="shared" si="44"/>
        <v>52.78933027391367</v>
      </c>
      <c r="Q142" t="s">
        <v>360</v>
      </c>
      <c r="R142" t="s">
        <v>361</v>
      </c>
      <c r="S142" s="48" t="s">
        <v>402</v>
      </c>
      <c r="T142" s="35">
        <v>100</v>
      </c>
      <c r="U142" s="35">
        <f t="shared" si="45"/>
        <v>60.317460317460316</v>
      </c>
      <c r="V142" s="35">
        <f t="shared" si="46"/>
        <v>68.944099378881987</v>
      </c>
      <c r="W142" s="35">
        <f t="shared" si="47"/>
        <v>68.051118210862612</v>
      </c>
      <c r="X142" s="35">
        <f t="shared" si="48"/>
        <v>63.004782410255388</v>
      </c>
      <c r="Y142" s="35">
        <f t="shared" si="49"/>
        <v>71.631421471677058</v>
      </c>
      <c r="Z142" s="35">
        <f t="shared" si="50"/>
        <v>70.738440303657697</v>
      </c>
      <c r="AA142" s="35">
        <f t="shared" si="51"/>
        <v>-2.6873220927950712</v>
      </c>
      <c r="AB142" s="35">
        <f t="shared" si="52"/>
        <v>-2.6873220927950712</v>
      </c>
      <c r="AC142" s="35">
        <f t="shared" si="53"/>
        <v>-2.6873220927950854</v>
      </c>
      <c r="AF142">
        <v>1.65</v>
      </c>
      <c r="AG142">
        <v>2.34</v>
      </c>
      <c r="AJ142" t="s">
        <v>409</v>
      </c>
    </row>
    <row r="143" spans="1:36" ht="15" x14ac:dyDescent="0.25">
      <c r="A143">
        <v>2.52</v>
      </c>
      <c r="B143">
        <v>3.22</v>
      </c>
      <c r="C143">
        <v>3.13</v>
      </c>
      <c r="D143" s="20">
        <f t="shared" si="41"/>
        <v>2.6873220927950747E-2</v>
      </c>
      <c r="E143" s="17">
        <f>IF(OR($A143="",$B143="",$C143=""),"",A143*'MPTO_working_3-way'!$I142)</f>
        <v>2.5877205167384361</v>
      </c>
      <c r="F143" s="21">
        <f>IF(OR($A143="",$B143="",$C143=""),"",B143*'MPTO_working_3-way'!$I142)</f>
        <v>3.3065317713880016</v>
      </c>
      <c r="G143" s="22">
        <f>IF(OR($A143="",$B143="",$C143=""),"",C143*'MPTO_working_3-way'!$I142)</f>
        <v>3.2141131815044859</v>
      </c>
      <c r="H143" s="17">
        <f>IF(OR($A143="",$B143="",$C143=""),"",'MPTO_working_3-way'!E142)</f>
        <v>2.5781989892692763</v>
      </c>
      <c r="I143" s="21">
        <f>IF(OR($A143="",$B143="",$C143=""),"",'MPTO_working_3-way'!F142)</f>
        <v>3.3156359506971893</v>
      </c>
      <c r="J143" s="22">
        <f>IF(OR($A143="",$B143="",$C143=""),"",'MPTO_working_3-way'!G142)</f>
        <v>3.2202896012420954</v>
      </c>
      <c r="K143" s="17">
        <f>IF(OR($A143="",$B143="",$C143=""),"",'OddsRatio_working_3-way'!H142)</f>
        <v>2.5825282117498292</v>
      </c>
      <c r="L143" s="21">
        <f>IF(OR($A143="",$B143="",$C143=""),"",'OddsRatio_working_3-way'!I142)</f>
        <v>3.3113240987398824</v>
      </c>
      <c r="M143" s="22">
        <f>IF(OR($A143="",$B143="",$C143=""),"",'OddsRatio_working_3-way'!J142)</f>
        <v>3.2176217704125896</v>
      </c>
      <c r="N143" s="23">
        <f t="shared" si="42"/>
        <v>38.644049600085886</v>
      </c>
      <c r="O143" s="24">
        <f t="shared" si="43"/>
        <v>30.243169252241124</v>
      </c>
      <c r="P143" s="24">
        <f t="shared" si="44"/>
        <v>31.112781147672987</v>
      </c>
      <c r="Q143" t="s">
        <v>362</v>
      </c>
      <c r="R143" t="s">
        <v>363</v>
      </c>
      <c r="S143" s="48" t="s">
        <v>402</v>
      </c>
      <c r="T143" s="35">
        <v>100</v>
      </c>
      <c r="U143" s="35">
        <f t="shared" si="45"/>
        <v>65.870307167235495</v>
      </c>
      <c r="V143" s="35">
        <f t="shared" si="46"/>
        <v>68.847352024922117</v>
      </c>
      <c r="W143" s="35">
        <f t="shared" si="47"/>
        <v>62.546816479400754</v>
      </c>
      <c r="X143" s="35">
        <f t="shared" si="48"/>
        <v>68.605831495677137</v>
      </c>
      <c r="Y143" s="35">
        <f t="shared" si="49"/>
        <v>71.582876353363758</v>
      </c>
      <c r="Z143" s="35">
        <f t="shared" si="50"/>
        <v>65.282340807842388</v>
      </c>
      <c r="AA143" s="35">
        <f t="shared" si="51"/>
        <v>-2.7355243284416417</v>
      </c>
      <c r="AB143" s="35">
        <f t="shared" si="52"/>
        <v>-2.7355243284416417</v>
      </c>
      <c r="AC143" s="35">
        <f t="shared" si="53"/>
        <v>-2.7355243284416346</v>
      </c>
      <c r="AF143">
        <v>2.31</v>
      </c>
      <c r="AG143">
        <v>1.67</v>
      </c>
      <c r="AJ143" t="s">
        <v>410</v>
      </c>
    </row>
    <row r="144" spans="1:36" ht="15" x14ac:dyDescent="0.25">
      <c r="A144">
        <v>2.93</v>
      </c>
      <c r="B144">
        <v>3.21</v>
      </c>
      <c r="C144">
        <v>2.67</v>
      </c>
      <c r="D144" s="20">
        <f t="shared" si="41"/>
        <v>2.7355243284416408E-2</v>
      </c>
      <c r="E144" s="17">
        <f>IF(OR($A144="",$B144="",$C144=""),"",A144*'MPTO_working_3-way'!$I143)</f>
        <v>3.0101508628233402</v>
      </c>
      <c r="F144" s="21">
        <f>IF(OR($A144="",$B144="",$C144=""),"",B144*'MPTO_working_3-way'!$I143)</f>
        <v>3.2978103309429767</v>
      </c>
      <c r="G144" s="22">
        <f>IF(OR($A144="",$B144="",$C144=""),"",C144*'MPTO_working_3-way'!$I143)</f>
        <v>2.7430384995693919</v>
      </c>
      <c r="H144" s="17">
        <f>IF(OR($A144="",$B144="",$C144=""),"",'MPTO_working_3-way'!E143)</f>
        <v>3.010429507498277</v>
      </c>
      <c r="I144" s="21">
        <f>IF(OR($A144="",$B144="",$C144=""),"",'MPTO_working_3-way'!F143)</f>
        <v>3.3067901113454004</v>
      </c>
      <c r="J144" s="22">
        <f>IF(OR($A144="",$B144="",$C144=""),"",'MPTO_working_3-way'!G143)</f>
        <v>2.736626361098903</v>
      </c>
      <c r="K144" s="17">
        <f>IF(OR($A144="",$B144="",$C144=""),"",'OddsRatio_working_3-way'!H143)</f>
        <v>3.0105317744236242</v>
      </c>
      <c r="L144" s="21">
        <f>IF(OR($A144="",$B144="",$C144=""),"",'OddsRatio_working_3-way'!I143)</f>
        <v>3.3022151406612492</v>
      </c>
      <c r="M144" s="22">
        <f>IF(OR($A144="",$B144="",$C144=""),"",'OddsRatio_working_3-way'!J143)</f>
        <v>2.7396829343458302</v>
      </c>
      <c r="N144" s="23">
        <f t="shared" si="42"/>
        <v>33.220926311382954</v>
      </c>
      <c r="O144" s="24">
        <f t="shared" si="43"/>
        <v>30.323150807586309</v>
      </c>
      <c r="P144" s="24">
        <f t="shared" si="44"/>
        <v>36.45592288103073</v>
      </c>
      <c r="Q144" t="s">
        <v>364</v>
      </c>
      <c r="R144" t="s">
        <v>365</v>
      </c>
      <c r="S144" s="48" t="s">
        <v>402</v>
      </c>
      <c r="T144" s="35">
        <v>100</v>
      </c>
      <c r="U144" s="35">
        <f t="shared" si="45"/>
        <v>29.577464788732396</v>
      </c>
      <c r="V144" s="35">
        <f t="shared" si="46"/>
        <v>79.508196721311478</v>
      </c>
      <c r="W144" s="35">
        <f t="shared" si="47"/>
        <v>87.608426270136306</v>
      </c>
      <c r="X144" s="35">
        <f t="shared" si="48"/>
        <v>32.883377008552216</v>
      </c>
      <c r="Y144" s="35">
        <f t="shared" si="49"/>
        <v>82.814108941131309</v>
      </c>
      <c r="Z144" s="35">
        <f t="shared" si="50"/>
        <v>90.914338489956137</v>
      </c>
      <c r="AA144" s="35">
        <f t="shared" si="51"/>
        <v>-3.3059122198198203</v>
      </c>
      <c r="AB144" s="35">
        <f t="shared" si="52"/>
        <v>-3.305912219819831</v>
      </c>
      <c r="AC144" s="35">
        <f t="shared" si="53"/>
        <v>-3.305912219819831</v>
      </c>
      <c r="AF144">
        <v>2.2200000000000002</v>
      </c>
      <c r="AG144">
        <v>1.71</v>
      </c>
      <c r="AJ144" t="s">
        <v>410</v>
      </c>
    </row>
    <row r="145" spans="1:38" ht="15" x14ac:dyDescent="0.25">
      <c r="A145">
        <v>1.42</v>
      </c>
      <c r="B145">
        <v>4.88</v>
      </c>
      <c r="C145">
        <v>8.07</v>
      </c>
      <c r="D145" s="20">
        <f t="shared" si="41"/>
        <v>3.3059122198198398E-2</v>
      </c>
      <c r="E145" s="17">
        <f>IF(OR($A145="",$B145="",$C145=""),"",A145*'MPTO_working_3-way'!$I144)</f>
        <v>1.4669439535214417</v>
      </c>
      <c r="F145" s="21">
        <f>IF(OR($A145="",$B145="",$C145=""),"",B145*'MPTO_working_3-way'!$I144)</f>
        <v>5.0413285163272077</v>
      </c>
      <c r="G145" s="22">
        <f>IF(OR($A145="",$B145="",$C145=""),"",C145*'MPTO_working_3-way'!$I144)</f>
        <v>8.3367871161394618</v>
      </c>
      <c r="H145" s="17">
        <f>IF(OR($A145="",$B145="",$C145=""),"",'MPTO_working_3-way'!E144)</f>
        <v>1.4425733656765294</v>
      </c>
      <c r="I145" s="21">
        <f>IF(OR($A145="",$B145="",$C145=""),"",'MPTO_working_3-way'!F144)</f>
        <v>5.1573421173267144</v>
      </c>
      <c r="J145" s="22">
        <f>IF(OR($A145="",$B145="",$C145=""),"",'MPTO_working_3-way'!G144)</f>
        <v>8.8577074047025839</v>
      </c>
      <c r="K145" s="17">
        <f>IF(OR($A145="",$B145="",$C145=""),"",'OddsRatio_working_3-way'!H144)</f>
        <v>1.4501702687916411</v>
      </c>
      <c r="L145" s="21">
        <f>IF(OR($A145="",$B145="",$C145=""),"",'OddsRatio_working_3-way'!I144)</f>
        <v>5.1587158164561169</v>
      </c>
      <c r="M145" s="22">
        <f>IF(OR($A145="",$B145="",$C145=""),"",'OddsRatio_working_3-way'!J144)</f>
        <v>8.5778661913259686</v>
      </c>
      <c r="N145" s="23">
        <f t="shared" si="42"/>
        <v>68.168930217100041</v>
      </c>
      <c r="O145" s="24">
        <f t="shared" si="43"/>
        <v>19.836041169729931</v>
      </c>
      <c r="P145" s="24">
        <f t="shared" si="44"/>
        <v>11.995028613170017</v>
      </c>
      <c r="Q145" t="s">
        <v>366</v>
      </c>
      <c r="R145" t="s">
        <v>367</v>
      </c>
      <c r="S145" s="48" t="s">
        <v>402</v>
      </c>
      <c r="T145" s="35">
        <v>100</v>
      </c>
      <c r="U145" s="35">
        <f t="shared" si="45"/>
        <v>90.32882011605416</v>
      </c>
      <c r="V145" s="35">
        <f t="shared" si="46"/>
        <v>83.277591973244142</v>
      </c>
      <c r="W145" s="35">
        <f t="shared" si="47"/>
        <v>23.076923076923073</v>
      </c>
      <c r="X145" s="35">
        <f t="shared" si="48"/>
        <v>93.645484949832763</v>
      </c>
      <c r="Y145" s="35">
        <f t="shared" si="49"/>
        <v>86.594256807022759</v>
      </c>
      <c r="Z145" s="35">
        <f t="shared" si="50"/>
        <v>26.393587910701694</v>
      </c>
      <c r="AA145" s="35">
        <f t="shared" si="51"/>
        <v>-3.3166648337786029</v>
      </c>
      <c r="AB145" s="35">
        <f t="shared" si="52"/>
        <v>-3.3166648337786171</v>
      </c>
      <c r="AC145" s="35">
        <f t="shared" si="53"/>
        <v>-3.3166648337786206</v>
      </c>
      <c r="AF145">
        <v>1.77</v>
      </c>
      <c r="AG145">
        <v>2.14</v>
      </c>
      <c r="AJ145" t="s">
        <v>410</v>
      </c>
    </row>
    <row r="146" spans="1:38" ht="15" x14ac:dyDescent="0.25">
      <c r="A146">
        <v>10.34</v>
      </c>
      <c r="B146">
        <v>5.98</v>
      </c>
      <c r="C146">
        <v>1.3</v>
      </c>
      <c r="D146" s="20">
        <f t="shared" si="41"/>
        <v>3.3166648337786153E-2</v>
      </c>
      <c r="E146" s="17">
        <f>IF(OR($A146="",$B146="",$C146=""),"",A146*'MPTO_working_3-way'!$I145)</f>
        <v>10.682943143812709</v>
      </c>
      <c r="F146" s="21">
        <f>IF(OR($A146="",$B146="",$C146=""),"",B146*'MPTO_working_3-way'!$I145)</f>
        <v>6.1783365570599615</v>
      </c>
      <c r="G146" s="22">
        <f>IF(OR($A146="",$B146="",$C146=""),"",C146*'MPTO_working_3-way'!$I145)</f>
        <v>1.3431166428391221</v>
      </c>
      <c r="H146" s="17">
        <f>IF(OR($A146="",$B146="",$C146=""),"",'MPTO_working_3-way'!E145)</f>
        <v>11.674571406993429</v>
      </c>
      <c r="I146" s="21">
        <f>IF(OR($A146="",$B146="",$C146=""),"",'MPTO_working_3-way'!F145)</f>
        <v>6.4033387183629511</v>
      </c>
      <c r="J146" s="22">
        <f>IF(OR($A146="",$B146="",$C146=""),"",'MPTO_working_3-way'!G145)</f>
        <v>1.3189563228982688</v>
      </c>
      <c r="K146" s="17">
        <f>IF(OR($A146="",$B146="",$C146=""),"",'OddsRatio_working_3-way'!H145)</f>
        <v>11.144517031607403</v>
      </c>
      <c r="L146" s="21">
        <f>IF(OR($A146="",$B146="",$C146=""),"",'OddsRatio_working_3-way'!I145)</f>
        <v>6.4089609012210786</v>
      </c>
      <c r="M146" s="22">
        <f>IF(OR($A146="",$B146="",$C146=""),"",'OddsRatio_working_3-way'!J145)</f>
        <v>1.3258410181458482</v>
      </c>
      <c r="N146" s="23">
        <f t="shared" si="42"/>
        <v>9.3607162982906509</v>
      </c>
      <c r="O146" s="24">
        <f t="shared" si="43"/>
        <v>16.185586375305242</v>
      </c>
      <c r="P146" s="24">
        <f t="shared" si="44"/>
        <v>74.453697326404097</v>
      </c>
      <c r="Q146" t="s">
        <v>368</v>
      </c>
      <c r="R146" t="s">
        <v>369</v>
      </c>
      <c r="S146" s="48" t="s">
        <v>402</v>
      </c>
      <c r="T146" s="35">
        <v>100</v>
      </c>
      <c r="U146" s="35">
        <f t="shared" si="45"/>
        <v>90.982867448151495</v>
      </c>
      <c r="V146" s="35">
        <f t="shared" si="46"/>
        <v>82.014388489208642</v>
      </c>
      <c r="W146" s="35">
        <f t="shared" si="47"/>
        <v>23.664122137404579</v>
      </c>
      <c r="X146" s="35">
        <f t="shared" si="48"/>
        <v>94.321489373386783</v>
      </c>
      <c r="Y146" s="35">
        <f t="shared" si="49"/>
        <v>85.353010414443929</v>
      </c>
      <c r="Z146" s="35">
        <f t="shared" si="50"/>
        <v>27.002744062639884</v>
      </c>
      <c r="AA146" s="35">
        <f t="shared" si="51"/>
        <v>-3.3386219252352873</v>
      </c>
      <c r="AB146" s="35">
        <f t="shared" si="52"/>
        <v>-3.3386219252352873</v>
      </c>
      <c r="AC146" s="35">
        <f t="shared" si="53"/>
        <v>-3.3386219252353051</v>
      </c>
      <c r="AF146">
        <v>1.6</v>
      </c>
      <c r="AG146">
        <v>2.46</v>
      </c>
      <c r="AJ146" t="s">
        <v>410</v>
      </c>
    </row>
    <row r="147" spans="1:38" ht="15" x14ac:dyDescent="0.25">
      <c r="A147">
        <v>11.09</v>
      </c>
      <c r="B147">
        <v>5.56</v>
      </c>
      <c r="C147">
        <v>1.31</v>
      </c>
      <c r="D147" s="20">
        <f t="shared" si="41"/>
        <v>3.3386219252352856E-2</v>
      </c>
      <c r="E147" s="17">
        <f>IF(OR($A147="",$B147="",$C147=""),"",A147*'MPTO_working_3-way'!$I146)</f>
        <v>11.460253171508594</v>
      </c>
      <c r="F147" s="21">
        <f>IF(OR($A147="",$B147="",$C147=""),"",B147*'MPTO_working_3-way'!$I146)</f>
        <v>5.7456273790430812</v>
      </c>
      <c r="G147" s="22">
        <f>IF(OR($A147="",$B147="",$C147=""),"",C147*'MPTO_working_3-way'!$I146)</f>
        <v>1.3537359472205823</v>
      </c>
      <c r="H147" s="17">
        <f>IF(OR($A147="",$B147="",$C147=""),"",'MPTO_working_3-way'!E146)</f>
        <v>12.651407975681758</v>
      </c>
      <c r="I147" s="21">
        <f>IF(OR($A147="",$B147="",$C147=""),"",'MPTO_working_3-way'!F146)</f>
        <v>5.926720532950827</v>
      </c>
      <c r="J147" s="22">
        <f>IF(OR($A147="",$B147="",$C147=""),"",'MPTO_working_3-way'!G146)</f>
        <v>1.3293805728568449</v>
      </c>
      <c r="K147" s="17">
        <f>IF(OR($A147="",$B147="",$C147=""),"",'OddsRatio_working_3-way'!H146)</f>
        <v>11.95144874098032</v>
      </c>
      <c r="L147" s="21">
        <f>IF(OR($A147="",$B147="",$C147=""),"",'OddsRatio_working_3-way'!I146)</f>
        <v>5.9493167749128109</v>
      </c>
      <c r="M147" s="22">
        <f>IF(OR($A147="",$B147="",$C147=""),"",'OddsRatio_working_3-way'!J146)</f>
        <v>1.336466710575213</v>
      </c>
      <c r="N147" s="23">
        <f t="shared" si="42"/>
        <v>8.7258107219315733</v>
      </c>
      <c r="O147" s="24">
        <f t="shared" si="43"/>
        <v>17.404539731334744</v>
      </c>
      <c r="P147" s="24">
        <f t="shared" si="44"/>
        <v>73.869649546733697</v>
      </c>
      <c r="Q147" t="s">
        <v>370</v>
      </c>
      <c r="R147" t="s">
        <v>371</v>
      </c>
      <c r="S147" s="48" t="s">
        <v>402</v>
      </c>
      <c r="T147" s="35">
        <v>100</v>
      </c>
      <c r="U147" s="35">
        <f t="shared" si="45"/>
        <v>48.717948717948723</v>
      </c>
      <c r="V147" s="35">
        <f t="shared" si="46"/>
        <v>73.40425531914893</v>
      </c>
      <c r="W147" s="35">
        <f t="shared" si="47"/>
        <v>74.874371859296474</v>
      </c>
      <c r="X147" s="35">
        <f t="shared" si="48"/>
        <v>51.721372821554581</v>
      </c>
      <c r="Y147" s="35">
        <f t="shared" si="49"/>
        <v>76.407679422754811</v>
      </c>
      <c r="Z147" s="35">
        <f t="shared" si="50"/>
        <v>77.877795962902354</v>
      </c>
      <c r="AA147" s="35">
        <f t="shared" si="51"/>
        <v>-3.0034241036058589</v>
      </c>
      <c r="AB147" s="35">
        <f t="shared" si="52"/>
        <v>-3.0034241036058802</v>
      </c>
      <c r="AC147" s="35">
        <f t="shared" si="53"/>
        <v>-3.0034241036058802</v>
      </c>
      <c r="AD147" s="36"/>
      <c r="AE147" s="36"/>
      <c r="AF147">
        <v>1.76</v>
      </c>
      <c r="AG147">
        <v>2.14</v>
      </c>
      <c r="AI147" s="36"/>
      <c r="AJ147" t="s">
        <v>411</v>
      </c>
      <c r="AK147" s="35"/>
      <c r="AL147" s="35"/>
    </row>
    <row r="148" spans="1:38" ht="15" x14ac:dyDescent="0.25">
      <c r="A148">
        <v>1.95</v>
      </c>
      <c r="B148">
        <v>3.76</v>
      </c>
      <c r="C148">
        <v>3.98</v>
      </c>
      <c r="D148" s="20">
        <f t="shared" si="41"/>
        <v>3.0034241036058784E-2</v>
      </c>
      <c r="E148" s="17">
        <f>IF(OR($A148="",$B148="",$C148=""),"",A148*'MPTO_working_3-way'!$I147)</f>
        <v>2.0085667700203147</v>
      </c>
      <c r="F148" s="21">
        <f>IF(OR($A148="",$B148="",$C148=""),"",B148*'MPTO_working_3-way'!$I147)</f>
        <v>3.8729287462955808</v>
      </c>
      <c r="G148" s="22">
        <f>IF(OR($A148="",$B148="",$C148=""),"",C148*'MPTO_working_3-way'!$I147)</f>
        <v>4.0995362793235142</v>
      </c>
      <c r="H148" s="17">
        <f>IF(OR($A148="",$B148="",$C148=""),"",'MPTO_working_3-way'!E147)</f>
        <v>1.988826379050733</v>
      </c>
      <c r="I148" s="21">
        <f>IF(OR($A148="",$B148="",$C148=""),"",'MPTO_working_3-way'!F147)</f>
        <v>3.9070736427189185</v>
      </c>
      <c r="J148" s="22">
        <f>IF(OR($A148="",$B148="",$C148=""),"",'MPTO_working_3-way'!G147)</f>
        <v>4.145165903077527</v>
      </c>
      <c r="K148" s="17">
        <f>IF(OR($A148="",$B148="",$C148=""),"",'OddsRatio_working_3-way'!H147)</f>
        <v>1.9964732302715094</v>
      </c>
      <c r="L148" s="21">
        <f>IF(OR($A148="",$B148="",$C148=""),"",'OddsRatio_working_3-way'!I147)</f>
        <v>3.8950169637361745</v>
      </c>
      <c r="M148" s="22">
        <f>IF(OR($A148="",$B148="",$C148=""),"",'OddsRatio_working_3-way'!J147)</f>
        <v>4.1257791854832613</v>
      </c>
      <c r="N148" s="23">
        <f t="shared" si="42"/>
        <v>49.786744206162787</v>
      </c>
      <c r="O148" s="24">
        <f t="shared" si="43"/>
        <v>25.820252979259955</v>
      </c>
      <c r="P148" s="24">
        <f t="shared" si="44"/>
        <v>24.393002814577244</v>
      </c>
      <c r="Q148" t="s">
        <v>372</v>
      </c>
      <c r="R148" t="s">
        <v>373</v>
      </c>
      <c r="S148" s="48" t="s">
        <v>402</v>
      </c>
      <c r="T148" s="35">
        <v>100</v>
      </c>
      <c r="U148" s="35">
        <f t="shared" si="45"/>
        <v>31.03448275862069</v>
      </c>
      <c r="V148" s="35">
        <f t="shared" si="46"/>
        <v>77.728285077951</v>
      </c>
      <c r="W148" s="35">
        <f t="shared" si="47"/>
        <v>88.42592592592591</v>
      </c>
      <c r="X148" s="35">
        <f t="shared" si="48"/>
        <v>33.845788996123069</v>
      </c>
      <c r="Y148" s="35">
        <f t="shared" si="49"/>
        <v>80.539591315453379</v>
      </c>
      <c r="Z148" s="35">
        <f t="shared" si="50"/>
        <v>91.237232163428317</v>
      </c>
      <c r="AA148" s="35">
        <f t="shared" si="51"/>
        <v>-2.8113062375023787</v>
      </c>
      <c r="AB148" s="35">
        <f t="shared" si="52"/>
        <v>-2.8113062375023787</v>
      </c>
      <c r="AC148" s="35">
        <f t="shared" si="53"/>
        <v>-2.8113062375024072</v>
      </c>
      <c r="AD148" s="36"/>
      <c r="AE148" s="36"/>
      <c r="AF148">
        <v>1.85</v>
      </c>
      <c r="AG148">
        <v>2.0499999999999998</v>
      </c>
      <c r="AI148" s="36"/>
      <c r="AJ148" t="s">
        <v>411</v>
      </c>
      <c r="AK148" s="35"/>
      <c r="AL148" s="35"/>
    </row>
    <row r="149" spans="1:38" ht="15" x14ac:dyDescent="0.25">
      <c r="A149">
        <v>1.45</v>
      </c>
      <c r="B149">
        <v>4.49</v>
      </c>
      <c r="C149">
        <v>8.64</v>
      </c>
      <c r="D149" s="20">
        <f t="shared" si="41"/>
        <v>2.8113062375023867E-2</v>
      </c>
      <c r="E149" s="17">
        <f>IF(OR($A149="",$B149="",$C149=""),"",A149*'MPTO_working_3-way'!$I148)</f>
        <v>1.4907639404437845</v>
      </c>
      <c r="F149" s="21">
        <f>IF(OR($A149="",$B149="",$C149=""),"",B149*'MPTO_working_3-way'!$I148)</f>
        <v>4.6162276500638573</v>
      </c>
      <c r="G149" s="22">
        <f>IF(OR($A149="",$B149="",$C149=""),"",C149*'MPTO_working_3-way'!$I148)</f>
        <v>8.8828968589202066</v>
      </c>
      <c r="H149" s="17">
        <f>IF(OR($A149="",$B149="",$C149=""),"",'MPTO_working_3-way'!E148)</f>
        <v>1.4699739772204423</v>
      </c>
      <c r="I149" s="21">
        <f>IF(OR($A149="",$B149="",$C149=""),"",'MPTO_working_3-way'!F148)</f>
        <v>4.687218874626347</v>
      </c>
      <c r="J149" s="22">
        <f>IF(OR($A149="",$B149="",$C149=""),"",'MPTO_working_3-way'!G148)</f>
        <v>9.4011716913313137</v>
      </c>
      <c r="K149" s="17">
        <f>IF(OR($A149="",$B149="",$C149=""),"",'OddsRatio_working_3-way'!H148)</f>
        <v>1.4767543076657428</v>
      </c>
      <c r="L149" s="21">
        <f>IF(OR($A149="",$B149="",$C149=""),"",'OddsRatio_working_3-way'!I148)</f>
        <v>4.6974945194520945</v>
      </c>
      <c r="M149" s="22">
        <f>IF(OR($A149="",$B149="",$C149=""),"",'OddsRatio_working_3-way'!J148)</f>
        <v>9.0942286901472773</v>
      </c>
      <c r="N149" s="23">
        <f t="shared" si="42"/>
        <v>67.079701411499855</v>
      </c>
      <c r="O149" s="24">
        <f t="shared" si="43"/>
        <v>21.662709809949838</v>
      </c>
      <c r="P149" s="24">
        <f t="shared" si="44"/>
        <v>11.257588778550319</v>
      </c>
      <c r="Q149" t="s">
        <v>374</v>
      </c>
      <c r="R149" t="s">
        <v>375</v>
      </c>
      <c r="S149" s="48" t="s">
        <v>402</v>
      </c>
      <c r="T149" s="35">
        <v>100</v>
      </c>
      <c r="U149" s="35">
        <f t="shared" si="45"/>
        <v>49.494949494949495</v>
      </c>
      <c r="V149" s="35">
        <f t="shared" si="46"/>
        <v>71.014492753623188</v>
      </c>
      <c r="W149" s="35">
        <f t="shared" si="47"/>
        <v>77.27272727272728</v>
      </c>
      <c r="X149" s="35">
        <f t="shared" si="48"/>
        <v>51.712779973649539</v>
      </c>
      <c r="Y149" s="35">
        <f t="shared" si="49"/>
        <v>73.232323232323239</v>
      </c>
      <c r="Z149" s="35">
        <f t="shared" si="50"/>
        <v>79.490557751427332</v>
      </c>
      <c r="AA149" s="35">
        <f t="shared" si="51"/>
        <v>-2.2178304787000442</v>
      </c>
      <c r="AB149" s="35">
        <f t="shared" si="52"/>
        <v>-2.2178304787000513</v>
      </c>
      <c r="AC149" s="35">
        <f t="shared" si="53"/>
        <v>-2.2178304787000513</v>
      </c>
      <c r="AD149" s="36"/>
      <c r="AE149" s="36"/>
      <c r="AF149">
        <v>2.08</v>
      </c>
      <c r="AG149">
        <v>1.84</v>
      </c>
      <c r="AI149" s="36"/>
      <c r="AJ149" t="s">
        <v>413</v>
      </c>
      <c r="AK149" s="35"/>
      <c r="AL149" s="35"/>
    </row>
    <row r="150" spans="1:38" ht="15" x14ac:dyDescent="0.25">
      <c r="A150">
        <v>1.98</v>
      </c>
      <c r="B150">
        <v>3.45</v>
      </c>
      <c r="C150">
        <v>4.4000000000000004</v>
      </c>
      <c r="D150" s="20">
        <f t="shared" si="41"/>
        <v>2.2178304787000558E-2</v>
      </c>
      <c r="E150" s="17">
        <f>IF(OR($A150="",$B150="",$C150=""),"",A150*'MPTO_working_3-way'!$I149)</f>
        <v>2.0239130434782613</v>
      </c>
      <c r="F150" s="21">
        <f>IF(OR($A150="",$B150="",$C150=""),"",B150*'MPTO_working_3-way'!$I149)</f>
        <v>3.5265151515151523</v>
      </c>
      <c r="G150" s="22">
        <f>IF(OR($A150="",$B150="",$C150=""),"",C150*'MPTO_working_3-way'!$I149)</f>
        <v>4.4975845410628033</v>
      </c>
      <c r="H150" s="17">
        <f>IF(OR($A150="",$B150="",$C150=""),"",'MPTO_working_3-way'!E149)</f>
        <v>2.0094131489924991</v>
      </c>
      <c r="I150" s="21">
        <f>IF(OR($A150="",$B150="",$C150=""),"",'MPTO_working_3-way'!F149)</f>
        <v>3.5402954133195141</v>
      </c>
      <c r="J150" s="22">
        <f>IF(OR($A150="",$B150="",$C150=""),"",'MPTO_working_3-way'!G149)</f>
        <v>4.5479360852197086</v>
      </c>
      <c r="K150" s="17">
        <f>IF(OR($A150="",$B150="",$C150=""),"",'OddsRatio_working_3-way'!H149)</f>
        <v>2.0152151468976598</v>
      </c>
      <c r="L150" s="21">
        <f>IF(OR($A150="",$B150="",$C150=""),"",'OddsRatio_working_3-way'!I149)</f>
        <v>3.5380378672441486</v>
      </c>
      <c r="M150" s="22">
        <f>IF(OR($A150="",$B150="",$C150=""),"",'OddsRatio_working_3-way'!J149)</f>
        <v>4.5221749994408613</v>
      </c>
      <c r="N150" s="23">
        <f t="shared" si="42"/>
        <v>49.409237379162178</v>
      </c>
      <c r="O150" s="24">
        <f t="shared" si="43"/>
        <v>28.356605800214819</v>
      </c>
      <c r="P150" s="24">
        <f t="shared" si="44"/>
        <v>22.234156820622982</v>
      </c>
      <c r="Q150" t="s">
        <v>376</v>
      </c>
      <c r="R150" t="s">
        <v>377</v>
      </c>
      <c r="S150" s="48" t="s">
        <v>402</v>
      </c>
      <c r="T150" s="35">
        <v>100</v>
      </c>
      <c r="U150" s="35">
        <f t="shared" si="45"/>
        <v>38.650306748466257</v>
      </c>
      <c r="V150" s="35">
        <f t="shared" si="46"/>
        <v>75.124378109452735</v>
      </c>
      <c r="W150" s="35">
        <f t="shared" si="47"/>
        <v>83.922829581993568</v>
      </c>
      <c r="X150" s="35">
        <f t="shared" si="48"/>
        <v>40.952792308553697</v>
      </c>
      <c r="Y150" s="35">
        <f t="shared" si="49"/>
        <v>77.426863669540168</v>
      </c>
      <c r="Z150" s="35">
        <f t="shared" si="50"/>
        <v>86.225315142081001</v>
      </c>
      <c r="AA150" s="35">
        <f t="shared" si="51"/>
        <v>-2.3024855600874403</v>
      </c>
      <c r="AB150" s="35">
        <f t="shared" si="52"/>
        <v>-2.3024855600874332</v>
      </c>
      <c r="AC150" s="35">
        <f t="shared" si="53"/>
        <v>-2.3024855600874332</v>
      </c>
      <c r="AD150" s="36"/>
      <c r="AE150" s="36"/>
      <c r="AF150">
        <v>2.21</v>
      </c>
      <c r="AG150">
        <v>1.74</v>
      </c>
      <c r="AI150" s="36"/>
      <c r="AJ150" t="s">
        <v>413</v>
      </c>
      <c r="AK150" s="35"/>
      <c r="AL150" s="35"/>
    </row>
    <row r="151" spans="1:38" ht="15" x14ac:dyDescent="0.25">
      <c r="A151">
        <v>1.63</v>
      </c>
      <c r="B151">
        <v>4.0199999999999996</v>
      </c>
      <c r="C151">
        <v>6.22</v>
      </c>
      <c r="D151" s="20">
        <f t="shared" si="41"/>
        <v>2.3024855600874305E-2</v>
      </c>
      <c r="E151" s="17">
        <f>IF(OR($A151="",$B151="",$C151=""),"",A151*'MPTO_working_3-way'!$I150)</f>
        <v>1.667530514629425</v>
      </c>
      <c r="F151" s="21">
        <f>IF(OR($A151="",$B151="",$C151=""),"",B151*'MPTO_working_3-way'!$I150)</f>
        <v>4.1125599195155145</v>
      </c>
      <c r="G151" s="22">
        <f>IF(OR($A151="",$B151="",$C151=""),"",C151*'MPTO_working_3-way'!$I150)</f>
        <v>6.3632146018374378</v>
      </c>
      <c r="H151" s="17">
        <f>IF(OR($A151="",$B151="",$C151=""),"",'MPTO_working_3-way'!E150)</f>
        <v>1.650649913576514</v>
      </c>
      <c r="I151" s="21">
        <f>IF(OR($A151="",$B151="",$C151=""),"",'MPTO_working_3-way'!F150)</f>
        <v>4.1479788632446608</v>
      </c>
      <c r="J151" s="22">
        <f>IF(OR($A151="",$B151="",$C151=""),"",'MPTO_working_3-way'!G150)</f>
        <v>6.531817199850507</v>
      </c>
      <c r="K151" s="17">
        <f>IF(OR($A151="",$B151="",$C151=""),"",'OddsRatio_working_3-way'!H150)</f>
        <v>1.6566288764802228</v>
      </c>
      <c r="L151" s="21">
        <f>IF(OR($A151="",$B151="",$C151=""),"",'OddsRatio_working_3-way'!I150)</f>
        <v>4.1476495348734481</v>
      </c>
      <c r="M151" s="22">
        <f>IF(OR($A151="",$B151="",$C151=""),"",'OddsRatio_working_3-way'!J150)</f>
        <v>6.4406392622647015</v>
      </c>
      <c r="N151" s="23">
        <f t="shared" si="42"/>
        <v>59.968917583629931</v>
      </c>
      <c r="O151" s="24">
        <f t="shared" si="43"/>
        <v>24.315755139631044</v>
      </c>
      <c r="P151" s="24">
        <f t="shared" si="44"/>
        <v>15.715327276739036</v>
      </c>
      <c r="Q151" t="s">
        <v>378</v>
      </c>
      <c r="R151" t="s">
        <v>379</v>
      </c>
      <c r="S151" s="48" t="s">
        <v>402</v>
      </c>
      <c r="T151" s="35">
        <v>100</v>
      </c>
      <c r="U151" s="35">
        <f t="shared" si="45"/>
        <v>54.337899543379002</v>
      </c>
      <c r="V151" s="35">
        <f t="shared" si="46"/>
        <v>69.969969969969966</v>
      </c>
      <c r="W151" s="35">
        <f t="shared" si="47"/>
        <v>73.474801061007966</v>
      </c>
      <c r="X151" s="35">
        <f t="shared" si="48"/>
        <v>56.555228969022075</v>
      </c>
      <c r="Y151" s="35">
        <f t="shared" si="49"/>
        <v>72.187299395613053</v>
      </c>
      <c r="Z151" s="35">
        <f t="shared" si="50"/>
        <v>75.692130486651038</v>
      </c>
      <c r="AA151" s="35">
        <f t="shared" si="51"/>
        <v>-2.2173294256430722</v>
      </c>
      <c r="AB151" s="35">
        <f t="shared" si="52"/>
        <v>-2.2173294256430864</v>
      </c>
      <c r="AC151" s="35">
        <f t="shared" si="53"/>
        <v>-2.2173294256430722</v>
      </c>
      <c r="AD151" s="36"/>
      <c r="AE151" s="36"/>
      <c r="AF151">
        <v>2.19</v>
      </c>
      <c r="AG151">
        <v>1.75</v>
      </c>
      <c r="AI151" s="36"/>
      <c r="AJ151" t="s">
        <v>413</v>
      </c>
      <c r="AK151" s="35"/>
      <c r="AL151" s="35"/>
    </row>
    <row r="152" spans="1:38" ht="15" x14ac:dyDescent="0.25">
      <c r="A152">
        <v>2.19</v>
      </c>
      <c r="B152">
        <v>3.33</v>
      </c>
      <c r="C152">
        <v>3.77</v>
      </c>
      <c r="D152" s="20">
        <f t="shared" si="41"/>
        <v>2.2173294256430776E-2</v>
      </c>
      <c r="E152" s="17">
        <f>IF(OR($A152="",$B152="",$C152=""),"",A152*'MPTO_working_3-way'!$I151)</f>
        <v>2.2385595144215835</v>
      </c>
      <c r="F152" s="21">
        <f>IF(OR($A152="",$B152="",$C152=""),"",B152*'MPTO_working_3-way'!$I151)</f>
        <v>3.4038370698739144</v>
      </c>
      <c r="G152" s="22">
        <f>IF(OR($A152="",$B152="",$C152=""),"",C152*'MPTO_working_3-way'!$I151)</f>
        <v>3.8535933193467442</v>
      </c>
      <c r="H152" s="17">
        <f>IF(OR($A152="",$B152="",$C152=""),"",'MPTO_working_3-way'!E151)</f>
        <v>2.226031672365715</v>
      </c>
      <c r="I152" s="21">
        <f>IF(OR($A152="",$B152="",$C152=""),"",'MPTO_working_3-way'!F151)</f>
        <v>3.4140272563597613</v>
      </c>
      <c r="J152" s="22">
        <f>IF(OR($A152="",$B152="",$C152=""),"",'MPTO_working_3-way'!G151)</f>
        <v>3.8780599684631896</v>
      </c>
      <c r="K152" s="17">
        <f>IF(OR($A152="",$B152="",$C152=""),"",'OddsRatio_working_3-way'!H151)</f>
        <v>2.2313119098142327</v>
      </c>
      <c r="L152" s="21">
        <f>IF(OR($A152="",$B152="",$C152=""),"",'OddsRatio_working_3-way'!I151)</f>
        <v>3.4108880250984552</v>
      </c>
      <c r="M152" s="22">
        <f>IF(OR($A152="",$B152="",$C152=""),"",'OddsRatio_working_3-way'!J151)</f>
        <v>3.8661630169625409</v>
      </c>
      <c r="N152" s="23">
        <f t="shared" si="42"/>
        <v>44.671584273621058</v>
      </c>
      <c r="O152" s="24">
        <f t="shared" si="43"/>
        <v>29.378609477246282</v>
      </c>
      <c r="P152" s="24">
        <f t="shared" si="44"/>
        <v>25.949806249132656</v>
      </c>
      <c r="Q152" t="s">
        <v>380</v>
      </c>
      <c r="R152" t="s">
        <v>381</v>
      </c>
      <c r="S152" s="48" t="s">
        <v>402</v>
      </c>
      <c r="T152" s="35">
        <v>100</v>
      </c>
      <c r="U152" s="35">
        <f t="shared" si="45"/>
        <v>59.183673469387763</v>
      </c>
      <c r="V152" s="35">
        <f t="shared" si="46"/>
        <v>68.454258675078862</v>
      </c>
      <c r="W152" s="35">
        <f t="shared" si="47"/>
        <v>69.040247678018574</v>
      </c>
      <c r="X152" s="35">
        <f t="shared" si="48"/>
        <v>62.505493646902565</v>
      </c>
      <c r="Y152" s="35">
        <f t="shared" si="49"/>
        <v>71.77607885259367</v>
      </c>
      <c r="Z152" s="35">
        <f t="shared" si="50"/>
        <v>72.362067855533368</v>
      </c>
      <c r="AA152" s="35">
        <f t="shared" si="51"/>
        <v>-3.3218201775148017</v>
      </c>
      <c r="AB152" s="35">
        <f t="shared" si="52"/>
        <v>-3.3218201775148088</v>
      </c>
      <c r="AC152" s="35">
        <f t="shared" si="53"/>
        <v>-3.3218201775147946</v>
      </c>
      <c r="AD152" s="36"/>
      <c r="AE152" s="36"/>
      <c r="AF152">
        <v>2.16</v>
      </c>
      <c r="AG152">
        <v>1.76</v>
      </c>
      <c r="AI152" s="36"/>
      <c r="AJ152" t="s">
        <v>413</v>
      </c>
      <c r="AK152" s="35"/>
      <c r="AL152" s="35"/>
    </row>
    <row r="153" spans="1:38" ht="15" x14ac:dyDescent="0.25">
      <c r="A153">
        <v>2.4500000000000002</v>
      </c>
      <c r="B153">
        <v>3.17</v>
      </c>
      <c r="C153">
        <v>3.23</v>
      </c>
      <c r="D153" s="20">
        <f t="shared" si="41"/>
        <v>3.3218201775147893E-2</v>
      </c>
      <c r="E153" s="17">
        <f>IF(OR($A153="",$B153="",$C153=""),"",A153*'MPTO_working_3-way'!$I152)</f>
        <v>2.5313845943491127</v>
      </c>
      <c r="F153" s="21">
        <f>IF(OR($A153="",$B153="",$C153=""),"",B153*'MPTO_working_3-way'!$I152)</f>
        <v>3.2753016996272186</v>
      </c>
      <c r="G153" s="22">
        <f>IF(OR($A153="",$B153="",$C153=""),"",C153*'MPTO_working_3-way'!$I152)</f>
        <v>3.3372947917337279</v>
      </c>
      <c r="H153" s="17">
        <f>IF(OR($A153="",$B153="",$C153=""),"",'MPTO_working_3-way'!E152)</f>
        <v>2.5183174137192834</v>
      </c>
      <c r="I153" s="21">
        <f>IF(OR($A153="",$B153="",$C153=""),"",'MPTO_working_3-way'!F152)</f>
        <v>3.2853164693451111</v>
      </c>
      <c r="J153" s="22">
        <f>IF(OR($A153="",$B153="",$C153=""),"",'MPTO_working_3-way'!G152)</f>
        <v>3.3498055634254036</v>
      </c>
      <c r="K153" s="17">
        <f>IF(OR($A153="",$B153="",$C153=""),"",'OddsRatio_working_3-way'!H152)</f>
        <v>2.5241514937336818</v>
      </c>
      <c r="L153" s="21">
        <f>IF(OR($A153="",$B153="",$C153=""),"",'OddsRatio_working_3-way'!I152)</f>
        <v>3.2809715457945439</v>
      </c>
      <c r="M153" s="22">
        <f>IF(OR($A153="",$B153="",$C153=""),"",'OddsRatio_working_3-way'!J152)</f>
        <v>3.3440398834662814</v>
      </c>
      <c r="N153" s="23">
        <f t="shared" si="42"/>
        <v>39.504072286460563</v>
      </c>
      <c r="O153" s="24">
        <f t="shared" si="43"/>
        <v>30.531538517926943</v>
      </c>
      <c r="P153" s="24">
        <f t="shared" si="44"/>
        <v>29.964389195612505</v>
      </c>
      <c r="Q153" t="s">
        <v>101</v>
      </c>
      <c r="R153" t="s">
        <v>99</v>
      </c>
      <c r="S153" s="48" t="s">
        <v>402</v>
      </c>
      <c r="T153" s="35">
        <v>100</v>
      </c>
      <c r="U153" s="35">
        <f t="shared" si="45"/>
        <v>60.784313725490193</v>
      </c>
      <c r="V153" s="35">
        <f t="shared" si="46"/>
        <v>65.870307167235495</v>
      </c>
      <c r="W153" s="35">
        <f t="shared" si="47"/>
        <v>69.040247678018574</v>
      </c>
      <c r="X153" s="35">
        <f t="shared" si="48"/>
        <v>65.089445154745931</v>
      </c>
      <c r="Y153" s="35">
        <f t="shared" si="49"/>
        <v>70.175438596491233</v>
      </c>
      <c r="Z153" s="35">
        <f t="shared" si="50"/>
        <v>73.345379107274312</v>
      </c>
      <c r="AA153" s="35">
        <f t="shared" si="51"/>
        <v>-4.3051314292557379</v>
      </c>
      <c r="AB153" s="35">
        <f t="shared" si="52"/>
        <v>-4.3051314292557379</v>
      </c>
      <c r="AC153" s="35">
        <f t="shared" si="53"/>
        <v>-4.3051314292557379</v>
      </c>
      <c r="AD153" s="36"/>
      <c r="AE153" s="36"/>
      <c r="AF153">
        <v>2.29</v>
      </c>
      <c r="AG153">
        <v>1.66</v>
      </c>
      <c r="AI153" s="36"/>
      <c r="AJ153" t="s">
        <v>115</v>
      </c>
      <c r="AK153" s="35"/>
      <c r="AL153" s="35"/>
    </row>
    <row r="154" spans="1:38" s="35" customFormat="1" ht="15" x14ac:dyDescent="0.25">
      <c r="A154">
        <v>2.5499999999999998</v>
      </c>
      <c r="B154">
        <v>2.93</v>
      </c>
      <c r="C154">
        <v>3.23</v>
      </c>
      <c r="D154" s="20">
        <f t="shared" si="41"/>
        <v>4.3051314292557485E-2</v>
      </c>
      <c r="E154" s="17">
        <f>IF(OR($A154="",$B154="",$C154=""),"",A154*'MPTO_working_3-way'!$I153)</f>
        <v>2.6597808514460213</v>
      </c>
      <c r="F154" s="21">
        <f>IF(OR($A154="",$B154="",$C154=""),"",B154*'MPTO_working_3-way'!$I153)</f>
        <v>3.0561403508771936</v>
      </c>
      <c r="G154" s="22">
        <f>IF(OR($A154="",$B154="",$C154=""),"",C154*'MPTO_working_3-way'!$I153)</f>
        <v>3.3690557451649608</v>
      </c>
      <c r="H154" s="17">
        <f>IF(OR($A154="",$B154="",$C154=""),"",'MPTO_working_3-way'!E153)</f>
        <v>2.6468581124124837</v>
      </c>
      <c r="I154" s="21">
        <f>IF(OR($A154="",$B154="",$C154=""),"",'MPTO_working_3-way'!F153)</f>
        <v>3.0586044808009287</v>
      </c>
      <c r="J154" s="22">
        <f>IF(OR($A154="",$B154="",$C154=""),"",'MPTO_working_3-way'!G153)</f>
        <v>3.3869936415656308</v>
      </c>
      <c r="K154" s="17">
        <f>IF(OR($A154="",$B154="",$C154=""),"",'OddsRatio_working_3-way'!H153)</f>
        <v>2.6528324204405762</v>
      </c>
      <c r="L154" s="21">
        <f>IF(OR($A154="",$B154="",$C154=""),"",'OddsRatio_working_3-way'!I153)</f>
        <v>3.0580429493227821</v>
      </c>
      <c r="M154" s="22">
        <f>IF(OR($A154="",$B154="",$C154=""),"",'OddsRatio_working_3-way'!J153)</f>
        <v>3.3779459984403122</v>
      </c>
      <c r="N154" s="23">
        <f t="shared" si="42"/>
        <v>37.59708246099818</v>
      </c>
      <c r="O154" s="24">
        <f t="shared" si="43"/>
        <v>32.72101033295062</v>
      </c>
      <c r="P154" s="24">
        <f t="shared" si="44"/>
        <v>29.681907206051189</v>
      </c>
      <c r="Q154" t="s">
        <v>113</v>
      </c>
      <c r="R154" t="s">
        <v>93</v>
      </c>
      <c r="S154" s="48" t="s">
        <v>402</v>
      </c>
      <c r="T154" s="35">
        <v>100</v>
      </c>
      <c r="U154" s="35">
        <f t="shared" si="45"/>
        <v>51.456310679611654</v>
      </c>
      <c r="V154" s="35">
        <f t="shared" si="46"/>
        <v>68.847352024922117</v>
      </c>
      <c r="W154" s="35">
        <f t="shared" si="47"/>
        <v>75.124378109452735</v>
      </c>
      <c r="X154" s="35">
        <f t="shared" si="48"/>
        <v>56.028269865625148</v>
      </c>
      <c r="Y154" s="35">
        <f t="shared" si="49"/>
        <v>73.419311210935618</v>
      </c>
      <c r="Z154" s="35">
        <f t="shared" si="50"/>
        <v>79.696337295466236</v>
      </c>
      <c r="AA154" s="35">
        <f t="shared" si="51"/>
        <v>-4.571959186013494</v>
      </c>
      <c r="AB154" s="35">
        <f t="shared" si="52"/>
        <v>-4.5719591860135012</v>
      </c>
      <c r="AC154" s="35">
        <f t="shared" si="53"/>
        <v>-4.5719591860135012</v>
      </c>
      <c r="AD154" s="36"/>
      <c r="AE154" s="36"/>
      <c r="AF154">
        <v>2.78</v>
      </c>
      <c r="AG154">
        <v>1.44</v>
      </c>
      <c r="AH154" s="36"/>
      <c r="AI154" s="36"/>
      <c r="AJ154" t="s">
        <v>115</v>
      </c>
    </row>
    <row r="155" spans="1:38" ht="15" x14ac:dyDescent="0.25">
      <c r="A155">
        <v>2.06</v>
      </c>
      <c r="B155">
        <v>3.21</v>
      </c>
      <c r="C155">
        <v>4.0199999999999996</v>
      </c>
      <c r="D155" s="20">
        <f t="shared" si="41"/>
        <v>4.5719591860134967E-2</v>
      </c>
      <c r="E155" s="17">
        <f>IF(OR($A155="",$B155="",$C155=""),"",A155*'MPTO_working_3-way'!$I154)</f>
        <v>2.1541823592318781</v>
      </c>
      <c r="F155" s="21">
        <f>IF(OR($A155="",$B155="",$C155=""),"",B155*'MPTO_working_3-way'!$I154)</f>
        <v>3.3567598898710331</v>
      </c>
      <c r="G155" s="22">
        <f>IF(OR($A155="",$B155="",$C155=""),"",C155*'MPTO_working_3-way'!$I154)</f>
        <v>4.203792759277742</v>
      </c>
      <c r="H155" s="17">
        <f>IF(OR($A155="",$B155="",$C155=""),"",'MPTO_working_3-way'!E154)</f>
        <v>2.1267680095597403</v>
      </c>
      <c r="I155" s="21">
        <f>IF(OR($A155="",$B155="",$C155=""),"",'MPTO_working_3-way'!F154)</f>
        <v>3.3751102705354588</v>
      </c>
      <c r="J155" s="22">
        <f>IF(OR($A155="",$B155="",$C155=""),"",'MPTO_working_3-way'!G154)</f>
        <v>4.282355298861825</v>
      </c>
      <c r="K155" s="17">
        <f>IF(OR($A155="",$B155="",$C155=""),"",'OddsRatio_working_3-way'!H154)</f>
        <v>2.1379237697057034</v>
      </c>
      <c r="L155" s="21">
        <f>IF(OR($A155="",$B155="",$C155=""),"",'OddsRatio_working_3-way'!I154)</f>
        <v>3.3724637085373632</v>
      </c>
      <c r="M155" s="22">
        <f>IF(OR($A155="",$B155="",$C155=""),"",'OddsRatio_working_3-way'!J154)</f>
        <v>4.2420092306709654</v>
      </c>
      <c r="N155" s="23">
        <f t="shared" si="42"/>
        <v>46.421325275199656</v>
      </c>
      <c r="O155" s="24">
        <f t="shared" si="43"/>
        <v>29.790632419598534</v>
      </c>
      <c r="P155" s="24">
        <f t="shared" si="44"/>
        <v>23.788042305201813</v>
      </c>
      <c r="Q155" t="s">
        <v>111</v>
      </c>
      <c r="R155" t="s">
        <v>107</v>
      </c>
      <c r="S155" s="48" t="s">
        <v>402</v>
      </c>
      <c r="T155" s="35">
        <v>100</v>
      </c>
      <c r="U155" s="35">
        <f t="shared" si="45"/>
        <v>62.406015037593981</v>
      </c>
      <c r="V155" s="35">
        <f t="shared" si="46"/>
        <v>67.637540453074436</v>
      </c>
      <c r="W155" s="35">
        <f t="shared" si="47"/>
        <v>65.635738831615114</v>
      </c>
      <c r="X155" s="35">
        <f t="shared" si="48"/>
        <v>66.726720715310449</v>
      </c>
      <c r="Y155" s="35">
        <f t="shared" si="49"/>
        <v>71.958246130790897</v>
      </c>
      <c r="Z155" s="35">
        <f t="shared" si="50"/>
        <v>69.95644450933159</v>
      </c>
      <c r="AA155" s="35">
        <f t="shared" si="51"/>
        <v>-4.3207056777164681</v>
      </c>
      <c r="AB155" s="35">
        <f t="shared" si="52"/>
        <v>-4.320705677716461</v>
      </c>
      <c r="AC155" s="35">
        <f t="shared" si="53"/>
        <v>-4.3207056777164752</v>
      </c>
      <c r="AD155" s="36"/>
      <c r="AE155" s="36"/>
      <c r="AF155">
        <v>2.34</v>
      </c>
      <c r="AG155">
        <v>1.61</v>
      </c>
      <c r="AI155" s="36"/>
      <c r="AJ155" t="s">
        <v>115</v>
      </c>
      <c r="AK155" s="35"/>
      <c r="AL155" s="35"/>
    </row>
    <row r="156" spans="1:38" ht="15" x14ac:dyDescent="0.25">
      <c r="A156">
        <v>2.66</v>
      </c>
      <c r="B156">
        <v>3.09</v>
      </c>
      <c r="C156">
        <v>2.91</v>
      </c>
      <c r="D156" s="20">
        <f t="shared" si="41"/>
        <v>4.3207056777164521E-2</v>
      </c>
      <c r="E156" s="17">
        <f>IF(OR($A156="",$B156="",$C156=""),"",A156*'MPTO_working_3-way'!$I155)</f>
        <v>2.7749307710272579</v>
      </c>
      <c r="F156" s="21">
        <f>IF(OR($A156="",$B156="",$C156=""),"",B156*'MPTO_working_3-way'!$I155)</f>
        <v>3.2235098054414384</v>
      </c>
      <c r="G156" s="22">
        <f>IF(OR($A156="",$B156="",$C156=""),"",C156*'MPTO_working_3-way'!$I155)</f>
        <v>3.0357325352215487</v>
      </c>
      <c r="H156" s="17">
        <f>IF(OR($A156="",$B156="",$C156=""),"",'MPTO_working_3-way'!E155)</f>
        <v>2.7659648232570695</v>
      </c>
      <c r="I156" s="21">
        <f>IF(OR($A156="",$B156="",$C156=""),"",'MPTO_working_3-way'!F155)</f>
        <v>3.2339200104703574</v>
      </c>
      <c r="J156" s="22">
        <f>IF(OR($A156="",$B156="",$C156=""),"",'MPTO_working_3-way'!G155)</f>
        <v>3.0372956264433482</v>
      </c>
      <c r="K156" s="17">
        <f>IF(OR($A156="",$B156="",$C156=""),"",'OddsRatio_working_3-way'!H155)</f>
        <v>2.7701918569675401</v>
      </c>
      <c r="L156" s="21">
        <f>IF(OR($A156="",$B156="",$C156=""),"",'OddsRatio_working_3-way'!I155)</f>
        <v>3.228735530760336</v>
      </c>
      <c r="M156" s="22">
        <f>IF(OR($A156="",$B156="",$C156=""),"",'OddsRatio_working_3-way'!J155)</f>
        <v>3.0367870161493982</v>
      </c>
      <c r="N156" s="23">
        <f t="shared" si="42"/>
        <v>36.036935063061328</v>
      </c>
      <c r="O156" s="24">
        <f t="shared" si="43"/>
        <v>31.022086494415259</v>
      </c>
      <c r="P156" s="24">
        <f t="shared" si="44"/>
        <v>32.940978442523416</v>
      </c>
      <c r="Q156" t="s">
        <v>114</v>
      </c>
      <c r="R156" t="s">
        <v>98</v>
      </c>
      <c r="S156" s="48" t="s">
        <v>402</v>
      </c>
      <c r="T156" s="35">
        <v>100</v>
      </c>
      <c r="U156" s="35">
        <f t="shared" si="45"/>
        <v>61.389961389961393</v>
      </c>
      <c r="V156" s="35">
        <f t="shared" si="46"/>
        <v>68.454258675078862</v>
      </c>
      <c r="W156" s="35">
        <f t="shared" si="47"/>
        <v>65.753424657534239</v>
      </c>
      <c r="X156" s="35">
        <f t="shared" si="48"/>
        <v>65.792316667386885</v>
      </c>
      <c r="Y156" s="35">
        <f t="shared" si="49"/>
        <v>72.856613952504361</v>
      </c>
      <c r="Z156" s="35">
        <f t="shared" si="50"/>
        <v>70.155779934959739</v>
      </c>
      <c r="AA156" s="35">
        <f t="shared" si="51"/>
        <v>-4.4023552774254924</v>
      </c>
      <c r="AB156" s="35">
        <f t="shared" si="52"/>
        <v>-4.4023552774254995</v>
      </c>
      <c r="AC156" s="35">
        <f t="shared" si="53"/>
        <v>-4.4023552774254995</v>
      </c>
      <c r="AD156" s="36"/>
      <c r="AE156" s="36"/>
      <c r="AF156">
        <v>2.57</v>
      </c>
      <c r="AG156">
        <v>1.52</v>
      </c>
      <c r="AI156" s="36"/>
      <c r="AJ156" t="s">
        <v>115</v>
      </c>
      <c r="AK156" s="35"/>
      <c r="AL156" s="35"/>
    </row>
    <row r="157" spans="1:38" ht="15" x14ac:dyDescent="0.25">
      <c r="A157">
        <v>2.59</v>
      </c>
      <c r="B157">
        <v>3.17</v>
      </c>
      <c r="C157">
        <v>2.92</v>
      </c>
      <c r="D157" s="20">
        <f t="shared" si="41"/>
        <v>4.4023552774254959E-2</v>
      </c>
      <c r="E157" s="17">
        <f>IF(OR($A157="",$B157="",$C157=""),"",A157*'MPTO_working_3-way'!$I156)</f>
        <v>2.7040210016853203</v>
      </c>
      <c r="F157" s="21">
        <f>IF(OR($A157="",$B157="",$C157=""),"",B157*'MPTO_working_3-way'!$I156)</f>
        <v>3.3095546622943881</v>
      </c>
      <c r="G157" s="22">
        <f>IF(OR($A157="",$B157="",$C157=""),"",C157*'MPTO_working_3-way'!$I156)</f>
        <v>3.0485487741008246</v>
      </c>
      <c r="H157" s="17">
        <f>IF(OR($A157="",$B157="",$C157=""),"",'MPTO_working_3-way'!E156)</f>
        <v>2.6923272846189921</v>
      </c>
      <c r="I157" s="21">
        <f>IF(OR($A157="",$B157="",$C157=""),"",'MPTO_working_3-way'!F156)</f>
        <v>3.324657134552361</v>
      </c>
      <c r="J157" s="22">
        <f>IF(OR($A157="",$B157="",$C157=""),"",'MPTO_working_3-way'!G156)</f>
        <v>3.050722199628122</v>
      </c>
      <c r="K157" s="17">
        <f>IF(OR($A157="",$B157="",$C157=""),"",'OddsRatio_working_3-way'!H156)</f>
        <v>2.6977709333358315</v>
      </c>
      <c r="L157" s="21">
        <f>IF(OR($A157="",$B157="",$C157=""),"",'OddsRatio_working_3-way'!I156)</f>
        <v>3.3170836008419835</v>
      </c>
      <c r="M157" s="22">
        <f>IF(OR($A157="",$B157="",$C157=""),"",'OddsRatio_working_3-way'!J156)</f>
        <v>3.0501384855376075</v>
      </c>
      <c r="N157" s="23">
        <f t="shared" si="42"/>
        <v>36.9819612856829</v>
      </c>
      <c r="O157" s="24">
        <f t="shared" si="43"/>
        <v>30.215545656125776</v>
      </c>
      <c r="P157" s="24">
        <f t="shared" si="44"/>
        <v>32.802493058191331</v>
      </c>
      <c r="Q157" t="s">
        <v>108</v>
      </c>
      <c r="R157" t="s">
        <v>102</v>
      </c>
      <c r="S157" s="48" t="s">
        <v>402</v>
      </c>
      <c r="T157" s="35">
        <v>100</v>
      </c>
      <c r="U157" s="35">
        <f t="shared" si="45"/>
        <v>57.446808510638299</v>
      </c>
      <c r="V157" s="35">
        <f t="shared" si="46"/>
        <v>70.588235294117652</v>
      </c>
      <c r="W157" s="35">
        <f t="shared" si="47"/>
        <v>69.230769230769241</v>
      </c>
      <c r="X157" s="35">
        <f t="shared" si="48"/>
        <v>60.180995475113129</v>
      </c>
      <c r="Y157" s="35">
        <f t="shared" si="49"/>
        <v>73.322422258592468</v>
      </c>
      <c r="Z157" s="35">
        <f t="shared" si="50"/>
        <v>71.964956195244056</v>
      </c>
      <c r="AA157" s="35">
        <f t="shared" si="51"/>
        <v>-2.73418696447483</v>
      </c>
      <c r="AB157" s="35">
        <f t="shared" si="52"/>
        <v>-2.7341869644748158</v>
      </c>
      <c r="AC157" s="35">
        <f t="shared" si="53"/>
        <v>-2.7341869644748158</v>
      </c>
      <c r="AD157" s="36"/>
      <c r="AE157" s="36"/>
      <c r="AF157">
        <v>2.3199999999999998</v>
      </c>
      <c r="AG157">
        <v>1.63</v>
      </c>
      <c r="AI157" s="36"/>
      <c r="AJ157" t="s">
        <v>115</v>
      </c>
      <c r="AK157" s="35"/>
      <c r="AL157" s="35"/>
    </row>
    <row r="158" spans="1:38" ht="15" x14ac:dyDescent="0.25">
      <c r="A158">
        <v>2.35</v>
      </c>
      <c r="B158">
        <v>3.4</v>
      </c>
      <c r="C158">
        <v>3.25</v>
      </c>
      <c r="D158" s="20">
        <f t="shared" si="41"/>
        <v>2.7341869644748273E-2</v>
      </c>
      <c r="E158" s="17">
        <f>IF(OR($A158="",$B158="",$C158=""),"",A158*'MPTO_working_3-way'!$I157)</f>
        <v>2.4142533936651587</v>
      </c>
      <c r="F158" s="21">
        <f>IF(OR($A158="",$B158="",$C158=""),"",B158*'MPTO_working_3-way'!$I157)</f>
        <v>3.4929623567921442</v>
      </c>
      <c r="G158" s="22">
        <f>IF(OR($A158="",$B158="",$C158=""),"",C158*'MPTO_working_3-way'!$I157)</f>
        <v>3.3388610763454318</v>
      </c>
      <c r="H158" s="17">
        <f>IF(OR($A158="",$B158="",$C158=""),"",'MPTO_working_3-way'!E157)</f>
        <v>2.4014334155363755</v>
      </c>
      <c r="I158" s="21">
        <f>IF(OR($A158="",$B158="",$C158=""),"",'MPTO_working_3-way'!F157)</f>
        <v>3.5087264947641033</v>
      </c>
      <c r="J158" s="22">
        <f>IF(OR($A158="",$B158="",$C158=""),"",'MPTO_working_3-way'!G157)</f>
        <v>3.3492046431642306</v>
      </c>
      <c r="K158" s="17">
        <f>IF(OR($A158="",$B158="",$C158=""),"",'OddsRatio_working_3-way'!H157)</f>
        <v>2.4070301542599863</v>
      </c>
      <c r="L158" s="21">
        <f>IF(OR($A158="",$B158="",$C158=""),"",'OddsRatio_working_3-way'!I157)</f>
        <v>3.5013869409066425</v>
      </c>
      <c r="M158" s="22">
        <f>IF(OR($A158="",$B158="",$C158=""),"",'OddsRatio_working_3-way'!J157)</f>
        <v>3.3450502570999774</v>
      </c>
      <c r="N158" s="23">
        <f t="shared" si="42"/>
        <v>41.420672851654011</v>
      </c>
      <c r="O158" s="24">
        <f t="shared" si="43"/>
        <v>28.628994470996155</v>
      </c>
      <c r="P158" s="24">
        <f t="shared" si="44"/>
        <v>29.950332677349827</v>
      </c>
      <c r="Q158" t="s">
        <v>382</v>
      </c>
      <c r="R158" t="s">
        <v>383</v>
      </c>
      <c r="S158" s="48" t="s">
        <v>402</v>
      </c>
      <c r="T158" s="35">
        <v>100</v>
      </c>
      <c r="U158" s="35">
        <f t="shared" si="45"/>
        <v>49.494949494949495</v>
      </c>
      <c r="V158" s="35">
        <f t="shared" si="46"/>
        <v>72.972972972972968</v>
      </c>
      <c r="W158" s="35">
        <f t="shared" si="47"/>
        <v>73.958333333333343</v>
      </c>
      <c r="X158" s="35">
        <f t="shared" si="48"/>
        <v>53.068693693693689</v>
      </c>
      <c r="Y158" s="35">
        <f t="shared" si="49"/>
        <v>76.546717171717177</v>
      </c>
      <c r="Z158" s="35">
        <f t="shared" si="50"/>
        <v>77.532077532077537</v>
      </c>
      <c r="AA158" s="35">
        <f t="shared" si="51"/>
        <v>-3.573744198744194</v>
      </c>
      <c r="AB158" s="35">
        <f t="shared" si="52"/>
        <v>-3.5737441987442082</v>
      </c>
      <c r="AC158" s="35">
        <f t="shared" si="53"/>
        <v>-3.573744198744194</v>
      </c>
      <c r="AD158" s="36"/>
      <c r="AE158" s="36"/>
      <c r="AF158">
        <v>1.83</v>
      </c>
      <c r="AG158">
        <v>2.0499999999999998</v>
      </c>
      <c r="AI158" s="36"/>
      <c r="AJ158" t="s">
        <v>414</v>
      </c>
      <c r="AK158" s="35"/>
      <c r="AL158" s="35"/>
    </row>
    <row r="159" spans="1:38" ht="15" x14ac:dyDescent="0.25">
      <c r="A159">
        <v>1.98</v>
      </c>
      <c r="B159">
        <v>3.7</v>
      </c>
      <c r="C159">
        <v>3.84</v>
      </c>
      <c r="D159" s="20">
        <f t="shared" si="41"/>
        <v>3.5737441987442109E-2</v>
      </c>
      <c r="E159" s="17">
        <f>IF(OR($A159="",$B159="",$C159=""),"",A159*'MPTO_working_3-way'!$I158)</f>
        <v>2.0507601351351354</v>
      </c>
      <c r="F159" s="21">
        <f>IF(OR($A159="",$B159="",$C159=""),"",B159*'MPTO_working_3-way'!$I158)</f>
        <v>3.8322285353535359</v>
      </c>
      <c r="G159" s="22">
        <f>IF(OR($A159="",$B159="",$C159=""),"",C159*'MPTO_working_3-way'!$I158)</f>
        <v>3.9772317772317773</v>
      </c>
      <c r="H159" s="17">
        <f>IF(OR($A159="",$B159="",$C159=""),"",'MPTO_working_3-way'!E158)</f>
        <v>2.0278298377842239</v>
      </c>
      <c r="I159" s="21">
        <f>IF(OR($A159="",$B159="",$C159=""),"",'MPTO_working_3-way'!F158)</f>
        <v>3.8706013142398001</v>
      </c>
      <c r="J159" s="22">
        <f>IF(OR($A159="",$B159="",$C159=""),"",'MPTO_working_3-way'!G158)</f>
        <v>4.0240770832856523</v>
      </c>
      <c r="K159" s="17">
        <f>IF(OR($A159="",$B159="",$C159=""),"",'OddsRatio_working_3-way'!H158)</f>
        <v>2.0367702802115373</v>
      </c>
      <c r="L159" s="21">
        <f>IF(OR($A159="",$B159="",$C159=""),"",'OddsRatio_working_3-way'!I158)</f>
        <v>3.8564079148685217</v>
      </c>
      <c r="M159" s="22">
        <f>IF(OR($A159="",$B159="",$C159=""),"",'OddsRatio_working_3-way'!J158)</f>
        <v>4.0045179548987413</v>
      </c>
      <c r="N159" s="23">
        <f t="shared" si="42"/>
        <v>48.762406820147433</v>
      </c>
      <c r="O159" s="24">
        <f t="shared" si="43"/>
        <v>26.09447716321403</v>
      </c>
      <c r="P159" s="24">
        <f t="shared" si="44"/>
        <v>25.143116016638523</v>
      </c>
      <c r="Q159" t="s">
        <v>384</v>
      </c>
      <c r="R159" t="s">
        <v>385</v>
      </c>
      <c r="S159" s="48" t="s">
        <v>402</v>
      </c>
      <c r="T159" s="35">
        <v>100</v>
      </c>
      <c r="U159" s="35">
        <f t="shared" si="45"/>
        <v>47.089947089947096</v>
      </c>
      <c r="V159" s="35">
        <f t="shared" si="46"/>
        <v>72.527472527472526</v>
      </c>
      <c r="W159" s="35">
        <f t="shared" si="47"/>
        <v>77.426636568848764</v>
      </c>
      <c r="X159" s="35">
        <f t="shared" si="48"/>
        <v>50.045890903678711</v>
      </c>
      <c r="Y159" s="35">
        <f t="shared" si="49"/>
        <v>75.483416341204162</v>
      </c>
      <c r="Z159" s="35">
        <f t="shared" si="50"/>
        <v>80.382580382580386</v>
      </c>
      <c r="AA159" s="35">
        <f t="shared" si="51"/>
        <v>-2.955943813731615</v>
      </c>
      <c r="AB159" s="35">
        <f t="shared" si="52"/>
        <v>-2.9559438137316363</v>
      </c>
      <c r="AC159" s="35">
        <f t="shared" si="53"/>
        <v>-2.9559438137316221</v>
      </c>
      <c r="AD159" s="36"/>
      <c r="AE159" s="36"/>
      <c r="AF159">
        <v>1.85</v>
      </c>
      <c r="AG159">
        <v>2.0499999999999998</v>
      </c>
      <c r="AI159" s="36"/>
      <c r="AJ159" t="s">
        <v>414</v>
      </c>
      <c r="AK159" s="35"/>
      <c r="AL159" s="35"/>
    </row>
    <row r="160" spans="1:38" ht="15" x14ac:dyDescent="0.25">
      <c r="A160">
        <v>1.89</v>
      </c>
      <c r="B160">
        <v>3.64</v>
      </c>
      <c r="C160">
        <v>4.43</v>
      </c>
      <c r="D160" s="20">
        <f t="shared" si="41"/>
        <v>2.9559438137316318E-2</v>
      </c>
      <c r="E160" s="17">
        <f>IF(OR($A160="",$B160="",$C160=""),"",A160*'MPTO_working_3-way'!$I159)</f>
        <v>1.9458673380795277</v>
      </c>
      <c r="F160" s="21">
        <f>IF(OR($A160="",$B160="",$C160=""),"",B160*'MPTO_working_3-way'!$I159)</f>
        <v>3.7475963548198314</v>
      </c>
      <c r="G160" s="22">
        <f>IF(OR($A160="",$B160="",$C160=""),"",C160*'MPTO_working_3-way'!$I159)</f>
        <v>4.5609483109483113</v>
      </c>
      <c r="H160" s="17">
        <f>IF(OR($A160="",$B160="",$C160=""),"",'MPTO_working_3-way'!E159)</f>
        <v>1.9258643040566765</v>
      </c>
      <c r="I160" s="21">
        <f>IF(OR($A160="",$B160="",$C160=""),"",'MPTO_working_3-way'!F159)</f>
        <v>3.7754066650402764</v>
      </c>
      <c r="J160" s="22">
        <f>IF(OR($A160="",$B160="",$C160=""),"",'MPTO_working_3-way'!G159)</f>
        <v>4.6321925989394632</v>
      </c>
      <c r="K160" s="17">
        <f>IF(OR($A160="",$B160="",$C160=""),"",'OddsRatio_working_3-way'!H159)</f>
        <v>1.933529445254373</v>
      </c>
      <c r="L160" s="21">
        <f>IF(OR($A160="",$B160="",$C160=""),"",'OddsRatio_working_3-way'!I159)</f>
        <v>3.769121051091624</v>
      </c>
      <c r="M160" s="22">
        <f>IF(OR($A160="",$B160="",$C160=""),"",'OddsRatio_working_3-way'!J159)</f>
        <v>4.5977595474410107</v>
      </c>
      <c r="N160" s="23">
        <f t="shared" si="42"/>
        <v>51.390964863357503</v>
      </c>
      <c r="O160" s="24">
        <f t="shared" si="43"/>
        <v>26.683770217512549</v>
      </c>
      <c r="P160" s="24">
        <f t="shared" si="44"/>
        <v>21.925264919129948</v>
      </c>
      <c r="Q160" t="s">
        <v>386</v>
      </c>
      <c r="R160" t="s">
        <v>387</v>
      </c>
      <c r="S160" s="48" t="s">
        <v>402</v>
      </c>
      <c r="T160" s="35">
        <v>100</v>
      </c>
      <c r="U160" s="35">
        <f t="shared" si="45"/>
        <v>54.545454545454554</v>
      </c>
      <c r="V160" s="35">
        <f t="shared" si="46"/>
        <v>68.75</v>
      </c>
      <c r="W160" s="35">
        <f t="shared" si="47"/>
        <v>68.75</v>
      </c>
      <c r="X160" s="35">
        <f t="shared" si="48"/>
        <v>62.5</v>
      </c>
      <c r="Y160" s="35">
        <f t="shared" si="49"/>
        <v>76.704545454545453</v>
      </c>
      <c r="Z160" s="35">
        <f t="shared" si="50"/>
        <v>76.704545454545453</v>
      </c>
      <c r="AA160" s="35">
        <f t="shared" si="51"/>
        <v>-7.9545454545454461</v>
      </c>
      <c r="AB160" s="35">
        <f t="shared" si="52"/>
        <v>-7.9545454545454533</v>
      </c>
      <c r="AC160" s="35">
        <f t="shared" si="53"/>
        <v>-7.9545454545454533</v>
      </c>
      <c r="AD160" s="36"/>
      <c r="AE160" s="36"/>
      <c r="AF160">
        <v>2.0299999999999998</v>
      </c>
      <c r="AG160">
        <v>1.86</v>
      </c>
      <c r="AI160" s="36"/>
      <c r="AJ160" t="s">
        <v>414</v>
      </c>
      <c r="AK160" s="35"/>
      <c r="AL160" s="35"/>
    </row>
    <row r="161" spans="1:38" ht="15" x14ac:dyDescent="0.25">
      <c r="A161">
        <v>2.2000000000000002</v>
      </c>
      <c r="B161">
        <v>3.2</v>
      </c>
      <c r="C161">
        <v>3.2</v>
      </c>
      <c r="D161" s="20">
        <f t="shared" si="41"/>
        <v>7.9545454545454586E-2</v>
      </c>
      <c r="E161" s="17">
        <f>IF(OR($A161="",$B161="",$C161=""),"",A161*'MPTO_working_3-way'!$I160)</f>
        <v>2.3750000000000004</v>
      </c>
      <c r="F161" s="21">
        <f>IF(OR($A161="",$B161="",$C161=""),"",B161*'MPTO_working_3-way'!$I160)</f>
        <v>3.454545454545455</v>
      </c>
      <c r="G161" s="22">
        <f>IF(OR($A161="",$B161="",$C161=""),"",C161*'MPTO_working_3-way'!$I160)</f>
        <v>3.454545454545455</v>
      </c>
      <c r="H161" s="17">
        <f>IF(OR($A161="",$B161="",$C161=""),"",'MPTO_working_3-way'!E160)</f>
        <v>2.3362831858407085</v>
      </c>
      <c r="I161" s="21">
        <f>IF(OR($A161="",$B161="",$C161=""),"",'MPTO_working_3-way'!F160)</f>
        <v>3.4966887417218553</v>
      </c>
      <c r="J161" s="22">
        <f>IF(OR($A161="",$B161="",$C161=""),"",'MPTO_working_3-way'!G160)</f>
        <v>3.4966887417218553</v>
      </c>
      <c r="K161" s="17">
        <f>IF(OR($A161="",$B161="",$C161=""),"",'OddsRatio_working_3-way'!H160)</f>
        <v>2.3522129170034476</v>
      </c>
      <c r="L161" s="21">
        <f>IF(OR($A161="",$B161="",$C161=""),"",'OddsRatio_working_3-way'!I160)</f>
        <v>3.4790570145063198</v>
      </c>
      <c r="M161" s="22">
        <f>IF(OR($A161="",$B161="",$C161=""),"",'OddsRatio_working_3-way'!J160)</f>
        <v>3.4790570145063198</v>
      </c>
      <c r="N161" s="23">
        <f t="shared" si="42"/>
        <v>42.105263157894726</v>
      </c>
      <c r="O161" s="24">
        <f t="shared" si="43"/>
        <v>28.947368421052627</v>
      </c>
      <c r="P161" s="24">
        <f t="shared" si="44"/>
        <v>28.947368421052627</v>
      </c>
      <c r="Q161" t="s">
        <v>388</v>
      </c>
      <c r="R161" t="s">
        <v>389</v>
      </c>
      <c r="S161" s="48" t="s">
        <v>403</v>
      </c>
      <c r="T161" s="35">
        <v>100</v>
      </c>
      <c r="U161" s="35">
        <f t="shared" si="45"/>
        <v>69.135802469135797</v>
      </c>
      <c r="V161" s="35">
        <f t="shared" si="46"/>
        <v>69.325153374233125</v>
      </c>
      <c r="W161" s="35">
        <f t="shared" si="47"/>
        <v>58.15899581589958</v>
      </c>
      <c r="X161" s="35">
        <f t="shared" si="48"/>
        <v>72.515850809867288</v>
      </c>
      <c r="Y161" s="35">
        <f t="shared" si="49"/>
        <v>72.705201714964616</v>
      </c>
      <c r="Z161" s="35">
        <f t="shared" si="50"/>
        <v>61.539044156631071</v>
      </c>
      <c r="AA161" s="35">
        <f t="shared" si="51"/>
        <v>-3.3800483407314914</v>
      </c>
      <c r="AB161" s="35">
        <f t="shared" si="52"/>
        <v>-3.3800483407314914</v>
      </c>
      <c r="AC161" s="35">
        <f t="shared" si="53"/>
        <v>-3.3800483407314914</v>
      </c>
      <c r="AD161" s="36"/>
      <c r="AE161" s="36"/>
      <c r="AF161">
        <v>2.08</v>
      </c>
      <c r="AG161">
        <v>1.83</v>
      </c>
      <c r="AI161" s="36"/>
      <c r="AJ161" t="s">
        <v>416</v>
      </c>
      <c r="AK161" s="35"/>
      <c r="AL161" s="35"/>
    </row>
    <row r="162" spans="1:38" ht="15" x14ac:dyDescent="0.25">
      <c r="A162">
        <v>3.24</v>
      </c>
      <c r="B162">
        <v>3.26</v>
      </c>
      <c r="C162">
        <v>2.39</v>
      </c>
      <c r="D162" s="20">
        <f t="shared" si="41"/>
        <v>3.3800483407314896E-2</v>
      </c>
      <c r="E162" s="17">
        <f>IF(OR($A162="",$B162="",$C162=""),"",A162*'MPTO_working_3-way'!$I161)</f>
        <v>3.3495135662397004</v>
      </c>
      <c r="F162" s="21">
        <f>IF(OR($A162="",$B162="",$C162=""),"",B162*'MPTO_working_3-way'!$I161)</f>
        <v>3.3701895759078462</v>
      </c>
      <c r="G162" s="22">
        <f>IF(OR($A162="",$B162="",$C162=""),"",C162*'MPTO_working_3-way'!$I161)</f>
        <v>2.4707831553434829</v>
      </c>
      <c r="H162" s="17">
        <f>IF(OR($A162="",$B162="",$C162=""),"",'MPTO_working_3-way'!E161)</f>
        <v>3.3627557930984753</v>
      </c>
      <c r="I162" s="21">
        <f>IF(OR($A162="",$B162="",$C162=""),"",'MPTO_working_3-way'!F161)</f>
        <v>3.3843050459174768</v>
      </c>
      <c r="J162" s="22">
        <f>IF(OR($A162="",$B162="",$C162=""),"",'MPTO_working_3-way'!G161)</f>
        <v>2.4561381978609544</v>
      </c>
      <c r="K162" s="17">
        <f>IF(OR($A162="",$B162="",$C162=""),"",'OddsRatio_working_3-way'!H161)</f>
        <v>3.3569595617070727</v>
      </c>
      <c r="L162" s="21">
        <f>IF(OR($A162="",$B162="",$C162=""),"",'OddsRatio_working_3-way'!I161)</f>
        <v>3.378003843508028</v>
      </c>
      <c r="M162" s="22">
        <f>IF(OR($A162="",$B162="",$C162=""),"",'OddsRatio_working_3-way'!J161)</f>
        <v>2.4625775851664424</v>
      </c>
      <c r="N162" s="23">
        <f t="shared" si="42"/>
        <v>29.855081349099912</v>
      </c>
      <c r="O162" s="24">
        <f t="shared" si="43"/>
        <v>29.671921340823225</v>
      </c>
      <c r="P162" s="24">
        <f t="shared" si="44"/>
        <v>40.472997310076856</v>
      </c>
      <c r="Q162" t="s">
        <v>390</v>
      </c>
      <c r="R162" t="s">
        <v>391</v>
      </c>
      <c r="S162" s="48" t="s">
        <v>403</v>
      </c>
      <c r="T162" s="35">
        <v>100</v>
      </c>
      <c r="U162" s="35">
        <f t="shared" si="45"/>
        <v>59.514170040485837</v>
      </c>
      <c r="V162" s="35">
        <f t="shared" si="46"/>
        <v>66.555183946488299</v>
      </c>
      <c r="W162" s="35">
        <f t="shared" si="47"/>
        <v>70.674486803519059</v>
      </c>
      <c r="X162" s="35">
        <f t="shared" si="48"/>
        <v>62.770329249992642</v>
      </c>
      <c r="Y162" s="35">
        <f t="shared" si="49"/>
        <v>69.811343155995104</v>
      </c>
      <c r="Z162" s="35">
        <f t="shared" si="50"/>
        <v>73.930646013025878</v>
      </c>
      <c r="AA162" s="35">
        <f t="shared" si="51"/>
        <v>-3.256159209506805</v>
      </c>
      <c r="AB162" s="35">
        <f t="shared" si="52"/>
        <v>-3.256159209506805</v>
      </c>
      <c r="AC162" s="35">
        <f t="shared" si="53"/>
        <v>-3.2561592095068193</v>
      </c>
      <c r="AD162" s="36"/>
      <c r="AE162" s="36"/>
      <c r="AF162">
        <v>2.23</v>
      </c>
      <c r="AG162">
        <v>1.69</v>
      </c>
      <c r="AI162" s="36"/>
      <c r="AJ162" t="s">
        <v>418</v>
      </c>
      <c r="AK162" s="35"/>
      <c r="AL162" s="35"/>
    </row>
    <row r="163" spans="1:38" ht="15" x14ac:dyDescent="0.25">
      <c r="A163">
        <v>2.4700000000000002</v>
      </c>
      <c r="B163">
        <v>2.99</v>
      </c>
      <c r="C163">
        <v>3.41</v>
      </c>
      <c r="D163" s="20">
        <f t="shared" si="41"/>
        <v>3.2561592095068148E-2</v>
      </c>
      <c r="E163" s="17">
        <f>IF(OR($A163="",$B163="",$C163=""),"",A163*'MPTO_working_3-way'!$I162)</f>
        <v>2.5504271324748187</v>
      </c>
      <c r="F163" s="21">
        <f>IF(OR($A163="",$B163="",$C163=""),"",B163*'MPTO_working_3-way'!$I162)</f>
        <v>3.0873591603642541</v>
      </c>
      <c r="G163" s="22">
        <f>IF(OR($A163="",$B163="",$C163=""),"",C163*'MPTO_working_3-way'!$I162)</f>
        <v>3.5210350290441825</v>
      </c>
      <c r="H163" s="17">
        <f>IF(OR($A163="",$B163="",$C163=""),"",'MPTO_working_3-way'!E162)</f>
        <v>2.5380424932778589</v>
      </c>
      <c r="I163" s="21">
        <f>IF(OR($A163="",$B163="",$C163=""),"",'MPTO_working_3-way'!F162)</f>
        <v>3.0902893246432965</v>
      </c>
      <c r="J163" s="22">
        <f>IF(OR($A163="",$B163="",$C163=""),"",'MPTO_working_3-way'!G162)</f>
        <v>3.5410605884277624</v>
      </c>
      <c r="K163" s="17">
        <f>IF(OR($A163="",$B163="",$C163=""),"",'OddsRatio_working_3-way'!H162)</f>
        <v>2.5436916405810317</v>
      </c>
      <c r="L163" s="21">
        <f>IF(OR($A163="",$B163="",$C163=""),"",'OddsRatio_working_3-way'!I162)</f>
        <v>3.089759431806975</v>
      </c>
      <c r="M163" s="22">
        <f>IF(OR($A163="",$B163="",$C163=""),"",'OddsRatio_working_3-way'!J162)</f>
        <v>3.5308141862586986</v>
      </c>
      <c r="N163" s="23">
        <f t="shared" si="42"/>
        <v>39.209118632205161</v>
      </c>
      <c r="O163" s="24">
        <f t="shared" si="43"/>
        <v>32.390141478778176</v>
      </c>
      <c r="P163" s="24">
        <f t="shared" si="44"/>
        <v>28.400739889016645</v>
      </c>
      <c r="Q163" t="s">
        <v>392</v>
      </c>
      <c r="R163" t="s">
        <v>393</v>
      </c>
      <c r="S163" s="48" t="s">
        <v>403</v>
      </c>
      <c r="T163" s="35">
        <v>100</v>
      </c>
      <c r="U163" s="35">
        <f t="shared" si="45"/>
        <v>82.142857142857139</v>
      </c>
      <c r="V163" s="35">
        <f t="shared" si="46"/>
        <v>75.609756097560975</v>
      </c>
      <c r="W163" s="35">
        <f t="shared" si="47"/>
        <v>39.759036144578317</v>
      </c>
      <c r="X163" s="35">
        <f t="shared" si="48"/>
        <v>84.631207757860722</v>
      </c>
      <c r="Y163" s="35">
        <f t="shared" si="49"/>
        <v>78.098106712564558</v>
      </c>
      <c r="Z163" s="35">
        <f t="shared" si="50"/>
        <v>42.247386759581886</v>
      </c>
      <c r="AA163" s="35">
        <f t="shared" si="51"/>
        <v>-2.4883506150035828</v>
      </c>
      <c r="AB163" s="35">
        <f t="shared" si="52"/>
        <v>-2.4883506150035828</v>
      </c>
      <c r="AC163" s="35">
        <f t="shared" si="53"/>
        <v>-2.4883506150035686</v>
      </c>
      <c r="AD163" s="36"/>
      <c r="AE163" s="36"/>
      <c r="AF163">
        <v>2.4</v>
      </c>
      <c r="AG163">
        <v>1.61</v>
      </c>
      <c r="AI163" s="36"/>
      <c r="AJ163" t="s">
        <v>410</v>
      </c>
      <c r="AK163" s="35"/>
      <c r="AL163" s="35"/>
    </row>
    <row r="164" spans="1:38" ht="15" x14ac:dyDescent="0.25">
      <c r="A164">
        <v>5.6</v>
      </c>
      <c r="B164">
        <v>4.0999999999999996</v>
      </c>
      <c r="C164">
        <v>1.66</v>
      </c>
      <c r="D164" s="20">
        <f t="shared" si="41"/>
        <v>2.488350615003565E-2</v>
      </c>
      <c r="E164" s="17">
        <f>IF(OR($A164="",$B164="",$C164=""),"",A164*'MPTO_working_3-way'!$I163)</f>
        <v>5.7393476344401995</v>
      </c>
      <c r="F164" s="21">
        <f>IF(OR($A164="",$B164="",$C164=""),"",B164*'MPTO_working_3-way'!$I163)</f>
        <v>4.2020223752151455</v>
      </c>
      <c r="G164" s="22">
        <f>IF(OR($A164="",$B164="",$C164=""),"",C164*'MPTO_working_3-way'!$I163)</f>
        <v>1.7013066202090592</v>
      </c>
      <c r="H164" s="17">
        <f>IF(OR($A164="",$B164="",$C164=""),"",'MPTO_working_3-way'!E163)</f>
        <v>5.8727862924764755</v>
      </c>
      <c r="I164" s="21">
        <f>IF(OR($A164="",$B164="",$C164=""),"",'MPTO_working_3-way'!F163)</f>
        <v>4.2443391884066575</v>
      </c>
      <c r="J164" s="22">
        <f>IF(OR($A164="",$B164="",$C164=""),"",'MPTO_working_3-way'!G163)</f>
        <v>1.6831754294025165</v>
      </c>
      <c r="K164" s="17">
        <f>IF(OR($A164="",$B164="",$C164=""),"",'OddsRatio_working_3-way'!H163)</f>
        <v>5.8061812361004321</v>
      </c>
      <c r="L164" s="21">
        <f>IF(OR($A164="",$B164="",$C164=""),"",'OddsRatio_working_3-way'!I163)</f>
        <v>4.238948224328551</v>
      </c>
      <c r="M164" s="22">
        <f>IF(OR($A164="",$B164="",$C164=""),"",'OddsRatio_working_3-way'!J163)</f>
        <v>1.689582525179627</v>
      </c>
      <c r="N164" s="23">
        <f t="shared" si="42"/>
        <v>17.423583021862683</v>
      </c>
      <c r="O164" s="24">
        <f t="shared" si="43"/>
        <v>23.79806461522708</v>
      </c>
      <c r="P164" s="24">
        <f t="shared" si="44"/>
        <v>58.778352362910248</v>
      </c>
      <c r="Q164" t="s">
        <v>394</v>
      </c>
      <c r="R164" t="s">
        <v>395</v>
      </c>
      <c r="S164" s="48" t="s">
        <v>403</v>
      </c>
      <c r="T164" s="35">
        <v>100</v>
      </c>
      <c r="U164" s="35">
        <f t="shared" si="45"/>
        <v>63.235294117647051</v>
      </c>
      <c r="V164" s="35">
        <f t="shared" si="46"/>
        <v>66.88741721854305</v>
      </c>
      <c r="W164" s="35">
        <f t="shared" si="47"/>
        <v>65.517241379310349</v>
      </c>
      <c r="X164" s="35">
        <f t="shared" si="48"/>
        <v>67.595341402146616</v>
      </c>
      <c r="Y164" s="35">
        <f t="shared" si="49"/>
        <v>71.247464503042607</v>
      </c>
      <c r="Z164" s="35">
        <f t="shared" si="50"/>
        <v>69.877288663809892</v>
      </c>
      <c r="AA164" s="35">
        <f t="shared" si="51"/>
        <v>-4.360047284499565</v>
      </c>
      <c r="AB164" s="35">
        <f t="shared" si="52"/>
        <v>-4.3600472844995579</v>
      </c>
      <c r="AC164" s="35">
        <f t="shared" si="53"/>
        <v>-4.3600472844995437</v>
      </c>
      <c r="AD164" s="36"/>
      <c r="AE164" s="36"/>
      <c r="AF164">
        <v>1.81</v>
      </c>
      <c r="AG164">
        <v>2.11</v>
      </c>
      <c r="AI164" s="36"/>
      <c r="AJ164" t="s">
        <v>413</v>
      </c>
      <c r="AK164" s="35"/>
      <c r="AL164" s="35"/>
    </row>
    <row r="165" spans="1:38" ht="15" x14ac:dyDescent="0.25">
      <c r="A165">
        <v>2.72</v>
      </c>
      <c r="B165">
        <v>3.02</v>
      </c>
      <c r="C165">
        <v>2.9</v>
      </c>
      <c r="D165" s="20">
        <f t="shared" si="41"/>
        <v>4.3600472844995464E-2</v>
      </c>
      <c r="E165" s="17">
        <f>IF(OR($A165="",$B165="",$C165=""),"",A165*'MPTO_working_3-way'!$I164)</f>
        <v>2.838593286138388</v>
      </c>
      <c r="F165" s="21">
        <f>IF(OR($A165="",$B165="",$C165=""),"",B165*'MPTO_working_3-way'!$I164)</f>
        <v>3.1516734279918861</v>
      </c>
      <c r="G165" s="22">
        <f>IF(OR($A165="",$B165="",$C165=""),"",C165*'MPTO_working_3-way'!$I164)</f>
        <v>3.026441371250487</v>
      </c>
      <c r="H165" s="17">
        <f>IF(OR($A165="",$B165="",$C165=""),"",'MPTO_working_3-way'!E164)</f>
        <v>2.8319500890813525</v>
      </c>
      <c r="I165" s="21">
        <f>IF(OR($A165="",$B165="",$C165=""),"",'MPTO_working_3-way'!F164)</f>
        <v>3.1586361498778364</v>
      </c>
      <c r="J165" s="22">
        <f>IF(OR($A165="",$B165="",$C165=""),"",'MPTO_working_3-way'!G164)</f>
        <v>3.0276048356758185</v>
      </c>
      <c r="K165" s="17">
        <f>IF(OR($A165="",$B165="",$C165=""),"",'OddsRatio_working_3-way'!H164)</f>
        <v>2.8351139066629649</v>
      </c>
      <c r="L165" s="21">
        <f>IF(OR($A165="",$B165="",$C165=""),"",'OddsRatio_working_3-way'!I164)</f>
        <v>3.155191913639062</v>
      </c>
      <c r="M165" s="22">
        <f>IF(OR($A165="",$B165="",$C165=""),"",'OddsRatio_working_3-way'!J164)</f>
        <v>3.0271607108486229</v>
      </c>
      <c r="N165" s="23">
        <f t="shared" si="42"/>
        <v>35.228717156602464</v>
      </c>
      <c r="O165" s="24">
        <f t="shared" si="43"/>
        <v>31.729175717204878</v>
      </c>
      <c r="P165" s="24">
        <f t="shared" si="44"/>
        <v>33.042107126192661</v>
      </c>
      <c r="Q165" t="s">
        <v>105</v>
      </c>
      <c r="R165" t="s">
        <v>112</v>
      </c>
      <c r="S165" s="48" t="s">
        <v>403</v>
      </c>
      <c r="T165" s="35">
        <v>100</v>
      </c>
      <c r="U165" s="35">
        <f t="shared" si="45"/>
        <v>25.373134328358205</v>
      </c>
      <c r="V165" s="35">
        <f t="shared" si="46"/>
        <v>81.481481481481481</v>
      </c>
      <c r="W165" s="35">
        <f t="shared" si="47"/>
        <v>89.281886387995712</v>
      </c>
      <c r="X165" s="35">
        <f t="shared" si="48"/>
        <v>29.236632130522803</v>
      </c>
      <c r="Y165" s="35">
        <f t="shared" si="49"/>
        <v>85.344979283646069</v>
      </c>
      <c r="Z165" s="35">
        <f t="shared" si="50"/>
        <v>93.1453841901603</v>
      </c>
      <c r="AA165" s="35">
        <f t="shared" si="51"/>
        <v>-3.8634978021645985</v>
      </c>
      <c r="AB165" s="35">
        <f t="shared" si="52"/>
        <v>-3.8634978021645878</v>
      </c>
      <c r="AC165" s="35">
        <f t="shared" si="53"/>
        <v>-3.8634978021645878</v>
      </c>
      <c r="AD165" s="36"/>
      <c r="AE165" s="36"/>
      <c r="AF165">
        <v>2.58</v>
      </c>
      <c r="AG165">
        <v>1.52</v>
      </c>
      <c r="AI165" s="36"/>
      <c r="AJ165" t="s">
        <v>115</v>
      </c>
      <c r="AK165" s="35"/>
      <c r="AL165" s="35"/>
    </row>
    <row r="166" spans="1:38" ht="15" x14ac:dyDescent="0.25">
      <c r="A166">
        <v>1.34</v>
      </c>
      <c r="B166">
        <v>5.4</v>
      </c>
      <c r="C166">
        <v>9.33</v>
      </c>
      <c r="D166" s="20">
        <f t="shared" si="41"/>
        <v>3.8634978021645949E-2</v>
      </c>
      <c r="E166" s="17">
        <f>IF(OR($A166="",$B166="",$C166=""),"",A166*'MPTO_working_3-way'!$I165)</f>
        <v>1.3917708705490057</v>
      </c>
      <c r="F166" s="21">
        <f>IF(OR($A166="",$B166="",$C166=""),"",B166*'MPTO_working_3-way'!$I165)</f>
        <v>5.6086288813168883</v>
      </c>
      <c r="G166" s="22">
        <f>IF(OR($A166="",$B166="",$C166=""),"",C166*'MPTO_working_3-way'!$I165)</f>
        <v>9.6904643449419563</v>
      </c>
      <c r="H166" s="17">
        <f>IF(OR($A166="",$B166="",$C166=""),"",'MPTO_working_3-way'!E165)</f>
        <v>1.3635303850174583</v>
      </c>
      <c r="I166" s="21">
        <f>IF(OR($A166="",$B166="",$C166=""),"",'MPTO_working_3-way'!F165)</f>
        <v>5.803599489716972</v>
      </c>
      <c r="J166" s="22">
        <f>IF(OR($A166="",$B166="",$C166=""),"",'MPTO_working_3-way'!G165)</f>
        <v>10.604137870372698</v>
      </c>
      <c r="K166" s="17">
        <f>IF(OR($A166="",$B166="",$C166=""),"",'OddsRatio_working_3-way'!H165)</f>
        <v>1.3717668698777459</v>
      </c>
      <c r="L166" s="21">
        <f>IF(OR($A166="",$B166="",$C166=""),"",'OddsRatio_working_3-way'!I165)</f>
        <v>5.8111006690061204</v>
      </c>
      <c r="M166" s="22">
        <f>IF(OR($A166="",$B166="",$C166=""),"",'OddsRatio_working_3-way'!J165)</f>
        <v>10.108288312004772</v>
      </c>
      <c r="N166" s="23">
        <f t="shared" si="42"/>
        <v>71.850907441792799</v>
      </c>
      <c r="O166" s="24">
        <f t="shared" si="43"/>
        <v>17.829669624444882</v>
      </c>
      <c r="P166" s="24">
        <f t="shared" si="44"/>
        <v>10.319422933762311</v>
      </c>
      <c r="Q166" t="s">
        <v>396</v>
      </c>
      <c r="R166" t="s">
        <v>397</v>
      </c>
      <c r="S166" s="48" t="s">
        <v>403</v>
      </c>
      <c r="T166" s="35">
        <v>100</v>
      </c>
      <c r="U166" s="35">
        <f t="shared" si="45"/>
        <v>77.827050997782706</v>
      </c>
      <c r="V166" s="35">
        <f t="shared" si="46"/>
        <v>72.826086956521735</v>
      </c>
      <c r="W166" s="35">
        <f t="shared" si="47"/>
        <v>45.945945945945937</v>
      </c>
      <c r="X166" s="35">
        <f t="shared" si="48"/>
        <v>81.2279670975323</v>
      </c>
      <c r="Y166" s="35">
        <f t="shared" si="49"/>
        <v>76.227003056271343</v>
      </c>
      <c r="Z166" s="35">
        <f t="shared" si="50"/>
        <v>49.346862045695552</v>
      </c>
      <c r="AA166" s="35">
        <f t="shared" si="51"/>
        <v>-3.400916099749594</v>
      </c>
      <c r="AB166" s="35">
        <f t="shared" si="52"/>
        <v>-3.4009160997496082</v>
      </c>
      <c r="AC166" s="35">
        <f t="shared" si="53"/>
        <v>-3.4009160997496153</v>
      </c>
      <c r="AD166" s="36"/>
      <c r="AE166" s="36"/>
      <c r="AF166">
        <v>1.57</v>
      </c>
      <c r="AG166">
        <v>2.4900000000000002</v>
      </c>
      <c r="AI166" s="36"/>
      <c r="AJ166" t="s">
        <v>414</v>
      </c>
      <c r="AK166" s="35"/>
      <c r="AL166" s="35"/>
    </row>
    <row r="167" spans="1:38" ht="15" x14ac:dyDescent="0.25">
      <c r="A167">
        <v>4.51</v>
      </c>
      <c r="B167">
        <v>3.68</v>
      </c>
      <c r="C167">
        <v>1.85</v>
      </c>
      <c r="D167" s="20">
        <f t="shared" si="41"/>
        <v>3.4009160997495957E-2</v>
      </c>
      <c r="E167" s="17">
        <f>IF(OR($A167="",$B167="",$C167=""),"",A167*'MPTO_working_3-way'!$I166)</f>
        <v>4.6633813160987065</v>
      </c>
      <c r="F167" s="21">
        <f>IF(OR($A167="",$B167="",$C167=""),"",B167*'MPTO_working_3-way'!$I166)</f>
        <v>3.8051537124707853</v>
      </c>
      <c r="G167" s="22">
        <f>IF(OR($A167="",$B167="",$C167=""),"",C167*'MPTO_working_3-way'!$I166)</f>
        <v>1.9129169478453676</v>
      </c>
      <c r="H167" s="17">
        <f>IF(OR($A167="",$B167="",$C167=""),"",'MPTO_working_3-way'!E166)</f>
        <v>4.7530075160811922</v>
      </c>
      <c r="I167" s="21">
        <f>IF(OR($A167="",$B167="",$C167=""),"",'MPTO_working_3-way'!F166)</f>
        <v>3.8402053173730981</v>
      </c>
      <c r="J167" s="22">
        <f>IF(OR($A167="",$B167="",$C167=""),"",'MPTO_working_3-way'!G166)</f>
        <v>1.8896299156159519</v>
      </c>
      <c r="K167" s="17">
        <f>IF(OR($A167="",$B167="",$C167=""),"",'OddsRatio_working_3-way'!H166)</f>
        <v>4.7098578878382185</v>
      </c>
      <c r="L167" s="21">
        <f>IF(OR($A167="",$B167="",$C167=""),"",'OddsRatio_working_3-way'!I166)</f>
        <v>3.8325980454149371</v>
      </c>
      <c r="M167" s="22">
        <f>IF(OR($A167="",$B167="",$C167=""),"",'OddsRatio_working_3-way'!J166)</f>
        <v>1.8983986338069765</v>
      </c>
      <c r="N167" s="23">
        <f t="shared" si="42"/>
        <v>21.443667849932126</v>
      </c>
      <c r="O167" s="24">
        <f t="shared" si="43"/>
        <v>26.280147283476595</v>
      </c>
      <c r="P167" s="24">
        <f t="shared" si="44"/>
        <v>52.276184866591294</v>
      </c>
      <c r="Q167" t="s">
        <v>398</v>
      </c>
      <c r="R167" t="s">
        <v>399</v>
      </c>
      <c r="S167" s="48" t="s">
        <v>403</v>
      </c>
      <c r="T167" s="35">
        <v>100</v>
      </c>
      <c r="U167" s="35" t="e">
        <f t="shared" si="45"/>
        <v>#DIV/0!</v>
      </c>
      <c r="V167" s="35" t="e">
        <f t="shared" si="46"/>
        <v>#DIV/0!</v>
      </c>
      <c r="W167" s="35" t="e">
        <f t="shared" si="47"/>
        <v>#DIV/0!</v>
      </c>
      <c r="X167" s="35" t="e">
        <f t="shared" si="48"/>
        <v>#DIV/0!</v>
      </c>
      <c r="Y167" s="35" t="e">
        <f t="shared" si="49"/>
        <v>#DIV/0!</v>
      </c>
      <c r="Z167" s="35" t="e">
        <f t="shared" si="50"/>
        <v>#DIV/0!</v>
      </c>
      <c r="AA167" s="35" t="e">
        <f t="shared" si="51"/>
        <v>#DIV/0!</v>
      </c>
      <c r="AB167" s="35" t="e">
        <f t="shared" si="52"/>
        <v>#DIV/0!</v>
      </c>
      <c r="AC167" s="35" t="e">
        <f t="shared" si="53"/>
        <v>#DIV/0!</v>
      </c>
      <c r="AD167" s="36"/>
      <c r="AE167" s="36"/>
      <c r="AF167">
        <v>2.04</v>
      </c>
      <c r="AG167">
        <v>1.84</v>
      </c>
      <c r="AI167" s="36"/>
      <c r="AJ167" t="s">
        <v>414</v>
      </c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2022-11-04T17:30:35Z</dcterms:modified>
</cp:coreProperties>
</file>